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C:\Users\Second\Desktop\_School-S6\UNOJS\sprints\"/>
    </mc:Choice>
  </mc:AlternateContent>
  <xr:revisionPtr revIDLastSave="0" documentId="13_ncr:1_{ED1B8B7C-F029-4466-B1D0-FFCCF217760E}" xr6:coauthVersionLast="46" xr6:coauthVersionMax="46" xr10:uidLastSave="{00000000-0000-0000-0000-000000000000}"/>
  <bookViews>
    <workbookView xWindow="-120" yWindow="-120" windowWidth="29040" windowHeight="15840" tabRatio="494" activeTab="3" xr2:uid="{00000000-000D-0000-FFFF-FFFF00000000}"/>
  </bookViews>
  <sheets>
    <sheet name="Sprint 1 - Planification" sheetId="1" r:id="rId1"/>
    <sheet name="Sprint 1 - Bilan" sheetId="2" r:id="rId2"/>
    <sheet name="Sprint 2 - Bilan" sheetId="3" r:id="rId3"/>
    <sheet name="Sprint 3 - Bilan" sheetId="6" r:id="rId4"/>
    <sheet name="Synthèse" sheetId="4" r:id="rId5"/>
    <sheet name="Indications" sheetId="5" r:id="rId6"/>
  </sheets>
  <definedNames>
    <definedName name="Avancement">'Sprint 1 - Planification'!$AB$8:$AB$28</definedName>
    <definedName name="EssOpt">'Sprint 1 - Planification'!$V$8:$V$9</definedName>
    <definedName name="ListeNosTache">OFFSET(NoTache,0,0,NoTacheMax+1,1)</definedName>
    <definedName name="NiveauDifficulte">'Sprint 1 - Planification'!$W$8:$W$10</definedName>
    <definedName name="NoTache">'Sprint 1 - Planification'!$T$7:$T$42</definedName>
    <definedName name="NoTacheMax">'Sprint 1 - Planification'!$U$8</definedName>
    <definedName name="SprintVise">'Sprint 1 - Planification'!$Z$8:$Z$10</definedName>
    <definedName name="TempsEstime">'Sprint 1 - Planification'!$X$8:$X$90</definedName>
    <definedName name="ValeurSprint">'Sprint 1 - Planification'!$AA$8:$AA$10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O10" i="6" l="1"/>
  <c r="O11" i="6"/>
  <c r="O12" i="6"/>
  <c r="O13" i="6"/>
  <c r="O14" i="6"/>
  <c r="O15" i="6"/>
  <c r="O16" i="6"/>
  <c r="O17" i="6"/>
  <c r="O18" i="6"/>
  <c r="O19" i="6"/>
  <c r="O20" i="6"/>
  <c r="O21" i="6"/>
  <c r="O22" i="6"/>
  <c r="O23" i="6"/>
  <c r="O24" i="6"/>
  <c r="O25" i="6"/>
  <c r="O26" i="6"/>
  <c r="O27" i="6"/>
  <c r="O28" i="6"/>
  <c r="O29" i="6"/>
  <c r="O30" i="6"/>
  <c r="O31" i="6"/>
  <c r="O32" i="6"/>
  <c r="O33" i="6"/>
  <c r="O34" i="6"/>
  <c r="O35" i="6"/>
  <c r="O36" i="6"/>
  <c r="O37" i="6"/>
  <c r="O38" i="6"/>
  <c r="O39" i="6"/>
  <c r="O40" i="6"/>
  <c r="O41" i="6"/>
  <c r="O42" i="6"/>
  <c r="O43" i="6"/>
  <c r="Y10" i="4" l="1"/>
  <c r="Y11" i="4"/>
  <c r="Y9" i="4"/>
  <c r="V10" i="4"/>
  <c r="V9" i="4"/>
  <c r="V9" i="3" l="1"/>
  <c r="M10" i="4" s="1"/>
  <c r="R10" i="4" s="1"/>
  <c r="AJ18" i="1"/>
  <c r="M8" i="4" s="1"/>
  <c r="D8" i="4" s="1"/>
  <c r="AJ19" i="1"/>
  <c r="N8" i="4" s="1"/>
  <c r="E8" i="4" s="1"/>
  <c r="AJ17" i="1"/>
  <c r="L8" i="4" s="1"/>
  <c r="C8" i="4" s="1"/>
  <c r="O9" i="6"/>
  <c r="D43" i="6"/>
  <c r="C43" i="6"/>
  <c r="P43" i="6" s="1"/>
  <c r="D42" i="6"/>
  <c r="C42" i="6"/>
  <c r="P42" i="6" s="1"/>
  <c r="D41" i="6"/>
  <c r="C41" i="6"/>
  <c r="P41" i="6" s="1"/>
  <c r="D40" i="6"/>
  <c r="C40" i="6"/>
  <c r="P40" i="6" s="1"/>
  <c r="D39" i="6"/>
  <c r="C39" i="6"/>
  <c r="P39" i="6" s="1"/>
  <c r="D38" i="6"/>
  <c r="C38" i="6"/>
  <c r="P38" i="6" s="1"/>
  <c r="D37" i="6"/>
  <c r="C37" i="6"/>
  <c r="P37" i="6" s="1"/>
  <c r="D36" i="6"/>
  <c r="C36" i="6"/>
  <c r="P36" i="6" s="1"/>
  <c r="D35" i="6"/>
  <c r="C35" i="6"/>
  <c r="P35" i="6" s="1"/>
  <c r="D34" i="6"/>
  <c r="C34" i="6"/>
  <c r="P34" i="6" s="1"/>
  <c r="D33" i="6"/>
  <c r="C33" i="6"/>
  <c r="P33" i="6" s="1"/>
  <c r="D32" i="6"/>
  <c r="C32" i="6"/>
  <c r="P32" i="6" s="1"/>
  <c r="D31" i="6"/>
  <c r="C31" i="6"/>
  <c r="P31" i="6" s="1"/>
  <c r="D30" i="6"/>
  <c r="C30" i="6"/>
  <c r="P30" i="6" s="1"/>
  <c r="D29" i="6"/>
  <c r="C29" i="6"/>
  <c r="D28" i="6"/>
  <c r="C28" i="6"/>
  <c r="P28" i="6" s="1"/>
  <c r="D27" i="6"/>
  <c r="C27" i="6"/>
  <c r="P27" i="6" s="1"/>
  <c r="D26" i="6"/>
  <c r="C26" i="6"/>
  <c r="P26" i="6" s="1"/>
  <c r="D25" i="6"/>
  <c r="C25" i="6"/>
  <c r="P25" i="6" s="1"/>
  <c r="D24" i="6"/>
  <c r="C24" i="6"/>
  <c r="P24" i="6" s="1"/>
  <c r="D23" i="6"/>
  <c r="C23" i="6"/>
  <c r="D22" i="6"/>
  <c r="C22" i="6"/>
  <c r="P22" i="6" s="1"/>
  <c r="D21" i="6"/>
  <c r="C21" i="6"/>
  <c r="P21" i="6" s="1"/>
  <c r="D20" i="6"/>
  <c r="C20" i="6"/>
  <c r="P20" i="6" s="1"/>
  <c r="D19" i="6"/>
  <c r="C19" i="6"/>
  <c r="P19" i="6" s="1"/>
  <c r="D18" i="6"/>
  <c r="C18" i="6"/>
  <c r="D17" i="6"/>
  <c r="C17" i="6"/>
  <c r="D16" i="6"/>
  <c r="C16" i="6"/>
  <c r="D15" i="6"/>
  <c r="C15" i="6"/>
  <c r="D14" i="6"/>
  <c r="C14" i="6"/>
  <c r="D13" i="6"/>
  <c r="C13" i="6"/>
  <c r="D12" i="6"/>
  <c r="C12" i="6"/>
  <c r="D11" i="6"/>
  <c r="C11" i="6"/>
  <c r="D10" i="6"/>
  <c r="C10" i="6"/>
  <c r="V9" i="6"/>
  <c r="V12" i="6" s="1"/>
  <c r="V14" i="6" s="1"/>
  <c r="W14" i="6" s="1"/>
  <c r="D9" i="6"/>
  <c r="C9" i="6"/>
  <c r="B9" i="6"/>
  <c r="B2" i="6"/>
  <c r="E10" i="3"/>
  <c r="E10" i="6" s="1"/>
  <c r="F10" i="3"/>
  <c r="E11" i="3"/>
  <c r="E11" i="6" s="1"/>
  <c r="F11" i="3"/>
  <c r="E12" i="3"/>
  <c r="E12" i="6" s="1"/>
  <c r="F12" i="3"/>
  <c r="E13" i="3"/>
  <c r="E13" i="6" s="1"/>
  <c r="F13" i="3"/>
  <c r="F13" i="6" s="1"/>
  <c r="E14" i="3"/>
  <c r="E14" i="6" s="1"/>
  <c r="F14" i="3"/>
  <c r="F14" i="6" s="1"/>
  <c r="E15" i="3"/>
  <c r="E15" i="6" s="1"/>
  <c r="F15" i="3"/>
  <c r="F15" i="6" s="1"/>
  <c r="E16" i="3"/>
  <c r="E16" i="6" s="1"/>
  <c r="F16" i="3"/>
  <c r="F16" i="6" s="1"/>
  <c r="E17" i="3"/>
  <c r="E17" i="6" s="1"/>
  <c r="F17" i="3"/>
  <c r="F17" i="6" s="1"/>
  <c r="E18" i="3"/>
  <c r="E18" i="6" s="1"/>
  <c r="F18" i="3"/>
  <c r="F18" i="6" s="1"/>
  <c r="E19" i="3"/>
  <c r="E19" i="6" s="1"/>
  <c r="F19" i="3"/>
  <c r="F19" i="6" s="1"/>
  <c r="E20" i="3"/>
  <c r="E20" i="6" s="1"/>
  <c r="F20" i="3"/>
  <c r="F20" i="6" s="1"/>
  <c r="E21" i="3"/>
  <c r="E21" i="6" s="1"/>
  <c r="F21" i="3"/>
  <c r="F21" i="6" s="1"/>
  <c r="E22" i="3"/>
  <c r="E22" i="6" s="1"/>
  <c r="F22" i="3"/>
  <c r="F22" i="6" s="1"/>
  <c r="E23" i="3"/>
  <c r="E23" i="6" s="1"/>
  <c r="F23" i="3"/>
  <c r="F23" i="6" s="1"/>
  <c r="E24" i="3"/>
  <c r="E24" i="6" s="1"/>
  <c r="F24" i="3"/>
  <c r="F24" i="6" s="1"/>
  <c r="E25" i="3"/>
  <c r="E25" i="6" s="1"/>
  <c r="F25" i="3"/>
  <c r="F25" i="6" s="1"/>
  <c r="E26" i="3"/>
  <c r="E26" i="6" s="1"/>
  <c r="F26" i="3"/>
  <c r="F26" i="6" s="1"/>
  <c r="E27" i="3"/>
  <c r="E27" i="6" s="1"/>
  <c r="F27" i="3"/>
  <c r="F27" i="6" s="1"/>
  <c r="E28" i="3"/>
  <c r="E28" i="6" s="1"/>
  <c r="F28" i="3"/>
  <c r="F28" i="6" s="1"/>
  <c r="E29" i="3"/>
  <c r="E29" i="6" s="1"/>
  <c r="F29" i="3"/>
  <c r="F29" i="6" s="1"/>
  <c r="E30" i="3"/>
  <c r="E30" i="6" s="1"/>
  <c r="F30" i="3"/>
  <c r="F30" i="6" s="1"/>
  <c r="E31" i="3"/>
  <c r="E31" i="6" s="1"/>
  <c r="F31" i="3"/>
  <c r="F31" i="6" s="1"/>
  <c r="E32" i="3"/>
  <c r="E32" i="6" s="1"/>
  <c r="F32" i="3"/>
  <c r="F32" i="6" s="1"/>
  <c r="E33" i="3"/>
  <c r="E33" i="6" s="1"/>
  <c r="F33" i="3"/>
  <c r="F33" i="6" s="1"/>
  <c r="E34" i="3"/>
  <c r="E34" i="6" s="1"/>
  <c r="F34" i="3"/>
  <c r="F34" i="6" s="1"/>
  <c r="E35" i="3"/>
  <c r="E35" i="6" s="1"/>
  <c r="F35" i="3"/>
  <c r="F35" i="6" s="1"/>
  <c r="E36" i="3"/>
  <c r="E36" i="6" s="1"/>
  <c r="F36" i="3"/>
  <c r="F36" i="6" s="1"/>
  <c r="E37" i="3"/>
  <c r="E37" i="6" s="1"/>
  <c r="F37" i="3"/>
  <c r="F37" i="6" s="1"/>
  <c r="E38" i="3"/>
  <c r="E38" i="6" s="1"/>
  <c r="F38" i="3"/>
  <c r="F38" i="6" s="1"/>
  <c r="E39" i="3"/>
  <c r="E39" i="6" s="1"/>
  <c r="F39" i="3"/>
  <c r="F39" i="6" s="1"/>
  <c r="E40" i="3"/>
  <c r="E40" i="6" s="1"/>
  <c r="F40" i="3"/>
  <c r="F40" i="6" s="1"/>
  <c r="E41" i="3"/>
  <c r="E41" i="6" s="1"/>
  <c r="F41" i="3"/>
  <c r="F41" i="6" s="1"/>
  <c r="E42" i="3"/>
  <c r="E42" i="6" s="1"/>
  <c r="F42" i="3"/>
  <c r="F42" i="6" s="1"/>
  <c r="E43" i="3"/>
  <c r="E43" i="6" s="1"/>
  <c r="F43" i="3"/>
  <c r="F43" i="6" s="1"/>
  <c r="F9" i="3"/>
  <c r="E9" i="3"/>
  <c r="E9" i="6" s="1"/>
  <c r="D43" i="3"/>
  <c r="P43" i="3" s="1"/>
  <c r="C43" i="3"/>
  <c r="D42" i="3"/>
  <c r="P42" i="3" s="1"/>
  <c r="C42" i="3"/>
  <c r="D41" i="3"/>
  <c r="C41" i="3"/>
  <c r="D40" i="3"/>
  <c r="C40" i="3"/>
  <c r="D39" i="3"/>
  <c r="C39" i="3"/>
  <c r="D38" i="3"/>
  <c r="P38" i="3" s="1"/>
  <c r="C38" i="3"/>
  <c r="D37" i="3"/>
  <c r="P37" i="3" s="1"/>
  <c r="C37" i="3"/>
  <c r="D36" i="3"/>
  <c r="P36" i="3" s="1"/>
  <c r="C36" i="3"/>
  <c r="D35" i="3"/>
  <c r="P35" i="3" s="1"/>
  <c r="C35" i="3"/>
  <c r="D34" i="3"/>
  <c r="P34" i="3" s="1"/>
  <c r="C34" i="3"/>
  <c r="D33" i="3"/>
  <c r="C33" i="3"/>
  <c r="D32" i="3"/>
  <c r="C32" i="3"/>
  <c r="D31" i="3"/>
  <c r="C31" i="3"/>
  <c r="D30" i="3"/>
  <c r="P30" i="3" s="1"/>
  <c r="C30" i="3"/>
  <c r="D29" i="3"/>
  <c r="P29" i="3" s="1"/>
  <c r="C29" i="3"/>
  <c r="D28" i="3"/>
  <c r="P28" i="3" s="1"/>
  <c r="C28" i="3"/>
  <c r="D27" i="3"/>
  <c r="P27" i="3" s="1"/>
  <c r="C27" i="3"/>
  <c r="D26" i="3"/>
  <c r="P26" i="3" s="1"/>
  <c r="C26" i="3"/>
  <c r="D25" i="3"/>
  <c r="C25" i="3"/>
  <c r="D24" i="3"/>
  <c r="C24" i="3"/>
  <c r="D23" i="3"/>
  <c r="C23" i="3"/>
  <c r="D22" i="3"/>
  <c r="P22" i="3" s="1"/>
  <c r="C22" i="3"/>
  <c r="D21" i="3"/>
  <c r="P21" i="3" s="1"/>
  <c r="C21" i="3"/>
  <c r="D20" i="3"/>
  <c r="P20" i="3" s="1"/>
  <c r="C20" i="3"/>
  <c r="D19" i="3"/>
  <c r="C19" i="3"/>
  <c r="D18" i="3"/>
  <c r="C18" i="3"/>
  <c r="D17" i="3"/>
  <c r="C17" i="3"/>
  <c r="D16" i="3"/>
  <c r="C16" i="3"/>
  <c r="D15" i="3"/>
  <c r="C15" i="3"/>
  <c r="D14" i="3"/>
  <c r="C14" i="3"/>
  <c r="D13" i="3"/>
  <c r="C13" i="3"/>
  <c r="D12" i="3"/>
  <c r="C12" i="3"/>
  <c r="D11" i="3"/>
  <c r="C11" i="3"/>
  <c r="D10" i="3"/>
  <c r="C10" i="3"/>
  <c r="V11" i="3"/>
  <c r="V13" i="3" s="1"/>
  <c r="D9" i="3"/>
  <c r="C9" i="3"/>
  <c r="B9" i="3"/>
  <c r="B2" i="3"/>
  <c r="T8" i="2"/>
  <c r="T9" i="2" s="1"/>
  <c r="AD18" i="1" a="1"/>
  <c r="AD18" i="1" s="1"/>
  <c r="AE18" i="1" s="1"/>
  <c r="AD19" i="1" a="1"/>
  <c r="AD19" i="1" s="1"/>
  <c r="AE19" i="1" s="1"/>
  <c r="AD17" i="1" a="1"/>
  <c r="AD17" i="1" s="1"/>
  <c r="AE17" i="1" s="1"/>
  <c r="M8" i="1"/>
  <c r="N8" i="1"/>
  <c r="O8" i="1"/>
  <c r="P8" i="1"/>
  <c r="M9" i="1"/>
  <c r="N9" i="1"/>
  <c r="O9" i="1"/>
  <c r="P9" i="1"/>
  <c r="M10" i="1"/>
  <c r="N10" i="1"/>
  <c r="O10" i="1"/>
  <c r="P10" i="1"/>
  <c r="M11" i="1"/>
  <c r="N11" i="1"/>
  <c r="O11" i="1"/>
  <c r="P11" i="1"/>
  <c r="M12" i="1"/>
  <c r="N12" i="1"/>
  <c r="O12" i="1"/>
  <c r="P12" i="1"/>
  <c r="M13" i="1"/>
  <c r="N13" i="1"/>
  <c r="O13" i="1"/>
  <c r="P13" i="1"/>
  <c r="M14" i="1"/>
  <c r="N14" i="1"/>
  <c r="O14" i="1"/>
  <c r="P14" i="1"/>
  <c r="M15" i="1"/>
  <c r="N15" i="1"/>
  <c r="O15" i="1"/>
  <c r="P15" i="1"/>
  <c r="M16" i="1"/>
  <c r="N16" i="1"/>
  <c r="O16" i="1"/>
  <c r="P16" i="1"/>
  <c r="M17" i="1"/>
  <c r="N17" i="1"/>
  <c r="O17" i="1"/>
  <c r="P17" i="1"/>
  <c r="M18" i="1"/>
  <c r="N18" i="1"/>
  <c r="O18" i="1"/>
  <c r="P18" i="1"/>
  <c r="M19" i="1"/>
  <c r="N19" i="1"/>
  <c r="O19" i="1"/>
  <c r="P19" i="1"/>
  <c r="M20" i="1"/>
  <c r="N20" i="1"/>
  <c r="O20" i="1"/>
  <c r="P20" i="1"/>
  <c r="M21" i="1"/>
  <c r="N21" i="1"/>
  <c r="O21" i="1"/>
  <c r="P21" i="1"/>
  <c r="M22" i="1"/>
  <c r="N22" i="1"/>
  <c r="O22" i="1"/>
  <c r="P22" i="1"/>
  <c r="M23" i="1"/>
  <c r="N23" i="1"/>
  <c r="O23" i="1"/>
  <c r="P23" i="1"/>
  <c r="M24" i="1"/>
  <c r="N24" i="1"/>
  <c r="O24" i="1"/>
  <c r="P24" i="1"/>
  <c r="M25" i="1"/>
  <c r="N25" i="1"/>
  <c r="O25" i="1"/>
  <c r="P25" i="1"/>
  <c r="M26" i="1"/>
  <c r="N26" i="1"/>
  <c r="O26" i="1"/>
  <c r="P26" i="1"/>
  <c r="M27" i="1"/>
  <c r="N27" i="1"/>
  <c r="O27" i="1"/>
  <c r="P27" i="1"/>
  <c r="M28" i="1"/>
  <c r="N28" i="1"/>
  <c r="O28" i="1"/>
  <c r="P28" i="1"/>
  <c r="M29" i="1"/>
  <c r="N29" i="1"/>
  <c r="O29" i="1"/>
  <c r="P29" i="1"/>
  <c r="M30" i="1"/>
  <c r="N30" i="1"/>
  <c r="O30" i="1"/>
  <c r="P30" i="1"/>
  <c r="M31" i="1"/>
  <c r="N31" i="1"/>
  <c r="O31" i="1"/>
  <c r="P31" i="1"/>
  <c r="M32" i="1"/>
  <c r="N32" i="1"/>
  <c r="O32" i="1"/>
  <c r="P32" i="1"/>
  <c r="M33" i="1"/>
  <c r="N33" i="1"/>
  <c r="O33" i="1"/>
  <c r="P33" i="1"/>
  <c r="M34" i="1"/>
  <c r="N34" i="1"/>
  <c r="O34" i="1"/>
  <c r="P34" i="1"/>
  <c r="M35" i="1"/>
  <c r="N35" i="1"/>
  <c r="O35" i="1"/>
  <c r="P35" i="1"/>
  <c r="M36" i="1"/>
  <c r="N36" i="1"/>
  <c r="O36" i="1"/>
  <c r="P36" i="1"/>
  <c r="M37" i="1"/>
  <c r="N37" i="1"/>
  <c r="O37" i="1"/>
  <c r="P37" i="1"/>
  <c r="M38" i="1"/>
  <c r="N38" i="1"/>
  <c r="O38" i="1"/>
  <c r="P38" i="1"/>
  <c r="M39" i="1"/>
  <c r="N39" i="1"/>
  <c r="O39" i="1"/>
  <c r="P39" i="1"/>
  <c r="M40" i="1"/>
  <c r="N40" i="1"/>
  <c r="O40" i="1"/>
  <c r="P40" i="1"/>
  <c r="M41" i="1"/>
  <c r="N41" i="1"/>
  <c r="O41" i="1"/>
  <c r="P41" i="1"/>
  <c r="M42" i="1"/>
  <c r="N42" i="1"/>
  <c r="O42" i="1"/>
  <c r="P42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8" i="1"/>
  <c r="Y8" i="1"/>
  <c r="C9" i="2"/>
  <c r="D9" i="2"/>
  <c r="M9" i="2" s="1"/>
  <c r="C10" i="2"/>
  <c r="D10" i="2"/>
  <c r="M10" i="2" s="1"/>
  <c r="C11" i="2"/>
  <c r="D11" i="2"/>
  <c r="M11" i="2" s="1"/>
  <c r="C12" i="2"/>
  <c r="D12" i="2"/>
  <c r="M12" i="2" s="1"/>
  <c r="C13" i="2"/>
  <c r="D13" i="2"/>
  <c r="L13" i="2" s="1"/>
  <c r="C14" i="2"/>
  <c r="D14" i="2"/>
  <c r="K14" i="2" s="1"/>
  <c r="C15" i="2"/>
  <c r="D15" i="2"/>
  <c r="K15" i="2" s="1"/>
  <c r="C16" i="2"/>
  <c r="D16" i="2"/>
  <c r="L16" i="2" s="1"/>
  <c r="C17" i="2"/>
  <c r="D17" i="2"/>
  <c r="K17" i="2" s="1"/>
  <c r="C18" i="2"/>
  <c r="D18" i="2"/>
  <c r="M18" i="2" s="1"/>
  <c r="C19" i="2"/>
  <c r="D19" i="2"/>
  <c r="M19" i="2" s="1"/>
  <c r="C20" i="2"/>
  <c r="D20" i="2"/>
  <c r="L20" i="2" s="1"/>
  <c r="C21" i="2"/>
  <c r="D21" i="2"/>
  <c r="M21" i="2" s="1"/>
  <c r="C22" i="2"/>
  <c r="D22" i="2"/>
  <c r="M22" i="2" s="1"/>
  <c r="C23" i="2"/>
  <c r="D23" i="2"/>
  <c r="L23" i="2" s="1"/>
  <c r="C24" i="2"/>
  <c r="D24" i="2"/>
  <c r="K24" i="2" s="1"/>
  <c r="C25" i="2"/>
  <c r="D25" i="2"/>
  <c r="K25" i="2" s="1"/>
  <c r="C26" i="2"/>
  <c r="D26" i="2"/>
  <c r="K26" i="2" s="1"/>
  <c r="C27" i="2"/>
  <c r="D27" i="2"/>
  <c r="L27" i="2" s="1"/>
  <c r="C28" i="2"/>
  <c r="D28" i="2"/>
  <c r="M28" i="2" s="1"/>
  <c r="C29" i="2"/>
  <c r="D29" i="2"/>
  <c r="M29" i="2" s="1"/>
  <c r="C30" i="2"/>
  <c r="D30" i="2"/>
  <c r="M30" i="2" s="1"/>
  <c r="C31" i="2"/>
  <c r="D31" i="2"/>
  <c r="M31" i="2" s="1"/>
  <c r="C32" i="2"/>
  <c r="D32" i="2"/>
  <c r="K32" i="2" s="1"/>
  <c r="C33" i="2"/>
  <c r="D33" i="2"/>
  <c r="L33" i="2" s="1"/>
  <c r="C34" i="2"/>
  <c r="D34" i="2"/>
  <c r="K34" i="2" s="1"/>
  <c r="C35" i="2"/>
  <c r="D35" i="2"/>
  <c r="K35" i="2" s="1"/>
  <c r="C36" i="2"/>
  <c r="D36" i="2"/>
  <c r="L36" i="2" s="1"/>
  <c r="C37" i="2"/>
  <c r="D37" i="2"/>
  <c r="M37" i="2" s="1"/>
  <c r="C38" i="2"/>
  <c r="D38" i="2"/>
  <c r="M38" i="2" s="1"/>
  <c r="C39" i="2"/>
  <c r="D39" i="2"/>
  <c r="M39" i="2" s="1"/>
  <c r="C40" i="2"/>
  <c r="D40" i="2"/>
  <c r="M40" i="2" s="1"/>
  <c r="C41" i="2"/>
  <c r="D41" i="2"/>
  <c r="L41" i="2" s="1"/>
  <c r="C42" i="2"/>
  <c r="D42" i="2"/>
  <c r="K42" i="2" s="1"/>
  <c r="D8" i="2"/>
  <c r="L8" i="2" s="1"/>
  <c r="C8" i="2"/>
  <c r="B8" i="2"/>
  <c r="B2" i="2"/>
  <c r="AC8" i="1"/>
  <c r="AD12" i="1" s="1"/>
  <c r="AE12" i="1" s="1"/>
  <c r="AD8" i="1"/>
  <c r="AD11" i="1" s="1"/>
  <c r="B9" i="1"/>
  <c r="P14" i="6" l="1"/>
  <c r="P16" i="6"/>
  <c r="M16" i="6" s="1"/>
  <c r="P15" i="6"/>
  <c r="P29" i="6"/>
  <c r="P23" i="6"/>
  <c r="N23" i="6" s="1"/>
  <c r="P18" i="6"/>
  <c r="P17" i="6"/>
  <c r="M17" i="6" s="1"/>
  <c r="P13" i="6"/>
  <c r="N13" i="6" s="1"/>
  <c r="B9" i="2"/>
  <c r="B10" i="6"/>
  <c r="B10" i="3"/>
  <c r="M20" i="3"/>
  <c r="N20" i="3"/>
  <c r="M21" i="3"/>
  <c r="N21" i="3"/>
  <c r="M22" i="3"/>
  <c r="N22" i="3"/>
  <c r="O23" i="3"/>
  <c r="P23" i="3"/>
  <c r="O24" i="3"/>
  <c r="P24" i="3"/>
  <c r="O25" i="3"/>
  <c r="P25" i="3"/>
  <c r="M26" i="3"/>
  <c r="N26" i="3"/>
  <c r="M27" i="3"/>
  <c r="N27" i="3"/>
  <c r="M28" i="3"/>
  <c r="N28" i="3"/>
  <c r="M29" i="3"/>
  <c r="N29" i="3"/>
  <c r="M30" i="3"/>
  <c r="N30" i="3"/>
  <c r="O31" i="3"/>
  <c r="P31" i="3"/>
  <c r="O32" i="3"/>
  <c r="P32" i="3"/>
  <c r="O33" i="3"/>
  <c r="P33" i="3"/>
  <c r="M34" i="3"/>
  <c r="N34" i="3"/>
  <c r="M35" i="3"/>
  <c r="N35" i="3"/>
  <c r="M36" i="3"/>
  <c r="N36" i="3"/>
  <c r="M37" i="3"/>
  <c r="N37" i="3"/>
  <c r="M38" i="3"/>
  <c r="N38" i="3"/>
  <c r="O39" i="3"/>
  <c r="P39" i="3"/>
  <c r="O40" i="3"/>
  <c r="P40" i="3"/>
  <c r="O41" i="3"/>
  <c r="P41" i="3"/>
  <c r="M42" i="3"/>
  <c r="N42" i="3"/>
  <c r="M43" i="3"/>
  <c r="N43" i="3"/>
  <c r="P9" i="3"/>
  <c r="M9" i="3" s="1"/>
  <c r="P10" i="3"/>
  <c r="N10" i="3" s="1"/>
  <c r="S11" i="6" a="1"/>
  <c r="S9" i="6" a="1"/>
  <c r="M20" i="6"/>
  <c r="N20" i="6"/>
  <c r="M21" i="6"/>
  <c r="N21" i="6"/>
  <c r="M22" i="6"/>
  <c r="N22" i="6"/>
  <c r="M23" i="6"/>
  <c r="M24" i="6"/>
  <c r="N24" i="6"/>
  <c r="M25" i="6"/>
  <c r="N25" i="6"/>
  <c r="M26" i="6"/>
  <c r="N26" i="6"/>
  <c r="M27" i="6"/>
  <c r="N27" i="6"/>
  <c r="M28" i="6"/>
  <c r="N28" i="6"/>
  <c r="M29" i="6"/>
  <c r="N29" i="6"/>
  <c r="M30" i="6"/>
  <c r="N30" i="6"/>
  <c r="M31" i="6"/>
  <c r="N31" i="6"/>
  <c r="M32" i="6"/>
  <c r="N32" i="6"/>
  <c r="M33" i="6"/>
  <c r="N33" i="6"/>
  <c r="M34" i="6"/>
  <c r="N34" i="6"/>
  <c r="M35" i="6"/>
  <c r="N35" i="6"/>
  <c r="M36" i="6"/>
  <c r="N36" i="6"/>
  <c r="M37" i="6"/>
  <c r="N37" i="6"/>
  <c r="M38" i="6"/>
  <c r="N38" i="6"/>
  <c r="M39" i="6"/>
  <c r="N39" i="6"/>
  <c r="M40" i="6"/>
  <c r="N40" i="6"/>
  <c r="M41" i="6"/>
  <c r="N41" i="6"/>
  <c r="M42" i="6"/>
  <c r="N42" i="6"/>
  <c r="M43" i="6"/>
  <c r="N43" i="6"/>
  <c r="M19" i="6"/>
  <c r="N19" i="6"/>
  <c r="N16" i="6"/>
  <c r="M15" i="6"/>
  <c r="N15" i="6"/>
  <c r="M14" i="6"/>
  <c r="N14" i="6"/>
  <c r="M18" i="6"/>
  <c r="N18" i="6"/>
  <c r="M10" i="3"/>
  <c r="F12" i="6"/>
  <c r="P12" i="6" s="1"/>
  <c r="P12" i="3"/>
  <c r="F11" i="6"/>
  <c r="P11" i="6" s="1"/>
  <c r="P11" i="3"/>
  <c r="P14" i="3"/>
  <c r="P18" i="3"/>
  <c r="O15" i="3"/>
  <c r="P15" i="3"/>
  <c r="P19" i="3"/>
  <c r="O16" i="3"/>
  <c r="P16" i="3"/>
  <c r="P13" i="3"/>
  <c r="O17" i="3"/>
  <c r="P17" i="3"/>
  <c r="F10" i="6"/>
  <c r="P10" i="6" s="1"/>
  <c r="F9" i="6"/>
  <c r="P9" i="6" s="1"/>
  <c r="L10" i="4"/>
  <c r="N10" i="4"/>
  <c r="D10" i="4"/>
  <c r="AG18" i="1"/>
  <c r="L9" i="4"/>
  <c r="Q9" i="4" s="1"/>
  <c r="N9" i="4"/>
  <c r="AF19" i="1"/>
  <c r="AF18" i="1"/>
  <c r="M9" i="4"/>
  <c r="AF17" i="1"/>
  <c r="AG17" i="1"/>
  <c r="AD21" i="1"/>
  <c r="AG19" i="1"/>
  <c r="O8" i="4"/>
  <c r="F8" i="4" s="1"/>
  <c r="O30" i="3"/>
  <c r="O22" i="3"/>
  <c r="O14" i="3"/>
  <c r="O38" i="3"/>
  <c r="O37" i="3"/>
  <c r="O29" i="3"/>
  <c r="O21" i="3"/>
  <c r="O13" i="3"/>
  <c r="O9" i="3"/>
  <c r="O36" i="3"/>
  <c r="O28" i="3"/>
  <c r="O20" i="3"/>
  <c r="O12" i="3"/>
  <c r="S9" i="6"/>
  <c r="T9" i="6" s="1"/>
  <c r="S11" i="6"/>
  <c r="T11" i="6" s="1"/>
  <c r="O43" i="3"/>
  <c r="O35" i="3"/>
  <c r="O27" i="3"/>
  <c r="O19" i="3"/>
  <c r="O11" i="3"/>
  <c r="O42" i="3"/>
  <c r="O34" i="3"/>
  <c r="O26" i="3"/>
  <c r="O18" i="3"/>
  <c r="O10" i="3"/>
  <c r="O44" i="6"/>
  <c r="V10" i="6"/>
  <c r="V11" i="6"/>
  <c r="V13" i="6" s="1"/>
  <c r="Y15" i="6" s="1"/>
  <c r="S10" i="6" a="1"/>
  <c r="S10" i="6" s="1"/>
  <c r="T10" i="6" s="1"/>
  <c r="V12" i="3"/>
  <c r="V14" i="3" s="1"/>
  <c r="W14" i="3" s="1"/>
  <c r="V10" i="3"/>
  <c r="AD14" i="1"/>
  <c r="AE14" i="1" s="1"/>
  <c r="W13" i="3"/>
  <c r="S9" i="3" a="1"/>
  <c r="S9" i="3" s="1"/>
  <c r="T9" i="3" s="1"/>
  <c r="S10" i="3" a="1"/>
  <c r="S10" i="3" s="1"/>
  <c r="T10" i="3" s="1"/>
  <c r="S11" i="3" a="1"/>
  <c r="S11" i="3" s="1"/>
  <c r="T11" i="3" s="1"/>
  <c r="K28" i="2"/>
  <c r="K9" i="2"/>
  <c r="T11" i="2"/>
  <c r="T13" i="2" s="1"/>
  <c r="U13" i="2" s="1"/>
  <c r="T10" i="2"/>
  <c r="T12" i="2" s="1"/>
  <c r="AD10" i="1"/>
  <c r="K27" i="2"/>
  <c r="M42" i="2"/>
  <c r="K41" i="2"/>
  <c r="K23" i="2"/>
  <c r="M36" i="2"/>
  <c r="K40" i="2"/>
  <c r="K22" i="2"/>
  <c r="M34" i="2"/>
  <c r="K37" i="2"/>
  <c r="K18" i="2"/>
  <c r="M27" i="2"/>
  <c r="K36" i="2"/>
  <c r="K16" i="2"/>
  <c r="M24" i="2"/>
  <c r="K33" i="2"/>
  <c r="K13" i="2"/>
  <c r="M16" i="2"/>
  <c r="K31" i="2"/>
  <c r="K12" i="2"/>
  <c r="M14" i="2"/>
  <c r="L40" i="2"/>
  <c r="L31" i="2"/>
  <c r="L22" i="2"/>
  <c r="L12" i="2"/>
  <c r="M8" i="2"/>
  <c r="M35" i="2"/>
  <c r="M26" i="2"/>
  <c r="M15" i="2"/>
  <c r="K8" i="2"/>
  <c r="L39" i="2"/>
  <c r="L35" i="2"/>
  <c r="L30" i="2"/>
  <c r="L26" i="2"/>
  <c r="L21" i="2"/>
  <c r="L15" i="2"/>
  <c r="L11" i="2"/>
  <c r="M41" i="2"/>
  <c r="M33" i="2"/>
  <c r="M23" i="2"/>
  <c r="M13" i="2"/>
  <c r="K39" i="2"/>
  <c r="K30" i="2"/>
  <c r="K21" i="2"/>
  <c r="K11" i="2"/>
  <c r="L42" i="2"/>
  <c r="L38" i="2"/>
  <c r="L34" i="2"/>
  <c r="L29" i="2"/>
  <c r="L24" i="2"/>
  <c r="L19" i="2"/>
  <c r="L14" i="2"/>
  <c r="L10" i="2"/>
  <c r="K38" i="2"/>
  <c r="K29" i="2"/>
  <c r="K19" i="2"/>
  <c r="K10" i="2"/>
  <c r="L37" i="2"/>
  <c r="L28" i="2"/>
  <c r="L18" i="2"/>
  <c r="L9" i="2"/>
  <c r="M32" i="2"/>
  <c r="L32" i="2"/>
  <c r="L25" i="2"/>
  <c r="M25" i="2"/>
  <c r="K20" i="2"/>
  <c r="M20" i="2"/>
  <c r="M17" i="2"/>
  <c r="L17" i="2"/>
  <c r="L43" i="1"/>
  <c r="P43" i="1"/>
  <c r="O43" i="1"/>
  <c r="N43" i="1"/>
  <c r="M43" i="1"/>
  <c r="AD9" i="1"/>
  <c r="B10" i="1"/>
  <c r="M13" i="6" l="1"/>
  <c r="N17" i="6"/>
  <c r="N9" i="3"/>
  <c r="B11" i="6"/>
  <c r="B11" i="3"/>
  <c r="M41" i="3"/>
  <c r="N41" i="3"/>
  <c r="M40" i="3"/>
  <c r="N40" i="3"/>
  <c r="M39" i="3"/>
  <c r="N39" i="3"/>
  <c r="M33" i="3"/>
  <c r="N33" i="3"/>
  <c r="M32" i="3"/>
  <c r="N32" i="3"/>
  <c r="M31" i="3"/>
  <c r="N31" i="3"/>
  <c r="M25" i="3"/>
  <c r="N25" i="3"/>
  <c r="N24" i="3"/>
  <c r="M24" i="3"/>
  <c r="M23" i="3"/>
  <c r="N23" i="3"/>
  <c r="M11" i="6"/>
  <c r="N11" i="6"/>
  <c r="N9" i="6"/>
  <c r="M9" i="6"/>
  <c r="M10" i="6"/>
  <c r="N10" i="6"/>
  <c r="M12" i="6"/>
  <c r="N12" i="6"/>
  <c r="AH18" i="1"/>
  <c r="O10" i="4"/>
  <c r="F10" i="4" s="1"/>
  <c r="N17" i="3"/>
  <c r="M17" i="3"/>
  <c r="N18" i="3"/>
  <c r="M18" i="3"/>
  <c r="M12" i="3"/>
  <c r="N12" i="3"/>
  <c r="M19" i="3"/>
  <c r="N19" i="3"/>
  <c r="M14" i="3"/>
  <c r="N14" i="3"/>
  <c r="M15" i="3"/>
  <c r="N15" i="3"/>
  <c r="M13" i="3"/>
  <c r="N13" i="3"/>
  <c r="M16" i="3"/>
  <c r="N16" i="3"/>
  <c r="M11" i="3"/>
  <c r="N11" i="3"/>
  <c r="P44" i="3"/>
  <c r="V16" i="3" s="1"/>
  <c r="W16" i="3" s="1"/>
  <c r="P44" i="6"/>
  <c r="V16" i="6" s="1"/>
  <c r="W16" i="6" s="1"/>
  <c r="W14" i="2"/>
  <c r="E10" i="4"/>
  <c r="S10" i="4"/>
  <c r="Q10" i="4"/>
  <c r="C10" i="4"/>
  <c r="E9" i="4"/>
  <c r="S9" i="4"/>
  <c r="D9" i="4"/>
  <c r="R9" i="4"/>
  <c r="AH19" i="1"/>
  <c r="AH17" i="1"/>
  <c r="C9" i="4"/>
  <c r="O9" i="4"/>
  <c r="F9" i="4" s="1"/>
  <c r="AG21" i="1"/>
  <c r="AE21" i="1"/>
  <c r="AF21" i="1"/>
  <c r="Y15" i="3"/>
  <c r="W13" i="6"/>
  <c r="W15" i="6" s="1"/>
  <c r="W15" i="3"/>
  <c r="AD13" i="1"/>
  <c r="O44" i="3"/>
  <c r="U12" i="2"/>
  <c r="U14" i="2" s="1"/>
  <c r="B11" i="1"/>
  <c r="B10" i="2"/>
  <c r="K43" i="2"/>
  <c r="L43" i="2"/>
  <c r="M43" i="2"/>
  <c r="L44" i="1"/>
  <c r="M11" i="4" l="1"/>
  <c r="D11" i="4" s="1"/>
  <c r="B12" i="1"/>
  <c r="B13" i="6" s="1"/>
  <c r="B12" i="6"/>
  <c r="B12" i="3"/>
  <c r="N44" i="3"/>
  <c r="M44" i="6"/>
  <c r="M44" i="3"/>
  <c r="N44" i="6"/>
  <c r="N11" i="4"/>
  <c r="E11" i="4" s="1"/>
  <c r="AH21" i="1"/>
  <c r="AE13" i="1"/>
  <c r="AE15" i="1" s="1"/>
  <c r="L45" i="1"/>
  <c r="B11" i="2"/>
  <c r="K44" i="2"/>
  <c r="B13" i="1" l="1"/>
  <c r="B14" i="6" s="1"/>
  <c r="B12" i="2"/>
  <c r="B13" i="3"/>
  <c r="M45" i="3"/>
  <c r="M46" i="3" s="1"/>
  <c r="I5" i="3" s="1"/>
  <c r="M45" i="6"/>
  <c r="M46" i="6" s="1"/>
  <c r="I5" i="6" s="1"/>
  <c r="O11" i="4"/>
  <c r="F11" i="4" s="1"/>
  <c r="H5" i="1"/>
  <c r="K45" i="2"/>
  <c r="B14" i="3" l="1"/>
  <c r="B13" i="2"/>
  <c r="B14" i="1"/>
  <c r="B15" i="6" s="1"/>
  <c r="B15" i="1" l="1"/>
  <c r="B16" i="3" s="1"/>
  <c r="B15" i="3"/>
  <c r="B14" i="2"/>
  <c r="B15" i="2" l="1"/>
  <c r="B16" i="1"/>
  <c r="B17" i="1" s="1"/>
  <c r="B18" i="3" s="1"/>
  <c r="B16" i="6"/>
  <c r="B17" i="3" l="1"/>
  <c r="B16" i="2"/>
  <c r="B17" i="6"/>
  <c r="B18" i="1"/>
  <c r="B18" i="2" s="1"/>
  <c r="B17" i="2"/>
  <c r="B18" i="6"/>
  <c r="B19" i="1" l="1"/>
  <c r="B20" i="6" s="1"/>
  <c r="B19" i="6"/>
  <c r="B19" i="3"/>
  <c r="B20" i="3" l="1"/>
  <c r="B20" i="1"/>
  <c r="B21" i="3" s="1"/>
  <c r="B19" i="2"/>
  <c r="B21" i="1"/>
  <c r="B20" i="2" l="1"/>
  <c r="B21" i="6"/>
  <c r="B22" i="3"/>
  <c r="B22" i="6"/>
  <c r="B22" i="1"/>
  <c r="B21" i="2"/>
  <c r="B23" i="3" l="1"/>
  <c r="B23" i="6"/>
  <c r="B23" i="1"/>
  <c r="B22" i="2"/>
  <c r="B24" i="3" l="1"/>
  <c r="B24" i="6"/>
  <c r="B37" i="1"/>
  <c r="B24" i="1"/>
  <c r="B23" i="2"/>
  <c r="B38" i="3" l="1"/>
  <c r="B38" i="6"/>
  <c r="B25" i="3"/>
  <c r="B25" i="6"/>
  <c r="B25" i="1"/>
  <c r="B24" i="2"/>
  <c r="B38" i="1"/>
  <c r="B37" i="2"/>
  <c r="B39" i="3" l="1"/>
  <c r="B39" i="6"/>
  <c r="B26" i="3"/>
  <c r="B26" i="6"/>
  <c r="B25" i="2"/>
  <c r="B26" i="1"/>
  <c r="B39" i="1"/>
  <c r="B38" i="2"/>
  <c r="B40" i="3" l="1"/>
  <c r="B40" i="6"/>
  <c r="B27" i="3"/>
  <c r="B27" i="6"/>
  <c r="B27" i="1"/>
  <c r="B26" i="2"/>
  <c r="B40" i="1"/>
  <c r="B39" i="2"/>
  <c r="B41" i="3" l="1"/>
  <c r="B41" i="6"/>
  <c r="B28" i="3"/>
  <c r="B28" i="6"/>
  <c r="B27" i="2"/>
  <c r="B28" i="1"/>
  <c r="B41" i="1"/>
  <c r="B40" i="2"/>
  <c r="B29" i="3" l="1"/>
  <c r="B29" i="6"/>
  <c r="B42" i="3"/>
  <c r="B42" i="6"/>
  <c r="B29" i="1"/>
  <c r="B28" i="2"/>
  <c r="B42" i="1"/>
  <c r="B41" i="2"/>
  <c r="B30" i="3" l="1"/>
  <c r="B30" i="6"/>
  <c r="B43" i="3"/>
  <c r="B43" i="6"/>
  <c r="B29" i="2"/>
  <c r="B30" i="1"/>
  <c r="B42" i="2"/>
  <c r="B31" i="3" l="1"/>
  <c r="B31" i="6"/>
  <c r="B31" i="1"/>
  <c r="B30" i="2"/>
  <c r="B32" i="3" l="1"/>
  <c r="B32" i="6"/>
  <c r="B32" i="1"/>
  <c r="B31" i="2"/>
  <c r="B33" i="3" l="1"/>
  <c r="B33" i="6"/>
  <c r="B32" i="2"/>
  <c r="B33" i="1"/>
  <c r="B34" i="3" l="1"/>
  <c r="B34" i="6"/>
  <c r="B34" i="1"/>
  <c r="B33" i="2"/>
  <c r="B35" i="3" l="1"/>
  <c r="B35" i="6"/>
  <c r="B35" i="1"/>
  <c r="B34" i="2"/>
  <c r="B36" i="3" l="1"/>
  <c r="B36" i="6"/>
  <c r="B36" i="1"/>
  <c r="B37" i="6" s="1"/>
  <c r="B35" i="2"/>
  <c r="B36" i="2" l="1"/>
  <c r="B37" i="3"/>
  <c r="U8" i="1"/>
  <c r="T15" i="2" a="1"/>
  <c r="Q9" i="2" a="1"/>
  <c r="Q10" i="2" a="1"/>
  <c r="Q8" i="2" a="1"/>
  <c r="T15" i="2"/>
  <c r="U15" i="2" s="1"/>
  <c r="G5" i="2" s="1"/>
  <c r="Q9" i="2"/>
  <c r="R9" i="2" s="1"/>
  <c r="Q8" i="2"/>
  <c r="R8" i="2" s="1"/>
  <c r="Q10" i="2"/>
  <c r="R10" i="2" s="1"/>
  <c r="L11" i="4" l="1"/>
  <c r="C11" i="4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jcdemers</author>
  </authors>
  <commentList>
    <comment ref="C9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 xml:space="preserve">jcdemers:
 </t>
        </r>
        <r>
          <rPr>
            <sz val="9"/>
            <color indexed="81"/>
            <rFont val="Tahoma"/>
            <family val="2"/>
          </rPr>
          <t>- Déterminer précisément l'objectif du projet
 - Spécifier les éléments secondaires du projet
 - Identifier les cas d'usage
 - Faire le schéma UML
 - Faire les schémas des interfaces usagers</t>
        </r>
      </text>
    </comment>
    <comment ref="C10" authorId="0" shapeId="0" xr:uid="{00000000-0006-0000-0000-000002000000}">
      <text>
        <r>
          <rPr>
            <b/>
            <sz val="9"/>
            <color indexed="81"/>
            <rFont val="Tahoma"/>
            <family val="2"/>
          </rPr>
          <t>jcdemers:</t>
        </r>
        <r>
          <rPr>
            <sz val="9"/>
            <color indexed="81"/>
            <rFont val="Tahoma"/>
            <family val="2"/>
          </rPr>
          <t xml:space="preserve">
 - Rédiger le résumé
 - Rédiger la présentation détaillée et préciser les intentions du projet
 - Déterminer et présenter l'environnement de développement</t>
        </r>
      </text>
    </comment>
  </commentList>
</comments>
</file>

<file path=xl/sharedStrings.xml><?xml version="1.0" encoding="utf-8"?>
<sst xmlns="http://schemas.openxmlformats.org/spreadsheetml/2006/main" count="203" uniqueCount="107">
  <si>
    <t>B65 - Projet Synthèse  |  Sprint 1  |  Planification</t>
  </si>
  <si>
    <t>Réalisé par</t>
  </si>
  <si>
    <t>Planification</t>
  </si>
  <si>
    <t>No</t>
  </si>
  <si>
    <t>Nom et description</t>
  </si>
  <si>
    <t>Prédéces.</t>
  </si>
  <si>
    <t>Ess / Opt</t>
  </si>
  <si>
    <t>Difficulté</t>
  </si>
  <si>
    <t>Temps</t>
  </si>
  <si>
    <t>Sprint</t>
  </si>
  <si>
    <t>-</t>
  </si>
  <si>
    <t>Valider le projet avec l'enseignant</t>
  </si>
  <si>
    <t>Essentielle</t>
  </si>
  <si>
    <t>Sprint 1</t>
  </si>
  <si>
    <t>r</t>
  </si>
  <si>
    <t>Réaliser les éléments de rédaction technique</t>
  </si>
  <si>
    <t>g</t>
  </si>
  <si>
    <t>Optionnelle</t>
  </si>
  <si>
    <t>Sprint 2</t>
  </si>
  <si>
    <t>Rédaction du document de conception</t>
  </si>
  <si>
    <t>b</t>
  </si>
  <si>
    <t>Sprint 3</t>
  </si>
  <si>
    <t>Rédaction du document de planification</t>
  </si>
  <si>
    <t>tâche</t>
  </si>
  <si>
    <t>heure</t>
  </si>
  <si>
    <t>minute</t>
  </si>
  <si>
    <t>B65 - Projet Synthèse  |  Sprint 1  |  Bilan</t>
  </si>
  <si>
    <t>Bilan des activités du Sprint 1</t>
  </si>
  <si>
    <t>Sprint prévu</t>
  </si>
  <si>
    <t>Avancement</t>
  </si>
  <si>
    <t>Commentaires</t>
  </si>
  <si>
    <t>B65 - Projet Synthèse  |  Sprint 2 |  Bilan</t>
  </si>
  <si>
    <t>Bilan des activités du Sprint 2</t>
  </si>
  <si>
    <t>Sprint précédent</t>
  </si>
  <si>
    <t>B65 - Projet Synthèse  |  Sprint 3 |  Bilan</t>
  </si>
  <si>
    <t>Bilan des activités du Sprint 3</t>
  </si>
  <si>
    <t>Sprints précédents</t>
  </si>
  <si>
    <t>Information sur le projet</t>
  </si>
  <si>
    <t>B65 - Projet Synthèse  |  Outil de planification et de suivi  |  Synthèse</t>
  </si>
  <si>
    <t>Répartition des tâches</t>
  </si>
  <si>
    <t>Total</t>
  </si>
  <si>
    <t>Nombre de tâches définies</t>
  </si>
  <si>
    <t>Nombre d'heures de travail envisagées</t>
  </si>
  <si>
    <t>Heures envisagées</t>
  </si>
  <si>
    <t>Tâches essentielles</t>
  </si>
  <si>
    <t>Plus facile</t>
  </si>
  <si>
    <t>Nombre d'heures de travail travaillées</t>
  </si>
  <si>
    <t>Heure travaillées</t>
  </si>
  <si>
    <t>Tâches optionnelles</t>
  </si>
  <si>
    <t>Intermédiaire</t>
  </si>
  <si>
    <t>Nombre de tâches non terminées</t>
  </si>
  <si>
    <t>Plus difficile</t>
  </si>
  <si>
    <t>Instructions concernant ce document</t>
  </si>
  <si>
    <t>B65 - Projet Synthèse  |  Outil de planification et de suivi</t>
  </si>
  <si>
    <t>Saisir les informations générales du document :</t>
  </si>
  <si>
    <t>Nom du projet.</t>
  </si>
  <si>
    <t>Nom de l'étudiant.</t>
  </si>
  <si>
    <t>Remplir le tableau des tâches :</t>
  </si>
  <si>
    <t>Nom de la tâche.</t>
  </si>
  <si>
    <t>Si pertinent, insérer une courte descirption technique de la tâche sous forme de commentaire.</t>
  </si>
  <si>
    <t>Si applicable, identifier la tâche préalable principale.</t>
  </si>
  <si>
    <t>Identifier si la tâche est essentielle ou optionnelle.</t>
  </si>
  <si>
    <t>Identifier le niveau de difficulté de la tâche (1 à 3).</t>
  </si>
  <si>
    <t>Estimer la charge de travail requise (estimation réaliste).</t>
  </si>
  <si>
    <t>Identifier pour quel Sprint la tâche devrait être terminée.</t>
  </si>
  <si>
    <t>Suivi des Sprint 1 à 3</t>
  </si>
  <si>
    <t>Saisir ces champs :</t>
  </si>
  <si>
    <t>Temps investi (uniquement pour le Sprint courant).</t>
  </si>
  <si>
    <t>Avancement total de la tâche en pourcentage.</t>
  </si>
  <si>
    <t>Si la tâche est en retard selon la planification initiale, expliquer brièvement pourquoi et quelles sont les stratégies pour pallier à la situation.</t>
  </si>
  <si>
    <t>Synthèse</t>
  </si>
  <si>
    <t>La feuille Synthèse présente quelques informations intéressantes sur la structure du projet et son suivi.</t>
  </si>
  <si>
    <t>Gestion des commentaires</t>
  </si>
  <si>
    <r>
      <rPr>
        <sz val="10"/>
        <color theme="1"/>
        <rFont val="Calibri"/>
        <family val="2"/>
        <scheme val="minor"/>
      </rPr>
      <t xml:space="preserve">Vous pouvez ajouter, modifier ou supprimer un commentaire dans une cellule à l'aide des commandes incluses dans le groupe </t>
    </r>
    <r>
      <rPr>
        <b/>
        <sz val="10"/>
        <color theme="1"/>
        <rFont val="Calibri"/>
        <family val="2"/>
        <scheme val="minor"/>
      </rPr>
      <t>Commentaires</t>
    </r>
    <r>
      <rPr>
        <sz val="10"/>
        <color theme="1"/>
        <rFont val="Calibri"/>
        <family val="2"/>
        <scheme val="minor"/>
      </rPr>
      <t xml:space="preserve"> sous l'onglet </t>
    </r>
    <r>
      <rPr>
        <b/>
        <sz val="10"/>
        <color theme="1"/>
        <rFont val="Calibri"/>
        <family val="2"/>
        <scheme val="minor"/>
      </rPr>
      <t>Révision</t>
    </r>
    <r>
      <rPr>
        <sz val="10"/>
        <color theme="1"/>
        <rFont val="Calibri"/>
        <family val="2"/>
        <scheme val="minor"/>
      </rPr>
      <t>.</t>
    </r>
  </si>
  <si>
    <t>Doute pour la creation du serveur</t>
  </si>
  <si>
    <t>Daniel Pascual</t>
  </si>
  <si>
    <t>UnoJS</t>
  </si>
  <si>
    <t>Creer une classe deck</t>
  </si>
  <si>
    <t>creer une classe hand</t>
  </si>
  <si>
    <t>creer une classe joueur</t>
  </si>
  <si>
    <t>creer une classe table</t>
  </si>
  <si>
    <t>creer une variable globale jeu</t>
  </si>
  <si>
    <t>creer une classe règles</t>
  </si>
  <si>
    <t>creer un lobby</t>
  </si>
  <si>
    <t>créer un menu</t>
  </si>
  <si>
    <t>créer mécanique UNO</t>
  </si>
  <si>
    <t>implémenter un random des cartes</t>
  </si>
  <si>
    <t>créer un algorithme d'affichage des joueurs</t>
  </si>
  <si>
    <t>Créer le code reliant client-serveur</t>
  </si>
  <si>
    <t>Se procurer un serveur</t>
  </si>
  <si>
    <t>Créer un UI de gameplay</t>
  </si>
  <si>
    <t>Créer un UI pour la carte</t>
  </si>
  <si>
    <t>Créer l'animation des cartes</t>
  </si>
  <si>
    <t>Créer un UI pour le wild card</t>
  </si>
  <si>
    <t>créer un système de point</t>
  </si>
  <si>
    <t>Creer une classe mère carte</t>
  </si>
  <si>
    <t>Il manque le reverse et le skip turn</t>
  </si>
  <si>
    <t>Switch de html canvas à html normal puis terminer avec svelte</t>
  </si>
  <si>
    <t>Fonctionne avec 2 joeurs seulement pour l'instant</t>
  </si>
  <si>
    <t>Difficulté a limiter un room a 4 et quitter le socket</t>
  </si>
  <si>
    <t>Comprendre socket fut plus difficile que prevu</t>
  </si>
  <si>
    <t>Créer un menu d'options</t>
  </si>
  <si>
    <t>J'ai fini par utiliser des boutons/select/textInput personnalisé</t>
  </si>
  <si>
    <t>Petit bugs avec l'affichage</t>
  </si>
  <si>
    <t>Les règles ont été déplacé dans le code du joueur et de la table</t>
  </si>
  <si>
    <t>Pas assez de temps pour implémenter un menu qui change la logique de jeu</t>
  </si>
  <si>
    <t>Le système de point n'est pas autant important que le UNO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</si>
</sst>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h:mm;@"/>
  </numFmts>
  <fonts count="28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0"/>
      <name val="Calibri"/>
      <family val="2"/>
      <scheme val="minor"/>
    </font>
    <font>
      <b/>
      <sz val="10"/>
      <name val="Calibri"/>
      <family val="2"/>
      <scheme val="minor"/>
    </font>
    <font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color rgb="FF2F4559"/>
      <name val="Calibri"/>
      <family val="2"/>
      <scheme val="minor"/>
    </font>
    <font>
      <sz val="10"/>
      <color rgb="FF2F4559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1"/>
      <color rgb="FF2F4559"/>
      <name val="Calibri"/>
      <family val="2"/>
      <scheme val="minor"/>
    </font>
    <font>
      <b/>
      <sz val="16"/>
      <color rgb="FF2F4559"/>
      <name val="Calibri"/>
      <family val="2"/>
      <scheme val="minor"/>
    </font>
    <font>
      <sz val="11"/>
      <color rgb="FF2F4559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0"/>
      <color rgb="FF344D64"/>
      <name val="Calibri"/>
      <family val="2"/>
      <scheme val="minor"/>
    </font>
    <font>
      <sz val="11"/>
      <color theme="1" tint="0.249977111117893"/>
      <name val="Calibri"/>
      <family val="2"/>
      <scheme val="minor"/>
    </font>
    <font>
      <b/>
      <sz val="16"/>
      <color rgb="FF3A526A"/>
      <name val="Calibri"/>
      <family val="2"/>
      <scheme val="minor"/>
    </font>
    <font>
      <b/>
      <sz val="11"/>
      <color rgb="FF3A526A"/>
      <name val="Calibri"/>
      <family val="2"/>
      <scheme val="minor"/>
    </font>
    <font>
      <sz val="8"/>
      <color rgb="FF3A526A"/>
      <name val="Calibri"/>
      <family val="2"/>
      <scheme val="minor"/>
    </font>
    <font>
      <sz val="11"/>
      <color rgb="FF3A526A"/>
      <name val="Calibri"/>
      <family val="2"/>
      <scheme val="minor"/>
    </font>
    <font>
      <b/>
      <sz val="10"/>
      <color rgb="FF3A526A"/>
      <name val="Calibri"/>
      <family val="2"/>
      <scheme val="minor"/>
    </font>
    <font>
      <i/>
      <sz val="11"/>
      <color rgb="FF3A526A"/>
      <name val="Calibri"/>
      <family val="2"/>
      <scheme val="minor"/>
    </font>
    <font>
      <sz val="11"/>
      <color rgb="FF5F84A9"/>
      <name val="Calibri"/>
      <family val="2"/>
      <scheme val="minor"/>
    </font>
    <font>
      <i/>
      <sz val="11"/>
      <color theme="1" tint="0.249977111117893"/>
      <name val="Calibri"/>
      <family val="2"/>
      <scheme val="minor"/>
    </font>
    <font>
      <sz val="10"/>
      <color rgb="FF3A526A"/>
      <name val="Calibri"/>
      <family val="2"/>
      <scheme val="minor"/>
    </font>
    <font>
      <sz val="10"/>
      <color theme="0"/>
      <name val="Calibri"/>
      <family val="2"/>
      <scheme val="minor"/>
    </font>
    <font>
      <b/>
      <sz val="10"/>
      <color theme="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D4DEE8"/>
        <bgColor indexed="64"/>
      </patternFill>
    </fill>
    <fill>
      <patternFill patternType="solid">
        <fgColor rgb="FFE9EEF3"/>
        <bgColor indexed="64"/>
      </patternFill>
    </fill>
    <fill>
      <patternFill patternType="solid">
        <fgColor rgb="FF3A526A"/>
        <bgColor indexed="64"/>
      </patternFill>
    </fill>
    <fill>
      <patternFill patternType="solid">
        <fgColor rgb="FFECEEF0"/>
        <bgColor indexed="64"/>
      </patternFill>
    </fill>
    <fill>
      <patternFill patternType="solid">
        <fgColor rgb="FFDBDEE1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n">
        <color rgb="FFBACBDA"/>
      </bottom>
      <diagonal/>
    </border>
    <border>
      <left/>
      <right/>
      <top style="thin">
        <color rgb="FFBACBDA"/>
      </top>
      <bottom style="thin">
        <color rgb="FFBACBDA"/>
      </bottom>
      <diagonal/>
    </border>
    <border>
      <left/>
      <right/>
      <top/>
      <bottom style="medium">
        <color rgb="FF3A526A"/>
      </bottom>
      <diagonal/>
    </border>
    <border>
      <left/>
      <right/>
      <top style="thin">
        <color rgb="FF3A526A"/>
      </top>
      <bottom style="medium">
        <color rgb="FF3A526A"/>
      </bottom>
      <diagonal/>
    </border>
    <border>
      <left style="medium">
        <color rgb="FF3A526A"/>
      </left>
      <right/>
      <top/>
      <bottom style="thin">
        <color rgb="FFBACBDA"/>
      </bottom>
      <diagonal/>
    </border>
    <border>
      <left style="medium">
        <color rgb="FF3A526A"/>
      </left>
      <right/>
      <top/>
      <bottom/>
      <diagonal/>
    </border>
    <border>
      <left style="medium">
        <color rgb="FF3A526A"/>
      </left>
      <right/>
      <top style="thin">
        <color rgb="FFBACBDA"/>
      </top>
      <bottom style="thin">
        <color rgb="FFBACBDA"/>
      </bottom>
      <diagonal/>
    </border>
    <border>
      <left/>
      <right/>
      <top style="thin">
        <color rgb="FFBACBDA"/>
      </top>
      <bottom style="medium">
        <color rgb="FF3A526A"/>
      </bottom>
      <diagonal/>
    </border>
    <border>
      <left style="medium">
        <color rgb="FF3A526A"/>
      </left>
      <right/>
      <top style="thin">
        <color rgb="FFBACBDA"/>
      </top>
      <bottom style="medium">
        <color rgb="FF3A526A"/>
      </bottom>
      <diagonal/>
    </border>
    <border>
      <left style="medium">
        <color rgb="FF3A526A"/>
      </left>
      <right/>
      <top style="medium">
        <color rgb="FF3A526A"/>
      </top>
      <bottom/>
      <diagonal/>
    </border>
    <border>
      <left/>
      <right/>
      <top style="medium">
        <color rgb="FF3A526A"/>
      </top>
      <bottom/>
      <diagonal/>
    </border>
    <border>
      <left/>
      <right style="medium">
        <color rgb="FF3A526A"/>
      </right>
      <top style="medium">
        <color rgb="FF3A526A"/>
      </top>
      <bottom/>
      <diagonal/>
    </border>
    <border>
      <left/>
      <right style="medium">
        <color rgb="FF3A526A"/>
      </right>
      <top/>
      <bottom style="thin">
        <color rgb="FFBACBDA"/>
      </bottom>
      <diagonal/>
    </border>
    <border>
      <left/>
      <right style="medium">
        <color rgb="FF3A526A"/>
      </right>
      <top style="thin">
        <color rgb="FFBACBDA"/>
      </top>
      <bottom style="thin">
        <color rgb="FFBACBDA"/>
      </bottom>
      <diagonal/>
    </border>
    <border>
      <left/>
      <right style="medium">
        <color rgb="FF3A526A"/>
      </right>
      <top style="thin">
        <color rgb="FFBACBDA"/>
      </top>
      <bottom style="medium">
        <color rgb="FF3A526A"/>
      </bottom>
      <diagonal/>
    </border>
    <border>
      <left/>
      <right style="medium">
        <color rgb="FF3A526A"/>
      </right>
      <top/>
      <bottom/>
      <diagonal/>
    </border>
    <border>
      <left/>
      <right style="medium">
        <color rgb="FF3A526A"/>
      </right>
      <top style="medium">
        <color rgb="FF3A526A"/>
      </top>
      <bottom style="thin">
        <color rgb="FF4F7091"/>
      </bottom>
      <diagonal/>
    </border>
    <border>
      <left/>
      <right/>
      <top style="medium">
        <color rgb="FF3A526A"/>
      </top>
      <bottom style="thin">
        <color rgb="FF4F7091"/>
      </bottom>
      <diagonal/>
    </border>
    <border>
      <left style="thin">
        <color rgb="FF3A526A"/>
      </left>
      <right/>
      <top/>
      <bottom/>
      <diagonal/>
    </border>
    <border>
      <left/>
      <right style="thin">
        <color rgb="FF3A526A"/>
      </right>
      <top/>
      <bottom/>
      <diagonal/>
    </border>
    <border>
      <left style="thin">
        <color rgb="FF3A526A"/>
      </left>
      <right/>
      <top/>
      <bottom style="medium">
        <color rgb="FF3A526A"/>
      </bottom>
      <diagonal/>
    </border>
    <border>
      <left/>
      <right style="thin">
        <color rgb="FF3A526A"/>
      </right>
      <top/>
      <bottom style="medium">
        <color rgb="FF3A526A"/>
      </bottom>
      <diagonal/>
    </border>
  </borders>
  <cellStyleXfs count="1">
    <xf numFmtId="0" fontId="0" fillId="0" borderId="0"/>
  </cellStyleXfs>
  <cellXfs count="139">
    <xf numFmtId="0" fontId="0" fillId="0" borderId="0" xfId="0"/>
    <xf numFmtId="0" fontId="7" fillId="0" borderId="0" xfId="0" applyFont="1" applyAlignment="1" applyProtection="1">
      <alignment horizontal="center" vertical="center"/>
      <protection hidden="1"/>
    </xf>
    <xf numFmtId="0" fontId="7" fillId="0" borderId="0" xfId="0" applyFont="1" applyAlignment="1" applyProtection="1">
      <alignment vertical="center"/>
      <protection hidden="1"/>
    </xf>
    <xf numFmtId="0" fontId="0" fillId="0" borderId="0" xfId="0" applyFont="1" applyAlignment="1" applyProtection="1">
      <alignment horizontal="center" vertical="center"/>
      <protection hidden="1"/>
    </xf>
    <xf numFmtId="0" fontId="0" fillId="0" borderId="0" xfId="0" applyFont="1" applyAlignment="1" applyProtection="1">
      <alignment vertical="center"/>
      <protection hidden="1"/>
    </xf>
    <xf numFmtId="0" fontId="13" fillId="0" borderId="0" xfId="0" applyFont="1" applyAlignment="1" applyProtection="1">
      <alignment horizontal="center" vertical="center"/>
      <protection hidden="1"/>
    </xf>
    <xf numFmtId="0" fontId="13" fillId="0" borderId="0" xfId="0" applyFont="1" applyAlignment="1" applyProtection="1">
      <alignment vertical="center"/>
      <protection hidden="1"/>
    </xf>
    <xf numFmtId="0" fontId="0" fillId="0" borderId="0" xfId="0" quotePrefix="1" applyFont="1" applyAlignment="1" applyProtection="1">
      <alignment horizontal="center" vertical="center"/>
      <protection hidden="1"/>
    </xf>
    <xf numFmtId="164" fontId="0" fillId="0" borderId="0" xfId="0" applyNumberFormat="1" applyFont="1" applyAlignment="1" applyProtection="1">
      <alignment horizontal="center" vertical="center"/>
      <protection hidden="1"/>
    </xf>
    <xf numFmtId="164" fontId="0" fillId="0" borderId="0" xfId="0" applyNumberFormat="1" applyFont="1" applyAlignment="1" applyProtection="1">
      <alignment vertical="center"/>
      <protection hidden="1"/>
    </xf>
    <xf numFmtId="2" fontId="0" fillId="0" borderId="0" xfId="0" applyNumberFormat="1" applyFont="1" applyAlignment="1" applyProtection="1">
      <alignment vertical="center"/>
      <protection hidden="1"/>
    </xf>
    <xf numFmtId="0" fontId="0" fillId="0" borderId="0" xfId="0" applyFont="1" applyAlignment="1" applyProtection="1">
      <alignment horizontal="right" vertical="center"/>
      <protection hidden="1"/>
    </xf>
    <xf numFmtId="0" fontId="6" fillId="3" borderId="1" xfId="0" applyFont="1" applyFill="1" applyBorder="1" applyAlignment="1" applyProtection="1">
      <alignment horizontal="left" vertical="center"/>
      <protection locked="0"/>
    </xf>
    <xf numFmtId="0" fontId="6" fillId="3" borderId="1" xfId="0" quotePrefix="1" applyFont="1" applyFill="1" applyBorder="1" applyAlignment="1" applyProtection="1">
      <alignment horizontal="center" vertical="center"/>
      <protection locked="0"/>
    </xf>
    <xf numFmtId="0" fontId="6" fillId="3" borderId="1" xfId="0" applyFont="1" applyFill="1" applyBorder="1" applyAlignment="1" applyProtection="1">
      <alignment horizontal="center" vertical="center"/>
      <protection locked="0"/>
    </xf>
    <xf numFmtId="0" fontId="6" fillId="2" borderId="2" xfId="0" applyFont="1" applyFill="1" applyBorder="1" applyAlignment="1" applyProtection="1">
      <alignment horizontal="left" vertical="center"/>
      <protection locked="0"/>
    </xf>
    <xf numFmtId="0" fontId="6" fillId="2" borderId="2" xfId="0" applyFont="1" applyFill="1" applyBorder="1" applyAlignment="1" applyProtection="1">
      <alignment horizontal="center" vertical="center"/>
      <protection locked="0"/>
    </xf>
    <xf numFmtId="0" fontId="6" fillId="3" borderId="2" xfId="0" applyFont="1" applyFill="1" applyBorder="1" applyAlignment="1" applyProtection="1">
      <alignment horizontal="left" vertical="center"/>
      <protection locked="0"/>
    </xf>
    <xf numFmtId="0" fontId="6" fillId="3" borderId="2" xfId="0" applyFont="1" applyFill="1" applyBorder="1" applyAlignment="1" applyProtection="1">
      <alignment horizontal="center" vertical="center"/>
      <protection locked="0"/>
    </xf>
    <xf numFmtId="0" fontId="6" fillId="3" borderId="2" xfId="0" quotePrefix="1" applyFont="1" applyFill="1" applyBorder="1" applyAlignment="1" applyProtection="1">
      <alignment horizontal="center" vertical="center"/>
      <protection locked="0"/>
    </xf>
    <xf numFmtId="0" fontId="8" fillId="0" borderId="0" xfId="0" applyFont="1" applyBorder="1" applyAlignment="1" applyProtection="1">
      <alignment horizontal="left" vertical="top"/>
      <protection hidden="1"/>
    </xf>
    <xf numFmtId="0" fontId="13" fillId="0" borderId="0" xfId="0" applyFont="1" applyBorder="1" applyAlignment="1" applyProtection="1">
      <alignment vertical="center"/>
      <protection hidden="1"/>
    </xf>
    <xf numFmtId="9" fontId="0" fillId="0" borderId="0" xfId="0" applyNumberFormat="1" applyFont="1" applyAlignment="1" applyProtection="1">
      <alignment vertical="center"/>
      <protection hidden="1"/>
    </xf>
    <xf numFmtId="0" fontId="0" fillId="0" borderId="0" xfId="0" applyFont="1" applyAlignment="1" applyProtection="1">
      <alignment horizontal="left" vertical="center"/>
      <protection hidden="1"/>
    </xf>
    <xf numFmtId="0" fontId="0" fillId="4" borderId="0" xfId="0" applyFont="1" applyFill="1" applyAlignment="1" applyProtection="1">
      <alignment vertical="center"/>
      <protection hidden="1"/>
    </xf>
    <xf numFmtId="0" fontId="19" fillId="0" borderId="0" xfId="0" applyFont="1" applyBorder="1" applyAlignment="1" applyProtection="1">
      <alignment horizontal="left" vertical="top"/>
      <protection hidden="1"/>
    </xf>
    <xf numFmtId="0" fontId="20" fillId="0" borderId="0" xfId="0" applyFont="1" applyBorder="1" applyAlignment="1" applyProtection="1">
      <alignment vertical="center"/>
      <protection hidden="1"/>
    </xf>
    <xf numFmtId="0" fontId="21" fillId="0" borderId="3" xfId="0" applyFont="1" applyBorder="1" applyAlignment="1" applyProtection="1">
      <alignment horizontal="right" vertical="center"/>
      <protection hidden="1"/>
    </xf>
    <xf numFmtId="0" fontId="17" fillId="0" borderId="4" xfId="0" applyFont="1" applyBorder="1" applyAlignment="1" applyProtection="1">
      <alignment vertical="center"/>
      <protection hidden="1"/>
    </xf>
    <xf numFmtId="0" fontId="18" fillId="0" borderId="4" xfId="0" applyFont="1" applyBorder="1" applyAlignment="1" applyProtection="1">
      <alignment vertical="center"/>
      <protection hidden="1"/>
    </xf>
    <xf numFmtId="164" fontId="23" fillId="3" borderId="1" xfId="0" applyNumberFormat="1" applyFont="1" applyFill="1" applyBorder="1" applyAlignment="1" applyProtection="1">
      <alignment horizontal="center" vertical="center"/>
      <protection locked="0"/>
    </xf>
    <xf numFmtId="164" fontId="23" fillId="2" borderId="2" xfId="0" applyNumberFormat="1" applyFont="1" applyFill="1" applyBorder="1" applyAlignment="1" applyProtection="1">
      <alignment horizontal="center" vertical="center"/>
      <protection locked="0"/>
    </xf>
    <xf numFmtId="164" fontId="23" fillId="3" borderId="2" xfId="0" applyNumberFormat="1" applyFont="1" applyFill="1" applyBorder="1" applyAlignment="1" applyProtection="1">
      <alignment horizontal="center" vertical="center"/>
      <protection locked="0"/>
    </xf>
    <xf numFmtId="0" fontId="15" fillId="0" borderId="0" xfId="0" applyFont="1" applyBorder="1" applyAlignment="1" applyProtection="1">
      <alignment horizontal="right" vertical="center"/>
      <protection hidden="1"/>
    </xf>
    <xf numFmtId="0" fontId="12" fillId="0" borderId="4" xfId="0" applyFont="1" applyBorder="1" applyAlignment="1" applyProtection="1">
      <alignment vertical="center"/>
      <protection hidden="1"/>
    </xf>
    <xf numFmtId="0" fontId="11" fillId="0" borderId="4" xfId="0" applyFont="1" applyBorder="1" applyAlignment="1" applyProtection="1">
      <alignment vertical="center"/>
      <protection hidden="1"/>
    </xf>
    <xf numFmtId="0" fontId="6" fillId="3" borderId="8" xfId="0" applyFont="1" applyFill="1" applyBorder="1" applyAlignment="1" applyProtection="1">
      <alignment horizontal="left" vertical="center"/>
      <protection locked="0"/>
    </xf>
    <xf numFmtId="0" fontId="6" fillId="3" borderId="8" xfId="0" quotePrefix="1" applyFont="1" applyFill="1" applyBorder="1" applyAlignment="1" applyProtection="1">
      <alignment horizontal="center" vertical="center"/>
      <protection locked="0"/>
    </xf>
    <xf numFmtId="0" fontId="6" fillId="3" borderId="8" xfId="0" applyFont="1" applyFill="1" applyBorder="1" applyAlignment="1" applyProtection="1">
      <alignment horizontal="center" vertical="center"/>
      <protection locked="0"/>
    </xf>
    <xf numFmtId="164" fontId="23" fillId="3" borderId="8" xfId="0" applyNumberFormat="1" applyFont="1" applyFill="1" applyBorder="1" applyAlignment="1" applyProtection="1">
      <alignment horizontal="center" vertical="center"/>
      <protection locked="0"/>
    </xf>
    <xf numFmtId="0" fontId="6" fillId="3" borderId="13" xfId="0" applyFont="1" applyFill="1" applyBorder="1" applyAlignment="1" applyProtection="1">
      <alignment horizontal="center" vertical="center"/>
      <protection locked="0"/>
    </xf>
    <xf numFmtId="0" fontId="6" fillId="2" borderId="14" xfId="0" applyFont="1" applyFill="1" applyBorder="1" applyAlignment="1" applyProtection="1">
      <alignment horizontal="center" vertical="center"/>
      <protection locked="0"/>
    </xf>
    <xf numFmtId="0" fontId="6" fillId="3" borderId="14" xfId="0" applyFont="1" applyFill="1" applyBorder="1" applyAlignment="1" applyProtection="1">
      <alignment horizontal="center" vertical="center"/>
      <protection locked="0"/>
    </xf>
    <xf numFmtId="0" fontId="6" fillId="3" borderId="15" xfId="0" applyFont="1" applyFill="1" applyBorder="1" applyAlignment="1" applyProtection="1">
      <alignment horizontal="center" vertical="center"/>
      <protection locked="0"/>
    </xf>
    <xf numFmtId="0" fontId="22" fillId="5" borderId="5" xfId="0" applyFont="1" applyFill="1" applyBorder="1" applyAlignment="1" applyProtection="1">
      <alignment horizontal="center" vertical="center"/>
      <protection hidden="1"/>
    </xf>
    <xf numFmtId="0" fontId="22" fillId="6" borderId="7" xfId="0" applyFont="1" applyFill="1" applyBorder="1" applyAlignment="1" applyProtection="1">
      <alignment horizontal="center" vertical="center"/>
      <protection hidden="1"/>
    </xf>
    <xf numFmtId="0" fontId="22" fillId="5" borderId="9" xfId="0" applyFont="1" applyFill="1" applyBorder="1" applyAlignment="1" applyProtection="1">
      <alignment horizontal="center" vertical="center"/>
      <protection hidden="1"/>
    </xf>
    <xf numFmtId="0" fontId="24" fillId="5" borderId="5" xfId="0" applyFont="1" applyFill="1" applyBorder="1" applyAlignment="1" applyProtection="1">
      <alignment horizontal="center" vertical="center"/>
      <protection hidden="1"/>
    </xf>
    <xf numFmtId="0" fontId="16" fillId="5" borderId="1" xfId="0" applyFont="1" applyFill="1" applyBorder="1" applyAlignment="1" applyProtection="1">
      <alignment horizontal="left" vertical="center"/>
      <protection hidden="1"/>
    </xf>
    <xf numFmtId="0" fontId="16" fillId="5" borderId="1" xfId="0" quotePrefix="1" applyFont="1" applyFill="1" applyBorder="1" applyAlignment="1" applyProtection="1">
      <alignment horizontal="center" vertical="center"/>
      <protection hidden="1"/>
    </xf>
    <xf numFmtId="0" fontId="24" fillId="6" borderId="7" xfId="0" applyFont="1" applyFill="1" applyBorder="1" applyAlignment="1" applyProtection="1">
      <alignment horizontal="center" vertical="center"/>
      <protection hidden="1"/>
    </xf>
    <xf numFmtId="0" fontId="16" fillId="6" borderId="2" xfId="0" applyFont="1" applyFill="1" applyBorder="1" applyAlignment="1" applyProtection="1">
      <alignment horizontal="left" vertical="center"/>
      <protection hidden="1"/>
    </xf>
    <xf numFmtId="0" fontId="16" fillId="6" borderId="2" xfId="0" applyFont="1" applyFill="1" applyBorder="1" applyAlignment="1" applyProtection="1">
      <alignment horizontal="center" vertical="center"/>
      <protection hidden="1"/>
    </xf>
    <xf numFmtId="0" fontId="24" fillId="5" borderId="7" xfId="0" applyFont="1" applyFill="1" applyBorder="1" applyAlignment="1" applyProtection="1">
      <alignment horizontal="center" vertical="center"/>
      <protection hidden="1"/>
    </xf>
    <xf numFmtId="0" fontId="16" fillId="5" borderId="2" xfId="0" applyFont="1" applyFill="1" applyBorder="1" applyAlignment="1" applyProtection="1">
      <alignment horizontal="left" vertical="center"/>
      <protection hidden="1"/>
    </xf>
    <xf numFmtId="0" fontId="16" fillId="5" borderId="2" xfId="0" applyFont="1" applyFill="1" applyBorder="1" applyAlignment="1" applyProtection="1">
      <alignment horizontal="center" vertical="center"/>
      <protection hidden="1"/>
    </xf>
    <xf numFmtId="0" fontId="16" fillId="5" borderId="2" xfId="0" quotePrefix="1" applyFont="1" applyFill="1" applyBorder="1" applyAlignment="1" applyProtection="1">
      <alignment horizontal="center" vertical="center"/>
      <protection hidden="1"/>
    </xf>
    <xf numFmtId="0" fontId="24" fillId="5" borderId="9" xfId="0" applyFont="1" applyFill="1" applyBorder="1" applyAlignment="1" applyProtection="1">
      <alignment horizontal="center" vertical="center"/>
      <protection hidden="1"/>
    </xf>
    <xf numFmtId="0" fontId="16" fillId="5" borderId="8" xfId="0" applyFont="1" applyFill="1" applyBorder="1" applyAlignment="1" applyProtection="1">
      <alignment horizontal="left" vertical="center"/>
      <protection hidden="1"/>
    </xf>
    <xf numFmtId="0" fontId="16" fillId="5" borderId="8" xfId="0" quotePrefix="1" applyFont="1" applyFill="1" applyBorder="1" applyAlignment="1" applyProtection="1">
      <alignment horizontal="center" vertical="center"/>
      <protection hidden="1"/>
    </xf>
    <xf numFmtId="0" fontId="25" fillId="0" borderId="4" xfId="0" applyFont="1" applyBorder="1" applyAlignment="1" applyProtection="1">
      <alignment horizontal="right"/>
      <protection hidden="1"/>
    </xf>
    <xf numFmtId="2" fontId="0" fillId="0" borderId="0" xfId="0" applyNumberFormat="1" applyFont="1" applyAlignment="1" applyProtection="1">
      <alignment horizontal="center" vertical="center"/>
      <protection hidden="1"/>
    </xf>
    <xf numFmtId="1" fontId="0" fillId="0" borderId="0" xfId="0" applyNumberFormat="1" applyFont="1" applyAlignment="1" applyProtection="1">
      <alignment horizontal="center" vertical="center"/>
      <protection hidden="1"/>
    </xf>
    <xf numFmtId="1" fontId="0" fillId="0" borderId="0" xfId="0" applyNumberFormat="1" applyFont="1" applyAlignment="1" applyProtection="1">
      <alignment vertical="center"/>
      <protection hidden="1"/>
    </xf>
    <xf numFmtId="0" fontId="9" fillId="0" borderId="4" xfId="0" applyFont="1" applyBorder="1" applyAlignment="1" applyProtection="1">
      <alignment horizontal="right"/>
      <protection hidden="1"/>
    </xf>
    <xf numFmtId="9" fontId="16" fillId="5" borderId="1" xfId="0" quotePrefix="1" applyNumberFormat="1" applyFont="1" applyFill="1" applyBorder="1" applyAlignment="1" applyProtection="1">
      <alignment horizontal="center" vertical="center"/>
      <protection hidden="1"/>
    </xf>
    <xf numFmtId="164" fontId="16" fillId="5" borderId="1" xfId="0" quotePrefix="1" applyNumberFormat="1" applyFont="1" applyFill="1" applyBorder="1" applyAlignment="1" applyProtection="1">
      <alignment horizontal="center" vertical="center"/>
      <protection hidden="1"/>
    </xf>
    <xf numFmtId="164" fontId="16" fillId="6" borderId="2" xfId="0" applyNumberFormat="1" applyFont="1" applyFill="1" applyBorder="1" applyAlignment="1" applyProtection="1">
      <alignment horizontal="center" vertical="center"/>
      <protection hidden="1"/>
    </xf>
    <xf numFmtId="164" fontId="16" fillId="5" borderId="2" xfId="0" applyNumberFormat="1" applyFont="1" applyFill="1" applyBorder="1" applyAlignment="1" applyProtection="1">
      <alignment horizontal="center" vertical="center"/>
      <protection hidden="1"/>
    </xf>
    <xf numFmtId="164" fontId="16" fillId="5" borderId="2" xfId="0" quotePrefix="1" applyNumberFormat="1" applyFont="1" applyFill="1" applyBorder="1" applyAlignment="1" applyProtection="1">
      <alignment horizontal="center" vertical="center"/>
      <protection hidden="1"/>
    </xf>
    <xf numFmtId="164" fontId="16" fillId="5" borderId="8" xfId="0" quotePrefix="1" applyNumberFormat="1" applyFont="1" applyFill="1" applyBorder="1" applyAlignment="1" applyProtection="1">
      <alignment horizontal="center" vertical="center"/>
      <protection hidden="1"/>
    </xf>
    <xf numFmtId="9" fontId="16" fillId="6" borderId="2" xfId="0" applyNumberFormat="1" applyFont="1" applyFill="1" applyBorder="1" applyAlignment="1" applyProtection="1">
      <alignment horizontal="center" vertical="center"/>
      <protection hidden="1"/>
    </xf>
    <xf numFmtId="9" fontId="16" fillId="5" borderId="2" xfId="0" applyNumberFormat="1" applyFont="1" applyFill="1" applyBorder="1" applyAlignment="1" applyProtection="1">
      <alignment horizontal="center" vertical="center"/>
      <protection hidden="1"/>
    </xf>
    <xf numFmtId="9" fontId="16" fillId="5" borderId="2" xfId="0" quotePrefix="1" applyNumberFormat="1" applyFont="1" applyFill="1" applyBorder="1" applyAlignment="1" applyProtection="1">
      <alignment horizontal="center" vertical="center"/>
      <protection hidden="1"/>
    </xf>
    <xf numFmtId="9" fontId="16" fillId="5" borderId="8" xfId="0" quotePrefix="1" applyNumberFormat="1" applyFont="1" applyFill="1" applyBorder="1" applyAlignment="1" applyProtection="1">
      <alignment horizontal="center" vertical="center"/>
      <protection hidden="1"/>
    </xf>
    <xf numFmtId="0" fontId="21" fillId="0" borderId="11" xfId="0" applyFont="1" applyBorder="1" applyAlignment="1" applyProtection="1">
      <alignment horizontal="left" vertical="center"/>
      <protection hidden="1"/>
    </xf>
    <xf numFmtId="0" fontId="13" fillId="0" borderId="0" xfId="0" applyFont="1" applyAlignment="1" applyProtection="1">
      <alignment horizontal="left" vertical="center"/>
      <protection hidden="1"/>
    </xf>
    <xf numFmtId="0" fontId="18" fillId="0" borderId="4" xfId="0" applyFont="1" applyBorder="1" applyAlignment="1" applyProtection="1">
      <alignment horizontal="left" vertical="center"/>
      <protection hidden="1"/>
    </xf>
    <xf numFmtId="0" fontId="7" fillId="0" borderId="0" xfId="0" applyFont="1" applyAlignment="1" applyProtection="1">
      <alignment horizontal="left" vertical="center"/>
      <protection hidden="1"/>
    </xf>
    <xf numFmtId="0" fontId="10" fillId="0" borderId="0" xfId="0" applyFont="1" applyAlignment="1" applyProtection="1">
      <alignment vertical="center"/>
      <protection hidden="1"/>
    </xf>
    <xf numFmtId="0" fontId="5" fillId="0" borderId="11" xfId="0" applyFont="1" applyBorder="1" applyAlignment="1" applyProtection="1">
      <alignment vertical="center"/>
      <protection hidden="1"/>
    </xf>
    <xf numFmtId="0" fontId="17" fillId="0" borderId="4" xfId="0" applyFont="1" applyBorder="1" applyAlignment="1" applyProtection="1">
      <alignment horizontal="left" vertical="center"/>
      <protection hidden="1"/>
    </xf>
    <xf numFmtId="0" fontId="5" fillId="0" borderId="11" xfId="0" applyFont="1" applyBorder="1" applyAlignment="1" applyProtection="1">
      <alignment horizontal="center" vertical="center"/>
      <protection hidden="1"/>
    </xf>
    <xf numFmtId="0" fontId="18" fillId="0" borderId="4" xfId="0" applyFont="1" applyBorder="1" applyAlignment="1" applyProtection="1">
      <alignment horizontal="center" vertical="center"/>
      <protection hidden="1"/>
    </xf>
    <xf numFmtId="0" fontId="25" fillId="0" borderId="4" xfId="0" applyFont="1" applyBorder="1" applyAlignment="1" applyProtection="1">
      <alignment horizontal="center"/>
      <protection hidden="1"/>
    </xf>
    <xf numFmtId="0" fontId="10" fillId="3" borderId="0" xfId="0" applyFont="1" applyFill="1" applyAlignment="1" applyProtection="1">
      <alignment horizontal="left" vertical="center"/>
      <protection hidden="1"/>
    </xf>
    <xf numFmtId="0" fontId="10" fillId="2" borderId="0" xfId="0" applyFont="1" applyFill="1" applyAlignment="1" applyProtection="1">
      <alignment horizontal="left" vertical="center"/>
      <protection hidden="1"/>
    </xf>
    <xf numFmtId="0" fontId="26" fillId="4" borderId="0" xfId="0" applyFont="1" applyFill="1" applyAlignment="1" applyProtection="1">
      <alignment horizontal="left" vertical="center"/>
      <protection hidden="1"/>
    </xf>
    <xf numFmtId="0" fontId="27" fillId="4" borderId="0" xfId="0" applyFont="1" applyFill="1" applyAlignment="1" applyProtection="1">
      <alignment horizontal="center" vertical="center"/>
      <protection hidden="1"/>
    </xf>
    <xf numFmtId="0" fontId="7" fillId="3" borderId="19" xfId="0" applyFont="1" applyFill="1" applyBorder="1" applyAlignment="1" applyProtection="1">
      <alignment horizontal="center" vertical="center"/>
      <protection hidden="1"/>
    </xf>
    <xf numFmtId="0" fontId="7" fillId="3" borderId="0" xfId="0" applyFont="1" applyFill="1" applyBorder="1" applyAlignment="1" applyProtection="1">
      <alignment horizontal="center" vertical="center"/>
      <protection hidden="1"/>
    </xf>
    <xf numFmtId="0" fontId="7" fillId="3" borderId="20" xfId="0" applyFont="1" applyFill="1" applyBorder="1" applyAlignment="1" applyProtection="1">
      <alignment horizontal="center" vertical="center"/>
      <protection hidden="1"/>
    </xf>
    <xf numFmtId="0" fontId="7" fillId="2" borderId="19" xfId="0" applyFont="1" applyFill="1" applyBorder="1" applyAlignment="1" applyProtection="1">
      <alignment horizontal="center" vertical="center"/>
      <protection hidden="1"/>
    </xf>
    <xf numFmtId="0" fontId="7" fillId="2" borderId="0" xfId="0" applyFont="1" applyFill="1" applyBorder="1" applyAlignment="1" applyProtection="1">
      <alignment horizontal="center" vertical="center"/>
      <protection hidden="1"/>
    </xf>
    <xf numFmtId="0" fontId="7" fillId="2" borderId="20" xfId="0" applyFont="1" applyFill="1" applyBorder="1" applyAlignment="1" applyProtection="1">
      <alignment horizontal="center" vertical="center"/>
      <protection hidden="1"/>
    </xf>
    <xf numFmtId="0" fontId="10" fillId="3" borderId="0" xfId="0" applyFont="1" applyFill="1" applyAlignment="1" applyProtection="1">
      <alignment horizontal="center" vertical="center"/>
      <protection hidden="1"/>
    </xf>
    <xf numFmtId="0" fontId="10" fillId="2" borderId="0" xfId="0" applyFont="1" applyFill="1" applyAlignment="1" applyProtection="1">
      <alignment horizontal="center" vertical="center"/>
      <protection hidden="1"/>
    </xf>
    <xf numFmtId="0" fontId="10" fillId="2" borderId="3" xfId="0" applyFont="1" applyFill="1" applyBorder="1" applyAlignment="1" applyProtection="1">
      <alignment horizontal="left" vertical="center"/>
      <protection hidden="1"/>
    </xf>
    <xf numFmtId="0" fontId="7" fillId="2" borderId="21" xfId="0" applyFont="1" applyFill="1" applyBorder="1" applyAlignment="1" applyProtection="1">
      <alignment horizontal="center" vertical="center"/>
      <protection hidden="1"/>
    </xf>
    <xf numFmtId="0" fontId="7" fillId="2" borderId="3" xfId="0" applyFont="1" applyFill="1" applyBorder="1" applyAlignment="1" applyProtection="1">
      <alignment horizontal="center" vertical="center"/>
      <protection hidden="1"/>
    </xf>
    <xf numFmtId="0" fontId="7" fillId="2" borderId="22" xfId="0" applyFont="1" applyFill="1" applyBorder="1" applyAlignment="1" applyProtection="1">
      <alignment horizontal="center" vertical="center"/>
      <protection hidden="1"/>
    </xf>
    <xf numFmtId="0" fontId="10" fillId="2" borderId="3" xfId="0" applyFont="1" applyFill="1" applyBorder="1" applyAlignment="1" applyProtection="1">
      <alignment horizontal="center" vertical="center"/>
      <protection hidden="1"/>
    </xf>
    <xf numFmtId="0" fontId="17" fillId="0" borderId="3" xfId="0" applyFont="1" applyBorder="1" applyAlignment="1" applyProtection="1">
      <protection hidden="1"/>
    </xf>
    <xf numFmtId="164" fontId="6" fillId="3" borderId="5" xfId="0" quotePrefix="1" applyNumberFormat="1" applyFont="1" applyFill="1" applyBorder="1" applyAlignment="1" applyProtection="1">
      <alignment horizontal="center" vertical="center"/>
      <protection locked="0"/>
    </xf>
    <xf numFmtId="9" fontId="6" fillId="3" borderId="1" xfId="0" applyNumberFormat="1" applyFont="1" applyFill="1" applyBorder="1" applyAlignment="1" applyProtection="1">
      <alignment horizontal="center" vertical="center"/>
      <protection locked="0"/>
    </xf>
    <xf numFmtId="0" fontId="6" fillId="3" borderId="13" xfId="0" applyFont="1" applyFill="1" applyBorder="1" applyAlignment="1" applyProtection="1">
      <alignment horizontal="left" vertical="center"/>
      <protection locked="0"/>
    </xf>
    <xf numFmtId="164" fontId="6" fillId="2" borderId="7" xfId="0" applyNumberFormat="1" applyFont="1" applyFill="1" applyBorder="1" applyAlignment="1" applyProtection="1">
      <alignment horizontal="center" vertical="center"/>
      <protection locked="0"/>
    </xf>
    <xf numFmtId="9" fontId="6" fillId="2" borderId="2" xfId="0" applyNumberFormat="1" applyFont="1" applyFill="1" applyBorder="1" applyAlignment="1" applyProtection="1">
      <alignment horizontal="center" vertical="center"/>
      <protection locked="0"/>
    </xf>
    <xf numFmtId="0" fontId="6" fillId="2" borderId="14" xfId="0" applyFont="1" applyFill="1" applyBorder="1" applyAlignment="1" applyProtection="1">
      <alignment horizontal="left" vertical="center"/>
      <protection locked="0"/>
    </xf>
    <xf numFmtId="164" fontId="6" fillId="3" borderId="7" xfId="0" applyNumberFormat="1" applyFont="1" applyFill="1" applyBorder="1" applyAlignment="1" applyProtection="1">
      <alignment horizontal="center" vertical="center"/>
      <protection locked="0"/>
    </xf>
    <xf numFmtId="9" fontId="6" fillId="3" borderId="2" xfId="0" applyNumberFormat="1" applyFont="1" applyFill="1" applyBorder="1" applyAlignment="1" applyProtection="1">
      <alignment horizontal="center" vertical="center"/>
      <protection locked="0"/>
    </xf>
    <xf numFmtId="0" fontId="6" fillId="3" borderId="14" xfId="0" applyFont="1" applyFill="1" applyBorder="1" applyAlignment="1" applyProtection="1">
      <alignment horizontal="left" vertical="center"/>
      <protection locked="0"/>
    </xf>
    <xf numFmtId="164" fontId="6" fillId="3" borderId="7" xfId="0" quotePrefix="1" applyNumberFormat="1" applyFont="1" applyFill="1" applyBorder="1" applyAlignment="1" applyProtection="1">
      <alignment horizontal="center" vertical="center"/>
      <protection locked="0"/>
    </xf>
    <xf numFmtId="164" fontId="6" fillId="3" borderId="9" xfId="0" quotePrefix="1" applyNumberFormat="1" applyFont="1" applyFill="1" applyBorder="1" applyAlignment="1" applyProtection="1">
      <alignment horizontal="center" vertical="center"/>
      <protection locked="0"/>
    </xf>
    <xf numFmtId="9" fontId="6" fillId="3" borderId="8" xfId="0" applyNumberFormat="1" applyFont="1" applyFill="1" applyBorder="1" applyAlignment="1" applyProtection="1">
      <alignment horizontal="center" vertical="center"/>
      <protection locked="0"/>
    </xf>
    <xf numFmtId="0" fontId="6" fillId="3" borderId="15" xfId="0" applyFont="1" applyFill="1" applyBorder="1" applyAlignment="1" applyProtection="1">
      <alignment horizontal="left" vertical="center"/>
      <protection locked="0"/>
    </xf>
    <xf numFmtId="0" fontId="1" fillId="4" borderId="11" xfId="0" applyFont="1" applyFill="1" applyBorder="1" applyAlignment="1" applyProtection="1">
      <alignment horizontal="left" vertical="center"/>
      <protection hidden="1"/>
    </xf>
    <xf numFmtId="0" fontId="1" fillId="4" borderId="10" xfId="0" applyFont="1" applyFill="1" applyBorder="1" applyAlignment="1" applyProtection="1">
      <alignment horizontal="center" vertical="center"/>
      <protection hidden="1"/>
    </xf>
    <xf numFmtId="0" fontId="1" fillId="4" borderId="11" xfId="0" applyFont="1" applyFill="1" applyBorder="1" applyAlignment="1" applyProtection="1">
      <alignment horizontal="center" vertical="center"/>
      <protection hidden="1"/>
    </xf>
    <xf numFmtId="0" fontId="1" fillId="4" borderId="0" xfId="0" applyFont="1" applyFill="1" applyBorder="1" applyAlignment="1" applyProtection="1">
      <alignment horizontal="center" vertical="center"/>
      <protection hidden="1"/>
    </xf>
    <xf numFmtId="0" fontId="1" fillId="4" borderId="12" xfId="0" applyFont="1" applyFill="1" applyBorder="1" applyAlignment="1" applyProtection="1">
      <alignment horizontal="center" vertical="center"/>
      <protection hidden="1"/>
    </xf>
    <xf numFmtId="0" fontId="14" fillId="0" borderId="3" xfId="0" applyFont="1" applyBorder="1" applyAlignment="1" applyProtection="1">
      <alignment horizontal="left"/>
      <protection locked="0"/>
    </xf>
    <xf numFmtId="0" fontId="5" fillId="0" borderId="3" xfId="0" applyFont="1" applyBorder="1" applyAlignment="1" applyProtection="1">
      <alignment horizontal="center" vertical="center"/>
      <protection locked="0"/>
    </xf>
    <xf numFmtId="0" fontId="14" fillId="0" borderId="3" xfId="0" applyFont="1" applyBorder="1" applyAlignment="1" applyProtection="1">
      <alignment horizontal="left"/>
      <protection hidden="1"/>
    </xf>
    <xf numFmtId="0" fontId="4" fillId="0" borderId="0" xfId="0" applyFont="1" applyBorder="1" applyAlignment="1" applyProtection="1">
      <alignment horizontal="center" vertical="center"/>
      <protection hidden="1"/>
    </xf>
    <xf numFmtId="0" fontId="1" fillId="4" borderId="18" xfId="0" applyFont="1" applyFill="1" applyBorder="1" applyAlignment="1" applyProtection="1">
      <alignment horizontal="center" vertical="center"/>
      <protection hidden="1"/>
    </xf>
    <xf numFmtId="0" fontId="1" fillId="4" borderId="17" xfId="0" applyFont="1" applyFill="1" applyBorder="1" applyAlignment="1" applyProtection="1">
      <alignment horizontal="center" vertical="center"/>
      <protection hidden="1"/>
    </xf>
    <xf numFmtId="0" fontId="1" fillId="4" borderId="11" xfId="0" applyFont="1" applyFill="1" applyBorder="1" applyAlignment="1" applyProtection="1">
      <alignment horizontal="center" vertical="center" wrapText="1"/>
      <protection hidden="1"/>
    </xf>
    <xf numFmtId="0" fontId="1" fillId="4" borderId="0" xfId="0" applyFont="1" applyFill="1" applyBorder="1" applyAlignment="1" applyProtection="1">
      <alignment horizontal="center" vertical="center" wrapText="1"/>
      <protection hidden="1"/>
    </xf>
    <xf numFmtId="0" fontId="1" fillId="4" borderId="11" xfId="0" applyFont="1" applyFill="1" applyBorder="1" applyAlignment="1" applyProtection="1">
      <alignment horizontal="left" vertical="center"/>
      <protection hidden="1"/>
    </xf>
    <xf numFmtId="0" fontId="1" fillId="4" borderId="0" xfId="0" applyFont="1" applyFill="1" applyBorder="1" applyAlignment="1" applyProtection="1">
      <alignment horizontal="left" vertical="center"/>
      <protection hidden="1"/>
    </xf>
    <xf numFmtId="0" fontId="1" fillId="4" borderId="10" xfId="0" applyFont="1" applyFill="1" applyBorder="1" applyAlignment="1" applyProtection="1">
      <alignment horizontal="center" vertical="center"/>
      <protection hidden="1"/>
    </xf>
    <xf numFmtId="0" fontId="1" fillId="4" borderId="6" xfId="0" applyFont="1" applyFill="1" applyBorder="1" applyAlignment="1" applyProtection="1">
      <alignment horizontal="center" vertical="center"/>
      <protection hidden="1"/>
    </xf>
    <xf numFmtId="0" fontId="1" fillId="4" borderId="11" xfId="0" applyFont="1" applyFill="1" applyBorder="1" applyAlignment="1" applyProtection="1">
      <alignment horizontal="center" vertical="center"/>
      <protection hidden="1"/>
    </xf>
    <xf numFmtId="0" fontId="1" fillId="4" borderId="0" xfId="0" applyFont="1" applyFill="1" applyBorder="1" applyAlignment="1" applyProtection="1">
      <alignment horizontal="center" vertical="center"/>
      <protection hidden="1"/>
    </xf>
    <xf numFmtId="0" fontId="1" fillId="4" borderId="12" xfId="0" applyFont="1" applyFill="1" applyBorder="1" applyAlignment="1" applyProtection="1">
      <alignment horizontal="center" vertical="center"/>
      <protection hidden="1"/>
    </xf>
    <xf numFmtId="0" fontId="1" fillId="4" borderId="16" xfId="0" applyFont="1" applyFill="1" applyBorder="1" applyAlignment="1" applyProtection="1">
      <alignment horizontal="center" vertical="center"/>
      <protection hidden="1"/>
    </xf>
    <xf numFmtId="0" fontId="17" fillId="0" borderId="3" xfId="0" applyFont="1" applyBorder="1" applyAlignment="1" applyProtection="1">
      <alignment horizontal="left"/>
      <protection hidden="1"/>
    </xf>
    <xf numFmtId="0" fontId="10" fillId="0" borderId="0" xfId="0" applyFont="1" applyAlignment="1" applyProtection="1">
      <alignment horizontal="left" vertical="center" wrapText="1"/>
      <protection hidden="1"/>
    </xf>
  </cellXfs>
  <cellStyles count="1">
    <cellStyle name="Normal" xfId="0" builtinId="0"/>
  </cellStyles>
  <dxfs count="82">
    <dxf>
      <font>
        <b/>
        <i val="0"/>
        <color rgb="FFC00000"/>
      </font>
    </dxf>
    <dxf>
      <font>
        <b/>
        <i val="0"/>
        <color rgb="FFC00000"/>
      </font>
    </dxf>
    <dxf>
      <font>
        <b/>
        <i val="0"/>
        <color rgb="FFC00000"/>
      </font>
    </dxf>
    <dxf>
      <font>
        <b/>
        <i val="0"/>
        <color rgb="FFC00000"/>
      </font>
    </dxf>
    <dxf>
      <font>
        <b/>
        <i val="0"/>
        <color rgb="FFC00000"/>
      </font>
    </dxf>
    <dxf>
      <fill>
        <patternFill>
          <bgColor rgb="FFDCDEE0"/>
        </patternFill>
      </fill>
    </dxf>
    <dxf>
      <fill>
        <patternFill>
          <bgColor rgb="FFEDEEEF"/>
        </patternFill>
      </fill>
    </dxf>
    <dxf>
      <font>
        <b/>
        <i val="0"/>
        <color rgb="FFC00000"/>
      </font>
    </dxf>
    <dxf>
      <fill>
        <patternFill>
          <bgColor theme="0"/>
        </patternFill>
      </fill>
      <border>
        <left style="thin">
          <color rgb="FFC00000"/>
        </left>
        <right style="thin">
          <color rgb="FFC00000"/>
        </right>
        <top style="thin">
          <color rgb="FFC00000"/>
        </top>
        <bottom style="thin">
          <color rgb="FFC00000"/>
        </bottom>
        <vertical/>
        <horizontal/>
      </border>
    </dxf>
    <dxf>
      <fill>
        <patternFill>
          <bgColor theme="0"/>
        </patternFill>
      </fill>
      <border>
        <right style="thin">
          <color rgb="FFC00000"/>
        </right>
        <top style="thin">
          <color rgb="FFC00000"/>
        </top>
        <bottom style="thin">
          <color rgb="FFC00000"/>
        </bottom>
        <vertical/>
        <horizontal/>
      </border>
    </dxf>
    <dxf>
      <fill>
        <patternFill>
          <bgColor theme="0"/>
        </patternFill>
      </fill>
      <border>
        <left style="thin">
          <color rgb="FFC00000"/>
        </left>
        <top style="thin">
          <color rgb="FFC00000"/>
        </top>
        <bottom style="thin">
          <color rgb="FFC00000"/>
        </bottom>
        <vertical/>
        <horizontal/>
      </border>
    </dxf>
    <dxf>
      <font>
        <color rgb="FFE00000"/>
      </font>
      <fill>
        <patternFill>
          <bgColor rgb="FFFFE5E5"/>
        </patternFill>
      </fill>
    </dxf>
    <dxf>
      <font>
        <color rgb="FFF40000"/>
      </font>
      <fill>
        <patternFill>
          <bgColor rgb="FFFFF1F1"/>
        </patternFill>
      </fill>
    </dxf>
    <dxf>
      <font>
        <color theme="0" tint="-0.34998626667073579"/>
      </font>
    </dxf>
    <dxf>
      <font>
        <strike/>
      </font>
    </dxf>
    <dxf>
      <fill>
        <patternFill>
          <bgColor rgb="FFDCDEE0"/>
        </patternFill>
      </fill>
    </dxf>
    <dxf>
      <fill>
        <patternFill>
          <bgColor rgb="FFEDEEEF"/>
        </patternFill>
      </fill>
    </dxf>
    <dxf>
      <fill>
        <patternFill>
          <bgColor theme="0"/>
        </patternFill>
      </fill>
      <border>
        <left style="thin">
          <color rgb="FFC00000"/>
        </left>
        <right style="thin">
          <color rgb="FFC00000"/>
        </right>
        <top style="thin">
          <color rgb="FFC00000"/>
        </top>
        <bottom style="thin">
          <color rgb="FFC00000"/>
        </bottom>
        <vertical/>
        <horizontal/>
      </border>
    </dxf>
    <dxf>
      <fill>
        <patternFill>
          <bgColor theme="0"/>
        </patternFill>
      </fill>
      <border>
        <right style="thin">
          <color rgb="FFC00000"/>
        </right>
        <top style="thin">
          <color rgb="FFC00000"/>
        </top>
        <bottom style="thin">
          <color rgb="FFC00000"/>
        </bottom>
        <vertical/>
        <horizontal/>
      </border>
    </dxf>
    <dxf>
      <fill>
        <patternFill>
          <bgColor theme="0"/>
        </patternFill>
      </fill>
      <border>
        <left style="thin">
          <color rgb="FFC00000"/>
        </left>
        <top style="thin">
          <color rgb="FFC00000"/>
        </top>
        <bottom style="thin">
          <color rgb="FFC00000"/>
        </bottom>
        <vertical/>
        <horizontal/>
      </border>
    </dxf>
    <dxf>
      <font>
        <color rgb="FFE00000"/>
      </font>
      <fill>
        <patternFill>
          <bgColor rgb="FFFFE5E5"/>
        </patternFill>
      </fill>
    </dxf>
    <dxf>
      <font>
        <color rgb="FF00B400"/>
      </font>
      <fill>
        <patternFill>
          <bgColor rgb="FFD1FFD1"/>
        </patternFill>
      </fill>
    </dxf>
    <dxf>
      <font>
        <color rgb="FFF40000"/>
      </font>
      <fill>
        <patternFill>
          <bgColor rgb="FFFFF1F1"/>
        </patternFill>
      </fill>
    </dxf>
    <dxf>
      <font>
        <color rgb="FF00C000"/>
      </font>
      <fill>
        <patternFill>
          <bgColor rgb="FFE5FFE5"/>
        </patternFill>
      </fill>
    </dxf>
    <dxf>
      <fill>
        <patternFill>
          <bgColor rgb="FFDCDEE0"/>
        </patternFill>
      </fill>
    </dxf>
    <dxf>
      <fill>
        <patternFill>
          <bgColor rgb="FFEDEEEF"/>
        </patternFill>
      </fill>
    </dxf>
    <dxf>
      <font>
        <b/>
        <i val="0"/>
        <color rgb="FFC00000"/>
      </font>
    </dxf>
    <dxf>
      <fill>
        <patternFill>
          <bgColor theme="0"/>
        </patternFill>
      </fill>
      <border>
        <left style="thin">
          <color rgb="FFC00000"/>
        </left>
        <right style="thin">
          <color rgb="FFC00000"/>
        </right>
        <top style="thin">
          <color rgb="FFC00000"/>
        </top>
        <bottom style="thin">
          <color rgb="FFC00000"/>
        </bottom>
        <vertical/>
        <horizontal/>
      </border>
    </dxf>
    <dxf>
      <fill>
        <patternFill>
          <bgColor theme="0"/>
        </patternFill>
      </fill>
      <border>
        <right style="thin">
          <color rgb="FFC00000"/>
        </right>
        <top style="thin">
          <color rgb="FFC00000"/>
        </top>
        <bottom style="thin">
          <color rgb="FFC00000"/>
        </bottom>
        <vertical/>
        <horizontal/>
      </border>
    </dxf>
    <dxf>
      <fill>
        <patternFill>
          <bgColor theme="0"/>
        </patternFill>
      </fill>
      <border>
        <left style="thin">
          <color rgb="FFC00000"/>
        </left>
        <top style="thin">
          <color rgb="FFC00000"/>
        </top>
        <bottom style="thin">
          <color rgb="FFC00000"/>
        </bottom>
        <vertical/>
        <horizontal/>
      </border>
    </dxf>
    <dxf>
      <font>
        <color rgb="FFE00000"/>
      </font>
      <fill>
        <patternFill>
          <bgColor rgb="FFFFE5E5"/>
        </patternFill>
      </fill>
    </dxf>
    <dxf>
      <font>
        <color rgb="FF00B400"/>
      </font>
      <fill>
        <patternFill>
          <bgColor rgb="FFD1FFD1"/>
        </patternFill>
      </fill>
    </dxf>
    <dxf>
      <font>
        <color rgb="FFF40000"/>
      </font>
      <fill>
        <patternFill>
          <bgColor rgb="FFFFF1F1"/>
        </patternFill>
      </fill>
    </dxf>
    <dxf>
      <font>
        <color rgb="FF00C000"/>
      </font>
      <fill>
        <patternFill>
          <bgColor rgb="FFE5FFE5"/>
        </patternFill>
      </fill>
    </dxf>
    <dxf>
      <font>
        <color theme="0" tint="-0.34998626667073579"/>
      </font>
    </dxf>
    <dxf>
      <font>
        <strike/>
      </font>
    </dxf>
    <dxf>
      <fill>
        <patternFill>
          <bgColor rgb="FFDCDEE0"/>
        </patternFill>
      </fill>
    </dxf>
    <dxf>
      <fill>
        <patternFill>
          <bgColor rgb="FFEDEEEF"/>
        </patternFill>
      </fill>
    </dxf>
    <dxf>
      <fill>
        <patternFill>
          <bgColor theme="0"/>
        </patternFill>
      </fill>
      <border>
        <left style="thin">
          <color rgb="FFC00000"/>
        </left>
        <right style="thin">
          <color rgb="FFC00000"/>
        </right>
        <top style="thin">
          <color rgb="FFC00000"/>
        </top>
        <bottom style="thin">
          <color rgb="FFC00000"/>
        </bottom>
        <vertical/>
        <horizontal/>
      </border>
    </dxf>
    <dxf>
      <fill>
        <patternFill>
          <bgColor theme="0"/>
        </patternFill>
      </fill>
      <border>
        <right style="thin">
          <color rgb="FFC00000"/>
        </right>
        <top style="thin">
          <color rgb="FFC00000"/>
        </top>
        <bottom style="thin">
          <color rgb="FFC00000"/>
        </bottom>
        <vertical/>
        <horizontal/>
      </border>
    </dxf>
    <dxf>
      <fill>
        <patternFill>
          <bgColor theme="0"/>
        </patternFill>
      </fill>
      <border>
        <left style="thin">
          <color rgb="FFC00000"/>
        </left>
        <top style="thin">
          <color rgb="FFC00000"/>
        </top>
        <bottom style="thin">
          <color rgb="FFC00000"/>
        </bottom>
        <vertical/>
        <horizontal/>
      </border>
    </dxf>
    <dxf>
      <font>
        <color rgb="FFE00000"/>
      </font>
      <fill>
        <patternFill>
          <bgColor rgb="FFFFE5E5"/>
        </patternFill>
      </fill>
    </dxf>
    <dxf>
      <font>
        <color rgb="FF00B400"/>
      </font>
      <fill>
        <patternFill>
          <bgColor rgb="FFD1FFD1"/>
        </patternFill>
      </fill>
    </dxf>
    <dxf>
      <font>
        <color rgb="FFF40000"/>
      </font>
      <fill>
        <patternFill>
          <bgColor rgb="FFFFF1F1"/>
        </patternFill>
      </fill>
    </dxf>
    <dxf>
      <font>
        <color rgb="FF00C000"/>
      </font>
      <fill>
        <patternFill>
          <bgColor rgb="FFE5FFE5"/>
        </patternFill>
      </fill>
    </dxf>
    <dxf>
      <fill>
        <patternFill>
          <bgColor rgb="FFDCDEE0"/>
        </patternFill>
      </fill>
    </dxf>
    <dxf>
      <fill>
        <patternFill>
          <bgColor rgb="FFEDEEEF"/>
        </patternFill>
      </fill>
    </dxf>
    <dxf>
      <font>
        <b/>
        <i val="0"/>
        <color rgb="FFC00000"/>
      </font>
    </dxf>
    <dxf>
      <fill>
        <patternFill>
          <bgColor theme="0"/>
        </patternFill>
      </fill>
      <border>
        <left style="thin">
          <color rgb="FFC00000"/>
        </left>
        <right style="thin">
          <color rgb="FFC00000"/>
        </right>
        <top style="thin">
          <color rgb="FFC00000"/>
        </top>
        <bottom style="thin">
          <color rgb="FFC00000"/>
        </bottom>
        <vertical/>
        <horizontal/>
      </border>
    </dxf>
    <dxf>
      <fill>
        <patternFill>
          <bgColor theme="0"/>
        </patternFill>
      </fill>
      <border>
        <right style="thin">
          <color rgb="FFC00000"/>
        </right>
        <top style="thin">
          <color rgb="FFC00000"/>
        </top>
        <bottom style="thin">
          <color rgb="FFC00000"/>
        </bottom>
        <vertical/>
        <horizontal/>
      </border>
    </dxf>
    <dxf>
      <fill>
        <patternFill>
          <bgColor theme="0"/>
        </patternFill>
      </fill>
      <border>
        <left style="thin">
          <color rgb="FFC00000"/>
        </left>
        <top style="thin">
          <color rgb="FFC00000"/>
        </top>
        <bottom style="thin">
          <color rgb="FFC00000"/>
        </bottom>
        <vertical/>
        <horizontal/>
      </border>
    </dxf>
    <dxf>
      <font>
        <color rgb="FFE00000"/>
      </font>
      <fill>
        <patternFill>
          <bgColor rgb="FFFFE5E5"/>
        </patternFill>
      </fill>
    </dxf>
    <dxf>
      <font>
        <color rgb="FF00B400"/>
      </font>
      <fill>
        <patternFill>
          <bgColor rgb="FFD1FFD1"/>
        </patternFill>
      </fill>
    </dxf>
    <dxf>
      <font>
        <color rgb="FFF40000"/>
      </font>
      <fill>
        <patternFill>
          <bgColor rgb="FFFFF1F1"/>
        </patternFill>
      </fill>
    </dxf>
    <dxf>
      <font>
        <color rgb="FF00C000"/>
      </font>
      <fill>
        <patternFill>
          <bgColor rgb="FFE5FFE5"/>
        </patternFill>
      </fill>
    </dxf>
    <dxf>
      <font>
        <color theme="0" tint="-0.34998626667073579"/>
      </font>
    </dxf>
    <dxf>
      <font>
        <strike/>
      </font>
    </dxf>
    <dxf>
      <fill>
        <patternFill>
          <bgColor rgb="FFEDEEEF"/>
        </patternFill>
      </fill>
    </dxf>
    <dxf>
      <fill>
        <patternFill>
          <bgColor rgb="FFDCDEE0"/>
        </patternFill>
      </fill>
    </dxf>
    <dxf>
      <fill>
        <patternFill patternType="solid">
          <fgColor auto="1"/>
          <bgColor theme="0"/>
        </patternFill>
      </fill>
      <border>
        <left style="thin">
          <color rgb="FFC00000"/>
        </left>
        <top style="thin">
          <color rgb="FFC00000"/>
        </top>
        <bottom style="thin">
          <color rgb="FFC00000"/>
        </bottom>
        <vertical/>
        <horizontal/>
      </border>
    </dxf>
    <dxf>
      <fill>
        <patternFill patternType="solid">
          <fgColor auto="1"/>
          <bgColor theme="0"/>
        </patternFill>
      </fill>
      <border>
        <left style="thin">
          <color rgb="FFC00000"/>
        </left>
        <right style="thin">
          <color rgb="FFC00000"/>
        </right>
        <top style="thin">
          <color rgb="FFC00000"/>
        </top>
        <bottom style="thin">
          <color rgb="FFC00000"/>
        </bottom>
      </border>
    </dxf>
    <dxf>
      <font>
        <color rgb="FF75C400"/>
      </font>
      <fill>
        <gradientFill>
          <stop position="0">
            <color rgb="FFD4DEE8"/>
          </stop>
          <stop position="0.5">
            <color rgb="FFECFFD1"/>
          </stop>
          <stop position="1">
            <color rgb="FFD4DEE8"/>
          </stop>
        </gradientFill>
      </fill>
      <border>
        <vertical/>
        <horizontal/>
      </border>
    </dxf>
    <dxf>
      <font>
        <color rgb="FFC0B700"/>
      </font>
      <fill>
        <gradientFill>
          <stop position="0">
            <color rgb="FFD4DEE8"/>
          </stop>
          <stop position="0.5">
            <color rgb="FFFFFCC9"/>
          </stop>
          <stop position="1">
            <color rgb="FFD4DEE8"/>
          </stop>
        </gradientFill>
      </fill>
      <border>
        <vertical/>
        <horizontal/>
      </border>
    </dxf>
    <dxf>
      <font>
        <color rgb="FFF47400"/>
      </font>
      <fill>
        <gradientFill>
          <stop position="0">
            <color rgb="FFD4DEE8"/>
          </stop>
          <stop position="0.5">
            <color rgb="FFFFE7D1"/>
          </stop>
          <stop position="1">
            <color rgb="FFD4DEE8"/>
          </stop>
        </gradientFill>
      </fill>
    </dxf>
    <dxf>
      <font>
        <color rgb="FF75C400"/>
      </font>
      <fill>
        <gradientFill>
          <stop position="0">
            <color rgb="FFE9EEF3"/>
          </stop>
          <stop position="0.5">
            <color rgb="FFECFFD1"/>
          </stop>
          <stop position="1">
            <color rgb="FFE9EEF3"/>
          </stop>
        </gradientFill>
      </fill>
      <border>
        <vertical/>
        <horizontal/>
      </border>
    </dxf>
    <dxf>
      <font>
        <color rgb="FFC0B700"/>
      </font>
      <fill>
        <gradientFill>
          <stop position="0">
            <color rgb="FFE9EEF3"/>
          </stop>
          <stop position="0.5">
            <color rgb="FFFFFCC9"/>
          </stop>
          <stop position="1">
            <color rgb="FFE9EEF3"/>
          </stop>
        </gradientFill>
      </fill>
      <border>
        <vertical/>
        <horizontal/>
      </border>
    </dxf>
    <dxf>
      <font>
        <color rgb="FFF47400"/>
      </font>
      <fill>
        <gradientFill>
          <stop position="0">
            <color rgb="FFE9EEF3"/>
          </stop>
          <stop position="0.5">
            <color rgb="FFFFE7D1"/>
          </stop>
          <stop position="1">
            <color rgb="FFE9EEF3"/>
          </stop>
        </gradientFill>
      </fill>
    </dxf>
    <dxf>
      <font>
        <b/>
        <i val="0"/>
      </font>
    </dxf>
    <dxf>
      <font>
        <b val="0"/>
        <i/>
      </font>
    </dxf>
    <dxf>
      <fill>
        <patternFill>
          <bgColor rgb="FFEDEEEF"/>
        </patternFill>
      </fill>
    </dxf>
    <dxf>
      <fill>
        <patternFill>
          <bgColor rgb="FFDCDEE0"/>
        </patternFill>
      </fill>
    </dxf>
    <dxf>
      <font>
        <b/>
        <i val="0"/>
        <color rgb="FFC00000"/>
      </font>
    </dxf>
    <dxf>
      <fill>
        <patternFill patternType="solid">
          <fgColor auto="1"/>
          <bgColor theme="0"/>
        </patternFill>
      </fill>
      <border>
        <left style="thin">
          <color rgb="FFC00000"/>
        </left>
        <top style="thin">
          <color rgb="FFC00000"/>
        </top>
        <bottom style="thin">
          <color rgb="FFC00000"/>
        </bottom>
        <vertical/>
        <horizontal/>
      </border>
    </dxf>
    <dxf>
      <fill>
        <patternFill patternType="solid">
          <fgColor auto="1"/>
          <bgColor theme="0"/>
        </patternFill>
      </fill>
      <border>
        <left style="thin">
          <color rgb="FFC00000"/>
        </left>
        <right style="thin">
          <color rgb="FFC00000"/>
        </right>
        <top style="thin">
          <color rgb="FFC00000"/>
        </top>
        <bottom style="thin">
          <color rgb="FFC00000"/>
        </bottom>
      </border>
    </dxf>
    <dxf>
      <font>
        <color rgb="FF75C400"/>
      </font>
      <fill>
        <gradientFill>
          <stop position="0">
            <color rgb="FFD4DEE8"/>
          </stop>
          <stop position="0.5">
            <color rgb="FFECFFD1"/>
          </stop>
          <stop position="1">
            <color rgb="FFD4DEE8"/>
          </stop>
        </gradientFill>
      </fill>
      <border>
        <vertical/>
        <horizontal/>
      </border>
    </dxf>
    <dxf>
      <font>
        <color rgb="FFC0B700"/>
      </font>
      <fill>
        <gradientFill>
          <stop position="0">
            <color rgb="FFD4DEE8"/>
          </stop>
          <stop position="0.5">
            <color rgb="FFFFFCC9"/>
          </stop>
          <stop position="1">
            <color rgb="FFD4DEE8"/>
          </stop>
        </gradientFill>
      </fill>
      <border>
        <vertical/>
        <horizontal/>
      </border>
    </dxf>
    <dxf>
      <font>
        <color rgb="FFF47400"/>
      </font>
      <fill>
        <gradientFill>
          <stop position="0">
            <color rgb="FFD4DEE8"/>
          </stop>
          <stop position="0.5">
            <color rgb="FFFFE7D1"/>
          </stop>
          <stop position="1">
            <color rgb="FFD4DEE8"/>
          </stop>
        </gradientFill>
      </fill>
    </dxf>
    <dxf>
      <font>
        <color rgb="FF75C400"/>
      </font>
      <fill>
        <gradientFill>
          <stop position="0">
            <color rgb="FFE9EEF3"/>
          </stop>
          <stop position="0.5">
            <color rgb="FFECFFD1"/>
          </stop>
          <stop position="1">
            <color rgb="FFE9EEF3"/>
          </stop>
        </gradientFill>
      </fill>
      <border>
        <vertical/>
        <horizontal/>
      </border>
    </dxf>
    <dxf>
      <font>
        <color rgb="FFC0B700"/>
      </font>
      <fill>
        <gradientFill>
          <stop position="0">
            <color rgb="FFE9EEF3"/>
          </stop>
          <stop position="0.5">
            <color rgb="FFFFFCC9"/>
          </stop>
          <stop position="1">
            <color rgb="FFE9EEF3"/>
          </stop>
        </gradientFill>
      </fill>
      <border>
        <vertical/>
        <horizontal/>
      </border>
    </dxf>
    <dxf>
      <font>
        <color rgb="FFF47400"/>
      </font>
      <fill>
        <gradientFill>
          <stop position="0">
            <color rgb="FFE9EEF3"/>
          </stop>
          <stop position="0.5">
            <color rgb="FFFFE7D1"/>
          </stop>
          <stop position="1">
            <color rgb="FFE9EEF3"/>
          </stop>
        </gradientFill>
      </fill>
    </dxf>
    <dxf>
      <font>
        <b/>
        <i val="0"/>
      </font>
    </dxf>
    <dxf>
      <font>
        <b val="0"/>
        <i/>
      </font>
    </dxf>
  </dxfs>
  <tableStyles count="0" defaultTableStyle="TableStyleMedium2" defaultPivotStyle="PivotStyleLight16"/>
  <colors>
    <mruColors>
      <color rgb="FFFF5F49"/>
      <color rgb="FFFF9789"/>
      <color rgb="FFCCD513"/>
      <color rgb="FFE6EE42"/>
      <color rgb="FF7DC034"/>
      <color rgb="FF5B80A5"/>
      <color rgb="FF3A526A"/>
      <color rgb="FFC05B00"/>
      <color rgb="FFFF8719"/>
      <color rgb="FFFFDCB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Représentation des tâches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Synthèse!$B$8</c:f>
              <c:strCache>
                <c:ptCount val="1"/>
                <c:pt idx="0">
                  <c:v>Nombre de tâches définies</c:v>
                </c:pt>
              </c:strCache>
            </c:strRef>
          </c:tx>
          <c:spPr>
            <a:gradFill flip="none" rotWithShape="1">
              <a:gsLst>
                <a:gs pos="0">
                  <a:srgbClr val="5B80A5"/>
                </a:gs>
                <a:gs pos="100000">
                  <a:srgbClr val="3A526A"/>
                </a:gs>
              </a:gsLst>
              <a:lin ang="5400000" scaled="1"/>
              <a:tileRect/>
            </a:gradFill>
            <a:ln>
              <a:noFill/>
            </a:ln>
            <a:effectLst/>
          </c:spPr>
          <c:invertIfNegative val="0"/>
          <c:cat>
            <c:strRef>
              <c:f>Synthèse!$C$7:$E$7</c:f>
              <c:strCache>
                <c:ptCount val="3"/>
                <c:pt idx="0">
                  <c:v>Sprint 1</c:v>
                </c:pt>
                <c:pt idx="1">
                  <c:v>Sprint 2</c:v>
                </c:pt>
                <c:pt idx="2">
                  <c:v>Sprint 3</c:v>
                </c:pt>
              </c:strCache>
            </c:strRef>
          </c:cat>
          <c:val>
            <c:numRef>
              <c:f>Synthèse!$C$8:$E$8</c:f>
              <c:numCache>
                <c:formatCode>General</c:formatCode>
                <c:ptCount val="3"/>
                <c:pt idx="0">
                  <c:v>4</c:v>
                </c:pt>
                <c:pt idx="1">
                  <c:v>10</c:v>
                </c:pt>
                <c:pt idx="2">
                  <c:v>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3F4-48A7-9215-AEFC88713E9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axId val="220123896"/>
        <c:axId val="220124288"/>
      </c:barChart>
      <c:lineChart>
        <c:grouping val="standard"/>
        <c:varyColors val="0"/>
        <c:ser>
          <c:idx val="1"/>
          <c:order val="1"/>
          <c:tx>
            <c:strRef>
              <c:f>Synthèse!$B$11</c:f>
              <c:strCache>
                <c:ptCount val="1"/>
                <c:pt idx="0">
                  <c:v>Nombre de tâches non terminées</c:v>
                </c:pt>
              </c:strCache>
            </c:strRef>
          </c:tx>
          <c:spPr>
            <a:ln w="19050" cap="rnd">
              <a:solidFill>
                <a:srgbClr val="FF8719"/>
              </a:solidFill>
              <a:round/>
            </a:ln>
            <a:effectLst/>
          </c:spPr>
          <c:marker>
            <c:symbol val="diamond"/>
            <c:size val="10"/>
            <c:spPr>
              <a:solidFill>
                <a:srgbClr val="FFDCBD"/>
              </a:solidFill>
              <a:ln w="12700">
                <a:solidFill>
                  <a:srgbClr val="FF8719"/>
                </a:solidFill>
              </a:ln>
              <a:effectLst/>
            </c:spPr>
          </c:marker>
          <c:val>
            <c:numRef>
              <c:f>Synthèse!$C$11:$E$11</c:f>
              <c:numCache>
                <c:formatCode>General</c:formatCode>
                <c:ptCount val="3"/>
                <c:pt idx="0">
                  <c:v>1</c:v>
                </c:pt>
                <c:pt idx="1">
                  <c:v>3</c:v>
                </c:pt>
                <c:pt idx="2">
                  <c:v>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3F4-48A7-9215-AEFC88713E9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20123896"/>
        <c:axId val="220124288"/>
      </c:lineChart>
      <c:catAx>
        <c:axId val="22012389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220124288"/>
        <c:crosses val="autoZero"/>
        <c:auto val="1"/>
        <c:lblAlgn val="ctr"/>
        <c:lblOffset val="100"/>
        <c:noMultiLvlLbl val="0"/>
      </c:catAx>
      <c:valAx>
        <c:axId val="2201242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22012389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Répartition des heures de travail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Synthèse!$P$9</c:f>
              <c:strCache>
                <c:ptCount val="1"/>
                <c:pt idx="0">
                  <c:v>Heures envisagées</c:v>
                </c:pt>
              </c:strCache>
            </c:strRef>
          </c:tx>
          <c:spPr>
            <a:gradFill>
              <a:gsLst>
                <a:gs pos="0">
                  <a:srgbClr val="5B80A5"/>
                </a:gs>
                <a:gs pos="100000">
                  <a:srgbClr val="3A526A"/>
                </a:gs>
              </a:gsLst>
              <a:lin ang="5400000" scaled="1"/>
            </a:gradFill>
            <a:ln>
              <a:noFill/>
            </a:ln>
            <a:effectLst/>
          </c:spPr>
          <c:invertIfNegative val="0"/>
          <c:cat>
            <c:strRef>
              <c:f>Synthèse!$C$7:$E$7</c:f>
              <c:strCache>
                <c:ptCount val="3"/>
                <c:pt idx="0">
                  <c:v>Sprint 1</c:v>
                </c:pt>
                <c:pt idx="1">
                  <c:v>Sprint 2</c:v>
                </c:pt>
                <c:pt idx="2">
                  <c:v>Sprint 3</c:v>
                </c:pt>
              </c:strCache>
            </c:strRef>
          </c:cat>
          <c:val>
            <c:numRef>
              <c:f>Synthèse!$Q$9:$S$9</c:f>
              <c:numCache>
                <c:formatCode>General</c:formatCode>
                <c:ptCount val="3"/>
                <c:pt idx="0">
                  <c:v>12.5</c:v>
                </c:pt>
                <c:pt idx="1">
                  <c:v>15.75</c:v>
                </c:pt>
                <c:pt idx="2">
                  <c:v>24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2A2-4B5B-891F-A22F7A4BC3AA}"/>
            </c:ext>
          </c:extLst>
        </c:ser>
        <c:ser>
          <c:idx val="1"/>
          <c:order val="1"/>
          <c:tx>
            <c:strRef>
              <c:f>Synthèse!$P$10</c:f>
              <c:strCache>
                <c:ptCount val="1"/>
                <c:pt idx="0">
                  <c:v>Heure travaillées</c:v>
                </c:pt>
              </c:strCache>
            </c:strRef>
          </c:tx>
          <c:spPr>
            <a:gradFill>
              <a:gsLst>
                <a:gs pos="0">
                  <a:srgbClr val="FF8719"/>
                </a:gs>
                <a:gs pos="100000">
                  <a:srgbClr val="C05B00"/>
                </a:gs>
              </a:gsLst>
              <a:lin ang="5400000" scaled="1"/>
            </a:gradFill>
            <a:ln>
              <a:noFill/>
            </a:ln>
            <a:effectLst/>
          </c:spPr>
          <c:invertIfNegative val="0"/>
          <c:cat>
            <c:strRef>
              <c:f>Synthèse!$C$7:$E$7</c:f>
              <c:strCache>
                <c:ptCount val="3"/>
                <c:pt idx="0">
                  <c:v>Sprint 1</c:v>
                </c:pt>
                <c:pt idx="1">
                  <c:v>Sprint 2</c:v>
                </c:pt>
                <c:pt idx="2">
                  <c:v>Sprint 3</c:v>
                </c:pt>
              </c:strCache>
            </c:strRef>
          </c:cat>
          <c:val>
            <c:numRef>
              <c:f>Synthèse!$Q$10:$S$10</c:f>
              <c:numCache>
                <c:formatCode>General</c:formatCode>
                <c:ptCount val="3"/>
                <c:pt idx="0">
                  <c:v>2.25</c:v>
                </c:pt>
                <c:pt idx="1">
                  <c:v>26</c:v>
                </c:pt>
                <c:pt idx="2">
                  <c:v>33.75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2A2-4B5B-891F-A22F7A4BC3A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15"/>
        <c:axId val="220118016"/>
        <c:axId val="220121152"/>
      </c:barChart>
      <c:catAx>
        <c:axId val="22011801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220121152"/>
        <c:crosses val="autoZero"/>
        <c:auto val="1"/>
        <c:lblAlgn val="ctr"/>
        <c:lblOffset val="100"/>
        <c:noMultiLvlLbl val="0"/>
      </c:catAx>
      <c:valAx>
        <c:axId val="2201211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22011801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0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b="1"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Répartition des types de tâche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view3D>
      <c:rotX val="30"/>
      <c:rotY val="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pie3DChart>
        <c:varyColors val="1"/>
        <c:ser>
          <c:idx val="1"/>
          <c:order val="0"/>
          <c:spPr>
            <a:gradFill>
              <a:gsLst>
                <a:gs pos="0">
                  <a:srgbClr val="FF8719"/>
                </a:gs>
                <a:gs pos="100000">
                  <a:srgbClr val="C05B00"/>
                </a:gs>
              </a:gsLst>
              <a:lin ang="5400000" scaled="1"/>
            </a:gradFill>
          </c:spPr>
          <c:dPt>
            <c:idx val="0"/>
            <c:bubble3D val="0"/>
            <c:spPr>
              <a:gradFill>
                <a:gsLst>
                  <a:gs pos="0">
                    <a:srgbClr val="5B80A5"/>
                  </a:gs>
                  <a:gs pos="100000">
                    <a:srgbClr val="3A526A"/>
                  </a:gs>
                </a:gsLst>
                <a:lin ang="5400000" scaled="1"/>
              </a:gra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1-0CE9-4A4B-9732-8B11F31AF59C}"/>
              </c:ext>
            </c:extLst>
          </c:dPt>
          <c:dPt>
            <c:idx val="1"/>
            <c:bubble3D val="0"/>
            <c:spPr>
              <a:gradFill>
                <a:gsLst>
                  <a:gs pos="0">
                    <a:srgbClr val="FF8719"/>
                  </a:gs>
                  <a:gs pos="100000">
                    <a:srgbClr val="C05B00"/>
                  </a:gs>
                </a:gsLst>
                <a:lin ang="5400000" scaled="1"/>
              </a:gra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3-0CE9-4A4B-9732-8B11F31AF59C}"/>
              </c:ext>
            </c:extLst>
          </c:dPt>
          <c:cat>
            <c:strRef>
              <c:f>Synthèse!$U$9:$U$10</c:f>
              <c:strCache>
                <c:ptCount val="2"/>
                <c:pt idx="0">
                  <c:v>Tâches essentielles</c:v>
                </c:pt>
                <c:pt idx="1">
                  <c:v>Tâches optionnelles</c:v>
                </c:pt>
              </c:strCache>
            </c:strRef>
          </c:cat>
          <c:val>
            <c:numRef>
              <c:f>Synthèse!$V$9:$V$10</c:f>
              <c:numCache>
                <c:formatCode>General</c:formatCode>
                <c:ptCount val="2"/>
                <c:pt idx="0">
                  <c:v>19</c:v>
                </c:pt>
                <c:pt idx="1">
                  <c:v>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0CE9-4A4B-9732-8B11F31AF59C}"/>
            </c:ext>
          </c:extLst>
        </c:ser>
        <c:ser>
          <c:idx val="0"/>
          <c:order val="1"/>
          <c:spPr>
            <a:gradFill>
              <a:gsLst>
                <a:gs pos="0">
                  <a:srgbClr val="FF8719"/>
                </a:gs>
                <a:gs pos="100000">
                  <a:srgbClr val="C05B00"/>
                </a:gs>
              </a:gsLst>
              <a:lin ang="5400000" scaled="1"/>
            </a:gradFill>
          </c:spPr>
          <c:dPt>
            <c:idx val="0"/>
            <c:bubble3D val="0"/>
            <c:spPr>
              <a:gradFill>
                <a:gsLst>
                  <a:gs pos="0">
                    <a:srgbClr val="FF8719"/>
                  </a:gs>
                  <a:gs pos="100000">
                    <a:srgbClr val="C05B00"/>
                  </a:gs>
                </a:gsLst>
                <a:lin ang="5400000" scaled="1"/>
              </a:gra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6-0CE9-4A4B-9732-8B11F31AF59C}"/>
              </c:ext>
            </c:extLst>
          </c:dPt>
          <c:dPt>
            <c:idx val="1"/>
            <c:bubble3D val="0"/>
            <c:spPr>
              <a:gradFill>
                <a:gsLst>
                  <a:gs pos="0">
                    <a:srgbClr val="FF8719"/>
                  </a:gs>
                  <a:gs pos="100000">
                    <a:srgbClr val="C05B00"/>
                  </a:gs>
                </a:gsLst>
                <a:lin ang="5400000" scaled="1"/>
              </a:gra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8-0CE9-4A4B-9732-8B11F31AF59C}"/>
              </c:ext>
            </c:extLst>
          </c:dPt>
          <c:cat>
            <c:strRef>
              <c:f>Synthèse!$U$9:$U$10</c:f>
              <c:strCache>
                <c:ptCount val="2"/>
                <c:pt idx="0">
                  <c:v>Tâches essentielles</c:v>
                </c:pt>
                <c:pt idx="1">
                  <c:v>Tâches optionnelles</c:v>
                </c:pt>
              </c:strCache>
            </c:strRef>
          </c:cat>
          <c:val>
            <c:numRef>
              <c:f>Synthèse!$V$9:$V$10</c:f>
              <c:numCache>
                <c:formatCode>General</c:formatCode>
                <c:ptCount val="2"/>
                <c:pt idx="0">
                  <c:v>19</c:v>
                </c:pt>
                <c:pt idx="1">
                  <c:v>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0CE9-4A4B-9732-8B11F31AF59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</c:pie3D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0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b="1"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Répartition des niveaux de difficulté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view3D>
      <c:rotX val="30"/>
      <c:rotY val="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pie3DChart>
        <c:varyColors val="1"/>
        <c:ser>
          <c:idx val="1"/>
          <c:order val="0"/>
          <c:dPt>
            <c:idx val="0"/>
            <c:bubble3D val="0"/>
            <c:spPr>
              <a:gradFill>
                <a:gsLst>
                  <a:gs pos="0">
                    <a:srgbClr val="92D050"/>
                  </a:gs>
                  <a:gs pos="100000">
                    <a:srgbClr val="7DC034"/>
                  </a:gs>
                </a:gsLst>
                <a:lin ang="5400000" scaled="1"/>
              </a:gra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1-0643-467F-BDFF-5B95CECF640F}"/>
              </c:ext>
            </c:extLst>
          </c:dPt>
          <c:dPt>
            <c:idx val="1"/>
            <c:bubble3D val="0"/>
            <c:spPr>
              <a:gradFill>
                <a:gsLst>
                  <a:gs pos="0">
                    <a:srgbClr val="E6EE42"/>
                  </a:gs>
                  <a:gs pos="100000">
                    <a:srgbClr val="CCD513"/>
                  </a:gs>
                </a:gsLst>
                <a:lin ang="5400000" scaled="1"/>
              </a:gra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3-0643-467F-BDFF-5B95CECF640F}"/>
              </c:ext>
            </c:extLst>
          </c:dPt>
          <c:dPt>
            <c:idx val="2"/>
            <c:bubble3D val="0"/>
            <c:spPr>
              <a:gradFill>
                <a:gsLst>
                  <a:gs pos="0">
                    <a:srgbClr val="FF9789"/>
                  </a:gs>
                  <a:gs pos="100000">
                    <a:srgbClr val="FF5F49"/>
                  </a:gs>
                </a:gsLst>
                <a:lin ang="5400000" scaled="1"/>
              </a:gra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5-0643-467F-BDFF-5B95CECF640F}"/>
              </c:ext>
            </c:extLst>
          </c:dPt>
          <c:cat>
            <c:strRef>
              <c:f>Synthèse!$X$9:$X$11</c:f>
              <c:strCache>
                <c:ptCount val="3"/>
                <c:pt idx="0">
                  <c:v>Plus facile</c:v>
                </c:pt>
                <c:pt idx="1">
                  <c:v>Intermédiaire</c:v>
                </c:pt>
                <c:pt idx="2">
                  <c:v>Plus difficile</c:v>
                </c:pt>
              </c:strCache>
            </c:strRef>
          </c:cat>
          <c:val>
            <c:numRef>
              <c:f>Synthèse!$Y$9:$Y$11</c:f>
              <c:numCache>
                <c:formatCode>General</c:formatCode>
                <c:ptCount val="3"/>
                <c:pt idx="0">
                  <c:v>9</c:v>
                </c:pt>
                <c:pt idx="1">
                  <c:v>7</c:v>
                </c:pt>
                <c:pt idx="2">
                  <c:v>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0643-467F-BDFF-5B95CECF640F}"/>
            </c:ext>
          </c:extLst>
        </c:ser>
        <c:ser>
          <c:idx val="0"/>
          <c:order val="1"/>
          <c:spPr>
            <a:gradFill>
              <a:gsLst>
                <a:gs pos="0">
                  <a:srgbClr val="FF8719"/>
                </a:gs>
                <a:gs pos="100000">
                  <a:srgbClr val="C05B00"/>
                </a:gs>
              </a:gsLst>
              <a:lin ang="5400000" scaled="1"/>
            </a:gradFill>
          </c:spPr>
          <c:dPt>
            <c:idx val="0"/>
            <c:bubble3D val="0"/>
            <c:spPr>
              <a:gradFill>
                <a:gsLst>
                  <a:gs pos="0">
                    <a:srgbClr val="5B80A5"/>
                  </a:gs>
                  <a:gs pos="100000">
                    <a:srgbClr val="3A526A"/>
                  </a:gs>
                </a:gsLst>
                <a:lin ang="5400000" scaled="1"/>
              </a:gra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8-0643-467F-BDFF-5B95CECF640F}"/>
              </c:ext>
            </c:extLst>
          </c:dPt>
          <c:dPt>
            <c:idx val="1"/>
            <c:bubble3D val="0"/>
            <c:spPr>
              <a:gradFill>
                <a:gsLst>
                  <a:gs pos="0">
                    <a:srgbClr val="FF8719"/>
                  </a:gs>
                  <a:gs pos="100000">
                    <a:srgbClr val="C05B00"/>
                  </a:gs>
                </a:gsLst>
                <a:lin ang="5400000" scaled="1"/>
              </a:gra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A-0643-467F-BDFF-5B95CECF640F}"/>
              </c:ext>
            </c:extLst>
          </c:dPt>
          <c:cat>
            <c:strRef>
              <c:f>Synthèse!$X$9:$X$11</c:f>
              <c:strCache>
                <c:ptCount val="3"/>
                <c:pt idx="0">
                  <c:v>Plus facile</c:v>
                </c:pt>
                <c:pt idx="1">
                  <c:v>Intermédiaire</c:v>
                </c:pt>
                <c:pt idx="2">
                  <c:v>Plus difficile</c:v>
                </c:pt>
              </c:strCache>
            </c:strRef>
          </c:cat>
          <c:val>
            <c:numRef>
              <c:f>Synthèse!$V$9:$V$10</c:f>
              <c:numCache>
                <c:formatCode>General</c:formatCode>
                <c:ptCount val="2"/>
                <c:pt idx="0">
                  <c:v>19</c:v>
                </c:pt>
                <c:pt idx="1">
                  <c:v>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0643-467F-BDFF-5B95CECF640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</c:pie3D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0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b="1"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6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6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12</xdr:row>
      <xdr:rowOff>4761</xdr:rowOff>
    </xdr:from>
    <xdr:to>
      <xdr:col>4</xdr:col>
      <xdr:colOff>333375</xdr:colOff>
      <xdr:row>28</xdr:row>
      <xdr:rowOff>0</xdr:rowOff>
    </xdr:to>
    <xdr:graphicFrame macro="">
      <xdr:nvGraphicFramePr>
        <xdr:cNvPr id="2" name="Graphique 1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423862</xdr:colOff>
      <xdr:row>12</xdr:row>
      <xdr:rowOff>0</xdr:rowOff>
    </xdr:from>
    <xdr:to>
      <xdr:col>9</xdr:col>
      <xdr:colOff>714376</xdr:colOff>
      <xdr:row>27</xdr:row>
      <xdr:rowOff>190499</xdr:rowOff>
    </xdr:to>
    <xdr:graphicFrame macro="">
      <xdr:nvGraphicFramePr>
        <xdr:cNvPr id="6" name="Graphique 5">
          <a:extLst>
            <a:ext uri="{FF2B5EF4-FFF2-40B4-BE49-F238E27FC236}">
              <a16:creationId xmlns:a16="http://schemas.microsoft.com/office/drawing/2014/main" id="{00000000-0008-0000-0400-000006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4762</xdr:colOff>
      <xdr:row>29</xdr:row>
      <xdr:rowOff>4762</xdr:rowOff>
    </xdr:from>
    <xdr:to>
      <xdr:col>4</xdr:col>
      <xdr:colOff>314325</xdr:colOff>
      <xdr:row>45</xdr:row>
      <xdr:rowOff>0</xdr:rowOff>
    </xdr:to>
    <xdr:graphicFrame macro="">
      <xdr:nvGraphicFramePr>
        <xdr:cNvPr id="7" name="Graphique 6">
          <a:extLst>
            <a:ext uri="{FF2B5EF4-FFF2-40B4-BE49-F238E27FC236}">
              <a16:creationId xmlns:a16="http://schemas.microsoft.com/office/drawing/2014/main" id="{00000000-0008-0000-0400-000007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4</xdr:col>
      <xdr:colOff>438150</xdr:colOff>
      <xdr:row>29</xdr:row>
      <xdr:rowOff>0</xdr:rowOff>
    </xdr:from>
    <xdr:to>
      <xdr:col>9</xdr:col>
      <xdr:colOff>709613</xdr:colOff>
      <xdr:row>44</xdr:row>
      <xdr:rowOff>185738</xdr:rowOff>
    </xdr:to>
    <xdr:graphicFrame macro="">
      <xdr:nvGraphicFramePr>
        <xdr:cNvPr id="8" name="Graphique 7">
          <a:extLst>
            <a:ext uri="{FF2B5EF4-FFF2-40B4-BE49-F238E27FC236}">
              <a16:creationId xmlns:a16="http://schemas.microsoft.com/office/drawing/2014/main" id="{00000000-0008-0000-0400-000008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</xdr:colOff>
      <xdr:row>36</xdr:row>
      <xdr:rowOff>1</xdr:rowOff>
    </xdr:from>
    <xdr:to>
      <xdr:col>8</xdr:col>
      <xdr:colOff>28576</xdr:colOff>
      <xdr:row>41</xdr:row>
      <xdr:rowOff>80555</xdr:rowOff>
    </xdr:to>
    <xdr:pic>
      <xdr:nvPicPr>
        <xdr:cNvPr id="3" name="Image 2">
          <a:extLst>
            <a:ext uri="{FF2B5EF4-FFF2-40B4-BE49-F238E27FC236}">
              <a16:creationId xmlns:a16="http://schemas.microsoft.com/office/drawing/2014/main" id="{00000000-0008-0000-05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1" y="6248401"/>
          <a:ext cx="8343900" cy="103305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AJ90"/>
  <sheetViews>
    <sheetView showGridLines="0" showRowColHeaders="0" topLeftCell="C6" zoomScaleNormal="100" workbookViewId="0">
      <selection activeCell="G26" sqref="G26"/>
    </sheetView>
  </sheetViews>
  <sheetFormatPr baseColWidth="10" defaultColWidth="11.42578125" defaultRowHeight="15" x14ac:dyDescent="0.25"/>
  <cols>
    <col min="1" max="1" width="1.42578125" style="4" customWidth="1"/>
    <col min="2" max="2" width="4.28515625" style="3" customWidth="1"/>
    <col min="3" max="3" width="71.42578125" style="4" customWidth="1"/>
    <col min="4" max="8" width="11.42578125" style="3" customWidth="1"/>
    <col min="9" max="11" width="11.42578125" style="4"/>
    <col min="12" max="16" width="0" style="3" hidden="1" customWidth="1"/>
    <col min="17" max="19" width="0" style="4" hidden="1" customWidth="1"/>
    <col min="20" max="27" width="11.42578125" style="3" hidden="1" customWidth="1"/>
    <col min="28" max="35" width="11.42578125" style="4" hidden="1" customWidth="1"/>
    <col min="36" max="36" width="0" style="4" hidden="1" customWidth="1"/>
    <col min="37" max="16384" width="11.42578125" style="4"/>
  </cols>
  <sheetData>
    <row r="1" spans="2:31" ht="7.5" customHeight="1" x14ac:dyDescent="0.25"/>
    <row r="2" spans="2:31" ht="22.5" customHeight="1" thickBot="1" x14ac:dyDescent="0.4">
      <c r="B2" s="121" t="s">
        <v>76</v>
      </c>
      <c r="C2" s="121"/>
      <c r="D2" s="121"/>
      <c r="E2" s="121"/>
      <c r="F2" s="121"/>
      <c r="G2" s="121"/>
      <c r="H2" s="121"/>
    </row>
    <row r="3" spans="2:31" ht="15" customHeight="1" thickBot="1" x14ac:dyDescent="0.3">
      <c r="B3" s="25" t="s">
        <v>0</v>
      </c>
      <c r="C3" s="26"/>
      <c r="D3" s="27" t="s">
        <v>1</v>
      </c>
      <c r="E3" s="122" t="s">
        <v>75</v>
      </c>
      <c r="F3" s="122"/>
      <c r="G3" s="122"/>
      <c r="H3" s="122"/>
    </row>
    <row r="4" spans="2:31" ht="22.5" customHeight="1" x14ac:dyDescent="0.25">
      <c r="B4" s="5"/>
      <c r="C4" s="6"/>
      <c r="D4" s="5"/>
      <c r="E4" s="5"/>
      <c r="F4" s="5"/>
      <c r="G4" s="5"/>
      <c r="H4" s="5"/>
    </row>
    <row r="5" spans="2:31" ht="22.5" customHeight="1" thickBot="1" x14ac:dyDescent="0.25">
      <c r="B5" s="28" t="s">
        <v>2</v>
      </c>
      <c r="C5" s="29"/>
      <c r="D5" s="29"/>
      <c r="E5" s="29"/>
      <c r="F5" s="29"/>
      <c r="G5" s="29"/>
      <c r="H5" s="60" t="str">
        <f>IF(L44=0,CONCATENATE(AE12, " totalisant ", AE15, " de travail estimé."),CONCATENATE("Attention, il reste " &amp; L45 &amp; " à remplir."))</f>
        <v>24 tâches ont été définies totalisant 52 heures et 15 minutes de travail estimé.</v>
      </c>
    </row>
    <row r="6" spans="2:31" ht="7.5" customHeight="1" thickBot="1" x14ac:dyDescent="0.3"/>
    <row r="7" spans="2:31" ht="15" customHeight="1" x14ac:dyDescent="0.25">
      <c r="B7" s="117" t="s">
        <v>3</v>
      </c>
      <c r="C7" s="116" t="s">
        <v>4</v>
      </c>
      <c r="D7" s="118" t="s">
        <v>5</v>
      </c>
      <c r="E7" s="118" t="s">
        <v>6</v>
      </c>
      <c r="F7" s="118" t="s">
        <v>7</v>
      </c>
      <c r="G7" s="118" t="s">
        <v>8</v>
      </c>
      <c r="H7" s="120" t="s">
        <v>9</v>
      </c>
      <c r="T7" s="7" t="s">
        <v>10</v>
      </c>
    </row>
    <row r="8" spans="2:31" x14ac:dyDescent="0.25">
      <c r="B8" s="44">
        <v>1</v>
      </c>
      <c r="C8" s="12" t="s">
        <v>11</v>
      </c>
      <c r="D8" s="13" t="s">
        <v>10</v>
      </c>
      <c r="E8" s="14" t="s">
        <v>12</v>
      </c>
      <c r="F8" s="14">
        <v>1</v>
      </c>
      <c r="G8" s="30">
        <v>1.0416666666666666E-2</v>
      </c>
      <c r="H8" s="40" t="s">
        <v>13</v>
      </c>
      <c r="L8" s="3" t="b">
        <f>AND(NOT(ISBLANK($C8)),LEN(D8)=0)</f>
        <v>0</v>
      </c>
      <c r="M8" s="3" t="b">
        <f>AND(NOT(ISBLANK($C8)),LEN(E8)=0)</f>
        <v>0</v>
      </c>
      <c r="N8" s="3" t="b">
        <f>AND(NOT(ISBLANK($C8)),LEN(F8)=0)</f>
        <v>0</v>
      </c>
      <c r="O8" s="3" t="b">
        <f>AND(NOT(ISBLANK($C8)),LEN(G8)=0)</f>
        <v>0</v>
      </c>
      <c r="P8" s="3" t="b">
        <f>AND(NOT(ISBLANK($C8)),LEN(H8)=0)</f>
        <v>0</v>
      </c>
      <c r="R8" s="11" t="s">
        <v>14</v>
      </c>
      <c r="S8" s="23">
        <v>233</v>
      </c>
      <c r="T8" s="3">
        <v>1</v>
      </c>
      <c r="U8" s="3">
        <f>MAX(B8:B42)</f>
        <v>24</v>
      </c>
      <c r="V8" s="3" t="s">
        <v>12</v>
      </c>
      <c r="W8" s="3">
        <v>1</v>
      </c>
      <c r="X8" s="8">
        <v>0</v>
      </c>
      <c r="Y8" s="8">
        <f>MAX(G8:G42)</f>
        <v>0.25</v>
      </c>
      <c r="Z8" s="3" t="s">
        <v>13</v>
      </c>
      <c r="AA8" s="3">
        <v>1</v>
      </c>
      <c r="AB8" s="22">
        <v>0</v>
      </c>
      <c r="AC8" s="4">
        <f>COUNTA(C8:C43)</f>
        <v>24</v>
      </c>
      <c r="AD8" s="9">
        <f>SUM(G8:G43)</f>
        <v>2.1770833333333344</v>
      </c>
    </row>
    <row r="9" spans="2:31" x14ac:dyDescent="0.25">
      <c r="B9" s="45">
        <f>IF(LEN(C9)&lt;&gt;0,IF(OR(LEN(B8)=0,B8="^"),"^",B8+1),"")</f>
        <v>2</v>
      </c>
      <c r="C9" s="15" t="s">
        <v>15</v>
      </c>
      <c r="D9" s="16">
        <v>1</v>
      </c>
      <c r="E9" s="16" t="s">
        <v>12</v>
      </c>
      <c r="F9" s="16">
        <v>1</v>
      </c>
      <c r="G9" s="31">
        <v>0.25</v>
      </c>
      <c r="H9" s="41" t="s">
        <v>13</v>
      </c>
      <c r="L9" s="3" t="b">
        <f t="shared" ref="L9:L42" si="0">AND(NOT(ISBLANK($C9)),LEN(D9)=0)</f>
        <v>0</v>
      </c>
      <c r="M9" s="3" t="b">
        <f t="shared" ref="M9:M23" si="1">AND(NOT(ISBLANK($C9)),LEN(E9)=0)</f>
        <v>0</v>
      </c>
      <c r="N9" s="3" t="b">
        <f t="shared" ref="N9:N23" si="2">AND(NOT(ISBLANK($C9)),LEN(F9)=0)</f>
        <v>0</v>
      </c>
      <c r="O9" s="3" t="b">
        <f t="shared" ref="O9:O23" si="3">AND(NOT(ISBLANK($C9)),LEN(G9)=0)</f>
        <v>0</v>
      </c>
      <c r="P9" s="3" t="b">
        <f t="shared" ref="P9:P23" si="4">AND(NOT(ISBLANK($C9)),LEN(H9)=0)</f>
        <v>0</v>
      </c>
      <c r="R9" s="11" t="s">
        <v>16</v>
      </c>
      <c r="S9" s="23">
        <v>238</v>
      </c>
      <c r="T9" s="3">
        <v>2</v>
      </c>
      <c r="V9" s="3" t="s">
        <v>17</v>
      </c>
      <c r="W9" s="3">
        <v>2</v>
      </c>
      <c r="X9" s="8">
        <v>1.0416666666666666E-2</v>
      </c>
      <c r="Z9" s="3" t="s">
        <v>18</v>
      </c>
      <c r="AA9" s="3">
        <v>2</v>
      </c>
      <c r="AB9" s="22">
        <v>0.05</v>
      </c>
      <c r="AD9" s="10">
        <f>AD8</f>
        <v>2.1770833333333344</v>
      </c>
    </row>
    <row r="10" spans="2:31" x14ac:dyDescent="0.25">
      <c r="B10" s="44">
        <f>IF(LEN(C10)&lt;&gt;0,IF(OR(LEN(B9)=0,B9="^"),"^",B9+1),"")</f>
        <v>3</v>
      </c>
      <c r="C10" s="17" t="s">
        <v>19</v>
      </c>
      <c r="D10" s="18">
        <v>2</v>
      </c>
      <c r="E10" s="18" t="s">
        <v>12</v>
      </c>
      <c r="F10" s="18">
        <v>2</v>
      </c>
      <c r="G10" s="32">
        <v>0.22916666666666699</v>
      </c>
      <c r="H10" s="42" t="s">
        <v>13</v>
      </c>
      <c r="L10" s="3" t="b">
        <f t="shared" si="0"/>
        <v>0</v>
      </c>
      <c r="M10" s="3" t="b">
        <f t="shared" si="1"/>
        <v>0</v>
      </c>
      <c r="N10" s="3" t="b">
        <f t="shared" si="2"/>
        <v>0</v>
      </c>
      <c r="O10" s="3" t="b">
        <f t="shared" si="3"/>
        <v>0</v>
      </c>
      <c r="P10" s="3" t="b">
        <f t="shared" si="4"/>
        <v>0</v>
      </c>
      <c r="R10" s="11" t="s">
        <v>20</v>
      </c>
      <c r="S10" s="23">
        <v>243</v>
      </c>
      <c r="T10" s="3">
        <v>3</v>
      </c>
      <c r="W10" s="3">
        <v>3</v>
      </c>
      <c r="X10" s="8">
        <v>2.0833333333333301E-2</v>
      </c>
      <c r="Z10" s="3" t="s">
        <v>21</v>
      </c>
      <c r="AA10" s="3">
        <v>3</v>
      </c>
      <c r="AB10" s="22">
        <v>0.1</v>
      </c>
      <c r="AD10" s="63">
        <f>DAY(AD8)*24+HOUR(AD8)</f>
        <v>52</v>
      </c>
    </row>
    <row r="11" spans="2:31" x14ac:dyDescent="0.25">
      <c r="B11" s="45">
        <f>IF(LEN(C11)&lt;&gt;0,IF(OR(LEN(B10)=0,B10="^"),"^",B10+1),"")</f>
        <v>4</v>
      </c>
      <c r="C11" s="15" t="s">
        <v>22</v>
      </c>
      <c r="D11" s="16">
        <v>3</v>
      </c>
      <c r="E11" s="16" t="s">
        <v>12</v>
      </c>
      <c r="F11" s="16">
        <v>2</v>
      </c>
      <c r="G11" s="31">
        <v>3.125E-2</v>
      </c>
      <c r="H11" s="41" t="s">
        <v>13</v>
      </c>
      <c r="L11" s="3" t="b">
        <f t="shared" si="0"/>
        <v>0</v>
      </c>
      <c r="M11" s="3" t="b">
        <f t="shared" si="1"/>
        <v>0</v>
      </c>
      <c r="N11" s="3" t="b">
        <f t="shared" si="2"/>
        <v>0</v>
      </c>
      <c r="O11" s="3" t="b">
        <f t="shared" si="3"/>
        <v>0</v>
      </c>
      <c r="P11" s="3" t="b">
        <f t="shared" si="4"/>
        <v>0</v>
      </c>
      <c r="R11" s="11"/>
      <c r="S11" s="23"/>
      <c r="T11" s="3">
        <v>4</v>
      </c>
      <c r="X11" s="8">
        <v>3.125E-2</v>
      </c>
      <c r="AB11" s="22">
        <v>0.15</v>
      </c>
      <c r="AD11" s="4">
        <f>MINUTE(AD8)</f>
        <v>15</v>
      </c>
    </row>
    <row r="12" spans="2:31" x14ac:dyDescent="0.25">
      <c r="B12" s="44">
        <f t="shared" ref="B12:B42" si="5">IF(LEN(C12)&lt;&gt;0,IF(OR(LEN(B11)=0,B11="^"),"^",B11+1),"")</f>
        <v>5</v>
      </c>
      <c r="C12" s="17" t="s">
        <v>95</v>
      </c>
      <c r="D12" s="19">
        <v>4</v>
      </c>
      <c r="E12" s="18" t="s">
        <v>12</v>
      </c>
      <c r="F12" s="18">
        <v>3</v>
      </c>
      <c r="G12" s="32">
        <v>0.125</v>
      </c>
      <c r="H12" s="42" t="s">
        <v>18</v>
      </c>
      <c r="L12" s="3" t="b">
        <f t="shared" si="0"/>
        <v>0</v>
      </c>
      <c r="M12" s="3" t="b">
        <f t="shared" si="1"/>
        <v>0</v>
      </c>
      <c r="N12" s="3" t="b">
        <f t="shared" si="2"/>
        <v>0</v>
      </c>
      <c r="O12" s="3" t="b">
        <f t="shared" si="3"/>
        <v>0</v>
      </c>
      <c r="P12" s="3" t="b">
        <f t="shared" si="4"/>
        <v>0</v>
      </c>
      <c r="R12" s="11" t="s">
        <v>14</v>
      </c>
      <c r="S12" s="23">
        <v>212</v>
      </c>
      <c r="T12" s="3">
        <v>5</v>
      </c>
      <c r="X12" s="8">
        <v>4.1666666666666699E-2</v>
      </c>
      <c r="AB12" s="22">
        <v>0.2</v>
      </c>
      <c r="AC12" s="4" t="s">
        <v>23</v>
      </c>
      <c r="AD12" s="4">
        <f>AC8</f>
        <v>24</v>
      </c>
      <c r="AE12" s="4" t="str">
        <f>AD12 &amp; " " &amp; AC12 &amp; IF(AD12 &gt; 1, "s ont été définies", " a été définie")</f>
        <v>24 tâches ont été définies</v>
      </c>
    </row>
    <row r="13" spans="2:31" x14ac:dyDescent="0.25">
      <c r="B13" s="45">
        <f t="shared" si="5"/>
        <v>6</v>
      </c>
      <c r="C13" s="15" t="s">
        <v>77</v>
      </c>
      <c r="D13" s="16">
        <v>5</v>
      </c>
      <c r="E13" s="16" t="s">
        <v>12</v>
      </c>
      <c r="F13" s="16">
        <v>1</v>
      </c>
      <c r="G13" s="31">
        <v>4.1666666666666699E-2</v>
      </c>
      <c r="H13" s="41" t="s">
        <v>18</v>
      </c>
      <c r="L13" s="3" t="b">
        <f t="shared" si="0"/>
        <v>0</v>
      </c>
      <c r="M13" s="3" t="b">
        <f t="shared" si="1"/>
        <v>0</v>
      </c>
      <c r="N13" s="3" t="b">
        <f t="shared" si="2"/>
        <v>0</v>
      </c>
      <c r="O13" s="3" t="b">
        <f t="shared" si="3"/>
        <v>0</v>
      </c>
      <c r="P13" s="3" t="b">
        <f t="shared" si="4"/>
        <v>0</v>
      </c>
      <c r="R13" s="11" t="s">
        <v>16</v>
      </c>
      <c r="S13" s="23">
        <v>222</v>
      </c>
      <c r="T13" s="3">
        <v>6</v>
      </c>
      <c r="X13" s="8">
        <v>5.2083333333333301E-2</v>
      </c>
      <c r="AB13" s="22">
        <v>0.25</v>
      </c>
      <c r="AC13" s="4" t="s">
        <v>24</v>
      </c>
      <c r="AD13" s="4">
        <f>AD10</f>
        <v>52</v>
      </c>
      <c r="AE13" s="4" t="str">
        <f>AD13 &amp; " " &amp; AC13 &amp; IF(AD13 &gt; 1, "s", "")</f>
        <v>52 heures</v>
      </c>
    </row>
    <row r="14" spans="2:31" x14ac:dyDescent="0.25">
      <c r="B14" s="44">
        <f t="shared" si="5"/>
        <v>7</v>
      </c>
      <c r="C14" s="17" t="s">
        <v>78</v>
      </c>
      <c r="D14" s="19">
        <v>6</v>
      </c>
      <c r="E14" s="18" t="s">
        <v>12</v>
      </c>
      <c r="F14" s="18">
        <v>1</v>
      </c>
      <c r="G14" s="32">
        <v>4.1666666666666699E-2</v>
      </c>
      <c r="H14" s="42" t="s">
        <v>18</v>
      </c>
      <c r="L14" s="3" t="b">
        <f t="shared" si="0"/>
        <v>0</v>
      </c>
      <c r="M14" s="3" t="b">
        <f t="shared" si="1"/>
        <v>0</v>
      </c>
      <c r="N14" s="3" t="b">
        <f t="shared" si="2"/>
        <v>0</v>
      </c>
      <c r="O14" s="3" t="b">
        <f t="shared" si="3"/>
        <v>0</v>
      </c>
      <c r="P14" s="3" t="b">
        <f t="shared" si="4"/>
        <v>0</v>
      </c>
      <c r="R14" s="11" t="s">
        <v>20</v>
      </c>
      <c r="S14" s="23">
        <v>232</v>
      </c>
      <c r="T14" s="3">
        <v>7</v>
      </c>
      <c r="X14" s="8">
        <v>6.25E-2</v>
      </c>
      <c r="AB14" s="22">
        <v>0.3</v>
      </c>
      <c r="AC14" s="4" t="s">
        <v>25</v>
      </c>
      <c r="AD14" s="4">
        <f>AD11</f>
        <v>15</v>
      </c>
      <c r="AE14" s="4" t="str">
        <f>AD14 &amp; " " &amp; AC14 &amp; IF(AD14 &gt; 1, "s", "")</f>
        <v>15 minutes</v>
      </c>
    </row>
    <row r="15" spans="2:31" x14ac:dyDescent="0.25">
      <c r="B15" s="45">
        <f t="shared" si="5"/>
        <v>8</v>
      </c>
      <c r="C15" s="15" t="s">
        <v>79</v>
      </c>
      <c r="D15" s="16">
        <v>7</v>
      </c>
      <c r="E15" s="16" t="s">
        <v>12</v>
      </c>
      <c r="F15" s="16">
        <v>2</v>
      </c>
      <c r="G15" s="31">
        <v>4.1666666666666699E-2</v>
      </c>
      <c r="H15" s="41" t="s">
        <v>18</v>
      </c>
      <c r="L15" s="3" t="b">
        <f t="shared" si="0"/>
        <v>0</v>
      </c>
      <c r="M15" s="3" t="b">
        <f t="shared" si="1"/>
        <v>0</v>
      </c>
      <c r="N15" s="3" t="b">
        <f t="shared" si="2"/>
        <v>0</v>
      </c>
      <c r="O15" s="3" t="b">
        <f t="shared" si="3"/>
        <v>0</v>
      </c>
      <c r="P15" s="3" t="b">
        <f t="shared" si="4"/>
        <v>0</v>
      </c>
      <c r="T15" s="3">
        <v>8</v>
      </c>
      <c r="X15" s="8">
        <v>7.2916666666666699E-2</v>
      </c>
      <c r="AB15" s="22">
        <v>0.35</v>
      </c>
      <c r="AE15" s="4" t="str">
        <f>IF(AD13&gt;0,IF(AD14&gt;0,AE13&amp;" et "&amp;AE14,AE13),AE14)</f>
        <v>52 heures et 15 minutes</v>
      </c>
    </row>
    <row r="16" spans="2:31" x14ac:dyDescent="0.25">
      <c r="B16" s="44">
        <f t="shared" si="5"/>
        <v>9</v>
      </c>
      <c r="C16" s="17" t="s">
        <v>80</v>
      </c>
      <c r="D16" s="18">
        <v>8</v>
      </c>
      <c r="E16" s="18" t="s">
        <v>12</v>
      </c>
      <c r="F16" s="18">
        <v>1</v>
      </c>
      <c r="G16" s="32">
        <v>4.1666666666666699E-2</v>
      </c>
      <c r="H16" s="42" t="s">
        <v>18</v>
      </c>
      <c r="L16" s="3" t="b">
        <f t="shared" si="0"/>
        <v>0</v>
      </c>
      <c r="M16" s="3" t="b">
        <f t="shared" si="1"/>
        <v>0</v>
      </c>
      <c r="N16" s="3" t="b">
        <f t="shared" si="2"/>
        <v>0</v>
      </c>
      <c r="O16" s="3" t="b">
        <f t="shared" si="3"/>
        <v>0</v>
      </c>
      <c r="P16" s="3" t="b">
        <f t="shared" si="4"/>
        <v>0</v>
      </c>
      <c r="R16" s="11" t="s">
        <v>14</v>
      </c>
      <c r="S16" s="23">
        <v>58</v>
      </c>
      <c r="T16" s="3">
        <v>9</v>
      </c>
      <c r="X16" s="8">
        <v>8.3333333333333301E-2</v>
      </c>
      <c r="AB16" s="22">
        <v>0.4</v>
      </c>
    </row>
    <row r="17" spans="2:36" x14ac:dyDescent="0.25">
      <c r="B17" s="45">
        <f t="shared" si="5"/>
        <v>10</v>
      </c>
      <c r="C17" s="15" t="s">
        <v>81</v>
      </c>
      <c r="D17" s="16">
        <v>10</v>
      </c>
      <c r="E17" s="16" t="s">
        <v>12</v>
      </c>
      <c r="F17" s="16">
        <v>2</v>
      </c>
      <c r="G17" s="31">
        <v>0.125</v>
      </c>
      <c r="H17" s="41" t="s">
        <v>18</v>
      </c>
      <c r="L17" s="3" t="b">
        <f t="shared" si="0"/>
        <v>0</v>
      </c>
      <c r="M17" s="3" t="b">
        <f t="shared" si="1"/>
        <v>0</v>
      </c>
      <c r="N17" s="3" t="b">
        <f t="shared" si="2"/>
        <v>0</v>
      </c>
      <c r="O17" s="3" t="b">
        <f t="shared" si="3"/>
        <v>0</v>
      </c>
      <c r="P17" s="3" t="b">
        <f t="shared" si="4"/>
        <v>0</v>
      </c>
      <c r="R17" s="11" t="s">
        <v>16</v>
      </c>
      <c r="S17" s="23">
        <v>82</v>
      </c>
      <c r="T17" s="3">
        <v>10</v>
      </c>
      <c r="X17" s="8">
        <v>9.375E-2</v>
      </c>
      <c r="AB17" s="22">
        <v>0.45</v>
      </c>
      <c r="AC17" s="4" t="s">
        <v>13</v>
      </c>
      <c r="AD17" s="4">
        <f t="array" ref="AD17">SUM(($H$8:$H$42=$AC17)*$G$8:$G$42)</f>
        <v>0.5208333333333337</v>
      </c>
      <c r="AE17" s="4">
        <f>AD17 * 24*60</f>
        <v>750.00000000000057</v>
      </c>
      <c r="AF17" s="4">
        <f>DAY(AD17)*24+HOUR(AD17)</f>
        <v>12</v>
      </c>
      <c r="AG17" s="4">
        <f>MINUTE(AD17)</f>
        <v>30</v>
      </c>
      <c r="AH17" s="4" t="str">
        <f>AF17&amp;"h"&amp;TEXT(AG17,"00")</f>
        <v>12h30</v>
      </c>
      <c r="AJ17" s="4">
        <f>COUNTIF($H$8:$H$42,AC17)</f>
        <v>4</v>
      </c>
    </row>
    <row r="18" spans="2:36" x14ac:dyDescent="0.25">
      <c r="B18" s="44">
        <f t="shared" si="5"/>
        <v>11</v>
      </c>
      <c r="C18" s="17" t="s">
        <v>82</v>
      </c>
      <c r="D18" s="18">
        <v>11</v>
      </c>
      <c r="E18" s="18" t="s">
        <v>12</v>
      </c>
      <c r="F18" s="18">
        <v>3</v>
      </c>
      <c r="G18" s="32">
        <v>0.125</v>
      </c>
      <c r="H18" s="42" t="s">
        <v>18</v>
      </c>
      <c r="L18" s="3" t="b">
        <f t="shared" si="0"/>
        <v>0</v>
      </c>
      <c r="M18" s="3" t="b">
        <f t="shared" si="1"/>
        <v>0</v>
      </c>
      <c r="N18" s="3" t="b">
        <f t="shared" si="2"/>
        <v>0</v>
      </c>
      <c r="O18" s="3" t="b">
        <f t="shared" si="3"/>
        <v>0</v>
      </c>
      <c r="P18" s="3" t="b">
        <f t="shared" si="4"/>
        <v>0</v>
      </c>
      <c r="R18" s="11" t="s">
        <v>20</v>
      </c>
      <c r="S18" s="23">
        <v>106</v>
      </c>
      <c r="T18" s="3">
        <v>11</v>
      </c>
      <c r="X18" s="8">
        <v>0.104166666666667</v>
      </c>
      <c r="AB18" s="22">
        <v>0.5</v>
      </c>
      <c r="AC18" s="4" t="s">
        <v>18</v>
      </c>
      <c r="AD18" s="4">
        <f t="array" ref="AD18">SUM(($H$8:$H$42=$AC18)*$G$8:$G$42)</f>
        <v>0.65625000000000011</v>
      </c>
      <c r="AE18" s="4">
        <f>AD18 * 24*60</f>
        <v>945.00000000000023</v>
      </c>
      <c r="AF18" s="4">
        <f t="shared" ref="AF18:AF19" si="6">DAY(AD18)*24+HOUR(AD18)</f>
        <v>15</v>
      </c>
      <c r="AG18" s="4">
        <f t="shared" ref="AG18:AG19" si="7">MINUTE(AD18)</f>
        <v>45</v>
      </c>
      <c r="AH18" s="4" t="str">
        <f t="shared" ref="AH18:AH19" si="8">AF18&amp;"h"&amp;TEXT(AG18,"00")</f>
        <v>15h45</v>
      </c>
      <c r="AJ18" s="4">
        <f>COUNTIF($H$8:$H$42,AC18)</f>
        <v>10</v>
      </c>
    </row>
    <row r="19" spans="2:36" x14ac:dyDescent="0.25">
      <c r="B19" s="45">
        <f t="shared" si="5"/>
        <v>12</v>
      </c>
      <c r="C19" s="15" t="s">
        <v>83</v>
      </c>
      <c r="D19" s="16">
        <v>15</v>
      </c>
      <c r="E19" s="16" t="s">
        <v>12</v>
      </c>
      <c r="F19" s="16">
        <v>1</v>
      </c>
      <c r="G19" s="31">
        <v>4.1666666666666699E-2</v>
      </c>
      <c r="H19" s="41" t="s">
        <v>21</v>
      </c>
      <c r="L19" s="3" t="b">
        <f t="shared" si="0"/>
        <v>0</v>
      </c>
      <c r="M19" s="3" t="b">
        <f t="shared" si="1"/>
        <v>0</v>
      </c>
      <c r="N19" s="3" t="b">
        <f t="shared" si="2"/>
        <v>0</v>
      </c>
      <c r="O19" s="3" t="b">
        <f t="shared" si="3"/>
        <v>0</v>
      </c>
      <c r="P19" s="3" t="b">
        <f t="shared" si="4"/>
        <v>0</v>
      </c>
      <c r="T19" s="3">
        <v>12</v>
      </c>
      <c r="X19" s="8">
        <v>0.114583333333333</v>
      </c>
      <c r="AB19" s="22">
        <v>0.55000000000000004</v>
      </c>
      <c r="AC19" s="4" t="s">
        <v>21</v>
      </c>
      <c r="AD19" s="4">
        <f t="array" ref="AD19">SUM(($H$8:$H$42=$AC19)*$G$8:$G$42)</f>
        <v>1.0000000000000004</v>
      </c>
      <c r="AE19" s="4">
        <f>AD19 * 24*60</f>
        <v>1440.0000000000007</v>
      </c>
      <c r="AF19" s="4">
        <f t="shared" si="6"/>
        <v>24</v>
      </c>
      <c r="AG19" s="4">
        <f t="shared" si="7"/>
        <v>0</v>
      </c>
      <c r="AH19" s="4" t="str">
        <f t="shared" si="8"/>
        <v>24h00</v>
      </c>
      <c r="AJ19" s="4">
        <f>COUNTIF($H$8:$H$42,AC19)</f>
        <v>10</v>
      </c>
    </row>
    <row r="20" spans="2:36" x14ac:dyDescent="0.25">
      <c r="B20" s="44">
        <f t="shared" si="5"/>
        <v>13</v>
      </c>
      <c r="C20" s="17" t="s">
        <v>84</v>
      </c>
      <c r="D20" s="19">
        <v>20</v>
      </c>
      <c r="E20" s="18" t="s">
        <v>17</v>
      </c>
      <c r="F20" s="18">
        <v>3</v>
      </c>
      <c r="G20" s="32">
        <v>4.1666666666666699E-2</v>
      </c>
      <c r="H20" s="42" t="s">
        <v>21</v>
      </c>
      <c r="L20" s="3" t="b">
        <f t="shared" si="0"/>
        <v>0</v>
      </c>
      <c r="M20" s="3" t="b">
        <f t="shared" si="1"/>
        <v>0</v>
      </c>
      <c r="N20" s="3" t="b">
        <f t="shared" si="2"/>
        <v>0</v>
      </c>
      <c r="O20" s="3" t="b">
        <f t="shared" si="3"/>
        <v>0</v>
      </c>
      <c r="P20" s="3" t="b">
        <f t="shared" si="4"/>
        <v>0</v>
      </c>
      <c r="S20" s="24"/>
      <c r="T20" s="3">
        <v>13</v>
      </c>
      <c r="X20" s="8">
        <v>0.125</v>
      </c>
      <c r="AB20" s="22">
        <v>0.6</v>
      </c>
    </row>
    <row r="21" spans="2:36" x14ac:dyDescent="0.25">
      <c r="B21" s="45">
        <f t="shared" si="5"/>
        <v>14</v>
      </c>
      <c r="C21" s="15" t="s">
        <v>85</v>
      </c>
      <c r="D21" s="16">
        <v>18</v>
      </c>
      <c r="E21" s="16" t="s">
        <v>17</v>
      </c>
      <c r="F21" s="16">
        <v>3</v>
      </c>
      <c r="G21" s="31">
        <v>8.3333333333333301E-2</v>
      </c>
      <c r="H21" s="41" t="s">
        <v>21</v>
      </c>
      <c r="L21" s="3" t="b">
        <f t="shared" si="0"/>
        <v>0</v>
      </c>
      <c r="M21" s="3" t="b">
        <f t="shared" si="1"/>
        <v>0</v>
      </c>
      <c r="N21" s="3" t="b">
        <f t="shared" si="2"/>
        <v>0</v>
      </c>
      <c r="O21" s="3" t="b">
        <f t="shared" si="3"/>
        <v>0</v>
      </c>
      <c r="P21" s="3" t="b">
        <f t="shared" si="4"/>
        <v>0</v>
      </c>
      <c r="T21" s="3">
        <v>14</v>
      </c>
      <c r="X21" s="8">
        <v>0.13541666666666699</v>
      </c>
      <c r="AB21" s="22">
        <v>0.65</v>
      </c>
      <c r="AD21" s="4">
        <f>SUM(AD17:AD19)</f>
        <v>2.1770833333333344</v>
      </c>
      <c r="AE21" s="4">
        <f t="shared" ref="AE21" si="9">AD21 * 24*60</f>
        <v>3135.0000000000018</v>
      </c>
      <c r="AF21" s="4">
        <f t="shared" ref="AF21" si="10">DAY(AD21)*24+HOUR(AD21)</f>
        <v>52</v>
      </c>
      <c r="AG21" s="4">
        <f t="shared" ref="AG21" si="11">MINUTE(AD21)</f>
        <v>15</v>
      </c>
      <c r="AH21" s="4" t="str">
        <f t="shared" ref="AH21" si="12">AF21&amp;"h"&amp;TEXT(AG21,"00")</f>
        <v>52h15</v>
      </c>
    </row>
    <row r="22" spans="2:36" x14ac:dyDescent="0.25">
      <c r="B22" s="44">
        <f t="shared" si="5"/>
        <v>15</v>
      </c>
      <c r="C22" s="17" t="s">
        <v>86</v>
      </c>
      <c r="D22" s="18">
        <v>9</v>
      </c>
      <c r="E22" s="18" t="s">
        <v>12</v>
      </c>
      <c r="F22" s="18">
        <v>1</v>
      </c>
      <c r="G22" s="32">
        <v>1.0416666666666666E-2</v>
      </c>
      <c r="H22" s="42" t="s">
        <v>18</v>
      </c>
      <c r="L22" s="3" t="b">
        <f t="shared" si="0"/>
        <v>0</v>
      </c>
      <c r="M22" s="3" t="b">
        <f t="shared" si="1"/>
        <v>0</v>
      </c>
      <c r="N22" s="3" t="b">
        <f t="shared" si="2"/>
        <v>0</v>
      </c>
      <c r="O22" s="3" t="b">
        <f t="shared" si="3"/>
        <v>0</v>
      </c>
      <c r="P22" s="3" t="b">
        <f t="shared" si="4"/>
        <v>0</v>
      </c>
      <c r="T22" s="3">
        <v>15</v>
      </c>
      <c r="X22" s="8">
        <v>0.14583333333333301</v>
      </c>
      <c r="AB22" s="22">
        <v>0.7</v>
      </c>
    </row>
    <row r="23" spans="2:36" x14ac:dyDescent="0.25">
      <c r="B23" s="45">
        <f t="shared" si="5"/>
        <v>16</v>
      </c>
      <c r="C23" s="15" t="s">
        <v>87</v>
      </c>
      <c r="D23" s="16">
        <v>20</v>
      </c>
      <c r="E23" s="16" t="s">
        <v>12</v>
      </c>
      <c r="F23" s="16">
        <v>3</v>
      </c>
      <c r="G23" s="31">
        <v>0.16666666666666699</v>
      </c>
      <c r="H23" s="41" t="s">
        <v>21</v>
      </c>
      <c r="L23" s="3" t="b">
        <f t="shared" si="0"/>
        <v>0</v>
      </c>
      <c r="M23" s="3" t="b">
        <f t="shared" si="1"/>
        <v>0</v>
      </c>
      <c r="N23" s="3" t="b">
        <f t="shared" si="2"/>
        <v>0</v>
      </c>
      <c r="O23" s="3" t="b">
        <f t="shared" si="3"/>
        <v>0</v>
      </c>
      <c r="P23" s="3" t="b">
        <f t="shared" si="4"/>
        <v>0</v>
      </c>
      <c r="T23" s="3">
        <v>16</v>
      </c>
      <c r="X23" s="8">
        <v>0.15625</v>
      </c>
      <c r="AB23" s="22">
        <v>0.75</v>
      </c>
    </row>
    <row r="24" spans="2:36" x14ac:dyDescent="0.25">
      <c r="B24" s="44">
        <f t="shared" si="5"/>
        <v>17</v>
      </c>
      <c r="C24" s="17" t="s">
        <v>88</v>
      </c>
      <c r="D24" s="19">
        <v>20</v>
      </c>
      <c r="E24" s="18" t="s">
        <v>12</v>
      </c>
      <c r="F24" s="18">
        <v>3</v>
      </c>
      <c r="G24" s="32">
        <v>0.20833333333333301</v>
      </c>
      <c r="H24" s="42" t="s">
        <v>21</v>
      </c>
      <c r="L24" s="3" t="b">
        <f t="shared" si="0"/>
        <v>0</v>
      </c>
      <c r="M24" s="3" t="b">
        <f t="shared" ref="M24:M42" si="13">AND(NOT(ISBLANK($C24)),LEN(E24)=0)</f>
        <v>0</v>
      </c>
      <c r="N24" s="3" t="b">
        <f t="shared" ref="N24:N42" si="14">AND(NOT(ISBLANK($C24)),LEN(F24)=0)</f>
        <v>0</v>
      </c>
      <c r="O24" s="3" t="b">
        <f t="shared" ref="O24:O42" si="15">AND(NOT(ISBLANK($C24)),LEN(G24)=0)</f>
        <v>0</v>
      </c>
      <c r="P24" s="3" t="b">
        <f t="shared" ref="P24:P42" si="16">AND(NOT(ISBLANK($C24)),LEN(H24)=0)</f>
        <v>0</v>
      </c>
      <c r="T24" s="3">
        <v>17</v>
      </c>
      <c r="X24" s="8">
        <v>0.16666666666666699</v>
      </c>
      <c r="AB24" s="22">
        <v>0.8</v>
      </c>
    </row>
    <row r="25" spans="2:36" x14ac:dyDescent="0.25">
      <c r="B25" s="45">
        <f t="shared" si="5"/>
        <v>18</v>
      </c>
      <c r="C25" s="15" t="s">
        <v>89</v>
      </c>
      <c r="D25" s="16">
        <v>3</v>
      </c>
      <c r="E25" s="16" t="s">
        <v>12</v>
      </c>
      <c r="F25" s="16">
        <v>3</v>
      </c>
      <c r="G25" s="31">
        <v>0.16666666666666699</v>
      </c>
      <c r="H25" s="41" t="s">
        <v>21</v>
      </c>
      <c r="L25" s="3" t="b">
        <f t="shared" si="0"/>
        <v>0</v>
      </c>
      <c r="M25" s="3" t="b">
        <f t="shared" si="13"/>
        <v>0</v>
      </c>
      <c r="N25" s="3" t="b">
        <f t="shared" si="14"/>
        <v>0</v>
      </c>
      <c r="O25" s="3" t="b">
        <f t="shared" si="15"/>
        <v>0</v>
      </c>
      <c r="P25" s="3" t="b">
        <f t="shared" si="16"/>
        <v>0</v>
      </c>
      <c r="T25" s="3">
        <v>18</v>
      </c>
      <c r="X25" s="8">
        <v>0.17708333333333301</v>
      </c>
      <c r="AB25" s="22">
        <v>0.85</v>
      </c>
    </row>
    <row r="26" spans="2:36" x14ac:dyDescent="0.25">
      <c r="B26" s="44">
        <f t="shared" si="5"/>
        <v>19</v>
      </c>
      <c r="C26" s="17" t="s">
        <v>101</v>
      </c>
      <c r="D26" s="19">
        <v>14</v>
      </c>
      <c r="E26" s="18" t="s">
        <v>17</v>
      </c>
      <c r="F26" s="18">
        <v>3</v>
      </c>
      <c r="G26" s="32">
        <v>0.125</v>
      </c>
      <c r="H26" s="42" t="s">
        <v>21</v>
      </c>
      <c r="L26" s="3" t="b">
        <f t="shared" si="0"/>
        <v>0</v>
      </c>
      <c r="M26" s="3" t="b">
        <f t="shared" si="13"/>
        <v>0</v>
      </c>
      <c r="N26" s="3" t="b">
        <f t="shared" si="14"/>
        <v>0</v>
      </c>
      <c r="O26" s="3" t="b">
        <f t="shared" si="15"/>
        <v>0</v>
      </c>
      <c r="P26" s="3" t="b">
        <f t="shared" si="16"/>
        <v>0</v>
      </c>
      <c r="T26" s="3">
        <v>19</v>
      </c>
      <c r="X26" s="8">
        <v>0.1875</v>
      </c>
      <c r="AB26" s="22">
        <v>0.9</v>
      </c>
    </row>
    <row r="27" spans="2:36" x14ac:dyDescent="0.25">
      <c r="B27" s="45">
        <f t="shared" si="5"/>
        <v>20</v>
      </c>
      <c r="C27" s="15" t="s">
        <v>90</v>
      </c>
      <c r="D27" s="16">
        <v>13</v>
      </c>
      <c r="E27" s="16" t="s">
        <v>12</v>
      </c>
      <c r="F27" s="16">
        <v>2</v>
      </c>
      <c r="G27" s="31">
        <v>6.25E-2</v>
      </c>
      <c r="H27" s="41" t="s">
        <v>18</v>
      </c>
      <c r="L27" s="3" t="b">
        <f t="shared" si="0"/>
        <v>0</v>
      </c>
      <c r="M27" s="3" t="b">
        <f t="shared" si="13"/>
        <v>0</v>
      </c>
      <c r="N27" s="3" t="b">
        <f t="shared" si="14"/>
        <v>0</v>
      </c>
      <c r="O27" s="3" t="b">
        <f t="shared" si="15"/>
        <v>0</v>
      </c>
      <c r="P27" s="3" t="b">
        <f t="shared" si="16"/>
        <v>0</v>
      </c>
      <c r="T27" s="3">
        <v>20</v>
      </c>
      <c r="X27" s="8">
        <v>0.19791666666666699</v>
      </c>
      <c r="AB27" s="22">
        <v>0.95</v>
      </c>
    </row>
    <row r="28" spans="2:36" x14ac:dyDescent="0.25">
      <c r="B28" s="44">
        <f t="shared" si="5"/>
        <v>21</v>
      </c>
      <c r="C28" s="17" t="s">
        <v>91</v>
      </c>
      <c r="D28" s="18">
        <v>12</v>
      </c>
      <c r="E28" s="18" t="s">
        <v>12</v>
      </c>
      <c r="F28" s="18">
        <v>2</v>
      </c>
      <c r="G28" s="32">
        <v>4.1666666666666699E-2</v>
      </c>
      <c r="H28" s="42" t="s">
        <v>18</v>
      </c>
      <c r="L28" s="3" t="b">
        <f t="shared" si="0"/>
        <v>0</v>
      </c>
      <c r="M28" s="3" t="b">
        <f t="shared" si="13"/>
        <v>0</v>
      </c>
      <c r="N28" s="3" t="b">
        <f t="shared" si="14"/>
        <v>0</v>
      </c>
      <c r="O28" s="3" t="b">
        <f t="shared" si="15"/>
        <v>0</v>
      </c>
      <c r="P28" s="3" t="b">
        <f t="shared" si="16"/>
        <v>0</v>
      </c>
      <c r="T28" s="3">
        <v>21</v>
      </c>
      <c r="X28" s="8">
        <v>0.20833333333333301</v>
      </c>
      <c r="AB28" s="22">
        <v>1</v>
      </c>
    </row>
    <row r="29" spans="2:36" x14ac:dyDescent="0.25">
      <c r="B29" s="45">
        <f t="shared" si="5"/>
        <v>22</v>
      </c>
      <c r="C29" s="15" t="s">
        <v>92</v>
      </c>
      <c r="D29" s="16">
        <v>17</v>
      </c>
      <c r="E29" s="16" t="s">
        <v>17</v>
      </c>
      <c r="F29" s="16">
        <v>1</v>
      </c>
      <c r="G29" s="31">
        <v>4.1666666666666699E-2</v>
      </c>
      <c r="H29" s="41" t="s">
        <v>21</v>
      </c>
      <c r="L29" s="3" t="b">
        <f t="shared" si="0"/>
        <v>0</v>
      </c>
      <c r="M29" s="3" t="b">
        <f t="shared" si="13"/>
        <v>0</v>
      </c>
      <c r="N29" s="3" t="b">
        <f t="shared" si="14"/>
        <v>0</v>
      </c>
      <c r="O29" s="3" t="b">
        <f t="shared" si="15"/>
        <v>0</v>
      </c>
      <c r="P29" s="3" t="b">
        <f t="shared" si="16"/>
        <v>0</v>
      </c>
      <c r="T29" s="3">
        <v>22</v>
      </c>
      <c r="X29" s="8">
        <v>0.21875</v>
      </c>
    </row>
    <row r="30" spans="2:36" x14ac:dyDescent="0.25">
      <c r="B30" s="44">
        <f t="shared" si="5"/>
        <v>23</v>
      </c>
      <c r="C30" s="17" t="s">
        <v>93</v>
      </c>
      <c r="D30" s="19">
        <v>16</v>
      </c>
      <c r="E30" s="18" t="s">
        <v>12</v>
      </c>
      <c r="F30" s="18">
        <v>1</v>
      </c>
      <c r="G30" s="32">
        <v>4.1666666666666699E-2</v>
      </c>
      <c r="H30" s="42" t="s">
        <v>21</v>
      </c>
      <c r="L30" s="3" t="b">
        <f t="shared" si="0"/>
        <v>0</v>
      </c>
      <c r="M30" s="3" t="b">
        <f t="shared" si="13"/>
        <v>0</v>
      </c>
      <c r="N30" s="3" t="b">
        <f t="shared" si="14"/>
        <v>0</v>
      </c>
      <c r="O30" s="3" t="b">
        <f t="shared" si="15"/>
        <v>0</v>
      </c>
      <c r="P30" s="3" t="b">
        <f t="shared" si="16"/>
        <v>0</v>
      </c>
      <c r="T30" s="3">
        <v>23</v>
      </c>
      <c r="X30" s="8">
        <v>0.22916666666666699</v>
      </c>
    </row>
    <row r="31" spans="2:36" x14ac:dyDescent="0.25">
      <c r="B31" s="45">
        <f t="shared" si="5"/>
        <v>24</v>
      </c>
      <c r="C31" s="15" t="s">
        <v>94</v>
      </c>
      <c r="D31" s="16">
        <v>19</v>
      </c>
      <c r="E31" s="16" t="s">
        <v>17</v>
      </c>
      <c r="F31" s="16">
        <v>2</v>
      </c>
      <c r="G31" s="31">
        <v>8.3333333333333301E-2</v>
      </c>
      <c r="H31" s="41" t="s">
        <v>21</v>
      </c>
      <c r="L31" s="3" t="b">
        <f t="shared" si="0"/>
        <v>0</v>
      </c>
      <c r="M31" s="3" t="b">
        <f t="shared" si="13"/>
        <v>0</v>
      </c>
      <c r="N31" s="3" t="b">
        <f t="shared" si="14"/>
        <v>0</v>
      </c>
      <c r="O31" s="3" t="b">
        <f t="shared" si="15"/>
        <v>0</v>
      </c>
      <c r="P31" s="3" t="b">
        <f t="shared" si="16"/>
        <v>0</v>
      </c>
      <c r="T31" s="3">
        <v>24</v>
      </c>
      <c r="X31" s="8">
        <v>0.23958333333333301</v>
      </c>
    </row>
    <row r="32" spans="2:36" x14ac:dyDescent="0.25">
      <c r="B32" s="44" t="str">
        <f t="shared" si="5"/>
        <v/>
      </c>
      <c r="C32" s="17"/>
      <c r="D32" s="19"/>
      <c r="E32" s="18"/>
      <c r="F32" s="18"/>
      <c r="G32" s="32"/>
      <c r="H32" s="42"/>
      <c r="L32" s="3" t="b">
        <f t="shared" si="0"/>
        <v>0</v>
      </c>
      <c r="M32" s="3" t="b">
        <f t="shared" si="13"/>
        <v>0</v>
      </c>
      <c r="N32" s="3" t="b">
        <f t="shared" si="14"/>
        <v>0</v>
      </c>
      <c r="O32" s="3" t="b">
        <f t="shared" si="15"/>
        <v>0</v>
      </c>
      <c r="P32" s="3" t="b">
        <f t="shared" si="16"/>
        <v>0</v>
      </c>
      <c r="T32" s="3">
        <v>25</v>
      </c>
      <c r="X32" s="8">
        <v>0.25</v>
      </c>
    </row>
    <row r="33" spans="2:24" x14ac:dyDescent="0.25">
      <c r="B33" s="45" t="str">
        <f t="shared" si="5"/>
        <v/>
      </c>
      <c r="C33" s="15"/>
      <c r="D33" s="16"/>
      <c r="E33" s="16"/>
      <c r="F33" s="16"/>
      <c r="G33" s="31"/>
      <c r="H33" s="41"/>
      <c r="L33" s="3" t="b">
        <f t="shared" si="0"/>
        <v>0</v>
      </c>
      <c r="M33" s="3" t="b">
        <f t="shared" si="13"/>
        <v>0</v>
      </c>
      <c r="N33" s="3" t="b">
        <f t="shared" si="14"/>
        <v>0</v>
      </c>
      <c r="O33" s="3" t="b">
        <f t="shared" si="15"/>
        <v>0</v>
      </c>
      <c r="P33" s="3" t="b">
        <f t="shared" si="16"/>
        <v>0</v>
      </c>
      <c r="T33" s="3">
        <v>26</v>
      </c>
      <c r="X33" s="8">
        <v>0.26041666666666702</v>
      </c>
    </row>
    <row r="34" spans="2:24" x14ac:dyDescent="0.25">
      <c r="B34" s="44" t="str">
        <f>IF(LEN(C34)&lt;&gt;0,IF(OR(LEN(B33)=0,B33="^"),"^",B33+1),"")</f>
        <v/>
      </c>
      <c r="C34" s="17"/>
      <c r="D34" s="18"/>
      <c r="E34" s="18"/>
      <c r="F34" s="18"/>
      <c r="G34" s="32"/>
      <c r="H34" s="42"/>
      <c r="L34" s="3" t="b">
        <f t="shared" si="0"/>
        <v>0</v>
      </c>
      <c r="M34" s="3" t="b">
        <f t="shared" si="13"/>
        <v>0</v>
      </c>
      <c r="N34" s="3" t="b">
        <f t="shared" si="14"/>
        <v>0</v>
      </c>
      <c r="O34" s="3" t="b">
        <f t="shared" si="15"/>
        <v>0</v>
      </c>
      <c r="P34" s="3" t="b">
        <f t="shared" si="16"/>
        <v>0</v>
      </c>
      <c r="T34" s="3">
        <v>27</v>
      </c>
      <c r="X34" s="8">
        <v>0.27083333333333298</v>
      </c>
    </row>
    <row r="35" spans="2:24" x14ac:dyDescent="0.25">
      <c r="B35" s="45" t="str">
        <f t="shared" si="5"/>
        <v/>
      </c>
      <c r="C35" s="15"/>
      <c r="D35" s="16"/>
      <c r="E35" s="16"/>
      <c r="F35" s="16"/>
      <c r="G35" s="31"/>
      <c r="H35" s="41"/>
      <c r="L35" s="3" t="b">
        <f t="shared" si="0"/>
        <v>0</v>
      </c>
      <c r="M35" s="3" t="b">
        <f t="shared" si="13"/>
        <v>0</v>
      </c>
      <c r="N35" s="3" t="b">
        <f t="shared" si="14"/>
        <v>0</v>
      </c>
      <c r="O35" s="3" t="b">
        <f t="shared" si="15"/>
        <v>0</v>
      </c>
      <c r="P35" s="3" t="b">
        <f t="shared" si="16"/>
        <v>0</v>
      </c>
      <c r="T35" s="3">
        <v>28</v>
      </c>
      <c r="X35" s="8">
        <v>0.28125</v>
      </c>
    </row>
    <row r="36" spans="2:24" x14ac:dyDescent="0.25">
      <c r="B36" s="44" t="str">
        <f t="shared" si="5"/>
        <v/>
      </c>
      <c r="C36" s="17"/>
      <c r="D36" s="19"/>
      <c r="E36" s="18"/>
      <c r="F36" s="18"/>
      <c r="G36" s="32"/>
      <c r="H36" s="42"/>
      <c r="L36" s="3" t="b">
        <f t="shared" si="0"/>
        <v>0</v>
      </c>
      <c r="M36" s="3" t="b">
        <f t="shared" si="13"/>
        <v>0</v>
      </c>
      <c r="N36" s="3" t="b">
        <f t="shared" si="14"/>
        <v>0</v>
      </c>
      <c r="O36" s="3" t="b">
        <f t="shared" si="15"/>
        <v>0</v>
      </c>
      <c r="P36" s="3" t="b">
        <f t="shared" si="16"/>
        <v>0</v>
      </c>
      <c r="T36" s="3">
        <v>29</v>
      </c>
      <c r="X36" s="8">
        <v>0.29166666666666702</v>
      </c>
    </row>
    <row r="37" spans="2:24" x14ac:dyDescent="0.25">
      <c r="B37" s="45" t="str">
        <f t="shared" si="5"/>
        <v/>
      </c>
      <c r="C37" s="15"/>
      <c r="D37" s="16"/>
      <c r="E37" s="16"/>
      <c r="F37" s="16"/>
      <c r="G37" s="31"/>
      <c r="H37" s="41"/>
      <c r="L37" s="3" t="b">
        <f t="shared" si="0"/>
        <v>0</v>
      </c>
      <c r="M37" s="3" t="b">
        <f t="shared" si="13"/>
        <v>0</v>
      </c>
      <c r="N37" s="3" t="b">
        <f t="shared" si="14"/>
        <v>0</v>
      </c>
      <c r="O37" s="3" t="b">
        <f t="shared" si="15"/>
        <v>0</v>
      </c>
      <c r="P37" s="3" t="b">
        <f t="shared" si="16"/>
        <v>0</v>
      </c>
      <c r="T37" s="3">
        <v>30</v>
      </c>
      <c r="X37" s="8">
        <v>0.30208333333333298</v>
      </c>
    </row>
    <row r="38" spans="2:24" x14ac:dyDescent="0.25">
      <c r="B38" s="44" t="str">
        <f t="shared" si="5"/>
        <v/>
      </c>
      <c r="C38" s="17"/>
      <c r="D38" s="19"/>
      <c r="E38" s="18"/>
      <c r="F38" s="18"/>
      <c r="G38" s="32"/>
      <c r="H38" s="42"/>
      <c r="L38" s="3" t="b">
        <f t="shared" si="0"/>
        <v>0</v>
      </c>
      <c r="M38" s="3" t="b">
        <f t="shared" si="13"/>
        <v>0</v>
      </c>
      <c r="N38" s="3" t="b">
        <f t="shared" si="14"/>
        <v>0</v>
      </c>
      <c r="O38" s="3" t="b">
        <f t="shared" si="15"/>
        <v>0</v>
      </c>
      <c r="P38" s="3" t="b">
        <f t="shared" si="16"/>
        <v>0</v>
      </c>
      <c r="T38" s="3">
        <v>31</v>
      </c>
      <c r="X38" s="8">
        <v>0.3125</v>
      </c>
    </row>
    <row r="39" spans="2:24" x14ac:dyDescent="0.25">
      <c r="B39" s="45" t="str">
        <f t="shared" si="5"/>
        <v/>
      </c>
      <c r="C39" s="15"/>
      <c r="D39" s="16"/>
      <c r="E39" s="16"/>
      <c r="F39" s="16"/>
      <c r="G39" s="31"/>
      <c r="H39" s="41"/>
      <c r="L39" s="3" t="b">
        <f t="shared" si="0"/>
        <v>0</v>
      </c>
      <c r="M39" s="3" t="b">
        <f t="shared" si="13"/>
        <v>0</v>
      </c>
      <c r="N39" s="3" t="b">
        <f t="shared" si="14"/>
        <v>0</v>
      </c>
      <c r="O39" s="3" t="b">
        <f t="shared" si="15"/>
        <v>0</v>
      </c>
      <c r="P39" s="3" t="b">
        <f t="shared" si="16"/>
        <v>0</v>
      </c>
      <c r="T39" s="3">
        <v>32</v>
      </c>
      <c r="X39" s="8">
        <v>0.32291666666666702</v>
      </c>
    </row>
    <row r="40" spans="2:24" x14ac:dyDescent="0.25">
      <c r="B40" s="44" t="str">
        <f t="shared" si="5"/>
        <v/>
      </c>
      <c r="C40" s="17"/>
      <c r="D40" s="18"/>
      <c r="E40" s="18"/>
      <c r="F40" s="18"/>
      <c r="G40" s="32"/>
      <c r="H40" s="42"/>
      <c r="L40" s="3" t="b">
        <f t="shared" si="0"/>
        <v>0</v>
      </c>
      <c r="M40" s="3" t="b">
        <f t="shared" si="13"/>
        <v>0</v>
      </c>
      <c r="N40" s="3" t="b">
        <f t="shared" si="14"/>
        <v>0</v>
      </c>
      <c r="O40" s="3" t="b">
        <f t="shared" si="15"/>
        <v>0</v>
      </c>
      <c r="P40" s="3" t="b">
        <f t="shared" si="16"/>
        <v>0</v>
      </c>
      <c r="T40" s="3">
        <v>33</v>
      </c>
      <c r="X40" s="8">
        <v>0.33333333333333298</v>
      </c>
    </row>
    <row r="41" spans="2:24" x14ac:dyDescent="0.25">
      <c r="B41" s="45" t="str">
        <f t="shared" si="5"/>
        <v/>
      </c>
      <c r="C41" s="15"/>
      <c r="D41" s="16"/>
      <c r="E41" s="16"/>
      <c r="F41" s="16"/>
      <c r="G41" s="31"/>
      <c r="H41" s="41"/>
      <c r="L41" s="3" t="b">
        <f t="shared" si="0"/>
        <v>0</v>
      </c>
      <c r="M41" s="3" t="b">
        <f t="shared" si="13"/>
        <v>0</v>
      </c>
      <c r="N41" s="3" t="b">
        <f t="shared" si="14"/>
        <v>0</v>
      </c>
      <c r="O41" s="3" t="b">
        <f t="shared" si="15"/>
        <v>0</v>
      </c>
      <c r="P41" s="3" t="b">
        <f t="shared" si="16"/>
        <v>0</v>
      </c>
      <c r="T41" s="3">
        <v>34</v>
      </c>
      <c r="X41" s="8">
        <v>0.34375</v>
      </c>
    </row>
    <row r="42" spans="2:24" ht="15.75" thickBot="1" x14ac:dyDescent="0.3">
      <c r="B42" s="46" t="str">
        <f t="shared" si="5"/>
        <v/>
      </c>
      <c r="C42" s="36"/>
      <c r="D42" s="37"/>
      <c r="E42" s="38"/>
      <c r="F42" s="38"/>
      <c r="G42" s="39"/>
      <c r="H42" s="43"/>
      <c r="L42" s="3" t="b">
        <f t="shared" si="0"/>
        <v>0</v>
      </c>
      <c r="M42" s="3" t="b">
        <f t="shared" si="13"/>
        <v>0</v>
      </c>
      <c r="N42" s="3" t="b">
        <f t="shared" si="14"/>
        <v>0</v>
      </c>
      <c r="O42" s="3" t="b">
        <f t="shared" si="15"/>
        <v>0</v>
      </c>
      <c r="P42" s="3" t="b">
        <f t="shared" si="16"/>
        <v>0</v>
      </c>
      <c r="T42" s="3">
        <v>35</v>
      </c>
      <c r="X42" s="8">
        <v>0.35416666666666702</v>
      </c>
    </row>
    <row r="43" spans="2:24" ht="7.5" customHeight="1" x14ac:dyDescent="0.25">
      <c r="L43" s="3">
        <f>COUNTIF(L8:L42,TRUE)</f>
        <v>0</v>
      </c>
      <c r="M43" s="3">
        <f t="shared" ref="M43:P43" si="17">COUNTIF(M8:M42,TRUE)</f>
        <v>0</v>
      </c>
      <c r="N43" s="3">
        <f t="shared" si="17"/>
        <v>0</v>
      </c>
      <c r="O43" s="3">
        <f t="shared" si="17"/>
        <v>0</v>
      </c>
      <c r="P43" s="3">
        <f t="shared" si="17"/>
        <v>0</v>
      </c>
      <c r="X43" s="8">
        <v>0.36458333333333298</v>
      </c>
    </row>
    <row r="44" spans="2:24" x14ac:dyDescent="0.25">
      <c r="B44" s="23"/>
      <c r="L44" s="3">
        <f>SUM(L43:P43)</f>
        <v>0</v>
      </c>
      <c r="X44" s="8">
        <v>0.375</v>
      </c>
    </row>
    <row r="45" spans="2:24" x14ac:dyDescent="0.25">
      <c r="L45" s="3" t="str">
        <f>IF(L44=0, "aucun champ", IF(L44=1, "1 champ", L44 &amp; " champs"))</f>
        <v>aucun champ</v>
      </c>
      <c r="X45" s="8">
        <v>0.38541666666666702</v>
      </c>
    </row>
    <row r="46" spans="2:24" x14ac:dyDescent="0.25">
      <c r="X46" s="8">
        <v>0.39583333333333398</v>
      </c>
    </row>
    <row r="47" spans="2:24" x14ac:dyDescent="0.25">
      <c r="X47" s="8">
        <v>0.406250000000001</v>
      </c>
    </row>
    <row r="48" spans="2:24" x14ac:dyDescent="0.25">
      <c r="X48" s="8">
        <v>0.41666666666666802</v>
      </c>
    </row>
    <row r="49" spans="24:24" x14ac:dyDescent="0.25">
      <c r="X49" s="8">
        <v>0.42708333333333498</v>
      </c>
    </row>
    <row r="50" spans="24:24" x14ac:dyDescent="0.25">
      <c r="X50" s="8">
        <v>0.437500000000002</v>
      </c>
    </row>
    <row r="51" spans="24:24" x14ac:dyDescent="0.25">
      <c r="X51" s="8">
        <v>0.51041666666667096</v>
      </c>
    </row>
    <row r="52" spans="24:24" x14ac:dyDescent="0.25">
      <c r="X52" s="8">
        <v>0.52083333333333803</v>
      </c>
    </row>
    <row r="53" spans="24:24" x14ac:dyDescent="0.25">
      <c r="X53" s="8">
        <v>0.531250000000005</v>
      </c>
    </row>
    <row r="54" spans="24:24" x14ac:dyDescent="0.25">
      <c r="X54" s="8">
        <v>0.54166666666667196</v>
      </c>
    </row>
    <row r="55" spans="24:24" x14ac:dyDescent="0.25">
      <c r="X55" s="8">
        <v>0.55208333333333903</v>
      </c>
    </row>
    <row r="56" spans="24:24" x14ac:dyDescent="0.25">
      <c r="X56" s="8">
        <v>0.562500000000006</v>
      </c>
    </row>
    <row r="57" spans="24:24" x14ac:dyDescent="0.25">
      <c r="X57" s="8">
        <v>0.57291666666667296</v>
      </c>
    </row>
    <row r="58" spans="24:24" x14ac:dyDescent="0.25">
      <c r="X58" s="8">
        <v>0.58333333333334003</v>
      </c>
    </row>
    <row r="59" spans="24:24" x14ac:dyDescent="0.25">
      <c r="X59" s="8">
        <v>0.59375000000000699</v>
      </c>
    </row>
    <row r="60" spans="24:24" x14ac:dyDescent="0.25">
      <c r="X60" s="8">
        <v>0.60416666666667396</v>
      </c>
    </row>
    <row r="61" spans="24:24" x14ac:dyDescent="0.25">
      <c r="X61" s="8">
        <v>0.61458333333334103</v>
      </c>
    </row>
    <row r="62" spans="24:24" x14ac:dyDescent="0.25">
      <c r="X62" s="8">
        <v>0.62500000000000799</v>
      </c>
    </row>
    <row r="63" spans="24:24" x14ac:dyDescent="0.25">
      <c r="X63" s="8">
        <v>0.63541666666667496</v>
      </c>
    </row>
    <row r="64" spans="24:24" x14ac:dyDescent="0.25">
      <c r="X64" s="8">
        <v>0.64583333333334203</v>
      </c>
    </row>
    <row r="65" spans="24:24" x14ac:dyDescent="0.25">
      <c r="X65" s="8">
        <v>0.65625000000000899</v>
      </c>
    </row>
    <row r="66" spans="24:24" x14ac:dyDescent="0.25">
      <c r="X66" s="8">
        <v>0.66666666666667596</v>
      </c>
    </row>
    <row r="67" spans="24:24" x14ac:dyDescent="0.25">
      <c r="X67" s="8">
        <v>0.67708333333334303</v>
      </c>
    </row>
    <row r="68" spans="24:24" x14ac:dyDescent="0.25">
      <c r="X68" s="8">
        <v>0.68750000000000999</v>
      </c>
    </row>
    <row r="69" spans="24:24" x14ac:dyDescent="0.25">
      <c r="X69" s="8">
        <v>0.69791666666667695</v>
      </c>
    </row>
    <row r="70" spans="24:24" x14ac:dyDescent="0.25">
      <c r="X70" s="8">
        <v>0.70833333333334403</v>
      </c>
    </row>
    <row r="71" spans="24:24" x14ac:dyDescent="0.25">
      <c r="X71" s="8">
        <v>0.71875000000001099</v>
      </c>
    </row>
    <row r="72" spans="24:24" x14ac:dyDescent="0.25">
      <c r="X72" s="8">
        <v>0.72916666666667795</v>
      </c>
    </row>
    <row r="73" spans="24:24" x14ac:dyDescent="0.25">
      <c r="X73" s="8">
        <v>0.73958333333334503</v>
      </c>
    </row>
    <row r="74" spans="24:24" x14ac:dyDescent="0.25">
      <c r="X74" s="8">
        <v>0.75000000000001199</v>
      </c>
    </row>
    <row r="75" spans="24:24" x14ac:dyDescent="0.25">
      <c r="X75" s="8">
        <v>0.76041666666667895</v>
      </c>
    </row>
    <row r="76" spans="24:24" x14ac:dyDescent="0.25">
      <c r="X76" s="8">
        <v>0.77083333333334603</v>
      </c>
    </row>
    <row r="77" spans="24:24" x14ac:dyDescent="0.25">
      <c r="X77" s="8">
        <v>0.78125000000001399</v>
      </c>
    </row>
    <row r="78" spans="24:24" x14ac:dyDescent="0.25">
      <c r="X78" s="8">
        <v>0.79166666666668095</v>
      </c>
    </row>
    <row r="79" spans="24:24" x14ac:dyDescent="0.25">
      <c r="X79" s="8">
        <v>0.80208333333334803</v>
      </c>
    </row>
    <row r="80" spans="24:24" x14ac:dyDescent="0.25">
      <c r="X80" s="8">
        <v>0.81250000000001499</v>
      </c>
    </row>
    <row r="81" spans="24:24" x14ac:dyDescent="0.25">
      <c r="X81" s="8">
        <v>0.82291666666668195</v>
      </c>
    </row>
    <row r="82" spans="24:24" x14ac:dyDescent="0.25">
      <c r="X82" s="8">
        <v>0.83333333333334902</v>
      </c>
    </row>
    <row r="83" spans="24:24" x14ac:dyDescent="0.25">
      <c r="X83" s="8">
        <v>0.84375000000001599</v>
      </c>
    </row>
    <row r="84" spans="24:24" x14ac:dyDescent="0.25">
      <c r="X84" s="8">
        <v>0.85416666666668295</v>
      </c>
    </row>
    <row r="85" spans="24:24" x14ac:dyDescent="0.25">
      <c r="X85" s="8">
        <v>0.86458333333335002</v>
      </c>
    </row>
    <row r="86" spans="24:24" x14ac:dyDescent="0.25">
      <c r="X86" s="8">
        <v>0.87500000000001699</v>
      </c>
    </row>
    <row r="87" spans="24:24" x14ac:dyDescent="0.25">
      <c r="X87" s="8">
        <v>0.88541666666668395</v>
      </c>
    </row>
    <row r="88" spans="24:24" x14ac:dyDescent="0.25">
      <c r="X88" s="8">
        <v>0.89583333333335102</v>
      </c>
    </row>
    <row r="89" spans="24:24" x14ac:dyDescent="0.25">
      <c r="X89" s="8">
        <v>0.90625000000001799</v>
      </c>
    </row>
    <row r="90" spans="24:24" x14ac:dyDescent="0.25">
      <c r="X90" s="8">
        <v>0.91666666666668495</v>
      </c>
    </row>
  </sheetData>
  <sheetProtection algorithmName="SHA-512" hashValue="xI8bIy6GEzRoRSlpxYY0NDuCn3AsId9g6oU2i3gIU69pVFafmTHZ4U6lX5eAADiwMCMAD8kPwUSw+dZTYOEs5Q==" saltValue="1QiqHYhz0BMpZma5Zsnw+A==" spinCount="100000" sheet="1" scenarios="1" selectLockedCells="1"/>
  <mergeCells count="2">
    <mergeCell ref="B2:H2"/>
    <mergeCell ref="E3:H3"/>
  </mergeCells>
  <conditionalFormatting sqref="B8:H11 B19:H42 B12:B18">
    <cfRule type="expression" dxfId="81" priority="15">
      <formula>$E8="Optionnelle"</formula>
    </cfRule>
    <cfRule type="expression" dxfId="80" priority="17">
      <formula>$E8="Essentielle"</formula>
    </cfRule>
  </conditionalFormatting>
  <conditionalFormatting sqref="F8 F10 F20 F22 F24 F26 F28 F30 F32 F34 F36 F38 F40 F42">
    <cfRule type="expression" dxfId="79" priority="25">
      <formula>$F8=3</formula>
    </cfRule>
    <cfRule type="expression" dxfId="78" priority="27">
      <formula>$F8=2</formula>
    </cfRule>
    <cfRule type="expression" dxfId="77" priority="29">
      <formula>$F8=1</formula>
    </cfRule>
  </conditionalFormatting>
  <conditionalFormatting sqref="F9 F11 F37 F39 F41 F33:F35 F31 F21:F27 F29 F19">
    <cfRule type="expression" dxfId="76" priority="24">
      <formula>$F9=3</formula>
    </cfRule>
    <cfRule type="expression" dxfId="75" priority="26">
      <formula>$F9=2</formula>
    </cfRule>
    <cfRule type="expression" dxfId="74" priority="28">
      <formula>$F9=1</formula>
    </cfRule>
  </conditionalFormatting>
  <conditionalFormatting sqref="G10 G8 G20 G22 G24 G26 G28 G30 G32 G34 G36 G38 G40 G42">
    <cfRule type="dataBar" priority="23">
      <dataBar>
        <cfvo type="num" val="0"/>
        <cfvo type="num" val="$Y$8"/>
        <color rgb="FFE9EEF3"/>
      </dataBar>
      <extLst>
        <ext xmlns:x14="http://schemas.microsoft.com/office/spreadsheetml/2009/9/main" uri="{B025F937-C7B1-47D3-B67F-A62EFF666E3E}">
          <x14:id>{844A34B4-C3AA-46FC-A149-A48F1472528F}</x14:id>
        </ext>
      </extLst>
    </cfRule>
  </conditionalFormatting>
  <conditionalFormatting sqref="G9 G11 G19 G21 G23 G25 G27 G29 G31 G33 G35 G37 G39 G41">
    <cfRule type="dataBar" priority="22">
      <dataBar>
        <cfvo type="num" val="0"/>
        <cfvo type="num" val="$Y$8"/>
        <color rgb="FFD4DEE8"/>
      </dataBar>
      <extLst>
        <ext xmlns:x14="http://schemas.microsoft.com/office/spreadsheetml/2009/9/main" uri="{B025F937-C7B1-47D3-B67F-A62EFF666E3E}">
          <x14:id>{B31D3F5F-8B5C-453E-AA05-1D4B404B0583}</x14:id>
        </ext>
      </extLst>
    </cfRule>
  </conditionalFormatting>
  <conditionalFormatting sqref="D8:G11 D19:G42">
    <cfRule type="expression" dxfId="73" priority="21">
      <formula>L8</formula>
    </cfRule>
  </conditionalFormatting>
  <conditionalFormatting sqref="H8:H11 H19:H42">
    <cfRule type="expression" dxfId="72" priority="20">
      <formula>$P8</formula>
    </cfRule>
  </conditionalFormatting>
  <conditionalFormatting sqref="H5">
    <cfRule type="expression" dxfId="71" priority="19">
      <formula>$L$44&gt;0</formula>
    </cfRule>
  </conditionalFormatting>
  <conditionalFormatting sqref="B9:H9 B11:H11 B13 B15 B19:H19 B21:H21 B23:H23 B25:H25 B27:H27 B29:H29 B31:H31 B33:H33 B35:H35 B37:H37 B39:H39 B41:H41 B17">
    <cfRule type="expression" dxfId="70" priority="42">
      <formula>LEN($B9)=0</formula>
    </cfRule>
  </conditionalFormatting>
  <conditionalFormatting sqref="B8:H8 B10:H10 B12 B14 B16 B20:H20 B22:H22 B24:H24 B26:H26 B28:H28 B30:H30 B32:H32 B34:H34 B36:H36 B38:H38 B40:H40 B42:H42 B18">
    <cfRule type="expression" dxfId="69" priority="18">
      <formula>LEN($B8)=0</formula>
    </cfRule>
  </conditionalFormatting>
  <conditionalFormatting sqref="C12:H18">
    <cfRule type="expression" dxfId="68" priority="1">
      <formula>$E12="Optionnelle"</formula>
    </cfRule>
    <cfRule type="expression" dxfId="67" priority="2">
      <formula>$E12="Essentielle"</formula>
    </cfRule>
  </conditionalFormatting>
  <conditionalFormatting sqref="F12 F14 F16 F18">
    <cfRule type="expression" dxfId="66" priority="9">
      <formula>$F12=3</formula>
    </cfRule>
    <cfRule type="expression" dxfId="65" priority="11">
      <formula>$F12=2</formula>
    </cfRule>
    <cfRule type="expression" dxfId="64" priority="13">
      <formula>$F12=1</formula>
    </cfRule>
  </conditionalFormatting>
  <conditionalFormatting sqref="F13:F18">
    <cfRule type="expression" dxfId="63" priority="8">
      <formula>$F13=3</formula>
    </cfRule>
    <cfRule type="expression" dxfId="62" priority="10">
      <formula>$F13=2</formula>
    </cfRule>
    <cfRule type="expression" dxfId="61" priority="12">
      <formula>$F13=1</formula>
    </cfRule>
  </conditionalFormatting>
  <conditionalFormatting sqref="G12 G14 G16 G18">
    <cfRule type="dataBar" priority="7">
      <dataBar>
        <cfvo type="num" val="0"/>
        <cfvo type="num" val="$Y$8"/>
        <color rgb="FFE9EEF3"/>
      </dataBar>
      <extLst>
        <ext xmlns:x14="http://schemas.microsoft.com/office/spreadsheetml/2009/9/main" uri="{B025F937-C7B1-47D3-B67F-A62EFF666E3E}">
          <x14:id>{DF482BFD-FC88-4C58-95EE-073D9E8E17BC}</x14:id>
        </ext>
      </extLst>
    </cfRule>
  </conditionalFormatting>
  <conditionalFormatting sqref="G13 G15 G17">
    <cfRule type="dataBar" priority="6">
      <dataBar>
        <cfvo type="num" val="0"/>
        <cfvo type="num" val="$Y$8"/>
        <color rgb="FFD4DEE8"/>
      </dataBar>
      <extLst>
        <ext xmlns:x14="http://schemas.microsoft.com/office/spreadsheetml/2009/9/main" uri="{B025F937-C7B1-47D3-B67F-A62EFF666E3E}">
          <x14:id>{AE595B17-0E68-43B3-8B2F-88907ED2AA84}</x14:id>
        </ext>
      </extLst>
    </cfRule>
  </conditionalFormatting>
  <conditionalFormatting sqref="D12:G18">
    <cfRule type="expression" dxfId="60" priority="5">
      <formula>L12</formula>
    </cfRule>
  </conditionalFormatting>
  <conditionalFormatting sqref="H12:H18">
    <cfRule type="expression" dxfId="59" priority="4">
      <formula>$P12</formula>
    </cfRule>
  </conditionalFormatting>
  <conditionalFormatting sqref="C13:H13 C15:H15 C17:H17">
    <cfRule type="expression" dxfId="58" priority="14">
      <formula>LEN($B13)=0</formula>
    </cfRule>
  </conditionalFormatting>
  <conditionalFormatting sqref="C12:H12 C14:H14 C16:H16 C18:H18">
    <cfRule type="expression" dxfId="57" priority="3">
      <formula>LEN($B12)=0</formula>
    </cfRule>
  </conditionalFormatting>
  <dataValidations xWindow="818" yWindow="682" count="7">
    <dataValidation type="textLength" allowBlank="1" showInputMessage="1" showErrorMessage="1" errorTitle="Nom de tâche trop long" error="Le nom de votre tâche doit être court. _x000a_Un maximum de 72 caractères est mis à votre disposition._x000a_Pour plus de détail, veuillez faire l'ajout de commentaires." promptTitle="Nom de la tâche" prompt="_x000a_Veuillez saisir le nom de la tâche._x000a__x000a_Lorsque pertinent, n'oubliez pas d'ajouter une description de votre tâche sous forme de commentaire." sqref="C8:C42" xr:uid="{00000000-0002-0000-0000-000000000000}">
      <formula1>0</formula1>
      <formula2>72</formula2>
    </dataValidation>
    <dataValidation type="list" allowBlank="1" showInputMessage="1" showErrorMessage="1" errorTitle="Erreur de saisie" error="Seules les valeurs Essentielle ou Optionnelle sont acceptées." promptTitle="Essentielle / Optionnelle" prompt="_x000a_Veuillez déterminer si la tâche est essentielle ou optionnelle." sqref="E8:E42" xr:uid="{00000000-0002-0000-0000-000001000000}">
      <formula1>EssOpt</formula1>
    </dataValidation>
    <dataValidation type="list" allowBlank="1" showInputMessage="1" showErrorMessage="1" errorTitle="Erreur de saisie" error="Seules les valeurs 1, 2 et 3 sont permises." promptTitle="Niveau de difficulté" prompt="_x000a_Veuillez saisir le niveau de difficulté prévu :_x000a_ - 1  |  plus facile_x000a_ - 2  |  moyen_x000a_ - 3  |  plus difficile_x000a__x000a_La notion de difficulté fait aussi référence à la notion d'incertitude." sqref="F8:F42" xr:uid="{00000000-0002-0000-0000-000002000000}">
      <formula1>NiveauDifficulte</formula1>
    </dataValidation>
    <dataValidation type="list" allowBlank="1" showInputMessage="1" showErrorMessage="1" errorTitle="Erreur de saisie" error="Les valeurs permises sont de 0h00 à 9h00 par intervalle de 15 minutes." promptTitle="Temps estimé" prompt="_x000a_Veuillez saisir le temps prévu à la réalisation de la tâche." sqref="G9:G42" xr:uid="{00000000-0002-0000-0000-000003000000}">
      <formula1>TempsEstime</formula1>
    </dataValidation>
    <dataValidation type="list" allowBlank="1" showInputMessage="1" showErrorMessage="1" errorTitle="Erreur de saisie" error="Seules les valeurs Sprint 1, Sprint 2 et Sprint 3 sont permises." promptTitle="Sprint visé" prompt="_x000a_Veuillez saisir le Sprint pour lequel la tâche devrait être complétée." sqref="H8:H42" xr:uid="{00000000-0002-0000-0000-000004000000}">
      <formula1>SprintVise</formula1>
    </dataValidation>
    <dataValidation type="list" allowBlank="1" showInputMessage="1" showErrorMessage="1" errorTitle="Erreur de saisie" error="Seules les numéros de tâches existantes sont valides._x000a__x000a_Attention, même s'il est possible d'assigner une tâche à elle-même, cette situation n'a aucun sens." promptTitle="Prédécesseur" prompt="_x000a_Si qpplicable, veuillez saisir le numéro de la tâche préalable à la tâche courante._x000a__x000a_Si une tâche possède plusieurs prédécesseurs, veuillez identifier la tâche la plus significative. " sqref="D8:D42" xr:uid="{00000000-0002-0000-0000-000005000000}">
      <formula1>ListeNosTache</formula1>
    </dataValidation>
    <dataValidation type="list" allowBlank="1" showInputMessage="1" showErrorMessage="1" errorTitle="Erreur de saisie" error="Les valeurs permises sont de 0h00 à 22h00 par intervalle de 15 minutes." promptTitle="Temps estimé" prompt="_x000a_Veuillez saisir le temps prévu à la réalisation de la tâche." sqref="G8" xr:uid="{00000000-0002-0000-0000-000006000000}">
      <formula1>TempsEstime</formula1>
    </dataValidation>
  </dataValidations>
  <pageMargins left="0.7" right="0.7" top="0.75" bottom="0.75" header="0.3" footer="0.3"/>
  <legacyDrawing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844A34B4-C3AA-46FC-A149-A48F1472528F}">
            <x14:dataBar minLength="0" maxLength="100">
              <x14:cfvo type="num">
                <xm:f>0</xm:f>
              </x14:cfvo>
              <x14:cfvo type="num">
                <xm:f>$Y$8</xm:f>
              </x14:cfvo>
              <x14:negativeFillColor rgb="FFFF0000"/>
              <x14:axisColor rgb="FF000000"/>
            </x14:dataBar>
          </x14:cfRule>
          <xm:sqref>G10 G8 G20 G22 G24 G26 G28 G30 G32 G34 G36 G38 G40 G42</xm:sqref>
        </x14:conditionalFormatting>
        <x14:conditionalFormatting xmlns:xm="http://schemas.microsoft.com/office/excel/2006/main">
          <x14:cfRule type="dataBar" id="{B31D3F5F-8B5C-453E-AA05-1D4B404B0583}">
            <x14:dataBar minLength="0" maxLength="100">
              <x14:cfvo type="num">
                <xm:f>0</xm:f>
              </x14:cfvo>
              <x14:cfvo type="num">
                <xm:f>$Y$8</xm:f>
              </x14:cfvo>
              <x14:negativeFillColor rgb="FFFF0000"/>
              <x14:axisColor rgb="FF000000"/>
            </x14:dataBar>
          </x14:cfRule>
          <xm:sqref>G9 G11 G19 G21 G23 G25 G27 G29 G31 G33 G35 G37 G39 G41</xm:sqref>
        </x14:conditionalFormatting>
        <x14:conditionalFormatting xmlns:xm="http://schemas.microsoft.com/office/excel/2006/main">
          <x14:cfRule type="dataBar" id="{DF482BFD-FC88-4C58-95EE-073D9E8E17BC}">
            <x14:dataBar minLength="0" maxLength="100">
              <x14:cfvo type="num">
                <xm:f>0</xm:f>
              </x14:cfvo>
              <x14:cfvo type="num">
                <xm:f>$Y$8</xm:f>
              </x14:cfvo>
              <x14:negativeFillColor rgb="FFFF0000"/>
              <x14:axisColor rgb="FF000000"/>
            </x14:dataBar>
          </x14:cfRule>
          <xm:sqref>G12 G14 G16 G18</xm:sqref>
        </x14:conditionalFormatting>
        <x14:conditionalFormatting xmlns:xm="http://schemas.microsoft.com/office/excel/2006/main">
          <x14:cfRule type="dataBar" id="{AE595B17-0E68-43B3-8B2F-88907ED2AA84}">
            <x14:dataBar minLength="0" maxLength="100">
              <x14:cfvo type="num">
                <xm:f>0</xm:f>
              </x14:cfvo>
              <x14:cfvo type="num">
                <xm:f>$Y$8</xm:f>
              </x14:cfvo>
              <x14:negativeFillColor rgb="FFFF0000"/>
              <x14:axisColor rgb="FF000000"/>
            </x14:dataBar>
          </x14:cfRule>
          <xm:sqref>G13 G15 G17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W56"/>
  <sheetViews>
    <sheetView showGridLines="0" showRowColHeaders="0" workbookViewId="0">
      <selection activeCell="F8" sqref="F8"/>
    </sheetView>
  </sheetViews>
  <sheetFormatPr baseColWidth="10" defaultColWidth="11.42578125" defaultRowHeight="15" x14ac:dyDescent="0.25"/>
  <cols>
    <col min="1" max="1" width="1.42578125" style="4" customWidth="1"/>
    <col min="2" max="2" width="4.28515625" style="3" customWidth="1"/>
    <col min="3" max="3" width="71.42578125" style="4" customWidth="1"/>
    <col min="4" max="6" width="11.42578125" style="3" customWidth="1"/>
    <col min="7" max="7" width="71.42578125" style="3" customWidth="1"/>
    <col min="8" max="10" width="11.42578125" style="4"/>
    <col min="11" max="17" width="11.42578125" style="3" hidden="1" customWidth="1"/>
    <col min="18" max="23" width="11.42578125" style="4" hidden="1" customWidth="1"/>
    <col min="24" max="25" width="11.42578125" style="4" customWidth="1"/>
    <col min="26" max="16384" width="11.42578125" style="4"/>
  </cols>
  <sheetData>
    <row r="1" spans="2:23" ht="7.5" customHeight="1" x14ac:dyDescent="0.25"/>
    <row r="2" spans="2:23" ht="22.5" customHeight="1" thickBot="1" x14ac:dyDescent="0.4">
      <c r="B2" s="123" t="str">
        <f>'Sprint 1 - Planification'!B2:H2</f>
        <v>UnoJS</v>
      </c>
      <c r="C2" s="123"/>
      <c r="D2" s="123"/>
      <c r="E2" s="123"/>
      <c r="F2" s="123"/>
      <c r="G2" s="123"/>
    </row>
    <row r="3" spans="2:23" x14ac:dyDescent="0.25">
      <c r="B3" s="20" t="s">
        <v>26</v>
      </c>
      <c r="C3" s="21"/>
      <c r="D3" s="33"/>
      <c r="E3" s="33"/>
      <c r="F3" s="124"/>
      <c r="G3" s="124"/>
    </row>
    <row r="4" spans="2:23" ht="22.5" customHeight="1" x14ac:dyDescent="0.25">
      <c r="B4" s="5"/>
      <c r="C4" s="6"/>
      <c r="D4" s="5"/>
      <c r="E4" s="5"/>
      <c r="F4" s="5"/>
      <c r="G4" s="5"/>
    </row>
    <row r="5" spans="2:23" ht="22.5" customHeight="1" thickBot="1" x14ac:dyDescent="0.25">
      <c r="B5" s="34" t="s">
        <v>27</v>
      </c>
      <c r="C5" s="35"/>
      <c r="D5" s="35"/>
      <c r="E5" s="35"/>
      <c r="F5" s="35"/>
      <c r="G5" s="64" t="str">
        <f>IF(K44=0,CONCATENATE("Ce sprint totalise ", U14, " de travail réalisé. ",U15),CONCATENATE("Attention, il reste ",K45," à remplir!"))</f>
        <v>Ce sprint totalise 2 heures et 15 minutes de travail réalisé. Une tâche est en retard!</v>
      </c>
    </row>
    <row r="6" spans="2:23" ht="7.5" customHeight="1" thickBot="1" x14ac:dyDescent="0.3"/>
    <row r="7" spans="2:23" x14ac:dyDescent="0.25">
      <c r="B7" s="117" t="s">
        <v>3</v>
      </c>
      <c r="C7" s="116" t="s">
        <v>4</v>
      </c>
      <c r="D7" s="118" t="s">
        <v>28</v>
      </c>
      <c r="E7" s="117" t="s">
        <v>8</v>
      </c>
      <c r="F7" s="118" t="s">
        <v>29</v>
      </c>
      <c r="G7" s="120" t="s">
        <v>30</v>
      </c>
      <c r="K7" s="7"/>
    </row>
    <row r="8" spans="2:23" x14ac:dyDescent="0.25">
      <c r="B8" s="47">
        <f>IF(LEN('Sprint 1 - Planification'!B8)&lt;&gt;0,'Sprint 1 - Planification'!B8,"")</f>
        <v>1</v>
      </c>
      <c r="C8" s="48" t="str">
        <f>IF(LEN('Sprint 1 - Planification'!C8)&lt;&gt;0,'Sprint 1 - Planification'!C8,"")</f>
        <v>Valider le projet avec l'enseignant</v>
      </c>
      <c r="D8" s="49" t="str">
        <f>IF(LEN('Sprint 1 - Planification'!H8)&lt;&gt;0,'Sprint 1 - Planification'!H8,"")</f>
        <v>Sprint 1</v>
      </c>
      <c r="E8" s="103">
        <v>1.0416666666666666E-2</v>
      </c>
      <c r="F8" s="104">
        <v>0.95</v>
      </c>
      <c r="G8" s="105" t="s">
        <v>74</v>
      </c>
      <c r="K8" s="3" t="b">
        <f>AND($D8="Sprint 1",ISBLANK(E8))</f>
        <v>0</v>
      </c>
      <c r="L8" s="3" t="b">
        <f>AND($D8="Sprint 1",ISBLANK(F8))</f>
        <v>0</v>
      </c>
      <c r="M8" s="3" t="b">
        <f>AND($D8="Sprint 1",NOT(ISBLANK($F8)),$F8&lt;100%,ISBLANK($G8))</f>
        <v>0</v>
      </c>
      <c r="P8" s="4" t="s">
        <v>13</v>
      </c>
      <c r="Q8" s="61">
        <f t="array" ref="Q8">SUM(($D$8:$D$42=$P8)*$E$8:$E$42)</f>
        <v>9.3749999999999972E-2</v>
      </c>
      <c r="R8" s="62">
        <f>Q8*24*60</f>
        <v>134.99999999999994</v>
      </c>
      <c r="T8" s="9">
        <f>SUM(E8:E42)</f>
        <v>9.3749999999999972E-2</v>
      </c>
    </row>
    <row r="9" spans="2:23" x14ac:dyDescent="0.25">
      <c r="B9" s="50">
        <f>IF(LEN('Sprint 1 - Planification'!B9)&lt;&gt;0,'Sprint 1 - Planification'!B9,"")</f>
        <v>2</v>
      </c>
      <c r="C9" s="51" t="str">
        <f>IF(LEN('Sprint 1 - Planification'!C9)&lt;&gt;0,'Sprint 1 - Planification'!C9,"")</f>
        <v>Réaliser les éléments de rédaction technique</v>
      </c>
      <c r="D9" s="52" t="str">
        <f>IF(LEN('Sprint 1 - Planification'!H9)&lt;&gt;0,'Sprint 1 - Planification'!H9,"")</f>
        <v>Sprint 1</v>
      </c>
      <c r="E9" s="106">
        <v>2.0833333333333301E-2</v>
      </c>
      <c r="F9" s="107">
        <v>1</v>
      </c>
      <c r="G9" s="108"/>
      <c r="K9" s="3" t="b">
        <f t="shared" ref="K9:K42" si="0">AND($D9="Sprint 1",ISBLANK(E9))</f>
        <v>0</v>
      </c>
      <c r="L9" s="3" t="b">
        <f t="shared" ref="L9:L42" si="1">AND($D9="Sprint 1",ISBLANK(F9))</f>
        <v>0</v>
      </c>
      <c r="M9" s="3" t="b">
        <f t="shared" ref="M9:M42" si="2">AND($D9="Sprint 1",NOT(ISBLANK($F9)),$F9&lt;100%,ISBLANK($G9))</f>
        <v>0</v>
      </c>
      <c r="P9" s="4" t="s">
        <v>18</v>
      </c>
      <c r="Q9" s="61">
        <f t="array" ref="Q9">SUM(($D$8:$D$42=$P9)*$E$8:$E$42)</f>
        <v>0</v>
      </c>
      <c r="R9" s="62">
        <f t="shared" ref="R9:R10" si="3">Q9*24*60</f>
        <v>0</v>
      </c>
      <c r="T9" s="10">
        <f>T8</f>
        <v>9.3749999999999972E-2</v>
      </c>
    </row>
    <row r="10" spans="2:23" x14ac:dyDescent="0.25">
      <c r="B10" s="53">
        <f>IF(LEN('Sprint 1 - Planification'!B10)&lt;&gt;0,'Sprint 1 - Planification'!B10,"")</f>
        <v>3</v>
      </c>
      <c r="C10" s="54" t="str">
        <f>IF(LEN('Sprint 1 - Planification'!C10)&lt;&gt;0,'Sprint 1 - Planification'!C10,"")</f>
        <v>Rédaction du document de conception</v>
      </c>
      <c r="D10" s="55" t="str">
        <f>IF(LEN('Sprint 1 - Planification'!H10)&lt;&gt;0,'Sprint 1 - Planification'!H10,"")</f>
        <v>Sprint 1</v>
      </c>
      <c r="E10" s="109">
        <v>2.0833333333333301E-2</v>
      </c>
      <c r="F10" s="110">
        <v>1</v>
      </c>
      <c r="G10" s="111"/>
      <c r="K10" s="3" t="b">
        <f t="shared" si="0"/>
        <v>0</v>
      </c>
      <c r="L10" s="3" t="b">
        <f t="shared" si="1"/>
        <v>0</v>
      </c>
      <c r="M10" s="3" t="b">
        <f t="shared" si="2"/>
        <v>0</v>
      </c>
      <c r="P10" s="4" t="s">
        <v>21</v>
      </c>
      <c r="Q10" s="61">
        <f t="array" ref="Q10">SUM(($D$8:$D$42=$P10)*$E$8:$E$42)</f>
        <v>0</v>
      </c>
      <c r="R10" s="62">
        <f t="shared" si="3"/>
        <v>0</v>
      </c>
      <c r="T10" s="63">
        <f>DAY(T8)*24+HOUR(T8)</f>
        <v>2</v>
      </c>
    </row>
    <row r="11" spans="2:23" x14ac:dyDescent="0.25">
      <c r="B11" s="50">
        <f>IF(LEN('Sprint 1 - Planification'!B11)&lt;&gt;0,'Sprint 1 - Planification'!B11,"")</f>
        <v>4</v>
      </c>
      <c r="C11" s="51" t="str">
        <f>IF(LEN('Sprint 1 - Planification'!C11)&lt;&gt;0,'Sprint 1 - Planification'!C11,"")</f>
        <v>Rédaction du document de planification</v>
      </c>
      <c r="D11" s="52" t="str">
        <f>IF(LEN('Sprint 1 - Planification'!H11)&lt;&gt;0,'Sprint 1 - Planification'!H11,"")</f>
        <v>Sprint 1</v>
      </c>
      <c r="E11" s="106">
        <v>4.1666666666666699E-2</v>
      </c>
      <c r="F11" s="107">
        <v>1</v>
      </c>
      <c r="G11" s="108"/>
      <c r="K11" s="3" t="b">
        <f t="shared" si="0"/>
        <v>0</v>
      </c>
      <c r="L11" s="3" t="b">
        <f t="shared" si="1"/>
        <v>0</v>
      </c>
      <c r="M11" s="3" t="b">
        <f t="shared" si="2"/>
        <v>0</v>
      </c>
      <c r="N11" s="4"/>
      <c r="O11" s="8"/>
      <c r="P11" s="8"/>
      <c r="T11" s="4">
        <f>MINUTE(T8)</f>
        <v>15</v>
      </c>
    </row>
    <row r="12" spans="2:23" x14ac:dyDescent="0.25">
      <c r="B12" s="53">
        <f>IF(LEN('Sprint 1 - Planification'!B12)&lt;&gt;0,'Sprint 1 - Planification'!B12,"")</f>
        <v>5</v>
      </c>
      <c r="C12" s="54" t="str">
        <f>IF(LEN('Sprint 1 - Planification'!C12)&lt;&gt;0,'Sprint 1 - Planification'!C12,"")</f>
        <v>Creer une classe mère carte</v>
      </c>
      <c r="D12" s="56" t="str">
        <f>IF(LEN('Sprint 1 - Planification'!H12)&lt;&gt;0,'Sprint 1 - Planification'!H12,"")</f>
        <v>Sprint 2</v>
      </c>
      <c r="E12" s="112"/>
      <c r="F12" s="110"/>
      <c r="G12" s="111"/>
      <c r="K12" s="3" t="b">
        <f t="shared" si="0"/>
        <v>0</v>
      </c>
      <c r="L12" s="3" t="b">
        <f t="shared" si="1"/>
        <v>0</v>
      </c>
      <c r="M12" s="3" t="b">
        <f t="shared" si="2"/>
        <v>0</v>
      </c>
      <c r="P12" s="8"/>
      <c r="S12" s="4" t="s">
        <v>24</v>
      </c>
      <c r="T12" s="63">
        <f>T10</f>
        <v>2</v>
      </c>
      <c r="U12" s="4" t="str">
        <f>T12 &amp; " " &amp; S12 &amp; IF(T12 &gt; 1, "s", "")</f>
        <v>2 heures</v>
      </c>
    </row>
    <row r="13" spans="2:23" x14ac:dyDescent="0.25">
      <c r="B13" s="50">
        <f>IF(LEN('Sprint 1 - Planification'!B13)&lt;&gt;0,'Sprint 1 - Planification'!B13,"")</f>
        <v>6</v>
      </c>
      <c r="C13" s="51" t="str">
        <f>IF(LEN('Sprint 1 - Planification'!C13)&lt;&gt;0,'Sprint 1 - Planification'!C13,"")</f>
        <v>Creer une classe deck</v>
      </c>
      <c r="D13" s="52" t="str">
        <f>IF(LEN('Sprint 1 - Planification'!H13)&lt;&gt;0,'Sprint 1 - Planification'!H13,"")</f>
        <v>Sprint 2</v>
      </c>
      <c r="E13" s="106"/>
      <c r="F13" s="107"/>
      <c r="G13" s="108"/>
      <c r="K13" s="3" t="b">
        <f t="shared" si="0"/>
        <v>0</v>
      </c>
      <c r="L13" s="3" t="b">
        <f t="shared" si="1"/>
        <v>0</v>
      </c>
      <c r="M13" s="3" t="b">
        <f t="shared" si="2"/>
        <v>0</v>
      </c>
      <c r="P13" s="8"/>
      <c r="S13" s="4" t="s">
        <v>25</v>
      </c>
      <c r="T13" s="4">
        <f>T11</f>
        <v>15</v>
      </c>
      <c r="U13" s="4" t="str">
        <f>T13 &amp; " " &amp; S13 &amp; IF(T13 &gt; 1, "s", "")</f>
        <v>15 minutes</v>
      </c>
    </row>
    <row r="14" spans="2:23" x14ac:dyDescent="0.25">
      <c r="B14" s="53">
        <f>IF(LEN('Sprint 1 - Planification'!B14)&lt;&gt;0,'Sprint 1 - Planification'!B14,"")</f>
        <v>7</v>
      </c>
      <c r="C14" s="54" t="str">
        <f>IF(LEN('Sprint 1 - Planification'!C14)&lt;&gt;0,'Sprint 1 - Planification'!C14,"")</f>
        <v>creer une classe hand</v>
      </c>
      <c r="D14" s="56" t="str">
        <f>IF(LEN('Sprint 1 - Planification'!H14)&lt;&gt;0,'Sprint 1 - Planification'!H14,"")</f>
        <v>Sprint 2</v>
      </c>
      <c r="E14" s="112"/>
      <c r="F14" s="110"/>
      <c r="G14" s="111"/>
      <c r="K14" s="3" t="b">
        <f t="shared" si="0"/>
        <v>0</v>
      </c>
      <c r="L14" s="3" t="b">
        <f t="shared" si="1"/>
        <v>0</v>
      </c>
      <c r="M14" s="3" t="b">
        <f t="shared" si="2"/>
        <v>0</v>
      </c>
      <c r="P14" s="8"/>
      <c r="U14" s="4" t="str">
        <f>IF(T12&gt;0,IF(T13&gt;0,U12&amp;" et "&amp;U13,U12),U13)</f>
        <v>2 heures et 15 minutes</v>
      </c>
      <c r="W14" s="4" t="str">
        <f>T12&amp;"h"&amp;TEXT(T13,"00")</f>
        <v>2h15</v>
      </c>
    </row>
    <row r="15" spans="2:23" x14ac:dyDescent="0.25">
      <c r="B15" s="50">
        <f>IF(LEN('Sprint 1 - Planification'!B15)&lt;&gt;0,'Sprint 1 - Planification'!B15,"")</f>
        <v>8</v>
      </c>
      <c r="C15" s="51" t="str">
        <f>IF(LEN('Sprint 1 - Planification'!C15)&lt;&gt;0,'Sprint 1 - Planification'!C15,"")</f>
        <v>creer une classe joueur</v>
      </c>
      <c r="D15" s="52" t="str">
        <f>IF(LEN('Sprint 1 - Planification'!H15)&lt;&gt;0,'Sprint 1 - Planification'!H15,"")</f>
        <v>Sprint 2</v>
      </c>
      <c r="E15" s="106"/>
      <c r="F15" s="107"/>
      <c r="G15" s="108"/>
      <c r="K15" s="3" t="b">
        <f t="shared" si="0"/>
        <v>0</v>
      </c>
      <c r="L15" s="3" t="b">
        <f t="shared" si="1"/>
        <v>0</v>
      </c>
      <c r="M15" s="3" t="b">
        <f t="shared" si="2"/>
        <v>0</v>
      </c>
      <c r="P15" s="8"/>
      <c r="T15" s="4">
        <f t="array" ref="T15">SUM(($D$8:$D$42="Sprint 1")*($F$8:$F$42&lt;1))</f>
        <v>1</v>
      </c>
      <c r="U15" s="4" t="str">
        <f>IF(T15=0,"",IF(T15=1,"Une tâche est en retard!",CONCATENATE(T15," tâches sont en retard!")))</f>
        <v>Une tâche est en retard!</v>
      </c>
    </row>
    <row r="16" spans="2:23" x14ac:dyDescent="0.25">
      <c r="B16" s="53">
        <f>IF(LEN('Sprint 1 - Planification'!B16)&lt;&gt;0,'Sprint 1 - Planification'!B16,"")</f>
        <v>9</v>
      </c>
      <c r="C16" s="54" t="str">
        <f>IF(LEN('Sprint 1 - Planification'!C16)&lt;&gt;0,'Sprint 1 - Planification'!C16,"")</f>
        <v>creer une classe table</v>
      </c>
      <c r="D16" s="55" t="str">
        <f>IF(LEN('Sprint 1 - Planification'!H16)&lt;&gt;0,'Sprint 1 - Planification'!H16,"")</f>
        <v>Sprint 2</v>
      </c>
      <c r="E16" s="109"/>
      <c r="F16" s="110"/>
      <c r="G16" s="111"/>
      <c r="K16" s="3" t="b">
        <f t="shared" si="0"/>
        <v>0</v>
      </c>
      <c r="L16" s="3" t="b">
        <f t="shared" si="1"/>
        <v>0</v>
      </c>
      <c r="M16" s="3" t="b">
        <f t="shared" si="2"/>
        <v>0</v>
      </c>
      <c r="P16" s="8"/>
    </row>
    <row r="17" spans="2:16" x14ac:dyDescent="0.25">
      <c r="B17" s="50">
        <f>IF(LEN('Sprint 1 - Planification'!B17)&lt;&gt;0,'Sprint 1 - Planification'!B17,"")</f>
        <v>10</v>
      </c>
      <c r="C17" s="51" t="str">
        <f>IF(LEN('Sprint 1 - Planification'!C17)&lt;&gt;0,'Sprint 1 - Planification'!C17,"")</f>
        <v>creer une variable globale jeu</v>
      </c>
      <c r="D17" s="52" t="str">
        <f>IF(LEN('Sprint 1 - Planification'!H17)&lt;&gt;0,'Sprint 1 - Planification'!H17,"")</f>
        <v>Sprint 2</v>
      </c>
      <c r="E17" s="106"/>
      <c r="F17" s="107"/>
      <c r="G17" s="108"/>
      <c r="K17" s="3" t="b">
        <f t="shared" si="0"/>
        <v>0</v>
      </c>
      <c r="L17" s="3" t="b">
        <f t="shared" si="1"/>
        <v>0</v>
      </c>
      <c r="M17" s="3" t="b">
        <f t="shared" si="2"/>
        <v>0</v>
      </c>
      <c r="P17" s="8"/>
    </row>
    <row r="18" spans="2:16" x14ac:dyDescent="0.25">
      <c r="B18" s="53">
        <f>IF(LEN('Sprint 1 - Planification'!B18)&lt;&gt;0,'Sprint 1 - Planification'!B18,"")</f>
        <v>11</v>
      </c>
      <c r="C18" s="54" t="str">
        <f>IF(LEN('Sprint 1 - Planification'!C18)&lt;&gt;0,'Sprint 1 - Planification'!C18,"")</f>
        <v>creer une classe règles</v>
      </c>
      <c r="D18" s="56" t="str">
        <f>IF(LEN('Sprint 1 - Planification'!H18)&lt;&gt;0,'Sprint 1 - Planification'!H18,"")</f>
        <v>Sprint 2</v>
      </c>
      <c r="E18" s="112"/>
      <c r="F18" s="110"/>
      <c r="G18" s="111"/>
      <c r="K18" s="3" t="b">
        <f t="shared" si="0"/>
        <v>0</v>
      </c>
      <c r="L18" s="3" t="b">
        <f t="shared" si="1"/>
        <v>0</v>
      </c>
      <c r="M18" s="3" t="b">
        <f t="shared" si="2"/>
        <v>0</v>
      </c>
      <c r="P18" s="8"/>
    </row>
    <row r="19" spans="2:16" x14ac:dyDescent="0.25">
      <c r="B19" s="50">
        <f>IF(LEN('Sprint 1 - Planification'!B19)&lt;&gt;0,'Sprint 1 - Planification'!B19,"")</f>
        <v>12</v>
      </c>
      <c r="C19" s="51" t="str">
        <f>IF(LEN('Sprint 1 - Planification'!C19)&lt;&gt;0,'Sprint 1 - Planification'!C19,"")</f>
        <v>creer un lobby</v>
      </c>
      <c r="D19" s="52" t="str">
        <f>IF(LEN('Sprint 1 - Planification'!H19)&lt;&gt;0,'Sprint 1 - Planification'!H19,"")</f>
        <v>Sprint 3</v>
      </c>
      <c r="E19" s="106"/>
      <c r="F19" s="107"/>
      <c r="G19" s="108"/>
      <c r="K19" s="3" t="b">
        <f t="shared" si="0"/>
        <v>0</v>
      </c>
      <c r="L19" s="3" t="b">
        <f t="shared" si="1"/>
        <v>0</v>
      </c>
      <c r="M19" s="3" t="b">
        <f t="shared" si="2"/>
        <v>0</v>
      </c>
      <c r="P19" s="8"/>
    </row>
    <row r="20" spans="2:16" x14ac:dyDescent="0.25">
      <c r="B20" s="53">
        <f>IF(LEN('Sprint 1 - Planification'!B20)&lt;&gt;0,'Sprint 1 - Planification'!B20,"")</f>
        <v>13</v>
      </c>
      <c r="C20" s="54" t="str">
        <f>IF(LEN('Sprint 1 - Planification'!C20)&lt;&gt;0,'Sprint 1 - Planification'!C20,"")</f>
        <v>créer un menu</v>
      </c>
      <c r="D20" s="56" t="str">
        <f>IF(LEN('Sprint 1 - Planification'!H20)&lt;&gt;0,'Sprint 1 - Planification'!H20,"")</f>
        <v>Sprint 3</v>
      </c>
      <c r="E20" s="112"/>
      <c r="F20" s="110"/>
      <c r="G20" s="111"/>
      <c r="K20" s="3" t="b">
        <f t="shared" si="0"/>
        <v>0</v>
      </c>
      <c r="L20" s="3" t="b">
        <f t="shared" si="1"/>
        <v>0</v>
      </c>
      <c r="M20" s="3" t="b">
        <f t="shared" si="2"/>
        <v>0</v>
      </c>
      <c r="P20" s="8"/>
    </row>
    <row r="21" spans="2:16" x14ac:dyDescent="0.25">
      <c r="B21" s="50">
        <f>IF(LEN('Sprint 1 - Planification'!B21)&lt;&gt;0,'Sprint 1 - Planification'!B21,"")</f>
        <v>14</v>
      </c>
      <c r="C21" s="51" t="str">
        <f>IF(LEN('Sprint 1 - Planification'!C21)&lt;&gt;0,'Sprint 1 - Planification'!C21,"")</f>
        <v>créer mécanique UNO</v>
      </c>
      <c r="D21" s="52" t="str">
        <f>IF(LEN('Sprint 1 - Planification'!H21)&lt;&gt;0,'Sprint 1 - Planification'!H21,"")</f>
        <v>Sprint 3</v>
      </c>
      <c r="E21" s="106"/>
      <c r="F21" s="107"/>
      <c r="G21" s="108"/>
      <c r="K21" s="3" t="b">
        <f t="shared" si="0"/>
        <v>0</v>
      </c>
      <c r="L21" s="3" t="b">
        <f t="shared" si="1"/>
        <v>0</v>
      </c>
      <c r="M21" s="3" t="b">
        <f t="shared" si="2"/>
        <v>0</v>
      </c>
      <c r="P21" s="8"/>
    </row>
    <row r="22" spans="2:16" x14ac:dyDescent="0.25">
      <c r="B22" s="53">
        <f>IF(LEN('Sprint 1 - Planification'!B22)&lt;&gt;0,'Sprint 1 - Planification'!B22,"")</f>
        <v>15</v>
      </c>
      <c r="C22" s="54" t="str">
        <f>IF(LEN('Sprint 1 - Planification'!C22)&lt;&gt;0,'Sprint 1 - Planification'!C22,"")</f>
        <v>implémenter un random des cartes</v>
      </c>
      <c r="D22" s="55" t="str">
        <f>IF(LEN('Sprint 1 - Planification'!H22)&lt;&gt;0,'Sprint 1 - Planification'!H22,"")</f>
        <v>Sprint 2</v>
      </c>
      <c r="E22" s="109"/>
      <c r="F22" s="110"/>
      <c r="G22" s="111"/>
      <c r="K22" s="3" t="b">
        <f t="shared" si="0"/>
        <v>0</v>
      </c>
      <c r="L22" s="3" t="b">
        <f t="shared" si="1"/>
        <v>0</v>
      </c>
      <c r="M22" s="3" t="b">
        <f t="shared" si="2"/>
        <v>0</v>
      </c>
      <c r="P22" s="8"/>
    </row>
    <row r="23" spans="2:16" x14ac:dyDescent="0.25">
      <c r="B23" s="50">
        <f>IF(LEN('Sprint 1 - Planification'!B23)&lt;&gt;0,'Sprint 1 - Planification'!B23,"")</f>
        <v>16</v>
      </c>
      <c r="C23" s="51" t="str">
        <f>IF(LEN('Sprint 1 - Planification'!C23)&lt;&gt;0,'Sprint 1 - Planification'!C23,"")</f>
        <v>créer un algorithme d'affichage des joueurs</v>
      </c>
      <c r="D23" s="52" t="str">
        <f>IF(LEN('Sprint 1 - Planification'!H23)&lt;&gt;0,'Sprint 1 - Planification'!H23,"")</f>
        <v>Sprint 3</v>
      </c>
      <c r="E23" s="106"/>
      <c r="F23" s="107"/>
      <c r="G23" s="108"/>
      <c r="K23" s="3" t="b">
        <f t="shared" si="0"/>
        <v>0</v>
      </c>
      <c r="L23" s="3" t="b">
        <f t="shared" si="1"/>
        <v>0</v>
      </c>
      <c r="M23" s="3" t="b">
        <f t="shared" si="2"/>
        <v>0</v>
      </c>
      <c r="P23" s="8"/>
    </row>
    <row r="24" spans="2:16" x14ac:dyDescent="0.25">
      <c r="B24" s="53">
        <f>IF(LEN('Sprint 1 - Planification'!B24)&lt;&gt;0,'Sprint 1 - Planification'!B24,"")</f>
        <v>17</v>
      </c>
      <c r="C24" s="54" t="str">
        <f>IF(LEN('Sprint 1 - Planification'!C24)&lt;&gt;0,'Sprint 1 - Planification'!C24,"")</f>
        <v>Créer le code reliant client-serveur</v>
      </c>
      <c r="D24" s="56" t="str">
        <f>IF(LEN('Sprint 1 - Planification'!H24)&lt;&gt;0,'Sprint 1 - Planification'!H24,"")</f>
        <v>Sprint 3</v>
      </c>
      <c r="E24" s="112"/>
      <c r="F24" s="110"/>
      <c r="G24" s="111"/>
      <c r="K24" s="3" t="b">
        <f t="shared" si="0"/>
        <v>0</v>
      </c>
      <c r="L24" s="3" t="b">
        <f t="shared" si="1"/>
        <v>0</v>
      </c>
      <c r="M24" s="3" t="b">
        <f t="shared" si="2"/>
        <v>0</v>
      </c>
      <c r="P24" s="8"/>
    </row>
    <row r="25" spans="2:16" x14ac:dyDescent="0.25">
      <c r="B25" s="50">
        <f>IF(LEN('Sprint 1 - Planification'!B25)&lt;&gt;0,'Sprint 1 - Planification'!B25,"")</f>
        <v>18</v>
      </c>
      <c r="C25" s="51" t="str">
        <f>IF(LEN('Sprint 1 - Planification'!C25)&lt;&gt;0,'Sprint 1 - Planification'!C25,"")</f>
        <v>Se procurer un serveur</v>
      </c>
      <c r="D25" s="52" t="str">
        <f>IF(LEN('Sprint 1 - Planification'!H25)&lt;&gt;0,'Sprint 1 - Planification'!H25,"")</f>
        <v>Sprint 3</v>
      </c>
      <c r="E25" s="106"/>
      <c r="F25" s="107"/>
      <c r="G25" s="108"/>
      <c r="K25" s="3" t="b">
        <f t="shared" si="0"/>
        <v>0</v>
      </c>
      <c r="L25" s="3" t="b">
        <f t="shared" si="1"/>
        <v>0</v>
      </c>
      <c r="M25" s="3" t="b">
        <f t="shared" si="2"/>
        <v>0</v>
      </c>
      <c r="P25" s="8"/>
    </row>
    <row r="26" spans="2:16" x14ac:dyDescent="0.25">
      <c r="B26" s="53">
        <f>IF(LEN('Sprint 1 - Planification'!B26)&lt;&gt;0,'Sprint 1 - Planification'!B26,"")</f>
        <v>19</v>
      </c>
      <c r="C26" s="54" t="str">
        <f>IF(LEN('Sprint 1 - Planification'!C26)&lt;&gt;0,'Sprint 1 - Planification'!C26,"")</f>
        <v>Créer un menu d'options</v>
      </c>
      <c r="D26" s="56" t="str">
        <f>IF(LEN('Sprint 1 - Planification'!H26)&lt;&gt;0,'Sprint 1 - Planification'!H26,"")</f>
        <v>Sprint 3</v>
      </c>
      <c r="E26" s="112"/>
      <c r="F26" s="110"/>
      <c r="G26" s="111"/>
      <c r="K26" s="3" t="b">
        <f t="shared" si="0"/>
        <v>0</v>
      </c>
      <c r="L26" s="3" t="b">
        <f t="shared" si="1"/>
        <v>0</v>
      </c>
      <c r="M26" s="3" t="b">
        <f t="shared" si="2"/>
        <v>0</v>
      </c>
      <c r="P26" s="8"/>
    </row>
    <row r="27" spans="2:16" x14ac:dyDescent="0.25">
      <c r="B27" s="50">
        <f>IF(LEN('Sprint 1 - Planification'!B27)&lt;&gt;0,'Sprint 1 - Planification'!B27,"")</f>
        <v>20</v>
      </c>
      <c r="C27" s="51" t="str">
        <f>IF(LEN('Sprint 1 - Planification'!C27)&lt;&gt;0,'Sprint 1 - Planification'!C27,"")</f>
        <v>Créer un UI de gameplay</v>
      </c>
      <c r="D27" s="52" t="str">
        <f>IF(LEN('Sprint 1 - Planification'!H27)&lt;&gt;0,'Sprint 1 - Planification'!H27,"")</f>
        <v>Sprint 2</v>
      </c>
      <c r="E27" s="106"/>
      <c r="F27" s="107"/>
      <c r="G27" s="108"/>
      <c r="K27" s="3" t="b">
        <f t="shared" si="0"/>
        <v>0</v>
      </c>
      <c r="L27" s="3" t="b">
        <f t="shared" si="1"/>
        <v>0</v>
      </c>
      <c r="M27" s="3" t="b">
        <f t="shared" si="2"/>
        <v>0</v>
      </c>
      <c r="P27" s="8"/>
    </row>
    <row r="28" spans="2:16" x14ac:dyDescent="0.25">
      <c r="B28" s="53">
        <f>IF(LEN('Sprint 1 - Planification'!B28)&lt;&gt;0,'Sprint 1 - Planification'!B28,"")</f>
        <v>21</v>
      </c>
      <c r="C28" s="54" t="str">
        <f>IF(LEN('Sprint 1 - Planification'!C28)&lt;&gt;0,'Sprint 1 - Planification'!C28,"")</f>
        <v>Créer un UI pour la carte</v>
      </c>
      <c r="D28" s="55" t="str">
        <f>IF(LEN('Sprint 1 - Planification'!H28)&lt;&gt;0,'Sprint 1 - Planification'!H28,"")</f>
        <v>Sprint 2</v>
      </c>
      <c r="E28" s="109"/>
      <c r="F28" s="110"/>
      <c r="G28" s="111"/>
      <c r="K28" s="3" t="b">
        <f t="shared" si="0"/>
        <v>0</v>
      </c>
      <c r="L28" s="3" t="b">
        <f t="shared" si="1"/>
        <v>0</v>
      </c>
      <c r="M28" s="3" t="b">
        <f t="shared" si="2"/>
        <v>0</v>
      </c>
      <c r="P28" s="8"/>
    </row>
    <row r="29" spans="2:16" x14ac:dyDescent="0.25">
      <c r="B29" s="50">
        <f>IF(LEN('Sprint 1 - Planification'!B29)&lt;&gt;0,'Sprint 1 - Planification'!B29,"")</f>
        <v>22</v>
      </c>
      <c r="C29" s="51" t="str">
        <f>IF(LEN('Sprint 1 - Planification'!C29)&lt;&gt;0,'Sprint 1 - Planification'!C29,"")</f>
        <v>Créer l'animation des cartes</v>
      </c>
      <c r="D29" s="52" t="str">
        <f>IF(LEN('Sprint 1 - Planification'!H29)&lt;&gt;0,'Sprint 1 - Planification'!H29,"")</f>
        <v>Sprint 3</v>
      </c>
      <c r="E29" s="106"/>
      <c r="F29" s="107"/>
      <c r="G29" s="108"/>
      <c r="K29" s="3" t="b">
        <f t="shared" si="0"/>
        <v>0</v>
      </c>
      <c r="L29" s="3" t="b">
        <f t="shared" si="1"/>
        <v>0</v>
      </c>
      <c r="M29" s="3" t="b">
        <f t="shared" si="2"/>
        <v>0</v>
      </c>
      <c r="P29" s="8"/>
    </row>
    <row r="30" spans="2:16" x14ac:dyDescent="0.25">
      <c r="B30" s="53">
        <f>IF(LEN('Sprint 1 - Planification'!B30)&lt;&gt;0,'Sprint 1 - Planification'!B30,"")</f>
        <v>23</v>
      </c>
      <c r="C30" s="54" t="str">
        <f>IF(LEN('Sprint 1 - Planification'!C30)&lt;&gt;0,'Sprint 1 - Planification'!C30,"")</f>
        <v>Créer un UI pour le wild card</v>
      </c>
      <c r="D30" s="56" t="str">
        <f>IF(LEN('Sprint 1 - Planification'!H30)&lt;&gt;0,'Sprint 1 - Planification'!H30,"")</f>
        <v>Sprint 3</v>
      </c>
      <c r="E30" s="112"/>
      <c r="F30" s="110"/>
      <c r="G30" s="111"/>
      <c r="K30" s="3" t="b">
        <f t="shared" si="0"/>
        <v>0</v>
      </c>
      <c r="L30" s="3" t="b">
        <f t="shared" si="1"/>
        <v>0</v>
      </c>
      <c r="M30" s="3" t="b">
        <f t="shared" si="2"/>
        <v>0</v>
      </c>
      <c r="P30" s="8"/>
    </row>
    <row r="31" spans="2:16" x14ac:dyDescent="0.25">
      <c r="B31" s="50">
        <f>IF(LEN('Sprint 1 - Planification'!B31)&lt;&gt;0,'Sprint 1 - Planification'!B31,"")</f>
        <v>24</v>
      </c>
      <c r="C31" s="51" t="str">
        <f>IF(LEN('Sprint 1 - Planification'!C31)&lt;&gt;0,'Sprint 1 - Planification'!C31,"")</f>
        <v>créer un système de point</v>
      </c>
      <c r="D31" s="52" t="str">
        <f>IF(LEN('Sprint 1 - Planification'!H31)&lt;&gt;0,'Sprint 1 - Planification'!H31,"")</f>
        <v>Sprint 3</v>
      </c>
      <c r="E31" s="106"/>
      <c r="F31" s="107"/>
      <c r="G31" s="108"/>
      <c r="K31" s="3" t="b">
        <f t="shared" si="0"/>
        <v>0</v>
      </c>
      <c r="L31" s="3" t="b">
        <f t="shared" si="1"/>
        <v>0</v>
      </c>
      <c r="M31" s="3" t="b">
        <f t="shared" si="2"/>
        <v>0</v>
      </c>
      <c r="P31" s="8"/>
    </row>
    <row r="32" spans="2:16" x14ac:dyDescent="0.25">
      <c r="B32" s="53" t="str">
        <f>IF(LEN('Sprint 1 - Planification'!B32)&lt;&gt;0,'Sprint 1 - Planification'!B32,"")</f>
        <v/>
      </c>
      <c r="C32" s="54" t="str">
        <f>IF(LEN('Sprint 1 - Planification'!C32)&lt;&gt;0,'Sprint 1 - Planification'!C32,"")</f>
        <v/>
      </c>
      <c r="D32" s="56" t="str">
        <f>IF(LEN('Sprint 1 - Planification'!H32)&lt;&gt;0,'Sprint 1 - Planification'!H32,"")</f>
        <v/>
      </c>
      <c r="E32" s="112"/>
      <c r="F32" s="110"/>
      <c r="G32" s="111"/>
      <c r="K32" s="3" t="b">
        <f t="shared" si="0"/>
        <v>0</v>
      </c>
      <c r="L32" s="3" t="b">
        <f t="shared" si="1"/>
        <v>0</v>
      </c>
      <c r="M32" s="3" t="b">
        <f t="shared" si="2"/>
        <v>0</v>
      </c>
      <c r="P32" s="8"/>
    </row>
    <row r="33" spans="2:16" x14ac:dyDescent="0.25">
      <c r="B33" s="50" t="str">
        <f>IF(LEN('Sprint 1 - Planification'!B33)&lt;&gt;0,'Sprint 1 - Planification'!B33,"")</f>
        <v/>
      </c>
      <c r="C33" s="51" t="str">
        <f>IF(LEN('Sprint 1 - Planification'!C33)&lt;&gt;0,'Sprint 1 - Planification'!C33,"")</f>
        <v/>
      </c>
      <c r="D33" s="52" t="str">
        <f>IF(LEN('Sprint 1 - Planification'!H33)&lt;&gt;0,'Sprint 1 - Planification'!H33,"")</f>
        <v/>
      </c>
      <c r="E33" s="106"/>
      <c r="F33" s="107"/>
      <c r="G33" s="108"/>
      <c r="K33" s="3" t="b">
        <f t="shared" si="0"/>
        <v>0</v>
      </c>
      <c r="L33" s="3" t="b">
        <f t="shared" si="1"/>
        <v>0</v>
      </c>
      <c r="M33" s="3" t="b">
        <f t="shared" si="2"/>
        <v>0</v>
      </c>
      <c r="P33" s="8"/>
    </row>
    <row r="34" spans="2:16" x14ac:dyDescent="0.25">
      <c r="B34" s="53" t="str">
        <f>IF(LEN('Sprint 1 - Planification'!B34)&lt;&gt;0,'Sprint 1 - Planification'!B34,"")</f>
        <v/>
      </c>
      <c r="C34" s="54" t="str">
        <f>IF(LEN('Sprint 1 - Planification'!C34)&lt;&gt;0,'Sprint 1 - Planification'!C34,"")</f>
        <v/>
      </c>
      <c r="D34" s="55" t="str">
        <f>IF(LEN('Sprint 1 - Planification'!H34)&lt;&gt;0,'Sprint 1 - Planification'!H34,"")</f>
        <v/>
      </c>
      <c r="E34" s="109"/>
      <c r="F34" s="110"/>
      <c r="G34" s="111"/>
      <c r="K34" s="3" t="b">
        <f t="shared" si="0"/>
        <v>0</v>
      </c>
      <c r="L34" s="3" t="b">
        <f t="shared" si="1"/>
        <v>0</v>
      </c>
      <c r="M34" s="3" t="b">
        <f t="shared" si="2"/>
        <v>0</v>
      </c>
      <c r="P34" s="8"/>
    </row>
    <row r="35" spans="2:16" x14ac:dyDescent="0.25">
      <c r="B35" s="50" t="str">
        <f>IF(LEN('Sprint 1 - Planification'!B35)&lt;&gt;0,'Sprint 1 - Planification'!B35,"")</f>
        <v/>
      </c>
      <c r="C35" s="51" t="str">
        <f>IF(LEN('Sprint 1 - Planification'!C35)&lt;&gt;0,'Sprint 1 - Planification'!C35,"")</f>
        <v/>
      </c>
      <c r="D35" s="52" t="str">
        <f>IF(LEN('Sprint 1 - Planification'!H35)&lt;&gt;0,'Sprint 1 - Planification'!H35,"")</f>
        <v/>
      </c>
      <c r="E35" s="106"/>
      <c r="F35" s="107"/>
      <c r="G35" s="108"/>
      <c r="K35" s="3" t="b">
        <f t="shared" si="0"/>
        <v>0</v>
      </c>
      <c r="L35" s="3" t="b">
        <f t="shared" si="1"/>
        <v>0</v>
      </c>
      <c r="M35" s="3" t="b">
        <f t="shared" si="2"/>
        <v>0</v>
      </c>
      <c r="P35" s="8"/>
    </row>
    <row r="36" spans="2:16" x14ac:dyDescent="0.25">
      <c r="B36" s="53" t="str">
        <f>IF(LEN('Sprint 1 - Planification'!B36)&lt;&gt;0,'Sprint 1 - Planification'!B36,"")</f>
        <v/>
      </c>
      <c r="C36" s="54" t="str">
        <f>IF(LEN('Sprint 1 - Planification'!C36)&lt;&gt;0,'Sprint 1 - Planification'!C36,"")</f>
        <v/>
      </c>
      <c r="D36" s="56" t="str">
        <f>IF(LEN('Sprint 1 - Planification'!H36)&lt;&gt;0,'Sprint 1 - Planification'!H36,"")</f>
        <v/>
      </c>
      <c r="E36" s="112"/>
      <c r="F36" s="110"/>
      <c r="G36" s="111"/>
      <c r="K36" s="3" t="b">
        <f t="shared" si="0"/>
        <v>0</v>
      </c>
      <c r="L36" s="3" t="b">
        <f t="shared" si="1"/>
        <v>0</v>
      </c>
      <c r="M36" s="3" t="b">
        <f t="shared" si="2"/>
        <v>0</v>
      </c>
      <c r="P36" s="8"/>
    </row>
    <row r="37" spans="2:16" x14ac:dyDescent="0.25">
      <c r="B37" s="50" t="str">
        <f>IF(LEN('Sprint 1 - Planification'!B37)&lt;&gt;0,'Sprint 1 - Planification'!B37,"")</f>
        <v/>
      </c>
      <c r="C37" s="51" t="str">
        <f>IF(LEN('Sprint 1 - Planification'!C37)&lt;&gt;0,'Sprint 1 - Planification'!C37,"")</f>
        <v/>
      </c>
      <c r="D37" s="52" t="str">
        <f>IF(LEN('Sprint 1 - Planification'!H37)&lt;&gt;0,'Sprint 1 - Planification'!H37,"")</f>
        <v/>
      </c>
      <c r="E37" s="106"/>
      <c r="F37" s="107"/>
      <c r="G37" s="108"/>
      <c r="K37" s="3" t="b">
        <f t="shared" si="0"/>
        <v>0</v>
      </c>
      <c r="L37" s="3" t="b">
        <f t="shared" si="1"/>
        <v>0</v>
      </c>
      <c r="M37" s="3" t="b">
        <f t="shared" si="2"/>
        <v>0</v>
      </c>
      <c r="P37" s="8"/>
    </row>
    <row r="38" spans="2:16" x14ac:dyDescent="0.25">
      <c r="B38" s="53" t="str">
        <f>IF(LEN('Sprint 1 - Planification'!B38)&lt;&gt;0,'Sprint 1 - Planification'!B38,"")</f>
        <v/>
      </c>
      <c r="C38" s="54" t="str">
        <f>IF(LEN('Sprint 1 - Planification'!C38)&lt;&gt;0,'Sprint 1 - Planification'!C38,"")</f>
        <v/>
      </c>
      <c r="D38" s="56" t="str">
        <f>IF(LEN('Sprint 1 - Planification'!H38)&lt;&gt;0,'Sprint 1 - Planification'!H38,"")</f>
        <v/>
      </c>
      <c r="E38" s="112"/>
      <c r="F38" s="110"/>
      <c r="G38" s="111"/>
      <c r="K38" s="3" t="b">
        <f t="shared" si="0"/>
        <v>0</v>
      </c>
      <c r="L38" s="3" t="b">
        <f t="shared" si="1"/>
        <v>0</v>
      </c>
      <c r="M38" s="3" t="b">
        <f t="shared" si="2"/>
        <v>0</v>
      </c>
      <c r="P38" s="8"/>
    </row>
    <row r="39" spans="2:16" x14ac:dyDescent="0.25">
      <c r="B39" s="50" t="str">
        <f>IF(LEN('Sprint 1 - Planification'!B39)&lt;&gt;0,'Sprint 1 - Planification'!B39,"")</f>
        <v/>
      </c>
      <c r="C39" s="51" t="str">
        <f>IF(LEN('Sprint 1 - Planification'!C39)&lt;&gt;0,'Sprint 1 - Planification'!C39,"")</f>
        <v/>
      </c>
      <c r="D39" s="52" t="str">
        <f>IF(LEN('Sprint 1 - Planification'!H39)&lt;&gt;0,'Sprint 1 - Planification'!H39,"")</f>
        <v/>
      </c>
      <c r="E39" s="106"/>
      <c r="F39" s="107"/>
      <c r="G39" s="108"/>
      <c r="K39" s="3" t="b">
        <f t="shared" si="0"/>
        <v>0</v>
      </c>
      <c r="L39" s="3" t="b">
        <f t="shared" si="1"/>
        <v>0</v>
      </c>
      <c r="M39" s="3" t="b">
        <f t="shared" si="2"/>
        <v>0</v>
      </c>
      <c r="P39" s="8"/>
    </row>
    <row r="40" spans="2:16" x14ac:dyDescent="0.25">
      <c r="B40" s="53" t="str">
        <f>IF(LEN('Sprint 1 - Planification'!B40)&lt;&gt;0,'Sprint 1 - Planification'!B40,"")</f>
        <v/>
      </c>
      <c r="C40" s="54" t="str">
        <f>IF(LEN('Sprint 1 - Planification'!C40)&lt;&gt;0,'Sprint 1 - Planification'!C40,"")</f>
        <v/>
      </c>
      <c r="D40" s="55" t="str">
        <f>IF(LEN('Sprint 1 - Planification'!H40)&lt;&gt;0,'Sprint 1 - Planification'!H40,"")</f>
        <v/>
      </c>
      <c r="E40" s="109"/>
      <c r="F40" s="110"/>
      <c r="G40" s="111"/>
      <c r="K40" s="3" t="b">
        <f t="shared" si="0"/>
        <v>0</v>
      </c>
      <c r="L40" s="3" t="b">
        <f t="shared" si="1"/>
        <v>0</v>
      </c>
      <c r="M40" s="3" t="b">
        <f t="shared" si="2"/>
        <v>0</v>
      </c>
      <c r="P40" s="8"/>
    </row>
    <row r="41" spans="2:16" x14ac:dyDescent="0.25">
      <c r="B41" s="50" t="str">
        <f>IF(LEN('Sprint 1 - Planification'!B41)&lt;&gt;0,'Sprint 1 - Planification'!B41,"")</f>
        <v/>
      </c>
      <c r="C41" s="51" t="str">
        <f>IF(LEN('Sprint 1 - Planification'!C41)&lt;&gt;0,'Sprint 1 - Planification'!C41,"")</f>
        <v/>
      </c>
      <c r="D41" s="52" t="str">
        <f>IF(LEN('Sprint 1 - Planification'!H41)&lt;&gt;0,'Sprint 1 - Planification'!H41,"")</f>
        <v/>
      </c>
      <c r="E41" s="106"/>
      <c r="F41" s="107"/>
      <c r="G41" s="108"/>
      <c r="K41" s="3" t="b">
        <f t="shared" si="0"/>
        <v>0</v>
      </c>
      <c r="L41" s="3" t="b">
        <f t="shared" si="1"/>
        <v>0</v>
      </c>
      <c r="M41" s="3" t="b">
        <f t="shared" si="2"/>
        <v>0</v>
      </c>
      <c r="P41" s="8"/>
    </row>
    <row r="42" spans="2:16" ht="15.75" thickBot="1" x14ac:dyDescent="0.3">
      <c r="B42" s="57" t="str">
        <f>IF(LEN('Sprint 1 - Planification'!B42)&lt;&gt;0,'Sprint 1 - Planification'!B42,"")</f>
        <v/>
      </c>
      <c r="C42" s="58" t="str">
        <f>IF(LEN('Sprint 1 - Planification'!C42)&lt;&gt;0,'Sprint 1 - Planification'!C42,"")</f>
        <v/>
      </c>
      <c r="D42" s="59" t="str">
        <f>IF(LEN('Sprint 1 - Planification'!H42)&lt;&gt;0,'Sprint 1 - Planification'!H42,"")</f>
        <v/>
      </c>
      <c r="E42" s="113"/>
      <c r="F42" s="114"/>
      <c r="G42" s="115"/>
      <c r="K42" s="3" t="b">
        <f t="shared" si="0"/>
        <v>0</v>
      </c>
      <c r="L42" s="3" t="b">
        <f t="shared" si="1"/>
        <v>0</v>
      </c>
      <c r="M42" s="3" t="b">
        <f t="shared" si="2"/>
        <v>0</v>
      </c>
      <c r="P42" s="8"/>
    </row>
    <row r="43" spans="2:16" x14ac:dyDescent="0.25">
      <c r="K43" s="3">
        <f>COUNTIF(K8:K42,TRUE)</f>
        <v>0</v>
      </c>
      <c r="L43" s="3">
        <f t="shared" ref="L43:M43" si="4">COUNTIF(L8:L42,TRUE)</f>
        <v>0</v>
      </c>
      <c r="M43" s="3">
        <f t="shared" si="4"/>
        <v>0</v>
      </c>
      <c r="P43" s="8"/>
    </row>
    <row r="44" spans="2:16" x14ac:dyDescent="0.25">
      <c r="K44" s="3">
        <f>SUM(K43:M43)</f>
        <v>0</v>
      </c>
      <c r="P44" s="8"/>
    </row>
    <row r="45" spans="2:16" x14ac:dyDescent="0.25">
      <c r="K45" s="3" t="str">
        <f>IF(K44=0, "aucun champ", IF(K44=1, "1 champ", K44 &amp; " champs"))</f>
        <v>aucun champ</v>
      </c>
      <c r="P45" s="8"/>
    </row>
    <row r="46" spans="2:16" x14ac:dyDescent="0.25">
      <c r="P46" s="8"/>
    </row>
    <row r="47" spans="2:16" x14ac:dyDescent="0.25">
      <c r="P47" s="8"/>
    </row>
    <row r="48" spans="2:16" x14ac:dyDescent="0.25">
      <c r="P48" s="8"/>
    </row>
    <row r="49" spans="16:16" x14ac:dyDescent="0.25">
      <c r="P49" s="8"/>
    </row>
    <row r="50" spans="16:16" x14ac:dyDescent="0.25">
      <c r="P50" s="8"/>
    </row>
    <row r="51" spans="16:16" x14ac:dyDescent="0.25">
      <c r="P51" s="8"/>
    </row>
    <row r="52" spans="16:16" x14ac:dyDescent="0.25">
      <c r="P52" s="8"/>
    </row>
    <row r="53" spans="16:16" x14ac:dyDescent="0.25">
      <c r="P53" s="8"/>
    </row>
    <row r="54" spans="16:16" x14ac:dyDescent="0.25">
      <c r="P54" s="8"/>
    </row>
    <row r="55" spans="16:16" x14ac:dyDescent="0.25">
      <c r="P55" s="8"/>
    </row>
    <row r="56" spans="16:16" x14ac:dyDescent="0.25">
      <c r="P56" s="8"/>
    </row>
  </sheetData>
  <sheetProtection algorithmName="SHA-512" hashValue="dhmbkAnPmfGor/tht/UKNKq7BhtxaoLYWXeAtwrJcO8MEDkTUDK+BzewydmZHnq+2Cn1MHLnbQMcivwwpDDKMA==" saltValue="tfAJ8VyRXvSdnJ8DHmgFBA==" spinCount="100000" sheet="1" objects="1" scenarios="1" selectLockedCells="1"/>
  <mergeCells count="2">
    <mergeCell ref="B2:G2"/>
    <mergeCell ref="F3:G3"/>
  </mergeCells>
  <conditionalFormatting sqref="B8:D42">
    <cfRule type="expression" dxfId="56" priority="10">
      <formula>$F8=100%</formula>
    </cfRule>
    <cfRule type="expression" dxfId="55" priority="11">
      <formula>$D8&lt;&gt;"Sprint 1"</formula>
    </cfRule>
  </conditionalFormatting>
  <conditionalFormatting sqref="E20:G20 E22:G22 E24:G24 E26:G26 E28:G28 E30:G30 E32:G32 E34:G34 E36:G36 E38:G38 E40:G40 E42:G42">
    <cfRule type="expression" dxfId="54" priority="22">
      <formula>AND($D20&lt;&gt;"Sprint 1",$F20&gt;0)</formula>
    </cfRule>
    <cfRule type="expression" dxfId="53" priority="24">
      <formula>AND($D20="Sprint 1",$F20&lt;1,NOT(ISBLANK($F20)))</formula>
    </cfRule>
  </conditionalFormatting>
  <conditionalFormatting sqref="E19:G19 E21:G21 E23:G23 E25:G25 E27:G27 E29:G29 E31:G31 E33:G33 E35:G35 E37:G37 E39:G39 E41:G41">
    <cfRule type="expression" dxfId="52" priority="19">
      <formula>AND($D19&lt;&gt;"Sprint 1",$F19&gt;0)</formula>
    </cfRule>
    <cfRule type="expression" dxfId="51" priority="21">
      <formula>AND($D19="Sprint 1",$F19&lt;1,NOT(ISBLANK($F19)))</formula>
    </cfRule>
  </conditionalFormatting>
  <conditionalFormatting sqref="G19:G42">
    <cfRule type="expression" dxfId="50" priority="16">
      <formula>$M19</formula>
    </cfRule>
  </conditionalFormatting>
  <conditionalFormatting sqref="E19:E42">
    <cfRule type="expression" dxfId="49" priority="14">
      <formula>$K19</formula>
    </cfRule>
  </conditionalFormatting>
  <conditionalFormatting sqref="F19:F42">
    <cfRule type="expression" dxfId="48" priority="13">
      <formula>$L19</formula>
    </cfRule>
  </conditionalFormatting>
  <conditionalFormatting sqref="G5">
    <cfRule type="expression" dxfId="47" priority="12">
      <formula>$K$44&gt;0</formula>
    </cfRule>
  </conditionalFormatting>
  <conditionalFormatting sqref="B8:D8 B10:D10 B12:D12 B14:D14 B16:D16 B18:D18 B20:G20 B22:G22 B24:G24 B26:G26 B28:G28 B30:G30 B32:G32 B34:G34 B36:G36 B38:G38 B40:G40 B42:G42">
    <cfRule type="expression" dxfId="46" priority="25">
      <formula>LEN($B8)=0</formula>
    </cfRule>
  </conditionalFormatting>
  <conditionalFormatting sqref="B9:D9 B11:D11 B13:D13 B15:D15 B17:D17 B19:G19 B21:G21 B23:G23 B25:G25 B27:G27 B29:G29 B31:G31 B33:G33 B35:G35 B37:G37 B39:G39 B41:G41">
    <cfRule type="expression" dxfId="45" priority="20">
      <formula>LEN($B9)=0</formula>
    </cfRule>
  </conditionalFormatting>
  <conditionalFormatting sqref="E8:G8 E10:G10 E12:G12 E14:G14 E16:G16 E18:G18">
    <cfRule type="expression" dxfId="44" priority="7">
      <formula>AND($D8&lt;&gt;"Sprint 1",$F8&gt;0)</formula>
    </cfRule>
    <cfRule type="expression" dxfId="43" priority="8">
      <formula>AND($D8="Sprint 1",$F8&lt;1,NOT(ISBLANK($F8)))</formula>
    </cfRule>
  </conditionalFormatting>
  <conditionalFormatting sqref="E9:G9 E11:G11 E13:G13 E15:G15 E17:G17">
    <cfRule type="expression" dxfId="42" priority="4">
      <formula>AND($D9&lt;&gt;"Sprint 1",$F9&gt;0)</formula>
    </cfRule>
    <cfRule type="expression" dxfId="41" priority="6">
      <formula>AND($D9="Sprint 1",$F9&lt;1,NOT(ISBLANK($F9)))</formula>
    </cfRule>
  </conditionalFormatting>
  <conditionalFormatting sqref="G8:G18">
    <cfRule type="expression" dxfId="40" priority="3">
      <formula>$M8</formula>
    </cfRule>
  </conditionalFormatting>
  <conditionalFormatting sqref="E8:E18">
    <cfRule type="expression" dxfId="39" priority="2">
      <formula>$K8</formula>
    </cfRule>
  </conditionalFormatting>
  <conditionalFormatting sqref="F8:F18">
    <cfRule type="expression" dxfId="38" priority="1">
      <formula>$L8</formula>
    </cfRule>
  </conditionalFormatting>
  <conditionalFormatting sqref="E8:G8 E10:G10 E12:G12 E14:G14 E16:G16 E18:G18">
    <cfRule type="expression" dxfId="37" priority="9">
      <formula>LEN($B8)=0</formula>
    </cfRule>
  </conditionalFormatting>
  <conditionalFormatting sqref="E9:G9 E11:G11 E13:G13 E15:G15 E17:G17">
    <cfRule type="expression" dxfId="36" priority="5">
      <formula>LEN($B9)=0</formula>
    </cfRule>
  </conditionalFormatting>
  <dataValidations xWindow="1216" yWindow="559" count="4">
    <dataValidation type="list" allowBlank="1" showInputMessage="1" showErrorMessage="1" errorTitle="Erreur de saisie" error="Les valeurs permises sont de 0h00 à 22h00 par intervalle de 15 minutes." promptTitle="Temps investi" prompt="_x000a_Veuillez saisir le temps que vous avez investi pour cette tâche pendant la période du Sprint 1._x000a__x000a_L'estimation de votre temps doit être le plus réaliste possible." sqref="E8:E42" xr:uid="{00000000-0002-0000-0100-000000000000}">
      <formula1>TempsEstime</formula1>
    </dataValidation>
    <dataValidation type="textLength" allowBlank="1" showInputMessage="1" showErrorMessage="1" errorTitle="Erreur de saisie" error="Le nom de votre tâche doit être court. _x000a_Un maximum de 72 caractères est mis à votre disposition._x000a_Pour plus de détail, veuillez faire l'ajout de commentaires." promptTitle="Commentaires" prompt="_x000a_Si vous avez un retard, veuillez expliquer pourquoi et quelles sont les mesures envisagées pour rendre le projet à temps._x000a__x000a_Le texte doit être concis et précis. L'ajout d'un commentaire est toutefois pertinent si une description plus étendue est requise." sqref="G8:G42" xr:uid="{00000000-0002-0000-0100-000001000000}">
      <formula1>0</formula1>
      <formula2>72</formula2>
    </dataValidation>
    <dataValidation type="list" allowBlank="1" showInputMessage="1" showErrorMessage="1" errorTitle="Erreur de saisie" error="Les valeurs permises sont de 0% à 100% par intervalle de 5%." promptTitle="Avancement" prompt="_x000a_Veuillez saisir l'avancement de la tâche en terme de proportion sur la quantité de travail à faire._x000a__x000a_L'avancement est une estimation de la charge de travail effectuée par rapport à la réalisation complète de la tâche." sqref="F8:F42" xr:uid="{00000000-0002-0000-0100-000002000000}">
      <formula1>Avancement</formula1>
    </dataValidation>
    <dataValidation type="textLength" allowBlank="1" showInputMessage="1" showErrorMessage="1" errorTitle="Nom de tâche trop long" error="Le nom de votre tâche doit être court. _x000a_Un maximum de 72 caractères est mis à votre disposition._x000a_Pour plus de détail, veuillez faire l'ajout de commentaires." promptTitle="Nom de la tâche" prompt="_x000a_Veuillez saisir le nom de la tâche._x000a__x000a_Lorsque pertinent, n'oubliez pas d'ajouter une description de votre tâche sous forme de commentaire." sqref="C8:C42" xr:uid="{00000000-0002-0000-0100-000003000000}">
      <formula1>0</formula1>
      <formula2>72</formula2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Z57"/>
  <sheetViews>
    <sheetView showGridLines="0" showRowColHeaders="0" workbookViewId="0">
      <selection activeCell="G9" sqref="G9"/>
    </sheetView>
  </sheetViews>
  <sheetFormatPr baseColWidth="10" defaultColWidth="11.42578125" defaultRowHeight="15" x14ac:dyDescent="0.25"/>
  <cols>
    <col min="1" max="1" width="1.42578125" style="4" customWidth="1"/>
    <col min="2" max="2" width="4.28515625" style="3" customWidth="1"/>
    <col min="3" max="3" width="71.42578125" style="4" customWidth="1"/>
    <col min="4" max="8" width="11.42578125" style="3" customWidth="1"/>
    <col min="9" max="9" width="71.42578125" style="3" customWidth="1"/>
    <col min="10" max="12" width="11.42578125" style="4"/>
    <col min="13" max="19" width="11.42578125" style="3" hidden="1" customWidth="1"/>
    <col min="20" max="26" width="11.42578125" style="4" hidden="1" customWidth="1"/>
    <col min="27" max="27" width="11.42578125" style="4" customWidth="1"/>
    <col min="28" max="16384" width="11.42578125" style="4"/>
  </cols>
  <sheetData>
    <row r="1" spans="2:25" ht="7.5" customHeight="1" x14ac:dyDescent="0.25"/>
    <row r="2" spans="2:25" ht="22.5" customHeight="1" thickBot="1" x14ac:dyDescent="0.4">
      <c r="B2" s="123" t="str">
        <f>'Sprint 1 - Planification'!B2:H2</f>
        <v>UnoJS</v>
      </c>
      <c r="C2" s="123"/>
      <c r="D2" s="123"/>
      <c r="E2" s="123"/>
      <c r="F2" s="123"/>
      <c r="G2" s="123"/>
      <c r="H2" s="123"/>
      <c r="I2" s="123"/>
    </row>
    <row r="3" spans="2:25" x14ac:dyDescent="0.25">
      <c r="B3" s="20" t="s">
        <v>31</v>
      </c>
      <c r="C3" s="21"/>
      <c r="D3" s="33"/>
      <c r="E3" s="33"/>
      <c r="F3" s="33"/>
      <c r="G3" s="33"/>
      <c r="H3" s="124"/>
      <c r="I3" s="124"/>
    </row>
    <row r="4" spans="2:25" ht="22.5" customHeight="1" x14ac:dyDescent="0.25">
      <c r="B4" s="5"/>
      <c r="C4" s="6"/>
      <c r="D4" s="5"/>
      <c r="E4" s="5"/>
      <c r="F4" s="5"/>
      <c r="G4" s="5"/>
      <c r="H4" s="5"/>
      <c r="I4" s="5"/>
    </row>
    <row r="5" spans="2:25" ht="22.5" customHeight="1" thickBot="1" x14ac:dyDescent="0.25">
      <c r="B5" s="34" t="s">
        <v>32</v>
      </c>
      <c r="C5" s="35"/>
      <c r="D5" s="35"/>
      <c r="E5" s="35"/>
      <c r="F5" s="35"/>
      <c r="G5" s="35"/>
      <c r="H5" s="35"/>
      <c r="I5" s="64" t="str">
        <f>IF(M45=0,CONCATENATE("Ce sprint totalise ", W15, " de travail réalisé. ",W16),CONCATENATE("Attention, il reste ",M46," à remplir!"))</f>
        <v>Attention, il reste 1 champ à remplir!</v>
      </c>
    </row>
    <row r="6" spans="2:25" ht="7.5" customHeight="1" thickBot="1" x14ac:dyDescent="0.3"/>
    <row r="7" spans="2:25" x14ac:dyDescent="0.25">
      <c r="B7" s="131" t="s">
        <v>3</v>
      </c>
      <c r="C7" s="129" t="s">
        <v>4</v>
      </c>
      <c r="D7" s="127" t="s">
        <v>28</v>
      </c>
      <c r="E7" s="125" t="s">
        <v>33</v>
      </c>
      <c r="F7" s="126"/>
      <c r="G7" s="131" t="s">
        <v>8</v>
      </c>
      <c r="H7" s="133" t="s">
        <v>29</v>
      </c>
      <c r="I7" s="135" t="s">
        <v>30</v>
      </c>
      <c r="M7" s="7"/>
    </row>
    <row r="8" spans="2:25" x14ac:dyDescent="0.25">
      <c r="B8" s="132"/>
      <c r="C8" s="130"/>
      <c r="D8" s="128"/>
      <c r="E8" s="119" t="s">
        <v>8</v>
      </c>
      <c r="F8" s="119" t="s">
        <v>29</v>
      </c>
      <c r="G8" s="132"/>
      <c r="H8" s="134"/>
      <c r="I8" s="136"/>
      <c r="M8" s="7"/>
    </row>
    <row r="9" spans="2:25" x14ac:dyDescent="0.25">
      <c r="B9" s="47">
        <f>IF(LEN('Sprint 1 - Planification'!B8)&lt;&gt;0,'Sprint 1 - Planification'!B8,"")</f>
        <v>1</v>
      </c>
      <c r="C9" s="48" t="str">
        <f>IF(LEN('Sprint 1 - Planification'!C8)&lt;&gt;0,'Sprint 1 - Planification'!C8,"")</f>
        <v>Valider le projet avec l'enseignant</v>
      </c>
      <c r="D9" s="49" t="str">
        <f>IF(LEN('Sprint 1 - Planification'!H8)&lt;&gt;0,'Sprint 1 - Planification'!H8,"")</f>
        <v>Sprint 1</v>
      </c>
      <c r="E9" s="66">
        <f>IF(ISBLANK('Sprint 1 - Bilan'!E8),"",'Sprint 1 - Bilan'!E8)</f>
        <v>1.0416666666666666E-2</v>
      </c>
      <c r="F9" s="65">
        <f>IF(ISBLANK('Sprint 1 - Bilan'!F8),"",'Sprint 1 - Bilan'!F8)</f>
        <v>0.95</v>
      </c>
      <c r="G9" s="103">
        <v>1.0416666666666666E-2</v>
      </c>
      <c r="H9" s="104">
        <v>1</v>
      </c>
      <c r="I9" s="105"/>
      <c r="M9" s="3" t="b">
        <f>OR(AND(NOT(P9),LEN($G9)=0),AND(LEN($H9)&gt;0,LEN($G9)=0))</f>
        <v>0</v>
      </c>
      <c r="N9" s="3" t="b">
        <f>AND(NOT($P9),LEN($H9)=0)</f>
        <v>0</v>
      </c>
      <c r="O9" s="3" t="b">
        <f>AND($D9&lt;&gt;"Sprint 3",NOT(ISBLANK($H9)),$H9&lt;100%,ISBLANK($I9))</f>
        <v>0</v>
      </c>
      <c r="P9" s="3" t="b">
        <f>IF(OR(LEN($D9)=0,$D9="Sprint 3"),TRUE,IF(COUNTA($F9)=0,IF(LEN($H9)=0,FALSE,$H9=100%),IF($F9=100%,TRUE,IF(LEN($H9)=0,FALSE,$H9=100%))))</f>
        <v>1</v>
      </c>
      <c r="R9" s="4" t="s">
        <v>13</v>
      </c>
      <c r="S9" s="61">
        <f t="array" ref="S9">SUM(($D$9:$D$43=$R9)*$G$9:$G$43)</f>
        <v>1.0416666666666666E-2</v>
      </c>
      <c r="T9" s="62">
        <f>S9*24*60</f>
        <v>15</v>
      </c>
      <c r="V9" s="9">
        <f>SUM(G9:G43)</f>
        <v>1.0833333333333326</v>
      </c>
    </row>
    <row r="10" spans="2:25" x14ac:dyDescent="0.25">
      <c r="B10" s="50">
        <f>IF(LEN('Sprint 1 - Planification'!B9)&lt;&gt;0,'Sprint 1 - Planification'!B9,"")</f>
        <v>2</v>
      </c>
      <c r="C10" s="51" t="str">
        <f>IF(LEN('Sprint 1 - Planification'!C9)&lt;&gt;0,'Sprint 1 - Planification'!C9,"")</f>
        <v>Réaliser les éléments de rédaction technique</v>
      </c>
      <c r="D10" s="52" t="str">
        <f>IF(LEN('Sprint 1 - Planification'!H9)&lt;&gt;0,'Sprint 1 - Planification'!H9,"")</f>
        <v>Sprint 1</v>
      </c>
      <c r="E10" s="67">
        <f>IF(ISBLANK('Sprint 1 - Bilan'!E9),"",'Sprint 1 - Bilan'!E9)</f>
        <v>2.0833333333333301E-2</v>
      </c>
      <c r="F10" s="71">
        <f>IF(ISBLANK('Sprint 1 - Bilan'!F9),"",'Sprint 1 - Bilan'!F9)</f>
        <v>1</v>
      </c>
      <c r="G10" s="106"/>
      <c r="H10" s="107"/>
      <c r="I10" s="108"/>
      <c r="M10" s="3" t="b">
        <f t="shared" ref="M10:M43" si="0">OR(AND(NOT(P10),LEN($G10)=0),AND(LEN($H10)&gt;0,LEN($G10)=0))</f>
        <v>0</v>
      </c>
      <c r="N10" s="3" t="b">
        <f t="shared" ref="N10:N43" si="1">AND(NOT(P10),LEN($H10)=0)</f>
        <v>0</v>
      </c>
      <c r="O10" s="3" t="b">
        <f t="shared" ref="O10:O43" si="2">AND($D10&lt;&gt;"Sprint 3",NOT(ISBLANK($H10)),$H10&lt;100%,ISBLANK($I10))</f>
        <v>0</v>
      </c>
      <c r="P10" s="3" t="b">
        <f t="shared" ref="P10:P43" si="3">IF(OR(LEN($D10)=0,$D10="Sprint 3"),TRUE,IF(COUNTA($F10)=0,IF(LEN($H10)=0,FALSE,$H10=100%),IF($F10=100%,TRUE,IF(LEN($H10)=0,FALSE,$H10=100%))))</f>
        <v>1</v>
      </c>
      <c r="R10" s="4" t="s">
        <v>18</v>
      </c>
      <c r="S10" s="61">
        <f t="array" ref="S10">SUM(($D$9:$D$43=$R10)*$G$9:$G$43)</f>
        <v>1.0729166666666659</v>
      </c>
      <c r="T10" s="62">
        <f t="shared" ref="T10:T11" si="4">S10*24*60</f>
        <v>1544.9999999999986</v>
      </c>
      <c r="V10" s="10">
        <f>V9</f>
        <v>1.0833333333333326</v>
      </c>
    </row>
    <row r="11" spans="2:25" x14ac:dyDescent="0.25">
      <c r="B11" s="53">
        <f>IF(LEN('Sprint 1 - Planification'!B10)&lt;&gt;0,'Sprint 1 - Planification'!B10,"")</f>
        <v>3</v>
      </c>
      <c r="C11" s="54" t="str">
        <f>IF(LEN('Sprint 1 - Planification'!C10)&lt;&gt;0,'Sprint 1 - Planification'!C10,"")</f>
        <v>Rédaction du document de conception</v>
      </c>
      <c r="D11" s="55" t="str">
        <f>IF(LEN('Sprint 1 - Planification'!H10)&lt;&gt;0,'Sprint 1 - Planification'!H10,"")</f>
        <v>Sprint 1</v>
      </c>
      <c r="E11" s="68">
        <f>IF(ISBLANK('Sprint 1 - Bilan'!E10),"",'Sprint 1 - Bilan'!E10)</f>
        <v>2.0833333333333301E-2</v>
      </c>
      <c r="F11" s="72">
        <f>IF(ISBLANK('Sprint 1 - Bilan'!F10),"",'Sprint 1 - Bilan'!F10)</f>
        <v>1</v>
      </c>
      <c r="G11" s="109"/>
      <c r="H11" s="110"/>
      <c r="I11" s="111"/>
      <c r="M11" s="3" t="b">
        <f t="shared" si="0"/>
        <v>0</v>
      </c>
      <c r="N11" s="3" t="b">
        <f t="shared" si="1"/>
        <v>0</v>
      </c>
      <c r="O11" s="3" t="b">
        <f t="shared" si="2"/>
        <v>0</v>
      </c>
      <c r="P11" s="3" t="b">
        <f t="shared" si="3"/>
        <v>1</v>
      </c>
      <c r="R11" s="4" t="s">
        <v>21</v>
      </c>
      <c r="S11" s="61">
        <f t="array" ref="S11">SUM(($D$9:$D$43=$R11)*$G$9:$G$43)</f>
        <v>0</v>
      </c>
      <c r="T11" s="62">
        <f t="shared" si="4"/>
        <v>0</v>
      </c>
      <c r="V11" s="63">
        <f>DAY(V9)*24+HOUR(V9)</f>
        <v>26</v>
      </c>
    </row>
    <row r="12" spans="2:25" x14ac:dyDescent="0.25">
      <c r="B12" s="50">
        <f>IF(LEN('Sprint 1 - Planification'!B11)&lt;&gt;0,'Sprint 1 - Planification'!B11,"")</f>
        <v>4</v>
      </c>
      <c r="C12" s="51" t="str">
        <f>IF(LEN('Sprint 1 - Planification'!C11)&lt;&gt;0,'Sprint 1 - Planification'!C11,"")</f>
        <v>Rédaction du document de planification</v>
      </c>
      <c r="D12" s="52" t="str">
        <f>IF(LEN('Sprint 1 - Planification'!H11)&lt;&gt;0,'Sprint 1 - Planification'!H11,"")</f>
        <v>Sprint 1</v>
      </c>
      <c r="E12" s="67">
        <f>IF(ISBLANK('Sprint 1 - Bilan'!E11),"",'Sprint 1 - Bilan'!E11)</f>
        <v>4.1666666666666699E-2</v>
      </c>
      <c r="F12" s="71">
        <f>IF(ISBLANK('Sprint 1 - Bilan'!F11),"",'Sprint 1 - Bilan'!F11)</f>
        <v>1</v>
      </c>
      <c r="G12" s="106"/>
      <c r="H12" s="107"/>
      <c r="I12" s="108"/>
      <c r="M12" s="3" t="b">
        <f t="shared" si="0"/>
        <v>0</v>
      </c>
      <c r="N12" s="3" t="b">
        <f t="shared" si="1"/>
        <v>0</v>
      </c>
      <c r="O12" s="3" t="b">
        <f t="shared" si="2"/>
        <v>0</v>
      </c>
      <c r="P12" s="3" t="b">
        <f t="shared" si="3"/>
        <v>1</v>
      </c>
      <c r="Q12" s="8"/>
      <c r="R12" s="8"/>
      <c r="V12" s="4">
        <f>MINUTE(V9)</f>
        <v>0</v>
      </c>
    </row>
    <row r="13" spans="2:25" x14ac:dyDescent="0.25">
      <c r="B13" s="53">
        <f>IF(LEN('Sprint 1 - Planification'!B12)&lt;&gt;0,'Sprint 1 - Planification'!B12,"")</f>
        <v>5</v>
      </c>
      <c r="C13" s="54" t="str">
        <f>IF(LEN('Sprint 1 - Planification'!C12)&lt;&gt;0,'Sprint 1 - Planification'!C12,"")</f>
        <v>Creer une classe mère carte</v>
      </c>
      <c r="D13" s="56" t="str">
        <f>IF(LEN('Sprint 1 - Planification'!H12)&lt;&gt;0,'Sprint 1 - Planification'!H12,"")</f>
        <v>Sprint 2</v>
      </c>
      <c r="E13" s="69" t="str">
        <f>IF(ISBLANK('Sprint 1 - Bilan'!E12),"",'Sprint 1 - Bilan'!E12)</f>
        <v/>
      </c>
      <c r="F13" s="73" t="str">
        <f>IF(ISBLANK('Sprint 1 - Bilan'!F12),"",'Sprint 1 - Bilan'!F12)</f>
        <v/>
      </c>
      <c r="G13" s="112">
        <v>8.3333333333333301E-2</v>
      </c>
      <c r="H13" s="110">
        <v>1</v>
      </c>
      <c r="I13" s="111"/>
      <c r="M13" s="3" t="b">
        <f t="shared" si="0"/>
        <v>0</v>
      </c>
      <c r="N13" s="3" t="b">
        <f t="shared" si="1"/>
        <v>0</v>
      </c>
      <c r="O13" s="3" t="b">
        <f t="shared" si="2"/>
        <v>0</v>
      </c>
      <c r="P13" s="3" t="b">
        <f t="shared" si="3"/>
        <v>1</v>
      </c>
      <c r="R13" s="8"/>
      <c r="U13" s="4" t="s">
        <v>24</v>
      </c>
      <c r="V13" s="63">
        <f>V11</f>
        <v>26</v>
      </c>
      <c r="W13" s="4" t="str">
        <f>V13 &amp; " " &amp; U13 &amp; IF(V13 &gt; 1, "s", "")</f>
        <v>26 heures</v>
      </c>
    </row>
    <row r="14" spans="2:25" x14ac:dyDescent="0.25">
      <c r="B14" s="50">
        <f>IF(LEN('Sprint 1 - Planification'!B13)&lt;&gt;0,'Sprint 1 - Planification'!B13,"")</f>
        <v>6</v>
      </c>
      <c r="C14" s="51" t="str">
        <f>IF(LEN('Sprint 1 - Planification'!C13)&lt;&gt;0,'Sprint 1 - Planification'!C13,"")</f>
        <v>Creer une classe deck</v>
      </c>
      <c r="D14" s="52" t="str">
        <f>IF(LEN('Sprint 1 - Planification'!H13)&lt;&gt;0,'Sprint 1 - Planification'!H13,"")</f>
        <v>Sprint 2</v>
      </c>
      <c r="E14" s="67" t="str">
        <f>IF(ISBLANK('Sprint 1 - Bilan'!E13),"",'Sprint 1 - Bilan'!E13)</f>
        <v/>
      </c>
      <c r="F14" s="71" t="str">
        <f>IF(ISBLANK('Sprint 1 - Bilan'!F13),"",'Sprint 1 - Bilan'!F13)</f>
        <v/>
      </c>
      <c r="G14" s="106">
        <v>4.1666666666666699E-2</v>
      </c>
      <c r="H14" s="107">
        <v>1</v>
      </c>
      <c r="I14" s="108"/>
      <c r="M14" s="3" t="b">
        <f t="shared" si="0"/>
        <v>0</v>
      </c>
      <c r="N14" s="3" t="b">
        <f t="shared" si="1"/>
        <v>0</v>
      </c>
      <c r="O14" s="3" t="b">
        <f t="shared" si="2"/>
        <v>0</v>
      </c>
      <c r="P14" s="3" t="b">
        <f t="shared" si="3"/>
        <v>1</v>
      </c>
      <c r="R14" s="8"/>
      <c r="U14" s="4" t="s">
        <v>25</v>
      </c>
      <c r="V14" s="4">
        <f>V12</f>
        <v>0</v>
      </c>
      <c r="W14" s="4" t="str">
        <f>V14 &amp; " " &amp; U14 &amp; IF(V14 &gt; 1, "s", "")</f>
        <v>0 minute</v>
      </c>
    </row>
    <row r="15" spans="2:25" x14ac:dyDescent="0.25">
      <c r="B15" s="53">
        <f>IF(LEN('Sprint 1 - Planification'!B14)&lt;&gt;0,'Sprint 1 - Planification'!B14,"")</f>
        <v>7</v>
      </c>
      <c r="C15" s="54" t="str">
        <f>IF(LEN('Sprint 1 - Planification'!C14)&lt;&gt;0,'Sprint 1 - Planification'!C14,"")</f>
        <v>creer une classe hand</v>
      </c>
      <c r="D15" s="56" t="str">
        <f>IF(LEN('Sprint 1 - Planification'!H14)&lt;&gt;0,'Sprint 1 - Planification'!H14,"")</f>
        <v>Sprint 2</v>
      </c>
      <c r="E15" s="69" t="str">
        <f>IF(ISBLANK('Sprint 1 - Bilan'!E14),"",'Sprint 1 - Bilan'!E14)</f>
        <v/>
      </c>
      <c r="F15" s="73" t="str">
        <f>IF(ISBLANK('Sprint 1 - Bilan'!F14),"",'Sprint 1 - Bilan'!F14)</f>
        <v/>
      </c>
      <c r="G15" s="112">
        <v>3.125E-2</v>
      </c>
      <c r="H15" s="110">
        <v>1</v>
      </c>
      <c r="I15" s="111"/>
      <c r="M15" s="3" t="b">
        <f t="shared" si="0"/>
        <v>0</v>
      </c>
      <c r="N15" s="3" t="b">
        <f t="shared" si="1"/>
        <v>0</v>
      </c>
      <c r="O15" s="3" t="b">
        <f t="shared" si="2"/>
        <v>0</v>
      </c>
      <c r="P15" s="3" t="b">
        <f t="shared" si="3"/>
        <v>1</v>
      </c>
      <c r="R15" s="8"/>
      <c r="W15" s="4" t="str">
        <f>IF(V13&gt;0,IF(V14&gt;0,W13&amp;" et "&amp;W14,W13),W14)</f>
        <v>26 heures</v>
      </c>
      <c r="Y15" s="4" t="str">
        <f>V13&amp;"h"&amp;TEXT(V14,"00")</f>
        <v>26h00</v>
      </c>
    </row>
    <row r="16" spans="2:25" x14ac:dyDescent="0.25">
      <c r="B16" s="50">
        <f>IF(LEN('Sprint 1 - Planification'!B15)&lt;&gt;0,'Sprint 1 - Planification'!B15,"")</f>
        <v>8</v>
      </c>
      <c r="C16" s="51" t="str">
        <f>IF(LEN('Sprint 1 - Planification'!C15)&lt;&gt;0,'Sprint 1 - Planification'!C15,"")</f>
        <v>creer une classe joueur</v>
      </c>
      <c r="D16" s="52" t="str">
        <f>IF(LEN('Sprint 1 - Planification'!H15)&lt;&gt;0,'Sprint 1 - Planification'!H15,"")</f>
        <v>Sprint 2</v>
      </c>
      <c r="E16" s="67" t="str">
        <f>IF(ISBLANK('Sprint 1 - Bilan'!E15),"",'Sprint 1 - Bilan'!E15)</f>
        <v/>
      </c>
      <c r="F16" s="71" t="str">
        <f>IF(ISBLANK('Sprint 1 - Bilan'!F15),"",'Sprint 1 - Bilan'!F15)</f>
        <v/>
      </c>
      <c r="G16" s="106">
        <v>0.125</v>
      </c>
      <c r="H16" s="107">
        <v>0.9</v>
      </c>
      <c r="I16" s="108"/>
      <c r="M16" s="3" t="b">
        <f t="shared" si="0"/>
        <v>0</v>
      </c>
      <c r="N16" s="3" t="b">
        <f t="shared" si="1"/>
        <v>0</v>
      </c>
      <c r="O16" s="3" t="b">
        <f t="shared" si="2"/>
        <v>1</v>
      </c>
      <c r="P16" s="3" t="b">
        <f t="shared" si="3"/>
        <v>0</v>
      </c>
      <c r="R16" s="8"/>
      <c r="V16" s="4">
        <f>P44</f>
        <v>3</v>
      </c>
      <c r="W16" s="4" t="str">
        <f>IF(V16=0,"",IF(V16=1,"Une tâche est en retard!",CONCATENATE(V16," tâches sont en retard!")))</f>
        <v>3 tâches sont en retard!</v>
      </c>
    </row>
    <row r="17" spans="2:18" x14ac:dyDescent="0.25">
      <c r="B17" s="53">
        <f>IF(LEN('Sprint 1 - Planification'!B16)&lt;&gt;0,'Sprint 1 - Planification'!B16,"")</f>
        <v>9</v>
      </c>
      <c r="C17" s="54" t="str">
        <f>IF(LEN('Sprint 1 - Planification'!C16)&lt;&gt;0,'Sprint 1 - Planification'!C16,"")</f>
        <v>creer une classe table</v>
      </c>
      <c r="D17" s="55" t="str">
        <f>IF(LEN('Sprint 1 - Planification'!H16)&lt;&gt;0,'Sprint 1 - Planification'!H16,"")</f>
        <v>Sprint 2</v>
      </c>
      <c r="E17" s="68" t="str">
        <f>IF(ISBLANK('Sprint 1 - Bilan'!E16),"",'Sprint 1 - Bilan'!E16)</f>
        <v/>
      </c>
      <c r="F17" s="72" t="str">
        <f>IF(ISBLANK('Sprint 1 - Bilan'!F16),"",'Sprint 1 - Bilan'!F16)</f>
        <v/>
      </c>
      <c r="G17" s="109">
        <v>0.14583333333333301</v>
      </c>
      <c r="H17" s="110">
        <v>0.8</v>
      </c>
      <c r="I17" s="111" t="s">
        <v>98</v>
      </c>
      <c r="M17" s="3" t="b">
        <f t="shared" si="0"/>
        <v>0</v>
      </c>
      <c r="N17" s="3" t="b">
        <f t="shared" si="1"/>
        <v>0</v>
      </c>
      <c r="O17" s="3" t="b">
        <f t="shared" si="2"/>
        <v>0</v>
      </c>
      <c r="P17" s="3" t="b">
        <f t="shared" si="3"/>
        <v>0</v>
      </c>
      <c r="R17" s="8"/>
    </row>
    <row r="18" spans="2:18" x14ac:dyDescent="0.25">
      <c r="B18" s="50">
        <f>IF(LEN('Sprint 1 - Planification'!B17)&lt;&gt;0,'Sprint 1 - Planification'!B17,"")</f>
        <v>10</v>
      </c>
      <c r="C18" s="51" t="str">
        <f>IF(LEN('Sprint 1 - Planification'!C17)&lt;&gt;0,'Sprint 1 - Planification'!C17,"")</f>
        <v>creer une variable globale jeu</v>
      </c>
      <c r="D18" s="52" t="str">
        <f>IF(LEN('Sprint 1 - Planification'!H17)&lt;&gt;0,'Sprint 1 - Planification'!H17,"")</f>
        <v>Sprint 2</v>
      </c>
      <c r="E18" s="67" t="str">
        <f>IF(ISBLANK('Sprint 1 - Bilan'!E17),"",'Sprint 1 - Bilan'!E17)</f>
        <v/>
      </c>
      <c r="F18" s="71" t="str">
        <f>IF(ISBLANK('Sprint 1 - Bilan'!F17),"",'Sprint 1 - Bilan'!F17)</f>
        <v/>
      </c>
      <c r="G18" s="106">
        <v>8.3333333333333301E-2</v>
      </c>
      <c r="H18" s="107">
        <v>1</v>
      </c>
      <c r="I18" s="108"/>
      <c r="M18" s="3" t="b">
        <f t="shared" si="0"/>
        <v>0</v>
      </c>
      <c r="N18" s="3" t="b">
        <f t="shared" si="1"/>
        <v>0</v>
      </c>
      <c r="O18" s="3" t="b">
        <f t="shared" si="2"/>
        <v>0</v>
      </c>
      <c r="P18" s="3" t="b">
        <f t="shared" si="3"/>
        <v>1</v>
      </c>
      <c r="R18" s="8"/>
    </row>
    <row r="19" spans="2:18" x14ac:dyDescent="0.25">
      <c r="B19" s="53">
        <f>IF(LEN('Sprint 1 - Planification'!B18)&lt;&gt;0,'Sprint 1 - Planification'!B18,"")</f>
        <v>11</v>
      </c>
      <c r="C19" s="54" t="str">
        <f>IF(LEN('Sprint 1 - Planification'!C18)&lt;&gt;0,'Sprint 1 - Planification'!C18,"")</f>
        <v>creer une classe règles</v>
      </c>
      <c r="D19" s="56" t="str">
        <f>IF(LEN('Sprint 1 - Planification'!H18)&lt;&gt;0,'Sprint 1 - Planification'!H18,"")</f>
        <v>Sprint 2</v>
      </c>
      <c r="E19" s="69" t="str">
        <f>IF(ISBLANK('Sprint 1 - Bilan'!E18),"",'Sprint 1 - Bilan'!E18)</f>
        <v/>
      </c>
      <c r="F19" s="73" t="str">
        <f>IF(ISBLANK('Sprint 1 - Bilan'!F18),"",'Sprint 1 - Bilan'!F18)</f>
        <v/>
      </c>
      <c r="G19" s="112">
        <v>8.3333333333333301E-2</v>
      </c>
      <c r="H19" s="110">
        <v>0.7</v>
      </c>
      <c r="I19" s="111" t="s">
        <v>96</v>
      </c>
      <c r="K19" s="9"/>
      <c r="M19" s="3" t="b">
        <f t="shared" si="0"/>
        <v>0</v>
      </c>
      <c r="N19" s="3" t="b">
        <f t="shared" si="1"/>
        <v>0</v>
      </c>
      <c r="O19" s="3" t="b">
        <f t="shared" si="2"/>
        <v>0</v>
      </c>
      <c r="P19" s="3" t="b">
        <f t="shared" si="3"/>
        <v>0</v>
      </c>
      <c r="R19" s="8"/>
    </row>
    <row r="20" spans="2:18" x14ac:dyDescent="0.25">
      <c r="B20" s="50">
        <f>IF(LEN('Sprint 1 - Planification'!B19)&lt;&gt;0,'Sprint 1 - Planification'!B19,"")</f>
        <v>12</v>
      </c>
      <c r="C20" s="51" t="str">
        <f>IF(LEN('Sprint 1 - Planification'!C19)&lt;&gt;0,'Sprint 1 - Planification'!C19,"")</f>
        <v>creer un lobby</v>
      </c>
      <c r="D20" s="52" t="str">
        <f>IF(LEN('Sprint 1 - Planification'!H19)&lt;&gt;0,'Sprint 1 - Planification'!H19,"")</f>
        <v>Sprint 3</v>
      </c>
      <c r="E20" s="67" t="str">
        <f>IF(ISBLANK('Sprint 1 - Bilan'!E19),"",'Sprint 1 - Bilan'!E19)</f>
        <v/>
      </c>
      <c r="F20" s="71" t="str">
        <f>IF(ISBLANK('Sprint 1 - Bilan'!F19),"",'Sprint 1 - Bilan'!F19)</f>
        <v/>
      </c>
      <c r="G20" s="106"/>
      <c r="H20" s="107"/>
      <c r="I20" s="108"/>
      <c r="M20" s="3" t="b">
        <f t="shared" si="0"/>
        <v>0</v>
      </c>
      <c r="N20" s="3" t="b">
        <f t="shared" si="1"/>
        <v>0</v>
      </c>
      <c r="O20" s="3" t="b">
        <f t="shared" si="2"/>
        <v>0</v>
      </c>
      <c r="P20" s="3" t="b">
        <f t="shared" si="3"/>
        <v>1</v>
      </c>
      <c r="R20" s="8"/>
    </row>
    <row r="21" spans="2:18" x14ac:dyDescent="0.25">
      <c r="B21" s="53">
        <f>IF(LEN('Sprint 1 - Planification'!B20)&lt;&gt;0,'Sprint 1 - Planification'!B20,"")</f>
        <v>13</v>
      </c>
      <c r="C21" s="54" t="str">
        <f>IF(LEN('Sprint 1 - Planification'!C20)&lt;&gt;0,'Sprint 1 - Planification'!C20,"")</f>
        <v>créer un menu</v>
      </c>
      <c r="D21" s="56" t="str">
        <f>IF(LEN('Sprint 1 - Planification'!H20)&lt;&gt;0,'Sprint 1 - Planification'!H20,"")</f>
        <v>Sprint 3</v>
      </c>
      <c r="E21" s="69" t="str">
        <f>IF(ISBLANK('Sprint 1 - Bilan'!E20),"",'Sprint 1 - Bilan'!E20)</f>
        <v/>
      </c>
      <c r="F21" s="73" t="str">
        <f>IF(ISBLANK('Sprint 1 - Bilan'!F20),"",'Sprint 1 - Bilan'!F20)</f>
        <v/>
      </c>
      <c r="G21" s="112"/>
      <c r="H21" s="110"/>
      <c r="I21" s="111"/>
      <c r="M21" s="3" t="b">
        <f t="shared" si="0"/>
        <v>0</v>
      </c>
      <c r="N21" s="3" t="b">
        <f t="shared" si="1"/>
        <v>0</v>
      </c>
      <c r="O21" s="3" t="b">
        <f t="shared" si="2"/>
        <v>0</v>
      </c>
      <c r="P21" s="3" t="b">
        <f t="shared" si="3"/>
        <v>1</v>
      </c>
      <c r="R21" s="8"/>
    </row>
    <row r="22" spans="2:18" x14ac:dyDescent="0.25">
      <c r="B22" s="50">
        <f>IF(LEN('Sprint 1 - Planification'!B21)&lt;&gt;0,'Sprint 1 - Planification'!B21,"")</f>
        <v>14</v>
      </c>
      <c r="C22" s="51" t="str">
        <f>IF(LEN('Sprint 1 - Planification'!C21)&lt;&gt;0,'Sprint 1 - Planification'!C21,"")</f>
        <v>créer mécanique UNO</v>
      </c>
      <c r="D22" s="52" t="str">
        <f>IF(LEN('Sprint 1 - Planification'!H21)&lt;&gt;0,'Sprint 1 - Planification'!H21,"")</f>
        <v>Sprint 3</v>
      </c>
      <c r="E22" s="67" t="str">
        <f>IF(ISBLANK('Sprint 1 - Bilan'!E21),"",'Sprint 1 - Bilan'!E21)</f>
        <v/>
      </c>
      <c r="F22" s="71" t="str">
        <f>IF(ISBLANK('Sprint 1 - Bilan'!F21),"",'Sprint 1 - Bilan'!F21)</f>
        <v/>
      </c>
      <c r="G22" s="106"/>
      <c r="H22" s="107"/>
      <c r="I22" s="108"/>
      <c r="M22" s="3" t="b">
        <f t="shared" si="0"/>
        <v>0</v>
      </c>
      <c r="N22" s="3" t="b">
        <f t="shared" si="1"/>
        <v>0</v>
      </c>
      <c r="O22" s="3" t="b">
        <f t="shared" si="2"/>
        <v>0</v>
      </c>
      <c r="P22" s="3" t="b">
        <f t="shared" si="3"/>
        <v>1</v>
      </c>
      <c r="R22" s="8"/>
    </row>
    <row r="23" spans="2:18" x14ac:dyDescent="0.25">
      <c r="B23" s="53">
        <f>IF(LEN('Sprint 1 - Planification'!B22)&lt;&gt;0,'Sprint 1 - Planification'!B22,"")</f>
        <v>15</v>
      </c>
      <c r="C23" s="54" t="str">
        <f>IF(LEN('Sprint 1 - Planification'!C22)&lt;&gt;0,'Sprint 1 - Planification'!C22,"")</f>
        <v>implémenter un random des cartes</v>
      </c>
      <c r="D23" s="55" t="str">
        <f>IF(LEN('Sprint 1 - Planification'!H22)&lt;&gt;0,'Sprint 1 - Planification'!H22,"")</f>
        <v>Sprint 2</v>
      </c>
      <c r="E23" s="68" t="str">
        <f>IF(ISBLANK('Sprint 1 - Bilan'!E22),"",'Sprint 1 - Bilan'!E22)</f>
        <v/>
      </c>
      <c r="F23" s="72" t="str">
        <f>IF(ISBLANK('Sprint 1 - Bilan'!F22),"",'Sprint 1 - Bilan'!F22)</f>
        <v/>
      </c>
      <c r="G23" s="109">
        <v>2.0833333333333301E-2</v>
      </c>
      <c r="H23" s="110">
        <v>1</v>
      </c>
      <c r="I23" s="111"/>
      <c r="M23" s="3" t="b">
        <f t="shared" si="0"/>
        <v>0</v>
      </c>
      <c r="N23" s="3" t="b">
        <f t="shared" si="1"/>
        <v>0</v>
      </c>
      <c r="O23" s="3" t="b">
        <f t="shared" si="2"/>
        <v>0</v>
      </c>
      <c r="P23" s="3" t="b">
        <f t="shared" si="3"/>
        <v>1</v>
      </c>
      <c r="R23" s="8"/>
    </row>
    <row r="24" spans="2:18" x14ac:dyDescent="0.25">
      <c r="B24" s="50">
        <f>IF(LEN('Sprint 1 - Planification'!B23)&lt;&gt;0,'Sprint 1 - Planification'!B23,"")</f>
        <v>16</v>
      </c>
      <c r="C24" s="51" t="str">
        <f>IF(LEN('Sprint 1 - Planification'!C23)&lt;&gt;0,'Sprint 1 - Planification'!C23,"")</f>
        <v>créer un algorithme d'affichage des joueurs</v>
      </c>
      <c r="D24" s="52" t="str">
        <f>IF(LEN('Sprint 1 - Planification'!H23)&lt;&gt;0,'Sprint 1 - Planification'!H23,"")</f>
        <v>Sprint 3</v>
      </c>
      <c r="E24" s="67" t="str">
        <f>IF(ISBLANK('Sprint 1 - Bilan'!E23),"",'Sprint 1 - Bilan'!E23)</f>
        <v/>
      </c>
      <c r="F24" s="71" t="str">
        <f>IF(ISBLANK('Sprint 1 - Bilan'!F23),"",'Sprint 1 - Bilan'!F23)</f>
        <v/>
      </c>
      <c r="G24" s="106"/>
      <c r="H24" s="107"/>
      <c r="I24" s="108"/>
      <c r="M24" s="3" t="b">
        <f t="shared" si="0"/>
        <v>0</v>
      </c>
      <c r="N24" s="3" t="b">
        <f t="shared" si="1"/>
        <v>0</v>
      </c>
      <c r="O24" s="3" t="b">
        <f t="shared" si="2"/>
        <v>0</v>
      </c>
      <c r="P24" s="3" t="b">
        <f t="shared" si="3"/>
        <v>1</v>
      </c>
      <c r="R24" s="8"/>
    </row>
    <row r="25" spans="2:18" x14ac:dyDescent="0.25">
      <c r="B25" s="53">
        <f>IF(LEN('Sprint 1 - Planification'!B24)&lt;&gt;0,'Sprint 1 - Planification'!B24,"")</f>
        <v>17</v>
      </c>
      <c r="C25" s="54" t="str">
        <f>IF(LEN('Sprint 1 - Planification'!C24)&lt;&gt;0,'Sprint 1 - Planification'!C24,"")</f>
        <v>Créer le code reliant client-serveur</v>
      </c>
      <c r="D25" s="56" t="str">
        <f>IF(LEN('Sprint 1 - Planification'!H24)&lt;&gt;0,'Sprint 1 - Planification'!H24,"")</f>
        <v>Sprint 3</v>
      </c>
      <c r="E25" s="69" t="str">
        <f>IF(ISBLANK('Sprint 1 - Bilan'!E24),"",'Sprint 1 - Bilan'!E24)</f>
        <v/>
      </c>
      <c r="F25" s="73" t="str">
        <f>IF(ISBLANK('Sprint 1 - Bilan'!F24),"",'Sprint 1 - Bilan'!F24)</f>
        <v/>
      </c>
      <c r="G25" s="112"/>
      <c r="H25" s="110"/>
      <c r="I25" s="111"/>
      <c r="M25" s="3" t="b">
        <f t="shared" si="0"/>
        <v>0</v>
      </c>
      <c r="N25" s="3" t="b">
        <f t="shared" si="1"/>
        <v>0</v>
      </c>
      <c r="O25" s="3" t="b">
        <f t="shared" si="2"/>
        <v>0</v>
      </c>
      <c r="P25" s="3" t="b">
        <f t="shared" si="3"/>
        <v>1</v>
      </c>
      <c r="R25" s="8"/>
    </row>
    <row r="26" spans="2:18" x14ac:dyDescent="0.25">
      <c r="B26" s="50">
        <f>IF(LEN('Sprint 1 - Planification'!B25)&lt;&gt;0,'Sprint 1 - Planification'!B25,"")</f>
        <v>18</v>
      </c>
      <c r="C26" s="51" t="str">
        <f>IF(LEN('Sprint 1 - Planification'!C25)&lt;&gt;0,'Sprint 1 - Planification'!C25,"")</f>
        <v>Se procurer un serveur</v>
      </c>
      <c r="D26" s="52" t="str">
        <f>IF(LEN('Sprint 1 - Planification'!H25)&lt;&gt;0,'Sprint 1 - Planification'!H25,"")</f>
        <v>Sprint 3</v>
      </c>
      <c r="E26" s="67" t="str">
        <f>IF(ISBLANK('Sprint 1 - Bilan'!E25),"",'Sprint 1 - Bilan'!E25)</f>
        <v/>
      </c>
      <c r="F26" s="71" t="str">
        <f>IF(ISBLANK('Sprint 1 - Bilan'!F25),"",'Sprint 1 - Bilan'!F25)</f>
        <v/>
      </c>
      <c r="G26" s="106"/>
      <c r="H26" s="107"/>
      <c r="I26" s="108"/>
      <c r="M26" s="3" t="b">
        <f t="shared" si="0"/>
        <v>0</v>
      </c>
      <c r="N26" s="3" t="b">
        <f t="shared" si="1"/>
        <v>0</v>
      </c>
      <c r="O26" s="3" t="b">
        <f t="shared" si="2"/>
        <v>0</v>
      </c>
      <c r="P26" s="3" t="b">
        <f t="shared" si="3"/>
        <v>1</v>
      </c>
      <c r="R26" s="8"/>
    </row>
    <row r="27" spans="2:18" x14ac:dyDescent="0.25">
      <c r="B27" s="53">
        <f>IF(LEN('Sprint 1 - Planification'!B26)&lt;&gt;0,'Sprint 1 - Planification'!B26,"")</f>
        <v>19</v>
      </c>
      <c r="C27" s="54" t="str">
        <f>IF(LEN('Sprint 1 - Planification'!C26)&lt;&gt;0,'Sprint 1 - Planification'!C26,"")</f>
        <v>Créer un menu d'options</v>
      </c>
      <c r="D27" s="56" t="str">
        <f>IF(LEN('Sprint 1 - Planification'!H26)&lt;&gt;0,'Sprint 1 - Planification'!H26,"")</f>
        <v>Sprint 3</v>
      </c>
      <c r="E27" s="69" t="str">
        <f>IF(ISBLANK('Sprint 1 - Bilan'!E26),"",'Sprint 1 - Bilan'!E26)</f>
        <v/>
      </c>
      <c r="F27" s="73" t="str">
        <f>IF(ISBLANK('Sprint 1 - Bilan'!F26),"",'Sprint 1 - Bilan'!F26)</f>
        <v/>
      </c>
      <c r="G27" s="112"/>
      <c r="H27" s="110"/>
      <c r="I27" s="111"/>
      <c r="M27" s="3" t="b">
        <f t="shared" si="0"/>
        <v>0</v>
      </c>
      <c r="N27" s="3" t="b">
        <f t="shared" si="1"/>
        <v>0</v>
      </c>
      <c r="O27" s="3" t="b">
        <f t="shared" si="2"/>
        <v>0</v>
      </c>
      <c r="P27" s="3" t="b">
        <f t="shared" si="3"/>
        <v>1</v>
      </c>
      <c r="R27" s="8"/>
    </row>
    <row r="28" spans="2:18" x14ac:dyDescent="0.25">
      <c r="B28" s="50">
        <f>IF(LEN('Sprint 1 - Planification'!B27)&lt;&gt;0,'Sprint 1 - Planification'!B27,"")</f>
        <v>20</v>
      </c>
      <c r="C28" s="51" t="str">
        <f>IF(LEN('Sprint 1 - Planification'!C27)&lt;&gt;0,'Sprint 1 - Planification'!C27,"")</f>
        <v>Créer un UI de gameplay</v>
      </c>
      <c r="D28" s="52" t="str">
        <f>IF(LEN('Sprint 1 - Planification'!H27)&lt;&gt;0,'Sprint 1 - Planification'!H27,"")</f>
        <v>Sprint 2</v>
      </c>
      <c r="E28" s="67" t="str">
        <f>IF(ISBLANK('Sprint 1 - Bilan'!E27),"",'Sprint 1 - Bilan'!E27)</f>
        <v/>
      </c>
      <c r="F28" s="71" t="str">
        <f>IF(ISBLANK('Sprint 1 - Bilan'!F27),"",'Sprint 1 - Bilan'!F27)</f>
        <v/>
      </c>
      <c r="G28" s="106">
        <v>0.20833333333333301</v>
      </c>
      <c r="H28" s="107">
        <v>1</v>
      </c>
      <c r="I28" s="108"/>
      <c r="M28" s="3" t="b">
        <f t="shared" si="0"/>
        <v>0</v>
      </c>
      <c r="N28" s="3" t="b">
        <f t="shared" si="1"/>
        <v>0</v>
      </c>
      <c r="O28" s="3" t="b">
        <f t="shared" si="2"/>
        <v>0</v>
      </c>
      <c r="P28" s="3" t="b">
        <f t="shared" si="3"/>
        <v>1</v>
      </c>
      <c r="R28" s="8"/>
    </row>
    <row r="29" spans="2:18" x14ac:dyDescent="0.25">
      <c r="B29" s="53">
        <f>IF(LEN('Sprint 1 - Planification'!B28)&lt;&gt;0,'Sprint 1 - Planification'!B28,"")</f>
        <v>21</v>
      </c>
      <c r="C29" s="54" t="str">
        <f>IF(LEN('Sprint 1 - Planification'!C28)&lt;&gt;0,'Sprint 1 - Planification'!C28,"")</f>
        <v>Créer un UI pour la carte</v>
      </c>
      <c r="D29" s="55" t="str">
        <f>IF(LEN('Sprint 1 - Planification'!H28)&lt;&gt;0,'Sprint 1 - Planification'!H28,"")</f>
        <v>Sprint 2</v>
      </c>
      <c r="E29" s="68" t="str">
        <f>IF(ISBLANK('Sprint 1 - Bilan'!E28),"",'Sprint 1 - Bilan'!E28)</f>
        <v/>
      </c>
      <c r="F29" s="72" t="str">
        <f>IF(ISBLANK('Sprint 1 - Bilan'!F28),"",'Sprint 1 - Bilan'!F28)</f>
        <v/>
      </c>
      <c r="G29" s="109">
        <v>0.25</v>
      </c>
      <c r="H29" s="110">
        <v>1</v>
      </c>
      <c r="I29" s="111" t="s">
        <v>97</v>
      </c>
      <c r="M29" s="3" t="b">
        <f t="shared" si="0"/>
        <v>0</v>
      </c>
      <c r="N29" s="3" t="b">
        <f t="shared" si="1"/>
        <v>0</v>
      </c>
      <c r="O29" s="3" t="b">
        <f t="shared" si="2"/>
        <v>0</v>
      </c>
      <c r="P29" s="3" t="b">
        <f t="shared" si="3"/>
        <v>1</v>
      </c>
      <c r="R29" s="8"/>
    </row>
    <row r="30" spans="2:18" x14ac:dyDescent="0.25">
      <c r="B30" s="50">
        <f>IF(LEN('Sprint 1 - Planification'!B29)&lt;&gt;0,'Sprint 1 - Planification'!B29,"")</f>
        <v>22</v>
      </c>
      <c r="C30" s="51" t="str">
        <f>IF(LEN('Sprint 1 - Planification'!C29)&lt;&gt;0,'Sprint 1 - Planification'!C29,"")</f>
        <v>Créer l'animation des cartes</v>
      </c>
      <c r="D30" s="52" t="str">
        <f>IF(LEN('Sprint 1 - Planification'!H29)&lt;&gt;0,'Sprint 1 - Planification'!H29,"")</f>
        <v>Sprint 3</v>
      </c>
      <c r="E30" s="67" t="str">
        <f>IF(ISBLANK('Sprint 1 - Bilan'!E29),"",'Sprint 1 - Bilan'!E29)</f>
        <v/>
      </c>
      <c r="F30" s="71" t="str">
        <f>IF(ISBLANK('Sprint 1 - Bilan'!F29),"",'Sprint 1 - Bilan'!F29)</f>
        <v/>
      </c>
      <c r="G30" s="106"/>
      <c r="H30" s="107"/>
      <c r="I30" s="108"/>
      <c r="M30" s="3" t="b">
        <f t="shared" si="0"/>
        <v>0</v>
      </c>
      <c r="N30" s="3" t="b">
        <f t="shared" si="1"/>
        <v>0</v>
      </c>
      <c r="O30" s="3" t="b">
        <f t="shared" si="2"/>
        <v>0</v>
      </c>
      <c r="P30" s="3" t="b">
        <f t="shared" si="3"/>
        <v>1</v>
      </c>
      <c r="R30" s="8"/>
    </row>
    <row r="31" spans="2:18" x14ac:dyDescent="0.25">
      <c r="B31" s="53">
        <f>IF(LEN('Sprint 1 - Planification'!B30)&lt;&gt;0,'Sprint 1 - Planification'!B30,"")</f>
        <v>23</v>
      </c>
      <c r="C31" s="54" t="str">
        <f>IF(LEN('Sprint 1 - Planification'!C30)&lt;&gt;0,'Sprint 1 - Planification'!C30,"")</f>
        <v>Créer un UI pour le wild card</v>
      </c>
      <c r="D31" s="56" t="str">
        <f>IF(LEN('Sprint 1 - Planification'!H30)&lt;&gt;0,'Sprint 1 - Planification'!H30,"")</f>
        <v>Sprint 3</v>
      </c>
      <c r="E31" s="69" t="str">
        <f>IF(ISBLANK('Sprint 1 - Bilan'!E30),"",'Sprint 1 - Bilan'!E30)</f>
        <v/>
      </c>
      <c r="F31" s="73" t="str">
        <f>IF(ISBLANK('Sprint 1 - Bilan'!F30),"",'Sprint 1 - Bilan'!F30)</f>
        <v/>
      </c>
      <c r="G31" s="112"/>
      <c r="H31" s="110"/>
      <c r="I31" s="111"/>
      <c r="M31" s="3" t="b">
        <f t="shared" si="0"/>
        <v>0</v>
      </c>
      <c r="N31" s="3" t="b">
        <f t="shared" si="1"/>
        <v>0</v>
      </c>
      <c r="O31" s="3" t="b">
        <f t="shared" si="2"/>
        <v>0</v>
      </c>
      <c r="P31" s="3" t="b">
        <f t="shared" si="3"/>
        <v>1</v>
      </c>
      <c r="R31" s="8"/>
    </row>
    <row r="32" spans="2:18" x14ac:dyDescent="0.25">
      <c r="B32" s="50">
        <f>IF(LEN('Sprint 1 - Planification'!B31)&lt;&gt;0,'Sprint 1 - Planification'!B31,"")</f>
        <v>24</v>
      </c>
      <c r="C32" s="51" t="str">
        <f>IF(LEN('Sprint 1 - Planification'!C31)&lt;&gt;0,'Sprint 1 - Planification'!C31,"")</f>
        <v>créer un système de point</v>
      </c>
      <c r="D32" s="52" t="str">
        <f>IF(LEN('Sprint 1 - Planification'!H31)&lt;&gt;0,'Sprint 1 - Planification'!H31,"")</f>
        <v>Sprint 3</v>
      </c>
      <c r="E32" s="67" t="str">
        <f>IF(ISBLANK('Sprint 1 - Bilan'!E31),"",'Sprint 1 - Bilan'!E31)</f>
        <v/>
      </c>
      <c r="F32" s="71" t="str">
        <f>IF(ISBLANK('Sprint 1 - Bilan'!F31),"",'Sprint 1 - Bilan'!F31)</f>
        <v/>
      </c>
      <c r="G32" s="106"/>
      <c r="H32" s="107"/>
      <c r="I32" s="108"/>
      <c r="M32" s="3" t="b">
        <f t="shared" si="0"/>
        <v>0</v>
      </c>
      <c r="N32" s="3" t="b">
        <f t="shared" si="1"/>
        <v>0</v>
      </c>
      <c r="O32" s="3" t="b">
        <f t="shared" si="2"/>
        <v>0</v>
      </c>
      <c r="P32" s="3" t="b">
        <f t="shared" si="3"/>
        <v>1</v>
      </c>
      <c r="R32" s="8"/>
    </row>
    <row r="33" spans="2:18" x14ac:dyDescent="0.25">
      <c r="B33" s="53" t="str">
        <f>IF(LEN('Sprint 1 - Planification'!B32)&lt;&gt;0,'Sprint 1 - Planification'!B32,"")</f>
        <v/>
      </c>
      <c r="C33" s="54" t="str">
        <f>IF(LEN('Sprint 1 - Planification'!C32)&lt;&gt;0,'Sprint 1 - Planification'!C32,"")</f>
        <v/>
      </c>
      <c r="D33" s="56" t="str">
        <f>IF(LEN('Sprint 1 - Planification'!H32)&lt;&gt;0,'Sprint 1 - Planification'!H32,"")</f>
        <v/>
      </c>
      <c r="E33" s="69" t="str">
        <f>IF(ISBLANK('Sprint 1 - Bilan'!E32),"",'Sprint 1 - Bilan'!E32)</f>
        <v/>
      </c>
      <c r="F33" s="73" t="str">
        <f>IF(ISBLANK('Sprint 1 - Bilan'!F32),"",'Sprint 1 - Bilan'!F32)</f>
        <v/>
      </c>
      <c r="G33" s="112"/>
      <c r="H33" s="110"/>
      <c r="I33" s="111"/>
      <c r="M33" s="3" t="b">
        <f t="shared" si="0"/>
        <v>0</v>
      </c>
      <c r="N33" s="3" t="b">
        <f t="shared" si="1"/>
        <v>0</v>
      </c>
      <c r="O33" s="3" t="b">
        <f t="shared" si="2"/>
        <v>0</v>
      </c>
      <c r="P33" s="3" t="b">
        <f t="shared" si="3"/>
        <v>1</v>
      </c>
      <c r="R33" s="8"/>
    </row>
    <row r="34" spans="2:18" x14ac:dyDescent="0.25">
      <c r="B34" s="50" t="str">
        <f>IF(LEN('Sprint 1 - Planification'!B33)&lt;&gt;0,'Sprint 1 - Planification'!B33,"")</f>
        <v/>
      </c>
      <c r="C34" s="51" t="str">
        <f>IF(LEN('Sprint 1 - Planification'!C33)&lt;&gt;0,'Sprint 1 - Planification'!C33,"")</f>
        <v/>
      </c>
      <c r="D34" s="52" t="str">
        <f>IF(LEN('Sprint 1 - Planification'!H33)&lt;&gt;0,'Sprint 1 - Planification'!H33,"")</f>
        <v/>
      </c>
      <c r="E34" s="67" t="str">
        <f>IF(ISBLANK('Sprint 1 - Bilan'!E33),"",'Sprint 1 - Bilan'!E33)</f>
        <v/>
      </c>
      <c r="F34" s="71" t="str">
        <f>IF(ISBLANK('Sprint 1 - Bilan'!F33),"",'Sprint 1 - Bilan'!F33)</f>
        <v/>
      </c>
      <c r="G34" s="106"/>
      <c r="H34" s="107"/>
      <c r="I34" s="108"/>
      <c r="M34" s="3" t="b">
        <f t="shared" si="0"/>
        <v>0</v>
      </c>
      <c r="N34" s="3" t="b">
        <f t="shared" si="1"/>
        <v>0</v>
      </c>
      <c r="O34" s="3" t="b">
        <f t="shared" si="2"/>
        <v>0</v>
      </c>
      <c r="P34" s="3" t="b">
        <f t="shared" si="3"/>
        <v>1</v>
      </c>
      <c r="R34" s="8"/>
    </row>
    <row r="35" spans="2:18" x14ac:dyDescent="0.25">
      <c r="B35" s="53" t="str">
        <f>IF(LEN('Sprint 1 - Planification'!B34)&lt;&gt;0,'Sprint 1 - Planification'!B34,"")</f>
        <v/>
      </c>
      <c r="C35" s="54" t="str">
        <f>IF(LEN('Sprint 1 - Planification'!C34)&lt;&gt;0,'Sprint 1 - Planification'!C34,"")</f>
        <v/>
      </c>
      <c r="D35" s="55" t="str">
        <f>IF(LEN('Sprint 1 - Planification'!H34)&lt;&gt;0,'Sprint 1 - Planification'!H34,"")</f>
        <v/>
      </c>
      <c r="E35" s="68" t="str">
        <f>IF(ISBLANK('Sprint 1 - Bilan'!E34),"",'Sprint 1 - Bilan'!E34)</f>
        <v/>
      </c>
      <c r="F35" s="72" t="str">
        <f>IF(ISBLANK('Sprint 1 - Bilan'!F34),"",'Sprint 1 - Bilan'!F34)</f>
        <v/>
      </c>
      <c r="G35" s="109"/>
      <c r="H35" s="110"/>
      <c r="I35" s="111"/>
      <c r="M35" s="3" t="b">
        <f t="shared" si="0"/>
        <v>0</v>
      </c>
      <c r="N35" s="3" t="b">
        <f t="shared" si="1"/>
        <v>0</v>
      </c>
      <c r="O35" s="3" t="b">
        <f t="shared" si="2"/>
        <v>0</v>
      </c>
      <c r="P35" s="3" t="b">
        <f t="shared" si="3"/>
        <v>1</v>
      </c>
      <c r="R35" s="8"/>
    </row>
    <row r="36" spans="2:18" x14ac:dyDescent="0.25">
      <c r="B36" s="50" t="str">
        <f>IF(LEN('Sprint 1 - Planification'!B35)&lt;&gt;0,'Sprint 1 - Planification'!B35,"")</f>
        <v/>
      </c>
      <c r="C36" s="51" t="str">
        <f>IF(LEN('Sprint 1 - Planification'!C35)&lt;&gt;0,'Sprint 1 - Planification'!C35,"")</f>
        <v/>
      </c>
      <c r="D36" s="52" t="str">
        <f>IF(LEN('Sprint 1 - Planification'!H35)&lt;&gt;0,'Sprint 1 - Planification'!H35,"")</f>
        <v/>
      </c>
      <c r="E36" s="67" t="str">
        <f>IF(ISBLANK('Sprint 1 - Bilan'!E35),"",'Sprint 1 - Bilan'!E35)</f>
        <v/>
      </c>
      <c r="F36" s="71" t="str">
        <f>IF(ISBLANK('Sprint 1 - Bilan'!F35),"",'Sprint 1 - Bilan'!F35)</f>
        <v/>
      </c>
      <c r="G36" s="106"/>
      <c r="H36" s="107"/>
      <c r="I36" s="108"/>
      <c r="M36" s="3" t="b">
        <f t="shared" si="0"/>
        <v>0</v>
      </c>
      <c r="N36" s="3" t="b">
        <f t="shared" si="1"/>
        <v>0</v>
      </c>
      <c r="O36" s="3" t="b">
        <f t="shared" si="2"/>
        <v>0</v>
      </c>
      <c r="P36" s="3" t="b">
        <f t="shared" si="3"/>
        <v>1</v>
      </c>
      <c r="R36" s="8"/>
    </row>
    <row r="37" spans="2:18" x14ac:dyDescent="0.25">
      <c r="B37" s="53" t="str">
        <f>IF(LEN('Sprint 1 - Planification'!B36)&lt;&gt;0,'Sprint 1 - Planification'!B36,"")</f>
        <v/>
      </c>
      <c r="C37" s="54" t="str">
        <f>IF(LEN('Sprint 1 - Planification'!C36)&lt;&gt;0,'Sprint 1 - Planification'!C36,"")</f>
        <v/>
      </c>
      <c r="D37" s="56" t="str">
        <f>IF(LEN('Sprint 1 - Planification'!H36)&lt;&gt;0,'Sprint 1 - Planification'!H36,"")</f>
        <v/>
      </c>
      <c r="E37" s="69" t="str">
        <f>IF(ISBLANK('Sprint 1 - Bilan'!E36),"",'Sprint 1 - Bilan'!E36)</f>
        <v/>
      </c>
      <c r="F37" s="73" t="str">
        <f>IF(ISBLANK('Sprint 1 - Bilan'!F36),"",'Sprint 1 - Bilan'!F36)</f>
        <v/>
      </c>
      <c r="G37" s="112"/>
      <c r="H37" s="110"/>
      <c r="I37" s="111"/>
      <c r="M37" s="3" t="b">
        <f t="shared" si="0"/>
        <v>0</v>
      </c>
      <c r="N37" s="3" t="b">
        <f t="shared" si="1"/>
        <v>0</v>
      </c>
      <c r="O37" s="3" t="b">
        <f t="shared" si="2"/>
        <v>0</v>
      </c>
      <c r="P37" s="3" t="b">
        <f t="shared" si="3"/>
        <v>1</v>
      </c>
      <c r="R37" s="8"/>
    </row>
    <row r="38" spans="2:18" x14ac:dyDescent="0.25">
      <c r="B38" s="50" t="str">
        <f>IF(LEN('Sprint 1 - Planification'!B37)&lt;&gt;0,'Sprint 1 - Planification'!B37,"")</f>
        <v/>
      </c>
      <c r="C38" s="51" t="str">
        <f>IF(LEN('Sprint 1 - Planification'!C37)&lt;&gt;0,'Sprint 1 - Planification'!C37,"")</f>
        <v/>
      </c>
      <c r="D38" s="52" t="str">
        <f>IF(LEN('Sprint 1 - Planification'!H37)&lt;&gt;0,'Sprint 1 - Planification'!H37,"")</f>
        <v/>
      </c>
      <c r="E38" s="67" t="str">
        <f>IF(ISBLANK('Sprint 1 - Bilan'!E37),"",'Sprint 1 - Bilan'!E37)</f>
        <v/>
      </c>
      <c r="F38" s="71" t="str">
        <f>IF(ISBLANK('Sprint 1 - Bilan'!F37),"",'Sprint 1 - Bilan'!F37)</f>
        <v/>
      </c>
      <c r="G38" s="106"/>
      <c r="H38" s="107"/>
      <c r="I38" s="108"/>
      <c r="M38" s="3" t="b">
        <f t="shared" si="0"/>
        <v>0</v>
      </c>
      <c r="N38" s="3" t="b">
        <f t="shared" si="1"/>
        <v>0</v>
      </c>
      <c r="O38" s="3" t="b">
        <f t="shared" si="2"/>
        <v>0</v>
      </c>
      <c r="P38" s="3" t="b">
        <f t="shared" si="3"/>
        <v>1</v>
      </c>
      <c r="R38" s="8"/>
    </row>
    <row r="39" spans="2:18" x14ac:dyDescent="0.25">
      <c r="B39" s="53" t="str">
        <f>IF(LEN('Sprint 1 - Planification'!B38)&lt;&gt;0,'Sprint 1 - Planification'!B38,"")</f>
        <v/>
      </c>
      <c r="C39" s="54" t="str">
        <f>IF(LEN('Sprint 1 - Planification'!C38)&lt;&gt;0,'Sprint 1 - Planification'!C38,"")</f>
        <v/>
      </c>
      <c r="D39" s="56" t="str">
        <f>IF(LEN('Sprint 1 - Planification'!H38)&lt;&gt;0,'Sprint 1 - Planification'!H38,"")</f>
        <v/>
      </c>
      <c r="E39" s="69" t="str">
        <f>IF(ISBLANK('Sprint 1 - Bilan'!E38),"",'Sprint 1 - Bilan'!E38)</f>
        <v/>
      </c>
      <c r="F39" s="73" t="str">
        <f>IF(ISBLANK('Sprint 1 - Bilan'!F38),"",'Sprint 1 - Bilan'!F38)</f>
        <v/>
      </c>
      <c r="G39" s="112"/>
      <c r="H39" s="110"/>
      <c r="I39" s="111"/>
      <c r="M39" s="3" t="b">
        <f t="shared" si="0"/>
        <v>0</v>
      </c>
      <c r="N39" s="3" t="b">
        <f t="shared" si="1"/>
        <v>0</v>
      </c>
      <c r="O39" s="3" t="b">
        <f t="shared" si="2"/>
        <v>0</v>
      </c>
      <c r="P39" s="3" t="b">
        <f t="shared" si="3"/>
        <v>1</v>
      </c>
      <c r="R39" s="8"/>
    </row>
    <row r="40" spans="2:18" x14ac:dyDescent="0.25">
      <c r="B40" s="50" t="str">
        <f>IF(LEN('Sprint 1 - Planification'!B39)&lt;&gt;0,'Sprint 1 - Planification'!B39,"")</f>
        <v/>
      </c>
      <c r="C40" s="51" t="str">
        <f>IF(LEN('Sprint 1 - Planification'!C39)&lt;&gt;0,'Sprint 1 - Planification'!C39,"")</f>
        <v/>
      </c>
      <c r="D40" s="52" t="str">
        <f>IF(LEN('Sprint 1 - Planification'!H39)&lt;&gt;0,'Sprint 1 - Planification'!H39,"")</f>
        <v/>
      </c>
      <c r="E40" s="67" t="str">
        <f>IF(ISBLANK('Sprint 1 - Bilan'!E39),"",'Sprint 1 - Bilan'!E39)</f>
        <v/>
      </c>
      <c r="F40" s="71" t="str">
        <f>IF(ISBLANK('Sprint 1 - Bilan'!F39),"",'Sprint 1 - Bilan'!F39)</f>
        <v/>
      </c>
      <c r="G40" s="106"/>
      <c r="H40" s="107"/>
      <c r="I40" s="108"/>
      <c r="M40" s="3" t="b">
        <f t="shared" si="0"/>
        <v>0</v>
      </c>
      <c r="N40" s="3" t="b">
        <f t="shared" si="1"/>
        <v>0</v>
      </c>
      <c r="O40" s="3" t="b">
        <f t="shared" si="2"/>
        <v>0</v>
      </c>
      <c r="P40" s="3" t="b">
        <f t="shared" si="3"/>
        <v>1</v>
      </c>
      <c r="R40" s="8"/>
    </row>
    <row r="41" spans="2:18" x14ac:dyDescent="0.25">
      <c r="B41" s="53" t="str">
        <f>IF(LEN('Sprint 1 - Planification'!B40)&lt;&gt;0,'Sprint 1 - Planification'!B40,"")</f>
        <v/>
      </c>
      <c r="C41" s="54" t="str">
        <f>IF(LEN('Sprint 1 - Planification'!C40)&lt;&gt;0,'Sprint 1 - Planification'!C40,"")</f>
        <v/>
      </c>
      <c r="D41" s="55" t="str">
        <f>IF(LEN('Sprint 1 - Planification'!H40)&lt;&gt;0,'Sprint 1 - Planification'!H40,"")</f>
        <v/>
      </c>
      <c r="E41" s="68" t="str">
        <f>IF(ISBLANK('Sprint 1 - Bilan'!E40),"",'Sprint 1 - Bilan'!E40)</f>
        <v/>
      </c>
      <c r="F41" s="72" t="str">
        <f>IF(ISBLANK('Sprint 1 - Bilan'!F40),"",'Sprint 1 - Bilan'!F40)</f>
        <v/>
      </c>
      <c r="G41" s="109"/>
      <c r="H41" s="110"/>
      <c r="I41" s="111"/>
      <c r="M41" s="3" t="b">
        <f t="shared" si="0"/>
        <v>0</v>
      </c>
      <c r="N41" s="3" t="b">
        <f t="shared" si="1"/>
        <v>0</v>
      </c>
      <c r="O41" s="3" t="b">
        <f t="shared" si="2"/>
        <v>0</v>
      </c>
      <c r="P41" s="3" t="b">
        <f t="shared" si="3"/>
        <v>1</v>
      </c>
      <c r="R41" s="8"/>
    </row>
    <row r="42" spans="2:18" x14ac:dyDescent="0.25">
      <c r="B42" s="50" t="str">
        <f>IF(LEN('Sprint 1 - Planification'!B41)&lt;&gt;0,'Sprint 1 - Planification'!B41,"")</f>
        <v/>
      </c>
      <c r="C42" s="51" t="str">
        <f>IF(LEN('Sprint 1 - Planification'!C41)&lt;&gt;0,'Sprint 1 - Planification'!C41,"")</f>
        <v/>
      </c>
      <c r="D42" s="52" t="str">
        <f>IF(LEN('Sprint 1 - Planification'!H41)&lt;&gt;0,'Sprint 1 - Planification'!H41,"")</f>
        <v/>
      </c>
      <c r="E42" s="67" t="str">
        <f>IF(ISBLANK('Sprint 1 - Bilan'!E41),"",'Sprint 1 - Bilan'!E41)</f>
        <v/>
      </c>
      <c r="F42" s="71" t="str">
        <f>IF(ISBLANK('Sprint 1 - Bilan'!F41),"",'Sprint 1 - Bilan'!F41)</f>
        <v/>
      </c>
      <c r="G42" s="106"/>
      <c r="H42" s="107"/>
      <c r="I42" s="108"/>
      <c r="M42" s="3" t="b">
        <f t="shared" si="0"/>
        <v>0</v>
      </c>
      <c r="N42" s="3" t="b">
        <f t="shared" si="1"/>
        <v>0</v>
      </c>
      <c r="O42" s="3" t="b">
        <f t="shared" si="2"/>
        <v>0</v>
      </c>
      <c r="P42" s="3" t="b">
        <f t="shared" si="3"/>
        <v>1</v>
      </c>
      <c r="R42" s="8"/>
    </row>
    <row r="43" spans="2:18" ht="15.75" thickBot="1" x14ac:dyDescent="0.3">
      <c r="B43" s="57" t="str">
        <f>IF(LEN('Sprint 1 - Planification'!B42)&lt;&gt;0,'Sprint 1 - Planification'!B42,"")</f>
        <v/>
      </c>
      <c r="C43" s="58" t="str">
        <f>IF(LEN('Sprint 1 - Planification'!C42)&lt;&gt;0,'Sprint 1 - Planification'!C42,"")</f>
        <v/>
      </c>
      <c r="D43" s="59" t="str">
        <f>IF(LEN('Sprint 1 - Planification'!H42)&lt;&gt;0,'Sprint 1 - Planification'!H42,"")</f>
        <v/>
      </c>
      <c r="E43" s="70" t="str">
        <f>IF(ISBLANK('Sprint 1 - Bilan'!E42),"",'Sprint 1 - Bilan'!E42)</f>
        <v/>
      </c>
      <c r="F43" s="74" t="str">
        <f>IF(ISBLANK('Sprint 1 - Bilan'!F42),"",'Sprint 1 - Bilan'!F42)</f>
        <v/>
      </c>
      <c r="G43" s="113"/>
      <c r="H43" s="114"/>
      <c r="I43" s="115"/>
      <c r="M43" s="3" t="b">
        <f t="shared" si="0"/>
        <v>0</v>
      </c>
      <c r="N43" s="3" t="b">
        <f t="shared" si="1"/>
        <v>0</v>
      </c>
      <c r="O43" s="3" t="b">
        <f t="shared" si="2"/>
        <v>0</v>
      </c>
      <c r="P43" s="3" t="b">
        <f t="shared" si="3"/>
        <v>1</v>
      </c>
      <c r="R43" s="8"/>
    </row>
    <row r="44" spans="2:18" x14ac:dyDescent="0.25">
      <c r="M44" s="3">
        <f>COUNTIF(M9:M43,TRUE)</f>
        <v>0</v>
      </c>
      <c r="N44" s="3">
        <f t="shared" ref="N44:O44" si="5">COUNTIF(N9:N43,TRUE)</f>
        <v>0</v>
      </c>
      <c r="O44" s="3">
        <f t="shared" si="5"/>
        <v>1</v>
      </c>
      <c r="P44" s="3">
        <f>COUNTIF(P9:P43,FALSE)</f>
        <v>3</v>
      </c>
      <c r="R44" s="8"/>
    </row>
    <row r="45" spans="2:18" x14ac:dyDescent="0.25">
      <c r="M45" s="3">
        <f>SUM(M44:O44)</f>
        <v>1</v>
      </c>
      <c r="R45" s="8"/>
    </row>
    <row r="46" spans="2:18" x14ac:dyDescent="0.25">
      <c r="M46" s="3" t="str">
        <f>IF(M45=0, "aucun champ", IF(M45=1, "1 champ", M45 &amp; " champs"))</f>
        <v>1 champ</v>
      </c>
      <c r="R46" s="8"/>
    </row>
    <row r="47" spans="2:18" x14ac:dyDescent="0.25">
      <c r="R47" s="8"/>
    </row>
    <row r="48" spans="2:18" x14ac:dyDescent="0.25">
      <c r="R48" s="8"/>
    </row>
    <row r="49" spans="18:18" x14ac:dyDescent="0.25">
      <c r="R49" s="8"/>
    </row>
    <row r="50" spans="18:18" x14ac:dyDescent="0.25">
      <c r="R50" s="8"/>
    </row>
    <row r="51" spans="18:18" x14ac:dyDescent="0.25">
      <c r="R51" s="8"/>
    </row>
    <row r="52" spans="18:18" x14ac:dyDescent="0.25">
      <c r="R52" s="8"/>
    </row>
    <row r="53" spans="18:18" x14ac:dyDescent="0.25">
      <c r="R53" s="8"/>
    </row>
    <row r="54" spans="18:18" x14ac:dyDescent="0.25">
      <c r="R54" s="8"/>
    </row>
    <row r="55" spans="18:18" x14ac:dyDescent="0.25">
      <c r="R55" s="8"/>
    </row>
    <row r="56" spans="18:18" x14ac:dyDescent="0.25">
      <c r="R56" s="8"/>
    </row>
    <row r="57" spans="18:18" x14ac:dyDescent="0.25">
      <c r="R57" s="8"/>
    </row>
  </sheetData>
  <sheetProtection algorithmName="SHA-512" hashValue="ZB3MfYPEW+sVdtABi+xPa0NKZxMFeDs5AFUV5T8vttFRaUGynFi6QGTmcG64ndR8OsKi8TSDTJ95TLSAJwD7Og==" saltValue="6MfO1tXepsVGLiD5c1UI/g==" spinCount="100000" sheet="1" objects="1" scenarios="1" selectLockedCells="1"/>
  <mergeCells count="9">
    <mergeCell ref="B2:I2"/>
    <mergeCell ref="H3:I3"/>
    <mergeCell ref="E7:F7"/>
    <mergeCell ref="D7:D8"/>
    <mergeCell ref="C7:C8"/>
    <mergeCell ref="B7:B8"/>
    <mergeCell ref="G7:G8"/>
    <mergeCell ref="H7:H8"/>
    <mergeCell ref="I7:I8"/>
  </mergeCells>
  <conditionalFormatting sqref="B9:F43">
    <cfRule type="expression" dxfId="35" priority="10">
      <formula>OR($F9=100%,$H9=100%)</formula>
    </cfRule>
    <cfRule type="expression" dxfId="34" priority="11">
      <formula>OR($D9="Sprint 3",AND($D9="Sprint 1",$F9=100%))</formula>
    </cfRule>
  </conditionalFormatting>
  <conditionalFormatting sqref="G21:I21 G23:I23 G25:I25 G27:I27 G29:I29 G31:I31 G33:I33 G35:I35 G37:I37 G39:I39 G41:I41 G43:I43">
    <cfRule type="expression" dxfId="33" priority="19">
      <formula>AND($D21="Sprint 3",$H21&gt;0)</formula>
    </cfRule>
    <cfRule type="expression" dxfId="32" priority="20">
      <formula>AND($D21&lt;&gt;"Sprint 3",$H21&lt;1,NOT(ISBLANK($H21)))</formula>
    </cfRule>
  </conditionalFormatting>
  <conditionalFormatting sqref="G20:I20 G22:I22 G24:I24 G26:I26 G28:I28 G30:I30 G32:I32 G34:I34 G36:I36 G38:I38 G40:I40 G42:I42">
    <cfRule type="expression" dxfId="31" priority="16">
      <formula>AND($D20="Sprint 3",$H20&gt;0)</formula>
    </cfRule>
    <cfRule type="expression" dxfId="30" priority="17">
      <formula>AND($D20&lt;&gt;"Sprint 3",$H20&lt;1,NOT(ISBLANK($H20)))</formula>
    </cfRule>
  </conditionalFormatting>
  <conditionalFormatting sqref="I20:I43">
    <cfRule type="expression" dxfId="29" priority="15">
      <formula>$O20</formula>
    </cfRule>
  </conditionalFormatting>
  <conditionalFormatting sqref="G20:G43">
    <cfRule type="expression" dxfId="28" priority="14">
      <formula>$M20</formula>
    </cfRule>
  </conditionalFormatting>
  <conditionalFormatting sqref="H20:H43">
    <cfRule type="expression" dxfId="27" priority="13">
      <formula>$N20</formula>
    </cfRule>
  </conditionalFormatting>
  <conditionalFormatting sqref="I5">
    <cfRule type="expression" dxfId="26" priority="12">
      <formula>$M$45&gt;0</formula>
    </cfRule>
  </conditionalFormatting>
  <conditionalFormatting sqref="B9:F9 B11:F11 B13:F13 B15:F15 B17:F17 B19:F19 B21:I21 B23:I23 B25:I25 B27:I27 B29:I29 B31:I31 B33:I33 B35:I35 B37:I37 B39:I39 B41:I41 B43:I43">
    <cfRule type="expression" dxfId="25" priority="21">
      <formula>LEN($B9)=0</formula>
    </cfRule>
  </conditionalFormatting>
  <conditionalFormatting sqref="B10:F10 B12:F12 B14:F14 B16:F16 B18:F18 B20:I20 B22:I22 B24:I24 B26:I26 B28:I28 B30:I30 B32:I32 B34:I34 B36:I36 B38:I38 B40:I40 B42:I42">
    <cfRule type="expression" dxfId="24" priority="18">
      <formula>LEN($B10)=0</formula>
    </cfRule>
  </conditionalFormatting>
  <conditionalFormatting sqref="G9:I9 G11:I11 G13:I13 G15:I15 G17:I17 G19:I19">
    <cfRule type="expression" dxfId="23" priority="7">
      <formula>AND($D9="Sprint 3",$H9&gt;0)</formula>
    </cfRule>
    <cfRule type="expression" dxfId="22" priority="8">
      <formula>AND($D9&lt;&gt;"Sprint 3",$H9&lt;1,NOT(ISBLANK($H9)))</formula>
    </cfRule>
  </conditionalFormatting>
  <conditionalFormatting sqref="G10:I10 G12:I12 G14:I14 G16:I16 G18:I18">
    <cfRule type="expression" dxfId="21" priority="4">
      <formula>AND($D10="Sprint 3",$H10&gt;0)</formula>
    </cfRule>
    <cfRule type="expression" dxfId="20" priority="5">
      <formula>AND($D10&lt;&gt;"Sprint 3",$H10&lt;1,NOT(ISBLANK($H10)))</formula>
    </cfRule>
  </conditionalFormatting>
  <conditionalFormatting sqref="I9:I19">
    <cfRule type="expression" dxfId="19" priority="3">
      <formula>$O9</formula>
    </cfRule>
  </conditionalFormatting>
  <conditionalFormatting sqref="G9:G19">
    <cfRule type="expression" dxfId="18" priority="2">
      <formula>$M9</formula>
    </cfRule>
  </conditionalFormatting>
  <conditionalFormatting sqref="H9:H19">
    <cfRule type="expression" dxfId="17" priority="1">
      <formula>$N9</formula>
    </cfRule>
  </conditionalFormatting>
  <conditionalFormatting sqref="G9:I9 G11:I11 G13:I13 G15:I15 G17:I17 G19:I19">
    <cfRule type="expression" dxfId="16" priority="9">
      <formula>LEN($B9)=0</formula>
    </cfRule>
  </conditionalFormatting>
  <conditionalFormatting sqref="G10:I10 G12:I12 G14:I14 G16:I16 G18:I18">
    <cfRule type="expression" dxfId="15" priority="6">
      <formula>LEN($B10)=0</formula>
    </cfRule>
  </conditionalFormatting>
  <dataValidations count="6">
    <dataValidation type="textLength" allowBlank="1" showInputMessage="1" showErrorMessage="1" errorTitle="Nom de tâche trop long" error="Le nom de votre tâche doit être court. _x000a_Un maximum de 72 caractères est mis à votre disposition._x000a_Pour plus de détail, veuillez faire l'ajout de commentaires." promptTitle="Nom de la tâche" prompt="_x000a_Veuillez saisir le nom de la tâche._x000a__x000a_Lorsque pertinent, n'oubliez pas d'ajouter une description de votre tâche sous forme de commentaire." sqref="C9:C43" xr:uid="{00000000-0002-0000-0200-000000000000}">
      <formula1>0</formula1>
      <formula2>72</formula2>
    </dataValidation>
    <dataValidation type="list" allowBlank="1" showInputMessage="1" showErrorMessage="1" errorTitle="Erreur de saisie" error="Les valeurs permises sont de 0% à 100% par intervalle de 5%." promptTitle="Avancement" prompt="_x000a_Veuillez saisir l'avancement de la tâche en terme de proportion sur la quantité de travail à faire._x000a__x000a_L'avancement est une estimation de la charge de travail effectuée par rapport à la réalisation complète de la tâche." sqref="H9" xr:uid="{00000000-0002-0000-0200-000001000000}">
      <formula1>Avancement</formula1>
    </dataValidation>
    <dataValidation type="textLength" allowBlank="1" showInputMessage="1" showErrorMessage="1" errorTitle="Erreur de saisie" error="Le nom de votre tâche doit être court. _x000a_Un maximum de 72 caractères est mis à votre disposition._x000a_Pour plus de détail, veuillez faire l'ajout de commentaires." promptTitle="Commentaires" prompt="_x000a_Si vous avez un retard, veuillez expliquer pourquoi et quelles sont les mesures envisagées pour rendre le projet à temps._x000a__x000a_Le texte doit être concis et précis. L'ajout d'un commentaire est toutefois pertinent si une description plus étendue est requise." sqref="I9:I43" xr:uid="{00000000-0002-0000-0200-000002000000}">
      <formula1>0</formula1>
      <formula2>72</formula2>
    </dataValidation>
    <dataValidation type="list" allowBlank="1" showInputMessage="1" showErrorMessage="1" errorTitle="Erreur de saisie" error="Les valeurs permises sont de 0h00 à 22h00 par intervalle de 15 minutes." promptTitle="Temps investi" prompt="_x000a_Veuillez saisir le temps que vous avez investi pour cette tâche pendant la période du Sprint 2. Vous devez ignorer le temps mis lors du sprint précédent._x000a__x000a_L'estimation de votre temps doit être le plus réaliste possible." sqref="G9:G43" xr:uid="{00000000-0002-0000-0200-000003000000}">
      <formula1>TempsEstime</formula1>
    </dataValidation>
    <dataValidation type="list" allowBlank="1" showInputMessage="1" showErrorMessage="1" errorTitle="Erreur de saisie" error="Les valeurs permises sont de 0h00 à 22h00 par intervalle de 15 minutes." promptTitle="Temps investi" prompt="_x000a_Veuillez saisir le temps que vous avez investi pour cette tâche pendant la période du Sprint 2. Vous devez ignorer le temps mis lors du sprint précédent._x000a__x000a_L'estimation de votre temps doit être le plus réaliste possible." sqref="G9" xr:uid="{00000000-0002-0000-0200-000004000000}">
      <formula1>Kossessa</formula1>
    </dataValidation>
    <dataValidation type="list" allowBlank="1" showInputMessage="1" showErrorMessage="1" errorTitle="Erreur de saisie." error="Les valeurs permises sont de 0% à 100% par intervalle de 5%." promptTitle="Avancement" prompt="_x000a_Veuillez saisir l'avancement de la tâche en terme de proportion sur la quantité de travail à faire._x000a__x000a_L'avancement est une estimation de la charge de travail effectuée par rapport à la réalisation complète de la tâche." sqref="H10:H43" xr:uid="{00000000-0002-0000-0200-000005000000}">
      <formula1>Avancement</formula1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Z57"/>
  <sheetViews>
    <sheetView showGridLines="0" showRowColHeaders="0" tabSelected="1" workbookViewId="0">
      <selection activeCell="I32" sqref="I32"/>
    </sheetView>
  </sheetViews>
  <sheetFormatPr baseColWidth="10" defaultColWidth="11.42578125" defaultRowHeight="15" x14ac:dyDescent="0.25"/>
  <cols>
    <col min="1" max="1" width="1.42578125" style="4" customWidth="1"/>
    <col min="2" max="2" width="4.28515625" style="3" customWidth="1"/>
    <col min="3" max="3" width="71.42578125" style="4" customWidth="1"/>
    <col min="4" max="8" width="11.42578125" style="3" customWidth="1"/>
    <col min="9" max="9" width="71.42578125" style="3" customWidth="1"/>
    <col min="10" max="12" width="11.42578125" style="4"/>
    <col min="13" max="19" width="11.42578125" style="3" hidden="1" customWidth="1"/>
    <col min="20" max="26" width="11.42578125" style="4" hidden="1" customWidth="1"/>
    <col min="27" max="27" width="11.42578125" style="4" customWidth="1"/>
    <col min="28" max="16384" width="11.42578125" style="4"/>
  </cols>
  <sheetData>
    <row r="1" spans="2:25" ht="7.5" customHeight="1" x14ac:dyDescent="0.25"/>
    <row r="2" spans="2:25" ht="22.5" customHeight="1" thickBot="1" x14ac:dyDescent="0.4">
      <c r="B2" s="123" t="str">
        <f>'Sprint 1 - Planification'!B2:H2</f>
        <v>UnoJS</v>
      </c>
      <c r="C2" s="123"/>
      <c r="D2" s="123"/>
      <c r="E2" s="123"/>
      <c r="F2" s="123"/>
      <c r="G2" s="123"/>
      <c r="H2" s="123"/>
      <c r="I2" s="123"/>
    </row>
    <row r="3" spans="2:25" x14ac:dyDescent="0.25">
      <c r="B3" s="20" t="s">
        <v>34</v>
      </c>
      <c r="C3" s="21"/>
      <c r="D3" s="33"/>
      <c r="E3" s="33"/>
      <c r="F3" s="33"/>
      <c r="G3" s="33"/>
      <c r="H3" s="124"/>
      <c r="I3" s="124"/>
    </row>
    <row r="4" spans="2:25" ht="22.5" customHeight="1" x14ac:dyDescent="0.25">
      <c r="B4" s="5"/>
      <c r="C4" s="6"/>
      <c r="D4" s="5"/>
      <c r="E4" s="5"/>
      <c r="F4" s="5"/>
      <c r="G4" s="5"/>
      <c r="H4" s="5"/>
      <c r="I4" s="5"/>
    </row>
    <row r="5" spans="2:25" ht="22.5" customHeight="1" thickBot="1" x14ac:dyDescent="0.25">
      <c r="B5" s="34" t="s">
        <v>35</v>
      </c>
      <c r="C5" s="35"/>
      <c r="D5" s="35"/>
      <c r="E5" s="35"/>
      <c r="F5" s="35"/>
      <c r="G5" s="35"/>
      <c r="H5" s="35"/>
      <c r="I5" s="64" t="str">
        <f>IF(M45=0,CONCATENATE("Ce sprint totalise ", W15, " de travail réalisé. ",W16),CONCATENATE("Attention, il reste ",M46," à remplir!"))</f>
        <v>Attention, il reste 6 champs à remplir!</v>
      </c>
    </row>
    <row r="6" spans="2:25" ht="7.5" customHeight="1" thickBot="1" x14ac:dyDescent="0.3"/>
    <row r="7" spans="2:25" x14ac:dyDescent="0.25">
      <c r="B7" s="131" t="s">
        <v>3</v>
      </c>
      <c r="C7" s="129" t="s">
        <v>4</v>
      </c>
      <c r="D7" s="127" t="s">
        <v>28</v>
      </c>
      <c r="E7" s="125" t="s">
        <v>36</v>
      </c>
      <c r="F7" s="126"/>
      <c r="G7" s="131" t="s">
        <v>8</v>
      </c>
      <c r="H7" s="133" t="s">
        <v>29</v>
      </c>
      <c r="I7" s="135" t="s">
        <v>30</v>
      </c>
      <c r="M7" s="7"/>
    </row>
    <row r="8" spans="2:25" x14ac:dyDescent="0.25">
      <c r="B8" s="132"/>
      <c r="C8" s="130"/>
      <c r="D8" s="128"/>
      <c r="E8" s="119" t="s">
        <v>8</v>
      </c>
      <c r="F8" s="119" t="s">
        <v>29</v>
      </c>
      <c r="G8" s="132"/>
      <c r="H8" s="134"/>
      <c r="I8" s="136"/>
      <c r="M8" s="7"/>
    </row>
    <row r="9" spans="2:25" x14ac:dyDescent="0.25">
      <c r="B9" s="47">
        <f>IF(LEN('Sprint 1 - Planification'!B8)&lt;&gt;0,'Sprint 1 - Planification'!B8,"")</f>
        <v>1</v>
      </c>
      <c r="C9" s="48" t="str">
        <f>IF(LEN('Sprint 1 - Planification'!C8)&lt;&gt;0,'Sprint 1 - Planification'!C8,"")</f>
        <v>Valider le projet avec l'enseignant</v>
      </c>
      <c r="D9" s="49" t="str">
        <f>IF(LEN('Sprint 1 - Planification'!H8)&lt;&gt;0,'Sprint 1 - Planification'!H8,"")</f>
        <v>Sprint 1</v>
      </c>
      <c r="E9" s="66">
        <f>IF(_xlfn.NUMBERVALUE('Sprint 2 - Bilan'!$E9)+_xlfn.NUMBERVALUE('Sprint 2 - Bilan'!$G9)=0,"",_xlfn.NUMBERVALUE('Sprint 2 - Bilan'!$E9)+_xlfn.NUMBERVALUE('Sprint 2 - Bilan'!$G9))</f>
        <v>2.0833333333333402E-2</v>
      </c>
      <c r="F9" s="65">
        <f>IF(LEN('Sprint 2 - Bilan'!$H9)&lt;&gt;0,'Sprint 2 - Bilan'!$H9,IF(LEN('Sprint 2 - Bilan'!$F9)=0,"",'Sprint 2 - Bilan'!$F9))</f>
        <v>1</v>
      </c>
      <c r="G9" s="103"/>
      <c r="H9" s="104"/>
      <c r="I9" s="105"/>
      <c r="M9" s="3" t="b">
        <f>OR(AND(NOT(P9),LEN($G9)=0),AND(LEN($H9)&gt;0,LEN($G9)=0))</f>
        <v>0</v>
      </c>
      <c r="N9" s="3" t="b">
        <f>AND(NOT($P9),LEN($H9)=0)</f>
        <v>0</v>
      </c>
      <c r="O9" s="3" t="b">
        <f>AND(LEN($H9)&gt;0,$H9&lt;100%,LEN($I9)=0)</f>
        <v>0</v>
      </c>
      <c r="P9" s="3" t="b">
        <f>IF(LEN($C9)=0,TRUE,IF(LEN($F9)=0,IF(LEN($H9)=0,FALSE,$H9=100%),IF($F9=100%,TRUE,IF(LEN($H9)=0,FALSE,$H9=100%))))</f>
        <v>1</v>
      </c>
      <c r="R9" s="4" t="s">
        <v>13</v>
      </c>
      <c r="S9" s="61">
        <f t="array" ref="S9">SUM(($D$9:$D$43=$R9)*$G$9:$G$43)</f>
        <v>0</v>
      </c>
      <c r="T9" s="62">
        <f>S9*24*60</f>
        <v>0</v>
      </c>
      <c r="V9" s="9">
        <f>SUM(G9:G43)</f>
        <v>1.4062500000000044</v>
      </c>
    </row>
    <row r="10" spans="2:25" x14ac:dyDescent="0.25">
      <c r="B10" s="50">
        <f>IF(LEN('Sprint 1 - Planification'!B9)&lt;&gt;0,'Sprint 1 - Planification'!B9,"")</f>
        <v>2</v>
      </c>
      <c r="C10" s="51" t="str">
        <f>IF(LEN('Sprint 1 - Planification'!C9)&lt;&gt;0,'Sprint 1 - Planification'!C9,"")</f>
        <v>Réaliser les éléments de rédaction technique</v>
      </c>
      <c r="D10" s="52" t="str">
        <f>IF(LEN('Sprint 1 - Planification'!H9)&lt;&gt;0,'Sprint 1 - Planification'!H9,"")</f>
        <v>Sprint 1</v>
      </c>
      <c r="E10" s="67">
        <f>IF(_xlfn.NUMBERVALUE('Sprint 2 - Bilan'!$E10)+_xlfn.NUMBERVALUE('Sprint 2 - Bilan'!$G10)=0,"",_xlfn.NUMBERVALUE('Sprint 2 - Bilan'!$E10)+_xlfn.NUMBERVALUE('Sprint 2 - Bilan'!$G10))</f>
        <v>2.0833333333333301E-2</v>
      </c>
      <c r="F10" s="71">
        <f>IF(LEN('Sprint 2 - Bilan'!$H10)&lt;&gt;0,'Sprint 2 - Bilan'!$H10,IF(LEN('Sprint 2 - Bilan'!$F10)=0,"",'Sprint 2 - Bilan'!$F10))</f>
        <v>1</v>
      </c>
      <c r="G10" s="106"/>
      <c r="H10" s="107"/>
      <c r="I10" s="108"/>
      <c r="M10" s="3" t="b">
        <f t="shared" ref="M10:M43" si="0">OR(AND(NOT(P10),LEN($G10)=0),AND(LEN($H10)&gt;0,LEN($G10)=0))</f>
        <v>0</v>
      </c>
      <c r="N10" s="3" t="b">
        <f t="shared" ref="N10:N43" si="1">AND(NOT($P10),LEN($H10)=0)</f>
        <v>0</v>
      </c>
      <c r="O10" s="3" t="b">
        <f t="shared" ref="O10:O43" si="2">AND(LEN($H10)&gt;0,$H10&lt;100%,LEN($I10)=0)</f>
        <v>0</v>
      </c>
      <c r="P10" s="3" t="b">
        <f t="shared" ref="P10:P43" si="3">IF(LEN($C10)=0,TRUE,IF(LEN($F10)=0,IF(LEN($H10)=0,FALSE,$H10=100%),IF($F10=100%,TRUE,IF(LEN($H10)=0,FALSE,$H10=100%))))</f>
        <v>1</v>
      </c>
      <c r="R10" s="4" t="s">
        <v>18</v>
      </c>
      <c r="S10" s="61">
        <f t="array" ref="S10">SUM(($D$9:$D$43=$R10)*$G$9:$G$43)</f>
        <v>0.39583333333333304</v>
      </c>
      <c r="T10" s="62">
        <f t="shared" ref="T10:T11" si="4">S10*24*60</f>
        <v>569.99999999999955</v>
      </c>
      <c r="V10" s="10">
        <f>V9</f>
        <v>1.4062500000000044</v>
      </c>
    </row>
    <row r="11" spans="2:25" x14ac:dyDescent="0.25">
      <c r="B11" s="53">
        <f>IF(LEN('Sprint 1 - Planification'!B10)&lt;&gt;0,'Sprint 1 - Planification'!B10,"")</f>
        <v>3</v>
      </c>
      <c r="C11" s="54" t="str">
        <f>IF(LEN('Sprint 1 - Planification'!C10)&lt;&gt;0,'Sprint 1 - Planification'!C10,"")</f>
        <v>Rédaction du document de conception</v>
      </c>
      <c r="D11" s="55" t="str">
        <f>IF(LEN('Sprint 1 - Planification'!H10)&lt;&gt;0,'Sprint 1 - Planification'!H10,"")</f>
        <v>Sprint 1</v>
      </c>
      <c r="E11" s="68">
        <f>IF(_xlfn.NUMBERVALUE('Sprint 2 - Bilan'!$E11)+_xlfn.NUMBERVALUE('Sprint 2 - Bilan'!$G11)=0,"",_xlfn.NUMBERVALUE('Sprint 2 - Bilan'!$E11)+_xlfn.NUMBERVALUE('Sprint 2 - Bilan'!$G11))</f>
        <v>2.0833333333333301E-2</v>
      </c>
      <c r="F11" s="72">
        <f>IF(LEN('Sprint 2 - Bilan'!$H11)&lt;&gt;0,'Sprint 2 - Bilan'!$H11,IF(LEN('Sprint 2 - Bilan'!$F11)=0,"",'Sprint 2 - Bilan'!$F11))</f>
        <v>1</v>
      </c>
      <c r="G11" s="109"/>
      <c r="H11" s="110"/>
      <c r="I11" s="111"/>
      <c r="M11" s="3" t="b">
        <f t="shared" si="0"/>
        <v>0</v>
      </c>
      <c r="N11" s="3" t="b">
        <f t="shared" si="1"/>
        <v>0</v>
      </c>
      <c r="O11" s="3" t="b">
        <f t="shared" si="2"/>
        <v>0</v>
      </c>
      <c r="P11" s="3" t="b">
        <f t="shared" si="3"/>
        <v>1</v>
      </c>
      <c r="R11" s="4" t="s">
        <v>21</v>
      </c>
      <c r="S11" s="61">
        <f t="array" ref="S11">SUM(($D$9:$D$43=$R11)*$G$9:$G$43)</f>
        <v>1.0104166666666716</v>
      </c>
      <c r="T11" s="62">
        <f t="shared" si="4"/>
        <v>1455.0000000000073</v>
      </c>
      <c r="V11" s="63">
        <f>DAY(V9)*24+HOUR(V9)</f>
        <v>33</v>
      </c>
    </row>
    <row r="12" spans="2:25" x14ac:dyDescent="0.25">
      <c r="B12" s="50">
        <f>IF(LEN('Sprint 1 - Planification'!B11)&lt;&gt;0,'Sprint 1 - Planification'!B11,"")</f>
        <v>4</v>
      </c>
      <c r="C12" s="51" t="str">
        <f>IF(LEN('Sprint 1 - Planification'!C11)&lt;&gt;0,'Sprint 1 - Planification'!C11,"")</f>
        <v>Rédaction du document de planification</v>
      </c>
      <c r="D12" s="52" t="str">
        <f>IF(LEN('Sprint 1 - Planification'!H11)&lt;&gt;0,'Sprint 1 - Planification'!H11,"")</f>
        <v>Sprint 1</v>
      </c>
      <c r="E12" s="67">
        <f>IF(_xlfn.NUMBERVALUE('Sprint 2 - Bilan'!$E12)+_xlfn.NUMBERVALUE('Sprint 2 - Bilan'!$G12)=0,"",_xlfn.NUMBERVALUE('Sprint 2 - Bilan'!$E12)+_xlfn.NUMBERVALUE('Sprint 2 - Bilan'!$G12))</f>
        <v>4.1666666666666699E-2</v>
      </c>
      <c r="F12" s="71">
        <f>IF(LEN('Sprint 2 - Bilan'!$H12)&lt;&gt;0,'Sprint 2 - Bilan'!$H12,IF(LEN('Sprint 2 - Bilan'!$F12)=0,"",'Sprint 2 - Bilan'!$F12))</f>
        <v>1</v>
      </c>
      <c r="G12" s="106"/>
      <c r="H12" s="107"/>
      <c r="I12" s="108"/>
      <c r="M12" s="3" t="b">
        <f t="shared" si="0"/>
        <v>0</v>
      </c>
      <c r="N12" s="3" t="b">
        <f t="shared" si="1"/>
        <v>0</v>
      </c>
      <c r="O12" s="3" t="b">
        <f t="shared" si="2"/>
        <v>0</v>
      </c>
      <c r="P12" s="3" t="b">
        <f t="shared" si="3"/>
        <v>1</v>
      </c>
      <c r="Q12" s="8"/>
      <c r="R12" s="8"/>
      <c r="V12" s="4">
        <f>MINUTE(V9)</f>
        <v>45</v>
      </c>
    </row>
    <row r="13" spans="2:25" x14ac:dyDescent="0.25">
      <c r="B13" s="53">
        <f>IF(LEN('Sprint 1 - Planification'!B12)&lt;&gt;0,'Sprint 1 - Planification'!B12,"")</f>
        <v>5</v>
      </c>
      <c r="C13" s="54" t="str">
        <f>IF(LEN('Sprint 1 - Planification'!C12)&lt;&gt;0,'Sprint 1 - Planification'!C12,"")</f>
        <v>Creer une classe mère carte</v>
      </c>
      <c r="D13" s="56" t="str">
        <f>IF(LEN('Sprint 1 - Planification'!H12)&lt;&gt;0,'Sprint 1 - Planification'!H12,"")</f>
        <v>Sprint 2</v>
      </c>
      <c r="E13" s="69">
        <f>IF(_xlfn.NUMBERVALUE('Sprint 2 - Bilan'!$E13)+_xlfn.NUMBERVALUE('Sprint 2 - Bilan'!$G13)=0,"",_xlfn.NUMBERVALUE('Sprint 2 - Bilan'!$E13)+_xlfn.NUMBERVALUE('Sprint 2 - Bilan'!$G13))</f>
        <v>8.3333333333333301E-2</v>
      </c>
      <c r="F13" s="73">
        <f>IF(LEN('Sprint 2 - Bilan'!$H13)&lt;&gt;0,'Sprint 2 - Bilan'!$H13,IF(LEN('Sprint 2 - Bilan'!$F13)=0,"",'Sprint 2 - Bilan'!$F13))</f>
        <v>1</v>
      </c>
      <c r="G13" s="112"/>
      <c r="H13" s="110"/>
      <c r="I13" s="111"/>
      <c r="M13" s="3" t="b">
        <f t="shared" si="0"/>
        <v>0</v>
      </c>
      <c r="N13" s="3" t="b">
        <f t="shared" si="1"/>
        <v>0</v>
      </c>
      <c r="O13" s="3" t="b">
        <f t="shared" si="2"/>
        <v>0</v>
      </c>
      <c r="P13" s="3" t="b">
        <f t="shared" si="3"/>
        <v>1</v>
      </c>
      <c r="R13" s="8"/>
      <c r="U13" s="4" t="s">
        <v>24</v>
      </c>
      <c r="V13" s="63">
        <f>V11</f>
        <v>33</v>
      </c>
      <c r="W13" s="4" t="str">
        <f>V13 &amp; " " &amp; U13 &amp; IF(V13 &gt; 1, "s", "")</f>
        <v>33 heures</v>
      </c>
    </row>
    <row r="14" spans="2:25" x14ac:dyDescent="0.25">
      <c r="B14" s="50">
        <f>IF(LEN('Sprint 1 - Planification'!B13)&lt;&gt;0,'Sprint 1 - Planification'!B13,"")</f>
        <v>6</v>
      </c>
      <c r="C14" s="51" t="str">
        <f>IF(LEN('Sprint 1 - Planification'!C13)&lt;&gt;0,'Sprint 1 - Planification'!C13,"")</f>
        <v>Creer une classe deck</v>
      </c>
      <c r="D14" s="52" t="str">
        <f>IF(LEN('Sprint 1 - Planification'!H13)&lt;&gt;0,'Sprint 1 - Planification'!H13,"")</f>
        <v>Sprint 2</v>
      </c>
      <c r="E14" s="67">
        <f>IF(_xlfn.NUMBERVALUE('Sprint 2 - Bilan'!$E14)+_xlfn.NUMBERVALUE('Sprint 2 - Bilan'!$G14)=0,"",_xlfn.NUMBERVALUE('Sprint 2 - Bilan'!$E14)+_xlfn.NUMBERVALUE('Sprint 2 - Bilan'!$G14))</f>
        <v>4.1666666666666699E-2</v>
      </c>
      <c r="F14" s="71">
        <f>IF(LEN('Sprint 2 - Bilan'!$H14)&lt;&gt;0,'Sprint 2 - Bilan'!$H14,IF(LEN('Sprint 2 - Bilan'!$F14)=0,"",'Sprint 2 - Bilan'!$F14))</f>
        <v>1</v>
      </c>
      <c r="G14" s="106"/>
      <c r="H14" s="107"/>
      <c r="I14" s="108"/>
      <c r="M14" s="3" t="b">
        <f t="shared" si="0"/>
        <v>0</v>
      </c>
      <c r="N14" s="3" t="b">
        <f t="shared" si="1"/>
        <v>0</v>
      </c>
      <c r="O14" s="3" t="b">
        <f t="shared" si="2"/>
        <v>0</v>
      </c>
      <c r="P14" s="3" t="b">
        <f t="shared" si="3"/>
        <v>1</v>
      </c>
      <c r="R14" s="8"/>
      <c r="U14" s="4" t="s">
        <v>25</v>
      </c>
      <c r="V14" s="4">
        <f>V12</f>
        <v>45</v>
      </c>
      <c r="W14" s="4" t="str">
        <f>V14 &amp; " " &amp; U14 &amp; IF(V14 &gt; 1, "s", "")</f>
        <v>45 minutes</v>
      </c>
    </row>
    <row r="15" spans="2:25" x14ac:dyDescent="0.25">
      <c r="B15" s="53">
        <f>IF(LEN('Sprint 1 - Planification'!B14)&lt;&gt;0,'Sprint 1 - Planification'!B14,"")</f>
        <v>7</v>
      </c>
      <c r="C15" s="54" t="str">
        <f>IF(LEN('Sprint 1 - Planification'!C14)&lt;&gt;0,'Sprint 1 - Planification'!C14,"")</f>
        <v>creer une classe hand</v>
      </c>
      <c r="D15" s="56" t="str">
        <f>IF(LEN('Sprint 1 - Planification'!H14)&lt;&gt;0,'Sprint 1 - Planification'!H14,"")</f>
        <v>Sprint 2</v>
      </c>
      <c r="E15" s="69">
        <f>IF(_xlfn.NUMBERVALUE('Sprint 2 - Bilan'!$E15)+_xlfn.NUMBERVALUE('Sprint 2 - Bilan'!$G15)=0,"",_xlfn.NUMBERVALUE('Sprint 2 - Bilan'!$E15)+_xlfn.NUMBERVALUE('Sprint 2 - Bilan'!$G15))</f>
        <v>3.125E-2</v>
      </c>
      <c r="F15" s="73">
        <f>IF(LEN('Sprint 2 - Bilan'!$H15)&lt;&gt;0,'Sprint 2 - Bilan'!$H15,IF(LEN('Sprint 2 - Bilan'!$F15)=0,"",'Sprint 2 - Bilan'!$F15))</f>
        <v>1</v>
      </c>
      <c r="G15" s="112"/>
      <c r="H15" s="110"/>
      <c r="I15" s="111"/>
      <c r="M15" s="3" t="b">
        <f t="shared" si="0"/>
        <v>0</v>
      </c>
      <c r="N15" s="3" t="b">
        <f t="shared" si="1"/>
        <v>0</v>
      </c>
      <c r="O15" s="3" t="b">
        <f t="shared" si="2"/>
        <v>0</v>
      </c>
      <c r="P15" s="3" t="b">
        <f t="shared" si="3"/>
        <v>1</v>
      </c>
      <c r="R15" s="8"/>
      <c r="W15" s="4" t="str">
        <f>IF(V13&gt;0,IF(V14&gt;0,W13&amp;" et "&amp;W14,W13),W14)</f>
        <v>33 heures et 45 minutes</v>
      </c>
      <c r="Y15" s="4" t="str">
        <f>V13&amp;"h"&amp;TEXT(V14,"00")</f>
        <v>33h45</v>
      </c>
    </row>
    <row r="16" spans="2:25" x14ac:dyDescent="0.25">
      <c r="B16" s="50">
        <f>IF(LEN('Sprint 1 - Planification'!B15)&lt;&gt;0,'Sprint 1 - Planification'!B15,"")</f>
        <v>8</v>
      </c>
      <c r="C16" s="51" t="str">
        <f>IF(LEN('Sprint 1 - Planification'!C15)&lt;&gt;0,'Sprint 1 - Planification'!C15,"")</f>
        <v>creer une classe joueur</v>
      </c>
      <c r="D16" s="52" t="str">
        <f>IF(LEN('Sprint 1 - Planification'!H15)&lt;&gt;0,'Sprint 1 - Planification'!H15,"")</f>
        <v>Sprint 2</v>
      </c>
      <c r="E16" s="67">
        <f>IF(_xlfn.NUMBERVALUE('Sprint 2 - Bilan'!$E16)+_xlfn.NUMBERVALUE('Sprint 2 - Bilan'!$G16)=0,"",_xlfn.NUMBERVALUE('Sprint 2 - Bilan'!$E16)+_xlfn.NUMBERVALUE('Sprint 2 - Bilan'!$G16))</f>
        <v>0.125</v>
      </c>
      <c r="F16" s="71">
        <f>IF(LEN('Sprint 2 - Bilan'!$H16)&lt;&gt;0,'Sprint 2 - Bilan'!$H16,IF(LEN('Sprint 2 - Bilan'!$F16)=0,"",'Sprint 2 - Bilan'!$F16))</f>
        <v>0.9</v>
      </c>
      <c r="G16" s="106">
        <v>6.25E-2</v>
      </c>
      <c r="H16" s="107">
        <v>1</v>
      </c>
      <c r="I16" s="108"/>
      <c r="M16" s="3" t="b">
        <f t="shared" si="0"/>
        <v>0</v>
      </c>
      <c r="N16" s="3" t="b">
        <f t="shared" si="1"/>
        <v>0</v>
      </c>
      <c r="O16" s="3" t="b">
        <f t="shared" si="2"/>
        <v>0</v>
      </c>
      <c r="P16" s="3" t="b">
        <f t="shared" si="3"/>
        <v>1</v>
      </c>
      <c r="R16" s="8"/>
      <c r="V16" s="4">
        <f>P44</f>
        <v>4</v>
      </c>
      <c r="W16" s="4" t="str">
        <f>IF(V16=0,"",IF(V16=1,"Une tâche n'a pas été terminée!",CONCATENATE(V16," tâches n'ont pas été terminé!")))</f>
        <v>4 tâches n'ont pas été terminé!</v>
      </c>
    </row>
    <row r="17" spans="2:18" x14ac:dyDescent="0.25">
      <c r="B17" s="53">
        <f>IF(LEN('Sprint 1 - Planification'!B16)&lt;&gt;0,'Sprint 1 - Planification'!B16,"")</f>
        <v>9</v>
      </c>
      <c r="C17" s="54" t="str">
        <f>IF(LEN('Sprint 1 - Planification'!C16)&lt;&gt;0,'Sprint 1 - Planification'!C16,"")</f>
        <v>creer une classe table</v>
      </c>
      <c r="D17" s="55" t="str">
        <f>IF(LEN('Sprint 1 - Planification'!H16)&lt;&gt;0,'Sprint 1 - Planification'!H16,"")</f>
        <v>Sprint 2</v>
      </c>
      <c r="E17" s="68">
        <f>IF(_xlfn.NUMBERVALUE('Sprint 2 - Bilan'!$E17)+_xlfn.NUMBERVALUE('Sprint 2 - Bilan'!$G17)=0,"",_xlfn.NUMBERVALUE('Sprint 2 - Bilan'!$E17)+_xlfn.NUMBERVALUE('Sprint 2 - Bilan'!$G17))</f>
        <v>0.14583333333333301</v>
      </c>
      <c r="F17" s="72">
        <f>IF(LEN('Sprint 2 - Bilan'!$H17)&lt;&gt;0,'Sprint 2 - Bilan'!$H17,IF(LEN('Sprint 2 - Bilan'!$F17)=0,"",'Sprint 2 - Bilan'!$F17))</f>
        <v>0.8</v>
      </c>
      <c r="G17" s="109">
        <v>0.125</v>
      </c>
      <c r="H17" s="110">
        <v>1</v>
      </c>
      <c r="I17" s="111"/>
      <c r="M17" s="3" t="b">
        <f t="shared" si="0"/>
        <v>0</v>
      </c>
      <c r="N17" s="3" t="b">
        <f t="shared" si="1"/>
        <v>0</v>
      </c>
      <c r="O17" s="3" t="b">
        <f t="shared" si="2"/>
        <v>0</v>
      </c>
      <c r="P17" s="3" t="b">
        <f t="shared" si="3"/>
        <v>1</v>
      </c>
      <c r="R17" s="8"/>
    </row>
    <row r="18" spans="2:18" x14ac:dyDescent="0.25">
      <c r="B18" s="50">
        <f>IF(LEN('Sprint 1 - Planification'!B17)&lt;&gt;0,'Sprint 1 - Planification'!B17,"")</f>
        <v>10</v>
      </c>
      <c r="C18" s="51" t="str">
        <f>IF(LEN('Sprint 1 - Planification'!C17)&lt;&gt;0,'Sprint 1 - Planification'!C17,"")</f>
        <v>creer une variable globale jeu</v>
      </c>
      <c r="D18" s="52" t="str">
        <f>IF(LEN('Sprint 1 - Planification'!H17)&lt;&gt;0,'Sprint 1 - Planification'!H17,"")</f>
        <v>Sprint 2</v>
      </c>
      <c r="E18" s="67">
        <f>IF(_xlfn.NUMBERVALUE('Sprint 2 - Bilan'!$E18)+_xlfn.NUMBERVALUE('Sprint 2 - Bilan'!$G18)=0,"",_xlfn.NUMBERVALUE('Sprint 2 - Bilan'!$E18)+_xlfn.NUMBERVALUE('Sprint 2 - Bilan'!$G18))</f>
        <v>8.3333333333333301E-2</v>
      </c>
      <c r="F18" s="71">
        <f>IF(LEN('Sprint 2 - Bilan'!$H18)&lt;&gt;0,'Sprint 2 - Bilan'!$H18,IF(LEN('Sprint 2 - Bilan'!$F18)=0,"",'Sprint 2 - Bilan'!$F18))</f>
        <v>1</v>
      </c>
      <c r="G18" s="106"/>
      <c r="H18" s="107"/>
      <c r="I18" s="108"/>
      <c r="M18" s="3" t="b">
        <f t="shared" si="0"/>
        <v>0</v>
      </c>
      <c r="N18" s="3" t="b">
        <f t="shared" si="1"/>
        <v>0</v>
      </c>
      <c r="O18" s="3" t="b">
        <f t="shared" si="2"/>
        <v>0</v>
      </c>
      <c r="P18" s="3" t="b">
        <f t="shared" si="3"/>
        <v>1</v>
      </c>
      <c r="R18" s="8"/>
    </row>
    <row r="19" spans="2:18" x14ac:dyDescent="0.25">
      <c r="B19" s="53">
        <f>IF(LEN('Sprint 1 - Planification'!B18)&lt;&gt;0,'Sprint 1 - Planification'!B18,"")</f>
        <v>11</v>
      </c>
      <c r="C19" s="54" t="str">
        <f>IF(LEN('Sprint 1 - Planification'!C18)&lt;&gt;0,'Sprint 1 - Planification'!C18,"")</f>
        <v>creer une classe règles</v>
      </c>
      <c r="D19" s="56" t="str">
        <f>IF(LEN('Sprint 1 - Planification'!H18)&lt;&gt;0,'Sprint 1 - Planification'!H18,"")</f>
        <v>Sprint 2</v>
      </c>
      <c r="E19" s="69">
        <f>IF(_xlfn.NUMBERVALUE('Sprint 2 - Bilan'!$E19)+_xlfn.NUMBERVALUE('Sprint 2 - Bilan'!$G19)=0,"",_xlfn.NUMBERVALUE('Sprint 2 - Bilan'!$E19)+_xlfn.NUMBERVALUE('Sprint 2 - Bilan'!$G19))</f>
        <v>8.3333333333333301E-2</v>
      </c>
      <c r="F19" s="73">
        <f>IF(LEN('Sprint 2 - Bilan'!$H19)&lt;&gt;0,'Sprint 2 - Bilan'!$H19,IF(LEN('Sprint 2 - Bilan'!$F19)=0,"",'Sprint 2 - Bilan'!$F19))</f>
        <v>0.7</v>
      </c>
      <c r="G19" s="112">
        <v>0.20833333333333301</v>
      </c>
      <c r="H19" s="110">
        <v>1</v>
      </c>
      <c r="I19" s="111" t="s">
        <v>104</v>
      </c>
      <c r="M19" s="3" t="b">
        <f t="shared" si="0"/>
        <v>0</v>
      </c>
      <c r="N19" s="3" t="b">
        <f t="shared" si="1"/>
        <v>0</v>
      </c>
      <c r="O19" s="3" t="b">
        <f t="shared" si="2"/>
        <v>0</v>
      </c>
      <c r="P19" s="3" t="b">
        <f t="shared" si="3"/>
        <v>1</v>
      </c>
      <c r="R19" s="8"/>
    </row>
    <row r="20" spans="2:18" x14ac:dyDescent="0.25">
      <c r="B20" s="50">
        <f>IF(LEN('Sprint 1 - Planification'!B19)&lt;&gt;0,'Sprint 1 - Planification'!B19,"")</f>
        <v>12</v>
      </c>
      <c r="C20" s="51" t="str">
        <f>IF(LEN('Sprint 1 - Planification'!C19)&lt;&gt;0,'Sprint 1 - Planification'!C19,"")</f>
        <v>creer un lobby</v>
      </c>
      <c r="D20" s="52" t="str">
        <f>IF(LEN('Sprint 1 - Planification'!H19)&lt;&gt;0,'Sprint 1 - Planification'!H19,"")</f>
        <v>Sprint 3</v>
      </c>
      <c r="E20" s="67" t="str">
        <f>IF(_xlfn.NUMBERVALUE('Sprint 2 - Bilan'!$E20)+_xlfn.NUMBERVALUE('Sprint 2 - Bilan'!$G20)=0,"",_xlfn.NUMBERVALUE('Sprint 2 - Bilan'!$E20)+_xlfn.NUMBERVALUE('Sprint 2 - Bilan'!$G20))</f>
        <v/>
      </c>
      <c r="F20" s="71" t="str">
        <f>IF(LEN('Sprint 2 - Bilan'!$H20)&lt;&gt;0,'Sprint 2 - Bilan'!$H20,IF(LEN('Sprint 2 - Bilan'!$F20)=0,"",'Sprint 2 - Bilan'!$F20))</f>
        <v/>
      </c>
      <c r="G20" s="106">
        <v>0.16666666666666699</v>
      </c>
      <c r="H20" s="107">
        <v>1</v>
      </c>
      <c r="I20" s="108" t="s">
        <v>99</v>
      </c>
      <c r="M20" s="3" t="b">
        <f t="shared" si="0"/>
        <v>0</v>
      </c>
      <c r="N20" s="3" t="b">
        <f t="shared" si="1"/>
        <v>0</v>
      </c>
      <c r="O20" s="3" t="b">
        <f t="shared" si="2"/>
        <v>0</v>
      </c>
      <c r="P20" s="3" t="b">
        <f t="shared" si="3"/>
        <v>1</v>
      </c>
      <c r="R20" s="8"/>
    </row>
    <row r="21" spans="2:18" x14ac:dyDescent="0.25">
      <c r="B21" s="53">
        <f>IF(LEN('Sprint 1 - Planification'!B20)&lt;&gt;0,'Sprint 1 - Planification'!B20,"")</f>
        <v>13</v>
      </c>
      <c r="C21" s="54" t="str">
        <f>IF(LEN('Sprint 1 - Planification'!C20)&lt;&gt;0,'Sprint 1 - Planification'!C20,"")</f>
        <v>créer un menu</v>
      </c>
      <c r="D21" s="56" t="str">
        <f>IF(LEN('Sprint 1 - Planification'!H20)&lt;&gt;0,'Sprint 1 - Planification'!H20,"")</f>
        <v>Sprint 3</v>
      </c>
      <c r="E21" s="69" t="str">
        <f>IF(_xlfn.NUMBERVALUE('Sprint 2 - Bilan'!$E21)+_xlfn.NUMBERVALUE('Sprint 2 - Bilan'!$G21)=0,"",_xlfn.NUMBERVALUE('Sprint 2 - Bilan'!$E21)+_xlfn.NUMBERVALUE('Sprint 2 - Bilan'!$G21))</f>
        <v/>
      </c>
      <c r="F21" s="73" t="str">
        <f>IF(LEN('Sprint 2 - Bilan'!$H21)&lt;&gt;0,'Sprint 2 - Bilan'!$H21,IF(LEN('Sprint 2 - Bilan'!$F21)=0,"",'Sprint 2 - Bilan'!$F21))</f>
        <v/>
      </c>
      <c r="G21" s="112">
        <v>8.3333333333333301E-2</v>
      </c>
      <c r="H21" s="110">
        <v>1</v>
      </c>
      <c r="I21" s="111" t="s">
        <v>102</v>
      </c>
      <c r="M21" s="3" t="b">
        <f t="shared" si="0"/>
        <v>0</v>
      </c>
      <c r="N21" s="3" t="b">
        <f t="shared" si="1"/>
        <v>0</v>
      </c>
      <c r="O21" s="3" t="b">
        <f t="shared" si="2"/>
        <v>0</v>
      </c>
      <c r="P21" s="3" t="b">
        <f t="shared" si="3"/>
        <v>1</v>
      </c>
      <c r="R21" s="8"/>
    </row>
    <row r="22" spans="2:18" x14ac:dyDescent="0.25">
      <c r="B22" s="50">
        <f>IF(LEN('Sprint 1 - Planification'!B21)&lt;&gt;0,'Sprint 1 - Planification'!B21,"")</f>
        <v>14</v>
      </c>
      <c r="C22" s="51" t="str">
        <f>IF(LEN('Sprint 1 - Planification'!C21)&lt;&gt;0,'Sprint 1 - Planification'!C21,"")</f>
        <v>créer mécanique UNO</v>
      </c>
      <c r="D22" s="52" t="str">
        <f>IF(LEN('Sprint 1 - Planification'!H21)&lt;&gt;0,'Sprint 1 - Planification'!H21,"")</f>
        <v>Sprint 3</v>
      </c>
      <c r="E22" s="67" t="str">
        <f>IF(_xlfn.NUMBERVALUE('Sprint 2 - Bilan'!$E22)+_xlfn.NUMBERVALUE('Sprint 2 - Bilan'!$G22)=0,"",_xlfn.NUMBERVALUE('Sprint 2 - Bilan'!$E22)+_xlfn.NUMBERVALUE('Sprint 2 - Bilan'!$G22))</f>
        <v/>
      </c>
      <c r="F22" s="71" t="str">
        <f>IF(LEN('Sprint 2 - Bilan'!$H22)&lt;&gt;0,'Sprint 2 - Bilan'!$H22,IF(LEN('Sprint 2 - Bilan'!$F22)=0,"",'Sprint 2 - Bilan'!$F22))</f>
        <v/>
      </c>
      <c r="G22" s="106"/>
      <c r="H22" s="107">
        <v>0</v>
      </c>
      <c r="I22" s="108"/>
      <c r="M22" s="3" t="b">
        <f t="shared" si="0"/>
        <v>1</v>
      </c>
      <c r="N22" s="3" t="b">
        <f t="shared" si="1"/>
        <v>0</v>
      </c>
      <c r="O22" s="3" t="b">
        <f t="shared" si="2"/>
        <v>1</v>
      </c>
      <c r="P22" s="3" t="b">
        <f t="shared" si="3"/>
        <v>0</v>
      </c>
      <c r="R22" s="8"/>
    </row>
    <row r="23" spans="2:18" x14ac:dyDescent="0.25">
      <c r="B23" s="53">
        <f>IF(LEN('Sprint 1 - Planification'!B22)&lt;&gt;0,'Sprint 1 - Planification'!B22,"")</f>
        <v>15</v>
      </c>
      <c r="C23" s="54" t="str">
        <f>IF(LEN('Sprint 1 - Planification'!C22)&lt;&gt;0,'Sprint 1 - Planification'!C22,"")</f>
        <v>implémenter un random des cartes</v>
      </c>
      <c r="D23" s="55" t="str">
        <f>IF(LEN('Sprint 1 - Planification'!H22)&lt;&gt;0,'Sprint 1 - Planification'!H22,"")</f>
        <v>Sprint 2</v>
      </c>
      <c r="E23" s="68">
        <f>IF(_xlfn.NUMBERVALUE('Sprint 2 - Bilan'!$E23)+_xlfn.NUMBERVALUE('Sprint 2 - Bilan'!$G23)=0,"",_xlfn.NUMBERVALUE('Sprint 2 - Bilan'!$E23)+_xlfn.NUMBERVALUE('Sprint 2 - Bilan'!$G23))</f>
        <v>2.0833333333333301E-2</v>
      </c>
      <c r="F23" s="72">
        <f>IF(LEN('Sprint 2 - Bilan'!$H23)&lt;&gt;0,'Sprint 2 - Bilan'!$H23,IF(LEN('Sprint 2 - Bilan'!$F23)=0,"",'Sprint 2 - Bilan'!$F23))</f>
        <v>1</v>
      </c>
      <c r="G23" s="109"/>
      <c r="H23" s="110"/>
      <c r="I23" s="111"/>
      <c r="M23" s="3" t="b">
        <f t="shared" si="0"/>
        <v>0</v>
      </c>
      <c r="N23" s="3" t="b">
        <f t="shared" si="1"/>
        <v>0</v>
      </c>
      <c r="O23" s="3" t="b">
        <f t="shared" si="2"/>
        <v>0</v>
      </c>
      <c r="P23" s="3" t="b">
        <f t="shared" si="3"/>
        <v>1</v>
      </c>
      <c r="R23" s="8"/>
    </row>
    <row r="24" spans="2:18" x14ac:dyDescent="0.25">
      <c r="B24" s="50">
        <f>IF(LEN('Sprint 1 - Planification'!B23)&lt;&gt;0,'Sprint 1 - Planification'!B23,"")</f>
        <v>16</v>
      </c>
      <c r="C24" s="51" t="str">
        <f>IF(LEN('Sprint 1 - Planification'!C23)&lt;&gt;0,'Sprint 1 - Planification'!C23,"")</f>
        <v>créer un algorithme d'affichage des joueurs</v>
      </c>
      <c r="D24" s="52" t="str">
        <f>IF(LEN('Sprint 1 - Planification'!H23)&lt;&gt;0,'Sprint 1 - Planification'!H23,"")</f>
        <v>Sprint 3</v>
      </c>
      <c r="E24" s="67" t="str">
        <f>IF(_xlfn.NUMBERVALUE('Sprint 2 - Bilan'!$E24)+_xlfn.NUMBERVALUE('Sprint 2 - Bilan'!$G24)=0,"",_xlfn.NUMBERVALUE('Sprint 2 - Bilan'!$E24)+_xlfn.NUMBERVALUE('Sprint 2 - Bilan'!$G24))</f>
        <v/>
      </c>
      <c r="F24" s="71" t="str">
        <f>IF(LEN('Sprint 2 - Bilan'!$H24)&lt;&gt;0,'Sprint 2 - Bilan'!$H24,IF(LEN('Sprint 2 - Bilan'!$F24)=0,"",'Sprint 2 - Bilan'!$F24))</f>
        <v/>
      </c>
      <c r="G24" s="106">
        <v>0.13541666666666699</v>
      </c>
      <c r="H24" s="107">
        <v>1</v>
      </c>
      <c r="I24" s="108"/>
      <c r="M24" s="3" t="b">
        <f t="shared" si="0"/>
        <v>0</v>
      </c>
      <c r="N24" s="3" t="b">
        <f t="shared" si="1"/>
        <v>0</v>
      </c>
      <c r="O24" s="3" t="b">
        <f t="shared" si="2"/>
        <v>0</v>
      </c>
      <c r="P24" s="3" t="b">
        <f t="shared" si="3"/>
        <v>1</v>
      </c>
      <c r="R24" s="8"/>
    </row>
    <row r="25" spans="2:18" x14ac:dyDescent="0.25">
      <c r="B25" s="53">
        <f>IF(LEN('Sprint 1 - Planification'!B24)&lt;&gt;0,'Sprint 1 - Planification'!B24,"")</f>
        <v>17</v>
      </c>
      <c r="C25" s="54" t="str">
        <f>IF(LEN('Sprint 1 - Planification'!C24)&lt;&gt;0,'Sprint 1 - Planification'!C24,"")</f>
        <v>Créer le code reliant client-serveur</v>
      </c>
      <c r="D25" s="56" t="str">
        <f>IF(LEN('Sprint 1 - Planification'!H24)&lt;&gt;0,'Sprint 1 - Planification'!H24,"")</f>
        <v>Sprint 3</v>
      </c>
      <c r="E25" s="69" t="str">
        <f>IF(_xlfn.NUMBERVALUE('Sprint 2 - Bilan'!$E25)+_xlfn.NUMBERVALUE('Sprint 2 - Bilan'!$G25)=0,"",_xlfn.NUMBERVALUE('Sprint 2 - Bilan'!$E25)+_xlfn.NUMBERVALUE('Sprint 2 - Bilan'!$G25))</f>
        <v/>
      </c>
      <c r="F25" s="73" t="str">
        <f>IF(LEN('Sprint 2 - Bilan'!$H25)&lt;&gt;0,'Sprint 2 - Bilan'!$H25,IF(LEN('Sprint 2 - Bilan'!$F25)=0,"",'Sprint 2 - Bilan'!$F25))</f>
        <v/>
      </c>
      <c r="G25" s="112">
        <v>0.51041666666667096</v>
      </c>
      <c r="H25" s="110">
        <v>1</v>
      </c>
      <c r="I25" s="111" t="s">
        <v>100</v>
      </c>
      <c r="M25" s="3" t="b">
        <f t="shared" si="0"/>
        <v>0</v>
      </c>
      <c r="N25" s="3" t="b">
        <f t="shared" si="1"/>
        <v>0</v>
      </c>
      <c r="O25" s="3" t="b">
        <f t="shared" si="2"/>
        <v>0</v>
      </c>
      <c r="P25" s="3" t="b">
        <f t="shared" si="3"/>
        <v>1</v>
      </c>
      <c r="R25" s="8"/>
    </row>
    <row r="26" spans="2:18" x14ac:dyDescent="0.25">
      <c r="B26" s="50">
        <f>IF(LEN('Sprint 1 - Planification'!B25)&lt;&gt;0,'Sprint 1 - Planification'!B25,"")</f>
        <v>18</v>
      </c>
      <c r="C26" s="51" t="str">
        <f>IF(LEN('Sprint 1 - Planification'!C25)&lt;&gt;0,'Sprint 1 - Planification'!C25,"")</f>
        <v>Se procurer un serveur</v>
      </c>
      <c r="D26" s="52" t="str">
        <f>IF(LEN('Sprint 1 - Planification'!H25)&lt;&gt;0,'Sprint 1 - Planification'!H25,"")</f>
        <v>Sprint 3</v>
      </c>
      <c r="E26" s="67" t="str">
        <f>IF(_xlfn.NUMBERVALUE('Sprint 2 - Bilan'!$E26)+_xlfn.NUMBERVALUE('Sprint 2 - Bilan'!$G26)=0,"",_xlfn.NUMBERVALUE('Sprint 2 - Bilan'!$E26)+_xlfn.NUMBERVALUE('Sprint 2 - Bilan'!$G26))</f>
        <v/>
      </c>
      <c r="F26" s="71" t="str">
        <f>IF(LEN('Sprint 2 - Bilan'!$H26)&lt;&gt;0,'Sprint 2 - Bilan'!$H26,IF(LEN('Sprint 2 - Bilan'!$F26)=0,"",'Sprint 2 - Bilan'!$F26))</f>
        <v/>
      </c>
      <c r="G26" s="106"/>
      <c r="H26" s="107">
        <v>0</v>
      </c>
      <c r="I26" s="108"/>
      <c r="M26" s="3" t="b">
        <f t="shared" si="0"/>
        <v>1</v>
      </c>
      <c r="N26" s="3" t="b">
        <f t="shared" si="1"/>
        <v>0</v>
      </c>
      <c r="O26" s="3" t="b">
        <f t="shared" si="2"/>
        <v>1</v>
      </c>
      <c r="P26" s="3" t="b">
        <f t="shared" si="3"/>
        <v>0</v>
      </c>
      <c r="R26" s="8"/>
    </row>
    <row r="27" spans="2:18" x14ac:dyDescent="0.25">
      <c r="B27" s="53">
        <f>IF(LEN('Sprint 1 - Planification'!B26)&lt;&gt;0,'Sprint 1 - Planification'!B26,"")</f>
        <v>19</v>
      </c>
      <c r="C27" s="54" t="str">
        <f>IF(LEN('Sprint 1 - Planification'!C26)&lt;&gt;0,'Sprint 1 - Planification'!C26,"")</f>
        <v>Créer un menu d'options</v>
      </c>
      <c r="D27" s="56" t="str">
        <f>IF(LEN('Sprint 1 - Planification'!H26)&lt;&gt;0,'Sprint 1 - Planification'!H26,"")</f>
        <v>Sprint 3</v>
      </c>
      <c r="E27" s="69" t="str">
        <f>IF(_xlfn.NUMBERVALUE('Sprint 2 - Bilan'!$E27)+_xlfn.NUMBERVALUE('Sprint 2 - Bilan'!$G27)=0,"",_xlfn.NUMBERVALUE('Sprint 2 - Bilan'!$E27)+_xlfn.NUMBERVALUE('Sprint 2 - Bilan'!$G27))</f>
        <v/>
      </c>
      <c r="F27" s="73" t="str">
        <f>IF(LEN('Sprint 2 - Bilan'!$H27)&lt;&gt;0,'Sprint 2 - Bilan'!$H27,IF(LEN('Sprint 2 - Bilan'!$F27)=0,"",'Sprint 2 - Bilan'!$F27))</f>
        <v/>
      </c>
      <c r="G27" s="112"/>
      <c r="H27" s="110">
        <v>0</v>
      </c>
      <c r="I27" s="111" t="s">
        <v>105</v>
      </c>
      <c r="M27" s="3" t="b">
        <f t="shared" si="0"/>
        <v>1</v>
      </c>
      <c r="N27" s="3" t="b">
        <f t="shared" si="1"/>
        <v>0</v>
      </c>
      <c r="O27" s="3" t="b">
        <f t="shared" si="2"/>
        <v>0</v>
      </c>
      <c r="P27" s="3" t="b">
        <f t="shared" si="3"/>
        <v>0</v>
      </c>
      <c r="R27" s="8"/>
    </row>
    <row r="28" spans="2:18" x14ac:dyDescent="0.25">
      <c r="B28" s="50">
        <f>IF(LEN('Sprint 1 - Planification'!B27)&lt;&gt;0,'Sprint 1 - Planification'!B27,"")</f>
        <v>20</v>
      </c>
      <c r="C28" s="51" t="str">
        <f>IF(LEN('Sprint 1 - Planification'!C27)&lt;&gt;0,'Sprint 1 - Planification'!C27,"")</f>
        <v>Créer un UI de gameplay</v>
      </c>
      <c r="D28" s="52" t="str">
        <f>IF(LEN('Sprint 1 - Planification'!H27)&lt;&gt;0,'Sprint 1 - Planification'!H27,"")</f>
        <v>Sprint 2</v>
      </c>
      <c r="E28" s="67">
        <f>IF(_xlfn.NUMBERVALUE('Sprint 2 - Bilan'!$E28)+_xlfn.NUMBERVALUE('Sprint 2 - Bilan'!$G28)=0,"",_xlfn.NUMBERVALUE('Sprint 2 - Bilan'!$E28)+_xlfn.NUMBERVALUE('Sprint 2 - Bilan'!$G28))</f>
        <v>0.20833333333333301</v>
      </c>
      <c r="F28" s="71">
        <f>IF(LEN('Sprint 2 - Bilan'!$H28)&lt;&gt;0,'Sprint 2 - Bilan'!$H28,IF(LEN('Sprint 2 - Bilan'!$F28)=0,"",'Sprint 2 - Bilan'!$F28))</f>
        <v>1</v>
      </c>
      <c r="G28" s="106"/>
      <c r="H28" s="107"/>
      <c r="I28" s="108"/>
      <c r="M28" s="3" t="b">
        <f t="shared" si="0"/>
        <v>0</v>
      </c>
      <c r="N28" s="3" t="b">
        <f t="shared" si="1"/>
        <v>0</v>
      </c>
      <c r="O28" s="3" t="b">
        <f t="shared" si="2"/>
        <v>0</v>
      </c>
      <c r="P28" s="3" t="b">
        <f t="shared" si="3"/>
        <v>1</v>
      </c>
      <c r="R28" s="8"/>
    </row>
    <row r="29" spans="2:18" x14ac:dyDescent="0.25">
      <c r="B29" s="53">
        <f>IF(LEN('Sprint 1 - Planification'!B28)&lt;&gt;0,'Sprint 1 - Planification'!B28,"")</f>
        <v>21</v>
      </c>
      <c r="C29" s="54" t="str">
        <f>IF(LEN('Sprint 1 - Planification'!C28)&lt;&gt;0,'Sprint 1 - Planification'!C28,"")</f>
        <v>Créer un UI pour la carte</v>
      </c>
      <c r="D29" s="55" t="str">
        <f>IF(LEN('Sprint 1 - Planification'!H28)&lt;&gt;0,'Sprint 1 - Planification'!H28,"")</f>
        <v>Sprint 2</v>
      </c>
      <c r="E29" s="68">
        <f>IF(_xlfn.NUMBERVALUE('Sprint 2 - Bilan'!$E29)+_xlfn.NUMBERVALUE('Sprint 2 - Bilan'!$G29)=0,"",_xlfn.NUMBERVALUE('Sprint 2 - Bilan'!$E29)+_xlfn.NUMBERVALUE('Sprint 2 - Bilan'!$G29))</f>
        <v>0.25</v>
      </c>
      <c r="F29" s="72">
        <f>IF(LEN('Sprint 2 - Bilan'!$H29)&lt;&gt;0,'Sprint 2 - Bilan'!$H29,IF(LEN('Sprint 2 - Bilan'!$F29)=0,"",'Sprint 2 - Bilan'!$F29))</f>
        <v>1</v>
      </c>
      <c r="G29" s="109"/>
      <c r="H29" s="110"/>
      <c r="I29" s="111"/>
      <c r="M29" s="3" t="b">
        <f t="shared" si="0"/>
        <v>0</v>
      </c>
      <c r="N29" s="3" t="b">
        <f t="shared" si="1"/>
        <v>0</v>
      </c>
      <c r="O29" s="3" t="b">
        <f t="shared" si="2"/>
        <v>0</v>
      </c>
      <c r="P29" s="3" t="b">
        <f t="shared" si="3"/>
        <v>1</v>
      </c>
      <c r="R29" s="8"/>
    </row>
    <row r="30" spans="2:18" x14ac:dyDescent="0.25">
      <c r="B30" s="50">
        <f>IF(LEN('Sprint 1 - Planification'!B29)&lt;&gt;0,'Sprint 1 - Planification'!B29,"")</f>
        <v>22</v>
      </c>
      <c r="C30" s="51" t="str">
        <f>IF(LEN('Sprint 1 - Planification'!C29)&lt;&gt;0,'Sprint 1 - Planification'!C29,"")</f>
        <v>Créer l'animation des cartes</v>
      </c>
      <c r="D30" s="52" t="str">
        <f>IF(LEN('Sprint 1 - Planification'!H29)&lt;&gt;0,'Sprint 1 - Planification'!H29,"")</f>
        <v>Sprint 3</v>
      </c>
      <c r="E30" s="67" t="str">
        <f>IF(_xlfn.NUMBERVALUE('Sprint 2 - Bilan'!$E30)+_xlfn.NUMBERVALUE('Sprint 2 - Bilan'!$G30)=0,"",_xlfn.NUMBERVALUE('Sprint 2 - Bilan'!$E30)+_xlfn.NUMBERVALUE('Sprint 2 - Bilan'!$G30))</f>
        <v/>
      </c>
      <c r="F30" s="71" t="str">
        <f>IF(LEN('Sprint 2 - Bilan'!$H30)&lt;&gt;0,'Sprint 2 - Bilan'!$H30,IF(LEN('Sprint 2 - Bilan'!$F30)=0,"",'Sprint 2 - Bilan'!$F30))</f>
        <v/>
      </c>
      <c r="G30" s="106">
        <v>3.125E-2</v>
      </c>
      <c r="H30" s="107">
        <v>1</v>
      </c>
      <c r="I30" s="108"/>
      <c r="M30" s="3" t="b">
        <f t="shared" si="0"/>
        <v>0</v>
      </c>
      <c r="N30" s="3" t="b">
        <f t="shared" si="1"/>
        <v>0</v>
      </c>
      <c r="O30" s="3" t="b">
        <f t="shared" si="2"/>
        <v>0</v>
      </c>
      <c r="P30" s="3" t="b">
        <f t="shared" si="3"/>
        <v>1</v>
      </c>
      <c r="R30" s="8"/>
    </row>
    <row r="31" spans="2:18" x14ac:dyDescent="0.25">
      <c r="B31" s="53">
        <f>IF(LEN('Sprint 1 - Planification'!B30)&lt;&gt;0,'Sprint 1 - Planification'!B30,"")</f>
        <v>23</v>
      </c>
      <c r="C31" s="54" t="str">
        <f>IF(LEN('Sprint 1 - Planification'!C30)&lt;&gt;0,'Sprint 1 - Planification'!C30,"")</f>
        <v>Créer un UI pour le wild card</v>
      </c>
      <c r="D31" s="56" t="str">
        <f>IF(LEN('Sprint 1 - Planification'!H30)&lt;&gt;0,'Sprint 1 - Planification'!H30,"")</f>
        <v>Sprint 3</v>
      </c>
      <c r="E31" s="69" t="str">
        <f>IF(_xlfn.NUMBERVALUE('Sprint 2 - Bilan'!$E31)+_xlfn.NUMBERVALUE('Sprint 2 - Bilan'!$G31)=0,"",_xlfn.NUMBERVALUE('Sprint 2 - Bilan'!$E31)+_xlfn.NUMBERVALUE('Sprint 2 - Bilan'!$G31))</f>
        <v/>
      </c>
      <c r="F31" s="73" t="str">
        <f>IF(LEN('Sprint 2 - Bilan'!$H31)&lt;&gt;0,'Sprint 2 - Bilan'!$H31,IF(LEN('Sprint 2 - Bilan'!$F31)=0,"",'Sprint 2 - Bilan'!$F31))</f>
        <v/>
      </c>
      <c r="G31" s="112">
        <v>8.3333333333333301E-2</v>
      </c>
      <c r="H31" s="110">
        <v>1</v>
      </c>
      <c r="I31" s="111" t="s">
        <v>103</v>
      </c>
      <c r="M31" s="3" t="b">
        <f t="shared" si="0"/>
        <v>0</v>
      </c>
      <c r="N31" s="3" t="b">
        <f t="shared" si="1"/>
        <v>0</v>
      </c>
      <c r="O31" s="3" t="b">
        <f t="shared" si="2"/>
        <v>0</v>
      </c>
      <c r="P31" s="3" t="b">
        <f t="shared" si="3"/>
        <v>1</v>
      </c>
      <c r="R31" s="8"/>
    </row>
    <row r="32" spans="2:18" x14ac:dyDescent="0.25">
      <c r="B32" s="50">
        <f>IF(LEN('Sprint 1 - Planification'!B31)&lt;&gt;0,'Sprint 1 - Planification'!B31,"")</f>
        <v>24</v>
      </c>
      <c r="C32" s="51" t="str">
        <f>IF(LEN('Sprint 1 - Planification'!C31)&lt;&gt;0,'Sprint 1 - Planification'!C31,"")</f>
        <v>créer un système de point</v>
      </c>
      <c r="D32" s="52" t="str">
        <f>IF(LEN('Sprint 1 - Planification'!H31)&lt;&gt;0,'Sprint 1 - Planification'!H31,"")</f>
        <v>Sprint 3</v>
      </c>
      <c r="E32" s="67" t="str">
        <f>IF(_xlfn.NUMBERVALUE('Sprint 2 - Bilan'!$E32)+_xlfn.NUMBERVALUE('Sprint 2 - Bilan'!$G32)=0,"",_xlfn.NUMBERVALUE('Sprint 2 - Bilan'!$E32)+_xlfn.NUMBERVALUE('Sprint 2 - Bilan'!$G32))</f>
        <v/>
      </c>
      <c r="F32" s="71" t="str">
        <f>IF(LEN('Sprint 2 - Bilan'!$H32)&lt;&gt;0,'Sprint 2 - Bilan'!$H32,IF(LEN('Sprint 2 - Bilan'!$F32)=0,"",'Sprint 2 - Bilan'!$F32))</f>
        <v/>
      </c>
      <c r="G32" s="106"/>
      <c r="H32" s="107">
        <v>0</v>
      </c>
      <c r="I32" s="108" t="s">
        <v>106</v>
      </c>
      <c r="M32" s="3" t="b">
        <f t="shared" si="0"/>
        <v>1</v>
      </c>
      <c r="N32" s="3" t="b">
        <f t="shared" si="1"/>
        <v>0</v>
      </c>
      <c r="O32" s="3" t="b">
        <f t="shared" si="2"/>
        <v>0</v>
      </c>
      <c r="P32" s="3" t="b">
        <f t="shared" si="3"/>
        <v>0</v>
      </c>
      <c r="R32" s="8"/>
    </row>
    <row r="33" spans="2:18" x14ac:dyDescent="0.25">
      <c r="B33" s="53" t="str">
        <f>IF(LEN('Sprint 1 - Planification'!B32)&lt;&gt;0,'Sprint 1 - Planification'!B32,"")</f>
        <v/>
      </c>
      <c r="C33" s="54" t="str">
        <f>IF(LEN('Sprint 1 - Planification'!C32)&lt;&gt;0,'Sprint 1 - Planification'!C32,"")</f>
        <v/>
      </c>
      <c r="D33" s="56" t="str">
        <f>IF(LEN('Sprint 1 - Planification'!H32)&lt;&gt;0,'Sprint 1 - Planification'!H32,"")</f>
        <v/>
      </c>
      <c r="E33" s="69" t="str">
        <f>IF(_xlfn.NUMBERVALUE('Sprint 2 - Bilan'!$E33)+_xlfn.NUMBERVALUE('Sprint 2 - Bilan'!$G33)=0,"",_xlfn.NUMBERVALUE('Sprint 2 - Bilan'!$E33)+_xlfn.NUMBERVALUE('Sprint 2 - Bilan'!$G33))</f>
        <v/>
      </c>
      <c r="F33" s="73" t="str">
        <f>IF(LEN('Sprint 2 - Bilan'!$H33)&lt;&gt;0,'Sprint 2 - Bilan'!$H33,IF(LEN('Sprint 2 - Bilan'!$F33)=0,"",'Sprint 2 - Bilan'!$F33))</f>
        <v/>
      </c>
      <c r="G33" s="112"/>
      <c r="H33" s="110"/>
      <c r="I33" s="111"/>
      <c r="M33" s="3" t="b">
        <f t="shared" si="0"/>
        <v>0</v>
      </c>
      <c r="N33" s="3" t="b">
        <f t="shared" si="1"/>
        <v>0</v>
      </c>
      <c r="O33" s="3" t="b">
        <f t="shared" si="2"/>
        <v>0</v>
      </c>
      <c r="P33" s="3" t="b">
        <f t="shared" si="3"/>
        <v>1</v>
      </c>
      <c r="R33" s="8"/>
    </row>
    <row r="34" spans="2:18" x14ac:dyDescent="0.25">
      <c r="B34" s="50" t="str">
        <f>IF(LEN('Sprint 1 - Planification'!B33)&lt;&gt;0,'Sprint 1 - Planification'!B33,"")</f>
        <v/>
      </c>
      <c r="C34" s="51" t="str">
        <f>IF(LEN('Sprint 1 - Planification'!C33)&lt;&gt;0,'Sprint 1 - Planification'!C33,"")</f>
        <v/>
      </c>
      <c r="D34" s="52" t="str">
        <f>IF(LEN('Sprint 1 - Planification'!H33)&lt;&gt;0,'Sprint 1 - Planification'!H33,"")</f>
        <v/>
      </c>
      <c r="E34" s="67" t="str">
        <f>IF(_xlfn.NUMBERVALUE('Sprint 2 - Bilan'!$E34)+_xlfn.NUMBERVALUE('Sprint 2 - Bilan'!$G34)=0,"",_xlfn.NUMBERVALUE('Sprint 2 - Bilan'!$E34)+_xlfn.NUMBERVALUE('Sprint 2 - Bilan'!$G34))</f>
        <v/>
      </c>
      <c r="F34" s="71" t="str">
        <f>IF(LEN('Sprint 2 - Bilan'!$H34)&lt;&gt;0,'Sprint 2 - Bilan'!$H34,IF(LEN('Sprint 2 - Bilan'!$F34)=0,"",'Sprint 2 - Bilan'!$F34))</f>
        <v/>
      </c>
      <c r="G34" s="106"/>
      <c r="H34" s="107"/>
      <c r="I34" s="108"/>
      <c r="M34" s="3" t="b">
        <f t="shared" si="0"/>
        <v>0</v>
      </c>
      <c r="N34" s="3" t="b">
        <f t="shared" si="1"/>
        <v>0</v>
      </c>
      <c r="O34" s="3" t="b">
        <f t="shared" si="2"/>
        <v>0</v>
      </c>
      <c r="P34" s="3" t="b">
        <f t="shared" si="3"/>
        <v>1</v>
      </c>
      <c r="R34" s="8"/>
    </row>
    <row r="35" spans="2:18" x14ac:dyDescent="0.25">
      <c r="B35" s="53" t="str">
        <f>IF(LEN('Sprint 1 - Planification'!B34)&lt;&gt;0,'Sprint 1 - Planification'!B34,"")</f>
        <v/>
      </c>
      <c r="C35" s="54" t="str">
        <f>IF(LEN('Sprint 1 - Planification'!C34)&lt;&gt;0,'Sprint 1 - Planification'!C34,"")</f>
        <v/>
      </c>
      <c r="D35" s="55" t="str">
        <f>IF(LEN('Sprint 1 - Planification'!H34)&lt;&gt;0,'Sprint 1 - Planification'!H34,"")</f>
        <v/>
      </c>
      <c r="E35" s="68" t="str">
        <f>IF(_xlfn.NUMBERVALUE('Sprint 2 - Bilan'!$E35)+_xlfn.NUMBERVALUE('Sprint 2 - Bilan'!$G35)=0,"",_xlfn.NUMBERVALUE('Sprint 2 - Bilan'!$E35)+_xlfn.NUMBERVALUE('Sprint 2 - Bilan'!$G35))</f>
        <v/>
      </c>
      <c r="F35" s="72" t="str">
        <f>IF(LEN('Sprint 2 - Bilan'!$H35)&lt;&gt;0,'Sprint 2 - Bilan'!$H35,IF(LEN('Sprint 2 - Bilan'!$F35)=0,"",'Sprint 2 - Bilan'!$F35))</f>
        <v/>
      </c>
      <c r="G35" s="109"/>
      <c r="H35" s="110"/>
      <c r="I35" s="111"/>
      <c r="M35" s="3" t="b">
        <f t="shared" si="0"/>
        <v>0</v>
      </c>
      <c r="N35" s="3" t="b">
        <f t="shared" si="1"/>
        <v>0</v>
      </c>
      <c r="O35" s="3" t="b">
        <f t="shared" si="2"/>
        <v>0</v>
      </c>
      <c r="P35" s="3" t="b">
        <f t="shared" si="3"/>
        <v>1</v>
      </c>
      <c r="R35" s="8"/>
    </row>
    <row r="36" spans="2:18" x14ac:dyDescent="0.25">
      <c r="B36" s="50" t="str">
        <f>IF(LEN('Sprint 1 - Planification'!B35)&lt;&gt;0,'Sprint 1 - Planification'!B35,"")</f>
        <v/>
      </c>
      <c r="C36" s="51" t="str">
        <f>IF(LEN('Sprint 1 - Planification'!C35)&lt;&gt;0,'Sprint 1 - Planification'!C35,"")</f>
        <v/>
      </c>
      <c r="D36" s="52" t="str">
        <f>IF(LEN('Sprint 1 - Planification'!H35)&lt;&gt;0,'Sprint 1 - Planification'!H35,"")</f>
        <v/>
      </c>
      <c r="E36" s="67" t="str">
        <f>IF(_xlfn.NUMBERVALUE('Sprint 2 - Bilan'!$E36)+_xlfn.NUMBERVALUE('Sprint 2 - Bilan'!$G36)=0,"",_xlfn.NUMBERVALUE('Sprint 2 - Bilan'!$E36)+_xlfn.NUMBERVALUE('Sprint 2 - Bilan'!$G36))</f>
        <v/>
      </c>
      <c r="F36" s="71" t="str">
        <f>IF(LEN('Sprint 2 - Bilan'!$H36)&lt;&gt;0,'Sprint 2 - Bilan'!$H36,IF(LEN('Sprint 2 - Bilan'!$F36)=0,"",'Sprint 2 - Bilan'!$F36))</f>
        <v/>
      </c>
      <c r="G36" s="106"/>
      <c r="H36" s="107"/>
      <c r="I36" s="108"/>
      <c r="M36" s="3" t="b">
        <f t="shared" si="0"/>
        <v>0</v>
      </c>
      <c r="N36" s="3" t="b">
        <f t="shared" si="1"/>
        <v>0</v>
      </c>
      <c r="O36" s="3" t="b">
        <f t="shared" si="2"/>
        <v>0</v>
      </c>
      <c r="P36" s="3" t="b">
        <f t="shared" si="3"/>
        <v>1</v>
      </c>
      <c r="R36" s="8"/>
    </row>
    <row r="37" spans="2:18" x14ac:dyDescent="0.25">
      <c r="B37" s="53" t="str">
        <f>IF(LEN('Sprint 1 - Planification'!B36)&lt;&gt;0,'Sprint 1 - Planification'!B36,"")</f>
        <v/>
      </c>
      <c r="C37" s="54" t="str">
        <f>IF(LEN('Sprint 1 - Planification'!C36)&lt;&gt;0,'Sprint 1 - Planification'!C36,"")</f>
        <v/>
      </c>
      <c r="D37" s="56" t="str">
        <f>IF(LEN('Sprint 1 - Planification'!H36)&lt;&gt;0,'Sprint 1 - Planification'!H36,"")</f>
        <v/>
      </c>
      <c r="E37" s="69" t="str">
        <f>IF(_xlfn.NUMBERVALUE('Sprint 2 - Bilan'!$E37)+_xlfn.NUMBERVALUE('Sprint 2 - Bilan'!$G37)=0,"",_xlfn.NUMBERVALUE('Sprint 2 - Bilan'!$E37)+_xlfn.NUMBERVALUE('Sprint 2 - Bilan'!$G37))</f>
        <v/>
      </c>
      <c r="F37" s="73" t="str">
        <f>IF(LEN('Sprint 2 - Bilan'!$H37)&lt;&gt;0,'Sprint 2 - Bilan'!$H37,IF(LEN('Sprint 2 - Bilan'!$F37)=0,"",'Sprint 2 - Bilan'!$F37))</f>
        <v/>
      </c>
      <c r="G37" s="112"/>
      <c r="H37" s="110"/>
      <c r="I37" s="111"/>
      <c r="M37" s="3" t="b">
        <f t="shared" si="0"/>
        <v>0</v>
      </c>
      <c r="N37" s="3" t="b">
        <f t="shared" si="1"/>
        <v>0</v>
      </c>
      <c r="O37" s="3" t="b">
        <f t="shared" si="2"/>
        <v>0</v>
      </c>
      <c r="P37" s="3" t="b">
        <f t="shared" si="3"/>
        <v>1</v>
      </c>
      <c r="R37" s="8"/>
    </row>
    <row r="38" spans="2:18" x14ac:dyDescent="0.25">
      <c r="B38" s="50" t="str">
        <f>IF(LEN('Sprint 1 - Planification'!B37)&lt;&gt;0,'Sprint 1 - Planification'!B37,"")</f>
        <v/>
      </c>
      <c r="C38" s="51" t="str">
        <f>IF(LEN('Sprint 1 - Planification'!C37)&lt;&gt;0,'Sprint 1 - Planification'!C37,"")</f>
        <v/>
      </c>
      <c r="D38" s="52" t="str">
        <f>IF(LEN('Sprint 1 - Planification'!H37)&lt;&gt;0,'Sprint 1 - Planification'!H37,"")</f>
        <v/>
      </c>
      <c r="E38" s="67" t="str">
        <f>IF(_xlfn.NUMBERVALUE('Sprint 2 - Bilan'!$E38)+_xlfn.NUMBERVALUE('Sprint 2 - Bilan'!$G38)=0,"",_xlfn.NUMBERVALUE('Sprint 2 - Bilan'!$E38)+_xlfn.NUMBERVALUE('Sprint 2 - Bilan'!$G38))</f>
        <v/>
      </c>
      <c r="F38" s="71" t="str">
        <f>IF(LEN('Sprint 2 - Bilan'!$H38)&lt;&gt;0,'Sprint 2 - Bilan'!$H38,IF(LEN('Sprint 2 - Bilan'!$F38)=0,"",'Sprint 2 - Bilan'!$F38))</f>
        <v/>
      </c>
      <c r="G38" s="106"/>
      <c r="H38" s="107"/>
      <c r="I38" s="108"/>
      <c r="M38" s="3" t="b">
        <f t="shared" si="0"/>
        <v>0</v>
      </c>
      <c r="N38" s="3" t="b">
        <f t="shared" si="1"/>
        <v>0</v>
      </c>
      <c r="O38" s="3" t="b">
        <f t="shared" si="2"/>
        <v>0</v>
      </c>
      <c r="P38" s="3" t="b">
        <f t="shared" si="3"/>
        <v>1</v>
      </c>
      <c r="R38" s="8"/>
    </row>
    <row r="39" spans="2:18" x14ac:dyDescent="0.25">
      <c r="B39" s="53" t="str">
        <f>IF(LEN('Sprint 1 - Planification'!B38)&lt;&gt;0,'Sprint 1 - Planification'!B38,"")</f>
        <v/>
      </c>
      <c r="C39" s="54" t="str">
        <f>IF(LEN('Sprint 1 - Planification'!C38)&lt;&gt;0,'Sprint 1 - Planification'!C38,"")</f>
        <v/>
      </c>
      <c r="D39" s="56" t="str">
        <f>IF(LEN('Sprint 1 - Planification'!H38)&lt;&gt;0,'Sprint 1 - Planification'!H38,"")</f>
        <v/>
      </c>
      <c r="E39" s="69" t="str">
        <f>IF(_xlfn.NUMBERVALUE('Sprint 2 - Bilan'!$E39)+_xlfn.NUMBERVALUE('Sprint 2 - Bilan'!$G39)=0,"",_xlfn.NUMBERVALUE('Sprint 2 - Bilan'!$E39)+_xlfn.NUMBERVALUE('Sprint 2 - Bilan'!$G39))</f>
        <v/>
      </c>
      <c r="F39" s="73" t="str">
        <f>IF(LEN('Sprint 2 - Bilan'!$H39)&lt;&gt;0,'Sprint 2 - Bilan'!$H39,IF(LEN('Sprint 2 - Bilan'!$F39)=0,"",'Sprint 2 - Bilan'!$F39))</f>
        <v/>
      </c>
      <c r="G39" s="112"/>
      <c r="H39" s="110"/>
      <c r="I39" s="111"/>
      <c r="M39" s="3" t="b">
        <f t="shared" si="0"/>
        <v>0</v>
      </c>
      <c r="N39" s="3" t="b">
        <f t="shared" si="1"/>
        <v>0</v>
      </c>
      <c r="O39" s="3" t="b">
        <f t="shared" si="2"/>
        <v>0</v>
      </c>
      <c r="P39" s="3" t="b">
        <f t="shared" si="3"/>
        <v>1</v>
      </c>
      <c r="R39" s="8"/>
    </row>
    <row r="40" spans="2:18" x14ac:dyDescent="0.25">
      <c r="B40" s="50" t="str">
        <f>IF(LEN('Sprint 1 - Planification'!B39)&lt;&gt;0,'Sprint 1 - Planification'!B39,"")</f>
        <v/>
      </c>
      <c r="C40" s="51" t="str">
        <f>IF(LEN('Sprint 1 - Planification'!C39)&lt;&gt;0,'Sprint 1 - Planification'!C39,"")</f>
        <v/>
      </c>
      <c r="D40" s="52" t="str">
        <f>IF(LEN('Sprint 1 - Planification'!H39)&lt;&gt;0,'Sprint 1 - Planification'!H39,"")</f>
        <v/>
      </c>
      <c r="E40" s="67" t="str">
        <f>IF(_xlfn.NUMBERVALUE('Sprint 2 - Bilan'!$E40)+_xlfn.NUMBERVALUE('Sprint 2 - Bilan'!$G40)=0,"",_xlfn.NUMBERVALUE('Sprint 2 - Bilan'!$E40)+_xlfn.NUMBERVALUE('Sprint 2 - Bilan'!$G40))</f>
        <v/>
      </c>
      <c r="F40" s="71" t="str">
        <f>IF(LEN('Sprint 2 - Bilan'!$H40)&lt;&gt;0,'Sprint 2 - Bilan'!$H40,IF(LEN('Sprint 2 - Bilan'!$F40)=0,"",'Sprint 2 - Bilan'!$F40))</f>
        <v/>
      </c>
      <c r="G40" s="106"/>
      <c r="H40" s="107"/>
      <c r="I40" s="108"/>
      <c r="M40" s="3" t="b">
        <f t="shared" si="0"/>
        <v>0</v>
      </c>
      <c r="N40" s="3" t="b">
        <f t="shared" si="1"/>
        <v>0</v>
      </c>
      <c r="O40" s="3" t="b">
        <f t="shared" si="2"/>
        <v>0</v>
      </c>
      <c r="P40" s="3" t="b">
        <f t="shared" si="3"/>
        <v>1</v>
      </c>
      <c r="R40" s="8"/>
    </row>
    <row r="41" spans="2:18" x14ac:dyDescent="0.25">
      <c r="B41" s="53" t="str">
        <f>IF(LEN('Sprint 1 - Planification'!B40)&lt;&gt;0,'Sprint 1 - Planification'!B40,"")</f>
        <v/>
      </c>
      <c r="C41" s="54" t="str">
        <f>IF(LEN('Sprint 1 - Planification'!C40)&lt;&gt;0,'Sprint 1 - Planification'!C40,"")</f>
        <v/>
      </c>
      <c r="D41" s="55" t="str">
        <f>IF(LEN('Sprint 1 - Planification'!H40)&lt;&gt;0,'Sprint 1 - Planification'!H40,"")</f>
        <v/>
      </c>
      <c r="E41" s="68" t="str">
        <f>IF(_xlfn.NUMBERVALUE('Sprint 2 - Bilan'!$E41)+_xlfn.NUMBERVALUE('Sprint 2 - Bilan'!$G41)=0,"",_xlfn.NUMBERVALUE('Sprint 2 - Bilan'!$E41)+_xlfn.NUMBERVALUE('Sprint 2 - Bilan'!$G41))</f>
        <v/>
      </c>
      <c r="F41" s="72" t="str">
        <f>IF(LEN('Sprint 2 - Bilan'!$H41)&lt;&gt;0,'Sprint 2 - Bilan'!$H41,IF(LEN('Sprint 2 - Bilan'!$F41)=0,"",'Sprint 2 - Bilan'!$F41))</f>
        <v/>
      </c>
      <c r="G41" s="109"/>
      <c r="H41" s="110"/>
      <c r="I41" s="111"/>
      <c r="M41" s="3" t="b">
        <f t="shared" si="0"/>
        <v>0</v>
      </c>
      <c r="N41" s="3" t="b">
        <f t="shared" si="1"/>
        <v>0</v>
      </c>
      <c r="O41" s="3" t="b">
        <f t="shared" si="2"/>
        <v>0</v>
      </c>
      <c r="P41" s="3" t="b">
        <f t="shared" si="3"/>
        <v>1</v>
      </c>
      <c r="R41" s="8"/>
    </row>
    <row r="42" spans="2:18" x14ac:dyDescent="0.25">
      <c r="B42" s="50" t="str">
        <f>IF(LEN('Sprint 1 - Planification'!B41)&lt;&gt;0,'Sprint 1 - Planification'!B41,"")</f>
        <v/>
      </c>
      <c r="C42" s="51" t="str">
        <f>IF(LEN('Sprint 1 - Planification'!C41)&lt;&gt;0,'Sprint 1 - Planification'!C41,"")</f>
        <v/>
      </c>
      <c r="D42" s="52" t="str">
        <f>IF(LEN('Sprint 1 - Planification'!H41)&lt;&gt;0,'Sprint 1 - Planification'!H41,"")</f>
        <v/>
      </c>
      <c r="E42" s="67" t="str">
        <f>IF(_xlfn.NUMBERVALUE('Sprint 2 - Bilan'!$E42)+_xlfn.NUMBERVALUE('Sprint 2 - Bilan'!$G42)=0,"",_xlfn.NUMBERVALUE('Sprint 2 - Bilan'!$E42)+_xlfn.NUMBERVALUE('Sprint 2 - Bilan'!$G42))</f>
        <v/>
      </c>
      <c r="F42" s="71" t="str">
        <f>IF(LEN('Sprint 2 - Bilan'!$H42)&lt;&gt;0,'Sprint 2 - Bilan'!$H42,IF(LEN('Sprint 2 - Bilan'!$F42)=0,"",'Sprint 2 - Bilan'!$F42))</f>
        <v/>
      </c>
      <c r="G42" s="106"/>
      <c r="H42" s="107"/>
      <c r="I42" s="108"/>
      <c r="M42" s="3" t="b">
        <f t="shared" si="0"/>
        <v>0</v>
      </c>
      <c r="N42" s="3" t="b">
        <f t="shared" si="1"/>
        <v>0</v>
      </c>
      <c r="O42" s="3" t="b">
        <f t="shared" si="2"/>
        <v>0</v>
      </c>
      <c r="P42" s="3" t="b">
        <f t="shared" si="3"/>
        <v>1</v>
      </c>
      <c r="R42" s="8"/>
    </row>
    <row r="43" spans="2:18" ht="15.75" thickBot="1" x14ac:dyDescent="0.3">
      <c r="B43" s="57" t="str">
        <f>IF(LEN('Sprint 1 - Planification'!B42)&lt;&gt;0,'Sprint 1 - Planification'!B42,"")</f>
        <v/>
      </c>
      <c r="C43" s="58" t="str">
        <f>IF(LEN('Sprint 1 - Planification'!C42)&lt;&gt;0,'Sprint 1 - Planification'!C42,"")</f>
        <v/>
      </c>
      <c r="D43" s="59" t="str">
        <f>IF(LEN('Sprint 1 - Planification'!H42)&lt;&gt;0,'Sprint 1 - Planification'!H42,"")</f>
        <v/>
      </c>
      <c r="E43" s="70" t="str">
        <f>IF(_xlfn.NUMBERVALUE('Sprint 2 - Bilan'!$E43)+_xlfn.NUMBERVALUE('Sprint 2 - Bilan'!$G43)=0,"",_xlfn.NUMBERVALUE('Sprint 2 - Bilan'!$E43)+_xlfn.NUMBERVALUE('Sprint 2 - Bilan'!$G43))</f>
        <v/>
      </c>
      <c r="F43" s="74" t="str">
        <f>IF(LEN('Sprint 2 - Bilan'!$H43)&lt;&gt;0,'Sprint 2 - Bilan'!$H43,IF(LEN('Sprint 2 - Bilan'!$F43)=0,"",'Sprint 2 - Bilan'!$F43))</f>
        <v/>
      </c>
      <c r="G43" s="113"/>
      <c r="H43" s="114"/>
      <c r="I43" s="115"/>
      <c r="M43" s="3" t="b">
        <f t="shared" si="0"/>
        <v>0</v>
      </c>
      <c r="N43" s="3" t="b">
        <f t="shared" si="1"/>
        <v>0</v>
      </c>
      <c r="O43" s="3" t="b">
        <f t="shared" si="2"/>
        <v>0</v>
      </c>
      <c r="P43" s="3" t="b">
        <f t="shared" si="3"/>
        <v>1</v>
      </c>
      <c r="R43" s="8"/>
    </row>
    <row r="44" spans="2:18" x14ac:dyDescent="0.25">
      <c r="M44" s="3">
        <f>COUNTIF(M9:M43,TRUE)</f>
        <v>4</v>
      </c>
      <c r="N44" s="3">
        <f t="shared" ref="N44:O44" si="5">COUNTIF(N9:N43,TRUE)</f>
        <v>0</v>
      </c>
      <c r="O44" s="3">
        <f t="shared" si="5"/>
        <v>2</v>
      </c>
      <c r="P44" s="3">
        <f>COUNTIF(P9:P43,FALSE)</f>
        <v>4</v>
      </c>
      <c r="R44" s="8"/>
    </row>
    <row r="45" spans="2:18" x14ac:dyDescent="0.25">
      <c r="M45" s="3">
        <f>SUM(M44:O44)</f>
        <v>6</v>
      </c>
      <c r="R45" s="8"/>
    </row>
    <row r="46" spans="2:18" x14ac:dyDescent="0.25">
      <c r="M46" s="3" t="str">
        <f>IF(M45=0, "aucun champ", IF(M45=1, "1 champ", M45 &amp; " champs"))</f>
        <v>6 champs</v>
      </c>
      <c r="R46" s="8"/>
    </row>
    <row r="47" spans="2:18" x14ac:dyDescent="0.25">
      <c r="R47" s="8"/>
    </row>
    <row r="48" spans="2:18" x14ac:dyDescent="0.25">
      <c r="R48" s="8"/>
    </row>
    <row r="49" spans="18:18" x14ac:dyDescent="0.25">
      <c r="R49" s="8"/>
    </row>
    <row r="50" spans="18:18" x14ac:dyDescent="0.25">
      <c r="R50" s="8"/>
    </row>
    <row r="51" spans="18:18" x14ac:dyDescent="0.25">
      <c r="R51" s="8"/>
    </row>
    <row r="52" spans="18:18" x14ac:dyDescent="0.25">
      <c r="R52" s="8"/>
    </row>
    <row r="53" spans="18:18" x14ac:dyDescent="0.25">
      <c r="R53" s="8"/>
    </row>
    <row r="54" spans="18:18" x14ac:dyDescent="0.25">
      <c r="R54" s="8"/>
    </row>
    <row r="55" spans="18:18" x14ac:dyDescent="0.25">
      <c r="R55" s="8"/>
    </row>
    <row r="56" spans="18:18" x14ac:dyDescent="0.25">
      <c r="R56" s="8"/>
    </row>
    <row r="57" spans="18:18" x14ac:dyDescent="0.25">
      <c r="R57" s="8"/>
    </row>
  </sheetData>
  <sheetProtection algorithmName="SHA-512" hashValue="VTaOc8q3NpngzP2cnGqJp7CE0bwWSHtKLo3ir1ASdNSyi1Q3eUpgT9DJ5O2+wWuCWP9exHgASscN4E3ApdM25A==" saltValue="FTTf5P4Xo9TtMCrpwSnYkg==" spinCount="100000" sheet="1" objects="1" scenarios="1" selectLockedCells="1"/>
  <mergeCells count="9">
    <mergeCell ref="B2:I2"/>
    <mergeCell ref="H3:I3"/>
    <mergeCell ref="B7:B8"/>
    <mergeCell ref="C7:C8"/>
    <mergeCell ref="D7:D8"/>
    <mergeCell ref="E7:F7"/>
    <mergeCell ref="G7:G8"/>
    <mergeCell ref="H7:H8"/>
    <mergeCell ref="I7:I8"/>
  </mergeCells>
  <conditionalFormatting sqref="B9:F43">
    <cfRule type="expression" dxfId="14" priority="1">
      <formula>OR($F9=100%,$H9=100%)</formula>
    </cfRule>
    <cfRule type="expression" dxfId="13" priority="2">
      <formula>AND($D9&lt;&gt;"Sprint 3",$F9=100%)</formula>
    </cfRule>
  </conditionalFormatting>
  <conditionalFormatting sqref="G9:I9 G11:I11 G13:I13 G15:I15 G17:I17 G19:I19 G21:I21 G23:I23 G25:I25 G27:I27 G29:I29 G31:I31 G33:I33 G35:I35 G37:I37 G39:I39 G41:I41 G43:I43">
    <cfRule type="expression" dxfId="12" priority="11">
      <formula>IF(ISBLANK($H9),IF(ISBLANK($F9),TRUE,$F9&lt;100%),$H9&lt;100%)</formula>
    </cfRule>
  </conditionalFormatting>
  <conditionalFormatting sqref="G10:I10 G12:I12 G14:I14 G16:I16 G18:I18 G20:I20 G22:I22 G24:I24 G26:I26 G28:I28 G30:I30 G32:I32 G34:I34 G36:I36 G38:I38 G40:I40 G42:I42">
    <cfRule type="expression" dxfId="11" priority="8">
      <formula>IF(ISBLANK($H10),IF(ISBLANK($F10),TRUE,$F10&lt;100%),$H10&lt;100%)</formula>
    </cfRule>
  </conditionalFormatting>
  <conditionalFormatting sqref="I9:I43">
    <cfRule type="expression" dxfId="10" priority="6">
      <formula>$O9</formula>
    </cfRule>
  </conditionalFormatting>
  <conditionalFormatting sqref="G9:G43">
    <cfRule type="expression" dxfId="9" priority="5">
      <formula>$M9</formula>
    </cfRule>
  </conditionalFormatting>
  <conditionalFormatting sqref="H9:H43">
    <cfRule type="expression" dxfId="8" priority="4">
      <formula>$N9</formula>
    </cfRule>
  </conditionalFormatting>
  <conditionalFormatting sqref="I5">
    <cfRule type="expression" dxfId="7" priority="3">
      <formula>$M$45&gt;0</formula>
    </cfRule>
  </conditionalFormatting>
  <conditionalFormatting sqref="B9:I9 B11:I11 B13:I13 B15:I15 B17:I17 B19:I19 B21:I21 B23:I23 B25:I25 B27:I27 B29:I29 B31:I31 B33:I33 B35:I35 B37:I37 B39:I39 B41:I41 B43:I43">
    <cfRule type="expression" dxfId="6" priority="12">
      <formula>LEN($B9)=0</formula>
    </cfRule>
  </conditionalFormatting>
  <conditionalFormatting sqref="B10:I10 B12:I12 B14:I14 B16:I16 B18:I18 B20:I20 B22:I22 B24:I24 B26:I26 B28:I28 B30:I30 B32:I32 B34:I34 B36:I36 B38:I38 B40:I40 B42:I42">
    <cfRule type="expression" dxfId="5" priority="9">
      <formula>LEN($B10)=0</formula>
    </cfRule>
  </conditionalFormatting>
  <dataValidations count="4">
    <dataValidation type="list" allowBlank="1" showInputMessage="1" showErrorMessage="1" errorTitle="Erreur de saisie" error="Les valeurs permises sont de 0h00 à 22h00 par intervalle de 15 minutes." promptTitle="Temps investi" prompt="_x000a_Veuillez saisir le temps que vous avez investi pour cette tâche pendant la période du Sprint 2. Vous devez ignorer le temps mis lors du sprint précédent._x000a__x000a_L'estimation de votre temps doit être le plus réaliste possible." sqref="G9:G43" xr:uid="{00000000-0002-0000-0300-000000000000}">
      <formula1>TempsEstime</formula1>
    </dataValidation>
    <dataValidation type="textLength" allowBlank="1" showInputMessage="1" showErrorMessage="1" errorTitle="Erreur de saisie" error="Le nom de votre tâche doit être court. _x000a_Un maximum de 72 caractères est mis à votre disposition._x000a_Pour plus de détail, veuillez faire l'ajout de commentaires." promptTitle="Commentaires" prompt="_x000a_Si vous avez un retard, veuillez expliquer pourquoi et quelles sont les mesures envisagées pour rendre le projet à temps._x000a__x000a_Le texte doit être concis et précis. L'ajout d'un commentaire est toutefois pertinent si une description plus étendue est requise." sqref="I9:I43" xr:uid="{00000000-0002-0000-0300-000001000000}">
      <formula1>0</formula1>
      <formula2>72</formula2>
    </dataValidation>
    <dataValidation type="list" allowBlank="1" showInputMessage="1" showErrorMessage="1" errorTitle="Erreur de saisie" error="Les valeurs permises sont de 0% à 100% par intervalle de 5%." promptTitle="Avancement" prompt="_x000a_Veuillez saisir l'avancement de la tâche en terme de proportion sur la quantité de travail à faire._x000a__x000a_L'avancement est une estimation de la charge de travail effectuée par rapport à la réalisation complète de la tâche." sqref="H9:H43" xr:uid="{00000000-0002-0000-0300-000002000000}">
      <formula1>Avancement</formula1>
    </dataValidation>
    <dataValidation type="textLength" allowBlank="1" showInputMessage="1" showErrorMessage="1" errorTitle="Nom de tâche trop long" error="Le nom de votre tâche doit être court. _x000a_Un maximum de 72 caractères est mis à votre disposition._x000a_Pour plus de détail, veuillez faire l'ajout de commentaires." promptTitle="Nom de la tâche" prompt="_x000a_Veuillez saisir le nom de la tâche._x000a__x000a_Lorsque pertinent, n'oubliez pas d'ajouter une description de votre tâche sous forme de commentaire." sqref="C9:C43" xr:uid="{00000000-0002-0000-0300-000003000000}">
      <formula1>0</formula1>
      <formula2>72</formula2>
    </dataValidation>
  </dataValidation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1:Y23"/>
  <sheetViews>
    <sheetView showGridLines="0" showRowColHeaders="0" workbookViewId="0">
      <selection activeCell="AY27" sqref="AY27"/>
    </sheetView>
  </sheetViews>
  <sheetFormatPr baseColWidth="10" defaultColWidth="11.42578125" defaultRowHeight="15" x14ac:dyDescent="0.25"/>
  <cols>
    <col min="1" max="1" width="1.42578125" style="4" customWidth="1"/>
    <col min="2" max="2" width="33.7109375" style="23" customWidth="1"/>
    <col min="3" max="6" width="11.42578125" style="3" customWidth="1"/>
    <col min="7" max="8" width="11.42578125" style="3"/>
    <col min="9" max="9" width="11.42578125" style="3" customWidth="1"/>
    <col min="10" max="11" width="11.42578125" style="3"/>
    <col min="12" max="16" width="0" style="3" hidden="1" customWidth="1"/>
    <col min="17" max="25" width="0" style="4" hidden="1" customWidth="1"/>
    <col min="26" max="16384" width="11.42578125" style="4"/>
  </cols>
  <sheetData>
    <row r="1" spans="2:25" ht="7.5" customHeight="1" x14ac:dyDescent="0.25"/>
    <row r="2" spans="2:25" ht="22.5" customHeight="1" thickBot="1" x14ac:dyDescent="0.4">
      <c r="B2" s="102" t="s">
        <v>37</v>
      </c>
      <c r="C2" s="102"/>
      <c r="D2" s="102"/>
      <c r="E2" s="102"/>
      <c r="F2" s="102"/>
      <c r="G2" s="102"/>
      <c r="H2" s="102"/>
      <c r="I2" s="102"/>
      <c r="J2" s="102"/>
    </row>
    <row r="3" spans="2:25" ht="15" customHeight="1" x14ac:dyDescent="0.25">
      <c r="B3" s="25" t="s">
        <v>38</v>
      </c>
      <c r="C3" s="82"/>
      <c r="D3" s="82"/>
      <c r="E3" s="82"/>
      <c r="F3" s="82"/>
    </row>
    <row r="4" spans="2:25" ht="22.5" customHeight="1" x14ac:dyDescent="0.25">
      <c r="B4" s="76"/>
      <c r="C4" s="5"/>
      <c r="D4" s="5"/>
      <c r="E4" s="5"/>
      <c r="F4" s="5"/>
    </row>
    <row r="5" spans="2:25" ht="22.5" customHeight="1" thickBot="1" x14ac:dyDescent="0.25">
      <c r="B5" s="81" t="s">
        <v>39</v>
      </c>
      <c r="C5" s="83"/>
      <c r="D5" s="83"/>
      <c r="E5" s="83"/>
      <c r="F5" s="84"/>
      <c r="G5" s="84"/>
      <c r="H5" s="84"/>
      <c r="I5" s="84"/>
      <c r="J5" s="84"/>
    </row>
    <row r="6" spans="2:25" ht="7.5" customHeight="1" x14ac:dyDescent="0.25"/>
    <row r="7" spans="2:25" s="2" customFormat="1" ht="12.75" x14ac:dyDescent="0.25">
      <c r="B7" s="87"/>
      <c r="C7" s="88" t="s">
        <v>13</v>
      </c>
      <c r="D7" s="88" t="s">
        <v>18</v>
      </c>
      <c r="E7" s="88" t="s">
        <v>21</v>
      </c>
      <c r="F7" s="88" t="s">
        <v>40</v>
      </c>
      <c r="G7" s="1"/>
      <c r="H7" s="1"/>
      <c r="I7" s="1"/>
      <c r="J7" s="1"/>
      <c r="K7" s="1"/>
      <c r="L7" s="1"/>
      <c r="M7" s="1"/>
      <c r="N7" s="1"/>
      <c r="O7" s="1"/>
      <c r="P7" s="1"/>
    </row>
    <row r="8" spans="2:25" s="2" customFormat="1" ht="12.75" x14ac:dyDescent="0.25">
      <c r="B8" s="85" t="s">
        <v>41</v>
      </c>
      <c r="C8" s="89">
        <f>L8</f>
        <v>4</v>
      </c>
      <c r="D8" s="90">
        <f>M8</f>
        <v>10</v>
      </c>
      <c r="E8" s="91">
        <f>N8</f>
        <v>10</v>
      </c>
      <c r="F8" s="95">
        <f>O8</f>
        <v>24</v>
      </c>
      <c r="G8" s="1"/>
      <c r="H8" s="1"/>
      <c r="L8" s="1">
        <f>'Sprint 1 - Planification'!AJ17</f>
        <v>4</v>
      </c>
      <c r="M8" s="1">
        <f>'Sprint 1 - Planification'!AJ18</f>
        <v>10</v>
      </c>
      <c r="N8" s="1">
        <f>'Sprint 1 - Planification'!AJ19</f>
        <v>10</v>
      </c>
      <c r="O8" s="1">
        <f>SUM(L8:N8)</f>
        <v>24</v>
      </c>
      <c r="P8" s="1"/>
      <c r="Q8" s="1"/>
      <c r="R8" s="1"/>
      <c r="S8" s="1"/>
    </row>
    <row r="9" spans="2:25" s="2" customFormat="1" ht="12.75" x14ac:dyDescent="0.25">
      <c r="B9" s="86" t="s">
        <v>42</v>
      </c>
      <c r="C9" s="92" t="str">
        <f t="shared" ref="C9:F10" si="0">DAY(L9)*24+HOUR(L9)&amp;"h"&amp;TEXT(MINUTE(L9),"00")</f>
        <v>12h30</v>
      </c>
      <c r="D9" s="93" t="str">
        <f t="shared" si="0"/>
        <v>15h45</v>
      </c>
      <c r="E9" s="94" t="str">
        <f t="shared" si="0"/>
        <v>24h00</v>
      </c>
      <c r="F9" s="96" t="str">
        <f t="shared" si="0"/>
        <v>52h15</v>
      </c>
      <c r="G9" s="1"/>
      <c r="H9" s="1"/>
      <c r="L9" s="1">
        <f>'Sprint 1 - Planification'!AD17</f>
        <v>0.5208333333333337</v>
      </c>
      <c r="M9" s="1">
        <f>'Sprint 1 - Planification'!AD18</f>
        <v>0.65625000000000011</v>
      </c>
      <c r="N9" s="1">
        <f>'Sprint 1 - Planification'!AD19</f>
        <v>1.0000000000000004</v>
      </c>
      <c r="O9" s="1">
        <f>SUM(L9:N9)</f>
        <v>2.1770833333333344</v>
      </c>
      <c r="P9" s="1" t="s">
        <v>43</v>
      </c>
      <c r="Q9" s="1">
        <f t="shared" ref="Q9:S10" si="1">DAY(L9)*24+HOUR(L9)+MINUTE(L9)/60</f>
        <v>12.5</v>
      </c>
      <c r="R9" s="1">
        <f t="shared" si="1"/>
        <v>15.75</v>
      </c>
      <c r="S9" s="1">
        <f t="shared" si="1"/>
        <v>24</v>
      </c>
      <c r="U9" s="2" t="s">
        <v>44</v>
      </c>
      <c r="V9" s="2">
        <f>COUNTIF('Sprint 1 - Planification'!E8:E42,"Essentielle")</f>
        <v>19</v>
      </c>
      <c r="X9" s="2" t="s">
        <v>45</v>
      </c>
      <c r="Y9" s="2">
        <f>COUNTIF('Sprint 1 - Planification'!F8:F42,1)</f>
        <v>9</v>
      </c>
    </row>
    <row r="10" spans="2:25" s="2" customFormat="1" ht="12.75" x14ac:dyDescent="0.25">
      <c r="B10" s="85" t="s">
        <v>46</v>
      </c>
      <c r="C10" s="89" t="str">
        <f t="shared" si="0"/>
        <v>2h15</v>
      </c>
      <c r="D10" s="90" t="str">
        <f t="shared" si="0"/>
        <v>26h00</v>
      </c>
      <c r="E10" s="91" t="str">
        <f t="shared" si="0"/>
        <v>33h45</v>
      </c>
      <c r="F10" s="95" t="str">
        <f t="shared" si="0"/>
        <v>62h00</v>
      </c>
      <c r="G10" s="1"/>
      <c r="H10" s="1"/>
      <c r="L10" s="1">
        <f>'Sprint 1 - Bilan'!T8</f>
        <v>9.3749999999999972E-2</v>
      </c>
      <c r="M10" s="1">
        <f>'Sprint 2 - Bilan'!V9</f>
        <v>1.0833333333333326</v>
      </c>
      <c r="N10" s="1">
        <f>'Sprint 3 - Bilan'!V9</f>
        <v>1.4062500000000044</v>
      </c>
      <c r="O10" s="1">
        <f>SUM(L10:N10)</f>
        <v>2.583333333333337</v>
      </c>
      <c r="P10" s="1" t="s">
        <v>47</v>
      </c>
      <c r="Q10" s="1">
        <f t="shared" si="1"/>
        <v>2.25</v>
      </c>
      <c r="R10" s="1">
        <f t="shared" si="1"/>
        <v>26</v>
      </c>
      <c r="S10" s="1">
        <f t="shared" si="1"/>
        <v>33.75</v>
      </c>
      <c r="U10" s="2" t="s">
        <v>48</v>
      </c>
      <c r="V10" s="2">
        <f>COUNTIF('Sprint 1 - Planification'!E8:E42,"Optionnelle")</f>
        <v>5</v>
      </c>
      <c r="X10" s="2" t="s">
        <v>49</v>
      </c>
      <c r="Y10" s="2">
        <f>COUNTIF('Sprint 1 - Planification'!F8:F42,2)</f>
        <v>7</v>
      </c>
    </row>
    <row r="11" spans="2:25" s="2" customFormat="1" ht="13.5" thickBot="1" x14ac:dyDescent="0.3">
      <c r="B11" s="97" t="s">
        <v>50</v>
      </c>
      <c r="C11" s="98">
        <f>L11</f>
        <v>1</v>
      </c>
      <c r="D11" s="99">
        <f>M11</f>
        <v>3</v>
      </c>
      <c r="E11" s="100">
        <f>N11</f>
        <v>4</v>
      </c>
      <c r="F11" s="101">
        <f>O11</f>
        <v>4</v>
      </c>
      <c r="G11" s="1"/>
      <c r="H11" s="1"/>
      <c r="L11" s="1">
        <f>'Sprint 1 - Bilan'!T15</f>
        <v>1</v>
      </c>
      <c r="M11" s="1">
        <f>'Sprint 2 - Bilan'!V16</f>
        <v>3</v>
      </c>
      <c r="N11" s="1">
        <f>'Sprint 3 - Bilan'!V16</f>
        <v>4</v>
      </c>
      <c r="O11" s="1">
        <f>N11</f>
        <v>4</v>
      </c>
      <c r="P11" s="1"/>
      <c r="Q11" s="1"/>
      <c r="R11" s="1"/>
      <c r="S11" s="1"/>
      <c r="X11" s="2" t="s">
        <v>51</v>
      </c>
      <c r="Y11" s="2">
        <f>COUNTIF('Sprint 1 - Planification'!F8:F42,3)</f>
        <v>8</v>
      </c>
    </row>
    <row r="12" spans="2:25" s="2" customFormat="1" ht="12.75" x14ac:dyDescent="0.25">
      <c r="B12" s="78"/>
      <c r="C12" s="1"/>
      <c r="D12" s="1"/>
      <c r="E12" s="1"/>
      <c r="F12" s="1"/>
      <c r="G12" s="1"/>
      <c r="H12" s="1"/>
      <c r="L12" s="1"/>
      <c r="M12" s="1"/>
      <c r="N12" s="1"/>
      <c r="O12" s="1"/>
      <c r="P12" s="1"/>
      <c r="Q12" s="1"/>
      <c r="R12" s="1"/>
      <c r="S12" s="1"/>
    </row>
    <row r="13" spans="2:25" s="2" customFormat="1" x14ac:dyDescent="0.25">
      <c r="B13" s="78"/>
      <c r="C13" s="1"/>
      <c r="D13" s="1"/>
      <c r="E13" s="1"/>
      <c r="F13" s="1"/>
      <c r="G13" s="1"/>
      <c r="H13" s="1"/>
      <c r="L13" s="1"/>
      <c r="M13" s="1"/>
      <c r="N13" s="1"/>
      <c r="O13" s="1"/>
      <c r="P13" s="1"/>
      <c r="Q13" s="1"/>
      <c r="R13" s="11"/>
      <c r="S13" s="23"/>
    </row>
    <row r="14" spans="2:25" s="2" customFormat="1" x14ac:dyDescent="0.25">
      <c r="B14" s="78"/>
      <c r="C14" s="1"/>
      <c r="D14" s="1"/>
      <c r="E14" s="1"/>
      <c r="F14" s="1"/>
      <c r="G14" s="1"/>
      <c r="H14" s="1"/>
      <c r="L14" s="1"/>
      <c r="M14" s="1"/>
      <c r="N14" s="1"/>
      <c r="O14" s="11"/>
      <c r="P14" s="23"/>
    </row>
    <row r="15" spans="2:25" s="2" customFormat="1" x14ac:dyDescent="0.25">
      <c r="B15" s="78"/>
      <c r="C15" s="1"/>
      <c r="D15" s="1"/>
      <c r="E15" s="1"/>
      <c r="F15" s="1"/>
      <c r="G15" s="1"/>
      <c r="H15" s="1"/>
      <c r="L15" s="1"/>
      <c r="M15" s="1"/>
      <c r="N15" s="1"/>
      <c r="O15" s="11"/>
      <c r="P15" s="23"/>
    </row>
    <row r="16" spans="2:25" s="2" customFormat="1" x14ac:dyDescent="0.25">
      <c r="B16" s="78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1"/>
      <c r="P16" s="23"/>
    </row>
    <row r="17" spans="2:16" s="2" customFormat="1" x14ac:dyDescent="0.25">
      <c r="B17" s="78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1"/>
      <c r="P17" s="23"/>
    </row>
    <row r="18" spans="2:16" x14ac:dyDescent="0.25">
      <c r="O18" s="11"/>
      <c r="P18" s="23"/>
    </row>
    <row r="19" spans="2:16" x14ac:dyDescent="0.25">
      <c r="O19" s="11"/>
      <c r="P19" s="23"/>
    </row>
    <row r="21" spans="2:16" x14ac:dyDescent="0.25">
      <c r="O21" s="11"/>
      <c r="P21" s="23"/>
    </row>
    <row r="22" spans="2:16" x14ac:dyDescent="0.25">
      <c r="O22" s="11"/>
      <c r="P22" s="23"/>
    </row>
    <row r="23" spans="2:16" x14ac:dyDescent="0.25">
      <c r="O23" s="11"/>
      <c r="P23" s="23"/>
    </row>
  </sheetData>
  <sheetProtection algorithmName="SHA-512" hashValue="ZTHIqTmr8cTliRMGAcUcmM0mjbf6CIJ0mHH1g8KtGLF4lRA/UYuFPwpT4A16q2cQqIx/6PesESjQGKIAV9ov5g==" saltValue="9FKXXuq3MsinQZgjNrQSTw==" spinCount="100000" sheet="1" objects="1" scenarios="1" selectLockedCells="1"/>
  <conditionalFormatting sqref="F5:J5">
    <cfRule type="expression" dxfId="4" priority="3">
      <formula>#REF!&gt;0</formula>
    </cfRule>
  </conditionalFormatting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B1:H36"/>
  <sheetViews>
    <sheetView showGridLines="0" showRowColHeaders="0" topLeftCell="A11" workbookViewId="0">
      <selection activeCell="AQ41" sqref="AQ41"/>
    </sheetView>
  </sheetViews>
  <sheetFormatPr baseColWidth="10" defaultColWidth="11.42578125" defaultRowHeight="15" x14ac:dyDescent="0.25"/>
  <cols>
    <col min="1" max="1" width="1.42578125" style="4" customWidth="1"/>
    <col min="2" max="2" width="4.28515625" style="3" customWidth="1"/>
    <col min="3" max="3" width="4.28515625" style="4" customWidth="1"/>
    <col min="4" max="4" width="70.42578125" style="23" customWidth="1"/>
    <col min="5" max="8" width="11.42578125" style="3" customWidth="1"/>
    <col min="9" max="10" width="11.42578125" style="4"/>
    <col min="11" max="11" width="11.42578125" style="4" customWidth="1"/>
    <col min="12" max="16384" width="11.42578125" style="4"/>
  </cols>
  <sheetData>
    <row r="1" spans="2:8" ht="7.5" customHeight="1" x14ac:dyDescent="0.25"/>
    <row r="2" spans="2:8" ht="22.5" customHeight="1" thickBot="1" x14ac:dyDescent="0.4">
      <c r="B2" s="137" t="s">
        <v>52</v>
      </c>
      <c r="C2" s="137"/>
      <c r="D2" s="137"/>
      <c r="E2" s="137"/>
      <c r="F2" s="137"/>
      <c r="G2" s="137"/>
      <c r="H2" s="137"/>
    </row>
    <row r="3" spans="2:8" ht="15" customHeight="1" x14ac:dyDescent="0.25">
      <c r="B3" s="25" t="s">
        <v>53</v>
      </c>
      <c r="C3" s="26"/>
      <c r="D3" s="75"/>
      <c r="E3" s="80"/>
      <c r="F3" s="80"/>
      <c r="G3" s="80"/>
      <c r="H3" s="80"/>
    </row>
    <row r="4" spans="2:8" ht="22.5" customHeight="1" x14ac:dyDescent="0.25">
      <c r="B4" s="5"/>
      <c r="C4" s="6"/>
      <c r="D4" s="76"/>
      <c r="E4" s="5"/>
      <c r="F4" s="5"/>
      <c r="G4" s="5"/>
      <c r="H4" s="5"/>
    </row>
    <row r="5" spans="2:8" ht="22.5" customHeight="1" thickBot="1" x14ac:dyDescent="0.25">
      <c r="B5" s="28" t="s">
        <v>2</v>
      </c>
      <c r="C5" s="29"/>
      <c r="D5" s="77"/>
      <c r="E5" s="29"/>
      <c r="F5" s="29"/>
      <c r="G5" s="29"/>
      <c r="H5" s="60"/>
    </row>
    <row r="6" spans="2:8" ht="7.5" customHeight="1" x14ac:dyDescent="0.25"/>
    <row r="7" spans="2:8" s="2" customFormat="1" ht="12.75" x14ac:dyDescent="0.25">
      <c r="B7" s="1"/>
      <c r="C7" s="79" t="s">
        <v>54</v>
      </c>
      <c r="D7" s="78"/>
      <c r="E7" s="1"/>
      <c r="F7" s="1"/>
      <c r="G7" s="1"/>
      <c r="H7" s="1"/>
    </row>
    <row r="8" spans="2:8" s="2" customFormat="1" ht="12.75" x14ac:dyDescent="0.25">
      <c r="B8" s="78"/>
      <c r="D8" s="78" t="s">
        <v>55</v>
      </c>
      <c r="E8" s="1"/>
      <c r="F8" s="1"/>
      <c r="G8" s="1"/>
      <c r="H8" s="1"/>
    </row>
    <row r="9" spans="2:8" s="2" customFormat="1" ht="12.75" x14ac:dyDescent="0.25">
      <c r="B9" s="1"/>
      <c r="D9" s="78" t="s">
        <v>56</v>
      </c>
      <c r="E9" s="1"/>
      <c r="F9" s="1"/>
      <c r="G9" s="1"/>
      <c r="H9" s="1"/>
    </row>
    <row r="10" spans="2:8" s="2" customFormat="1" ht="7.5" customHeight="1" x14ac:dyDescent="0.25">
      <c r="B10" s="1"/>
      <c r="D10" s="78"/>
      <c r="E10" s="1"/>
      <c r="F10" s="1"/>
      <c r="G10" s="1"/>
      <c r="H10" s="1"/>
    </row>
    <row r="11" spans="2:8" s="2" customFormat="1" ht="12.75" x14ac:dyDescent="0.25">
      <c r="B11" s="1"/>
      <c r="C11" s="79" t="s">
        <v>57</v>
      </c>
      <c r="D11" s="78"/>
      <c r="E11" s="1"/>
      <c r="F11" s="1"/>
      <c r="G11" s="1"/>
      <c r="H11" s="1"/>
    </row>
    <row r="12" spans="2:8" s="2" customFormat="1" ht="12.75" x14ac:dyDescent="0.25">
      <c r="B12" s="1"/>
      <c r="D12" s="78" t="s">
        <v>58</v>
      </c>
      <c r="E12" s="1"/>
      <c r="F12" s="1"/>
      <c r="G12" s="1"/>
      <c r="H12" s="1"/>
    </row>
    <row r="13" spans="2:8" s="2" customFormat="1" ht="12.75" x14ac:dyDescent="0.25">
      <c r="B13" s="1"/>
      <c r="D13" s="78" t="s">
        <v>59</v>
      </c>
      <c r="E13" s="1"/>
      <c r="F13" s="1"/>
      <c r="G13" s="1"/>
      <c r="H13" s="1"/>
    </row>
    <row r="14" spans="2:8" s="2" customFormat="1" ht="12.75" x14ac:dyDescent="0.25">
      <c r="B14" s="1"/>
      <c r="D14" s="78" t="s">
        <v>60</v>
      </c>
      <c r="E14" s="1"/>
      <c r="F14" s="1"/>
      <c r="G14" s="1"/>
      <c r="H14" s="1"/>
    </row>
    <row r="15" spans="2:8" s="2" customFormat="1" ht="12.75" x14ac:dyDescent="0.25">
      <c r="B15" s="1"/>
      <c r="D15" s="78" t="s">
        <v>61</v>
      </c>
      <c r="E15" s="1"/>
      <c r="F15" s="1"/>
      <c r="G15" s="1"/>
      <c r="H15" s="1"/>
    </row>
    <row r="16" spans="2:8" s="2" customFormat="1" ht="12.75" x14ac:dyDescent="0.25">
      <c r="B16" s="1"/>
      <c r="D16" s="78" t="s">
        <v>62</v>
      </c>
      <c r="E16" s="1"/>
      <c r="F16" s="1"/>
      <c r="G16" s="1"/>
      <c r="H16" s="1"/>
    </row>
    <row r="17" spans="2:8" s="2" customFormat="1" ht="12.75" x14ac:dyDescent="0.25">
      <c r="B17" s="1"/>
      <c r="D17" s="78" t="s">
        <v>63</v>
      </c>
      <c r="E17" s="1"/>
      <c r="F17" s="1"/>
      <c r="G17" s="1"/>
      <c r="H17" s="1"/>
    </row>
    <row r="18" spans="2:8" s="2" customFormat="1" ht="12.75" x14ac:dyDescent="0.25">
      <c r="B18" s="1"/>
      <c r="D18" s="78" t="s">
        <v>64</v>
      </c>
      <c r="E18" s="1"/>
      <c r="F18" s="1"/>
      <c r="G18" s="1"/>
      <c r="H18" s="1"/>
    </row>
    <row r="20" spans="2:8" ht="22.5" customHeight="1" thickBot="1" x14ac:dyDescent="0.25">
      <c r="B20" s="28" t="s">
        <v>65</v>
      </c>
      <c r="C20" s="29"/>
      <c r="D20" s="77"/>
      <c r="E20" s="29"/>
      <c r="F20" s="29"/>
      <c r="G20" s="29"/>
      <c r="H20" s="60"/>
    </row>
    <row r="21" spans="2:8" ht="7.5" customHeight="1" x14ac:dyDescent="0.25"/>
    <row r="22" spans="2:8" s="2" customFormat="1" ht="12.75" x14ac:dyDescent="0.25">
      <c r="B22" s="1"/>
      <c r="C22" s="79" t="s">
        <v>66</v>
      </c>
      <c r="D22" s="78"/>
      <c r="E22" s="1"/>
      <c r="F22" s="1"/>
      <c r="G22" s="1"/>
      <c r="H22" s="1"/>
    </row>
    <row r="23" spans="2:8" s="2" customFormat="1" ht="12.75" x14ac:dyDescent="0.25">
      <c r="B23" s="78"/>
      <c r="D23" s="78" t="s">
        <v>67</v>
      </c>
      <c r="E23" s="1"/>
      <c r="F23" s="1"/>
      <c r="G23" s="1"/>
      <c r="H23" s="1"/>
    </row>
    <row r="24" spans="2:8" s="2" customFormat="1" ht="12.75" x14ac:dyDescent="0.25">
      <c r="B24" s="1"/>
      <c r="D24" s="78" t="s">
        <v>68</v>
      </c>
      <c r="E24" s="1"/>
      <c r="F24" s="1"/>
      <c r="G24" s="1"/>
      <c r="H24" s="1"/>
    </row>
    <row r="25" spans="2:8" s="2" customFormat="1" ht="12.75" x14ac:dyDescent="0.25">
      <c r="B25" s="1"/>
      <c r="D25" s="78" t="s">
        <v>69</v>
      </c>
      <c r="E25" s="1"/>
      <c r="F25" s="1"/>
      <c r="G25" s="1"/>
      <c r="H25" s="1"/>
    </row>
    <row r="26" spans="2:8" s="2" customFormat="1" ht="7.5" customHeight="1" x14ac:dyDescent="0.25">
      <c r="B26" s="1"/>
      <c r="D26" s="78"/>
      <c r="E26" s="1"/>
      <c r="F26" s="1"/>
      <c r="G26" s="1"/>
      <c r="H26" s="1"/>
    </row>
    <row r="28" spans="2:8" ht="22.5" customHeight="1" thickBot="1" x14ac:dyDescent="0.25">
      <c r="B28" s="28" t="s">
        <v>70</v>
      </c>
      <c r="C28" s="29"/>
      <c r="D28" s="77"/>
      <c r="E28" s="29"/>
      <c r="F28" s="29"/>
      <c r="G28" s="29"/>
      <c r="H28" s="60"/>
    </row>
    <row r="29" spans="2:8" ht="7.5" customHeight="1" x14ac:dyDescent="0.25"/>
    <row r="30" spans="2:8" s="2" customFormat="1" ht="12.75" x14ac:dyDescent="0.25">
      <c r="B30" s="1"/>
      <c r="C30" s="79" t="s">
        <v>71</v>
      </c>
      <c r="D30" s="78"/>
      <c r="E30" s="1"/>
      <c r="F30" s="1"/>
      <c r="G30" s="1"/>
      <c r="H30" s="1"/>
    </row>
    <row r="31" spans="2:8" s="2" customFormat="1" ht="7.5" customHeight="1" x14ac:dyDescent="0.25">
      <c r="B31" s="1"/>
      <c r="D31" s="78"/>
      <c r="E31" s="1"/>
      <c r="F31" s="1"/>
      <c r="G31" s="1"/>
      <c r="H31" s="1"/>
    </row>
    <row r="33" spans="2:8" ht="22.5" customHeight="1" thickBot="1" x14ac:dyDescent="0.25">
      <c r="B33" s="28" t="s">
        <v>72</v>
      </c>
      <c r="C33" s="29"/>
      <c r="D33" s="77"/>
      <c r="E33" s="29"/>
      <c r="F33" s="29"/>
      <c r="G33" s="29"/>
      <c r="H33" s="60"/>
    </row>
    <row r="34" spans="2:8" ht="7.5" customHeight="1" x14ac:dyDescent="0.25"/>
    <row r="35" spans="2:8" s="2" customFormat="1" ht="25.5" customHeight="1" x14ac:dyDescent="0.25">
      <c r="B35" s="1"/>
      <c r="C35" s="138" t="s">
        <v>73</v>
      </c>
      <c r="D35" s="138"/>
      <c r="E35" s="138"/>
      <c r="F35" s="138"/>
      <c r="G35" s="138"/>
      <c r="H35" s="1"/>
    </row>
    <row r="36" spans="2:8" s="2" customFormat="1" ht="7.5" customHeight="1" x14ac:dyDescent="0.25">
      <c r="B36" s="1"/>
      <c r="D36" s="78"/>
      <c r="E36" s="1"/>
      <c r="F36" s="1"/>
      <c r="G36" s="1"/>
      <c r="H36" s="1"/>
    </row>
  </sheetData>
  <sheetProtection algorithmName="SHA-512" hashValue="8U683sS5IqAEG2gVcTa7cjIzxMerPAUVPYwaGTEtWGcMPJHelpZqZ+z77DB6+Vqs7JFh8PenYfp+f04LZP56Og==" saltValue="B54DXrUhqIiAoZki70qiZA==" spinCount="100000" sheet="1" objects="1" scenarios="1" selectLockedCells="1"/>
  <mergeCells count="2">
    <mergeCell ref="B2:H2"/>
    <mergeCell ref="C35:G35"/>
  </mergeCells>
  <conditionalFormatting sqref="H5">
    <cfRule type="expression" dxfId="3" priority="69">
      <formula>#REF!&gt;0</formula>
    </cfRule>
  </conditionalFormatting>
  <conditionalFormatting sqref="H20">
    <cfRule type="expression" dxfId="2" priority="3">
      <formula>#REF!&gt;0</formula>
    </cfRule>
  </conditionalFormatting>
  <conditionalFormatting sqref="H28">
    <cfRule type="expression" dxfId="1" priority="2">
      <formula>#REF!&gt;0</formula>
    </cfRule>
  </conditionalFormatting>
  <conditionalFormatting sqref="H33">
    <cfRule type="expression" dxfId="0" priority="1">
      <formula>#REF!&gt;0</formula>
    </cfRule>
  </conditionalFormatting>
  <pageMargins left="0.7" right="0.7" top="0.75" bottom="0.75" header="0.3" footer="0.3"/>
  <pageSetup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F62C6454CE4AC42BDCAC344ECDB29E7" ma:contentTypeVersion="5" ma:contentTypeDescription="Crée un document." ma:contentTypeScope="" ma:versionID="041f2529e877cf445b142ab8b85103c0">
  <xsd:schema xmlns:xsd="http://www.w3.org/2001/XMLSchema" xmlns:xs="http://www.w3.org/2001/XMLSchema" xmlns:p="http://schemas.microsoft.com/office/2006/metadata/properties" xmlns:ns2="78692225-e198-47c3-adde-2ea492f0b3f0" xmlns:ns3="9fb5ff05-ea2d-4c6e-ac8e-f51bc8309790" targetNamespace="http://schemas.microsoft.com/office/2006/metadata/properties" ma:root="true" ma:fieldsID="d896ed1249059892348595dbe15b813f" ns2:_="" ns3:_="">
    <xsd:import namespace="78692225-e198-47c3-adde-2ea492f0b3f0"/>
    <xsd:import namespace="9fb5ff05-ea2d-4c6e-ac8e-f51bc8309790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8692225-e198-47c3-adde-2ea492f0b3f0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fb5ff05-ea2d-4c6e-ac8e-f51bc830979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6429BCA9-91E9-4F0E-9921-9689A9C725A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8692225-e198-47c3-adde-2ea492f0b3f0"/>
    <ds:schemaRef ds:uri="9fb5ff05-ea2d-4c6e-ac8e-f51bc830979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16325D0D-63D9-490D-8587-E384C7BFA0C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0DD170F-C51C-4776-BE86-DE3613560936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6</vt:i4>
      </vt:variant>
      <vt:variant>
        <vt:lpstr>Plages nommées</vt:lpstr>
      </vt:variant>
      <vt:variant>
        <vt:i4>8</vt:i4>
      </vt:variant>
    </vt:vector>
  </HeadingPairs>
  <TitlesOfParts>
    <vt:vector size="14" baseType="lpstr">
      <vt:lpstr>Sprint 1 - Planification</vt:lpstr>
      <vt:lpstr>Sprint 1 - Bilan</vt:lpstr>
      <vt:lpstr>Sprint 2 - Bilan</vt:lpstr>
      <vt:lpstr>Sprint 3 - Bilan</vt:lpstr>
      <vt:lpstr>Synthèse</vt:lpstr>
      <vt:lpstr>Indications</vt:lpstr>
      <vt:lpstr>Avancement</vt:lpstr>
      <vt:lpstr>EssOpt</vt:lpstr>
      <vt:lpstr>NiveauDifficulte</vt:lpstr>
      <vt:lpstr>NoTache</vt:lpstr>
      <vt:lpstr>NoTacheMax</vt:lpstr>
      <vt:lpstr>SprintVise</vt:lpstr>
      <vt:lpstr>TempsEstime</vt:lpstr>
      <vt:lpstr>ValeurSprint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jcdemers</dc:creator>
  <cp:keywords/>
  <dc:description/>
  <cp:lastModifiedBy>Second</cp:lastModifiedBy>
  <cp:revision/>
  <dcterms:created xsi:type="dcterms:W3CDTF">2014-08-28T21:52:02Z</dcterms:created>
  <dcterms:modified xsi:type="dcterms:W3CDTF">2021-05-23T22:26:27Z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0x0101008F62C6454CE4AC42BDCAC344ECDB29E7</vt:lpwstr>
  </property>
</Properties>
</file>