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984E94AE-6874-4F1C-AA32-133CFF79DC8B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L70" i="1" s="1"/>
  <c r="O70" i="1" s="1"/>
  <c r="K69" i="1"/>
  <c r="I70" i="1"/>
  <c r="N70" i="1"/>
  <c r="P70" i="1"/>
  <c r="Q70" i="1"/>
  <c r="O65" i="1"/>
  <c r="P65" i="1"/>
  <c r="Q65" i="1"/>
  <c r="O66" i="1"/>
  <c r="P66" i="1"/>
  <c r="Q66" i="1"/>
  <c r="O67" i="1"/>
  <c r="P67" i="1"/>
  <c r="Q67" i="1"/>
  <c r="O68" i="1"/>
  <c r="P68" i="1"/>
  <c r="Q68" i="1"/>
  <c r="P69" i="1"/>
  <c r="Q69" i="1"/>
  <c r="Q64" i="1"/>
  <c r="R64" i="1" s="1"/>
  <c r="P64" i="1"/>
  <c r="O64" i="1"/>
  <c r="N64" i="1"/>
  <c r="N65" i="1"/>
  <c r="R65" i="1" s="1"/>
  <c r="N66" i="1"/>
  <c r="N67" i="1"/>
  <c r="N68" i="1"/>
  <c r="R68" i="1" s="1"/>
  <c r="N69" i="1"/>
  <c r="U3" i="1"/>
  <c r="L69" i="1"/>
  <c r="O69" i="1" s="1"/>
  <c r="K68" i="1"/>
  <c r="L68" i="1" s="1"/>
  <c r="I69" i="1"/>
  <c r="L62" i="1"/>
  <c r="K67" i="1"/>
  <c r="L67" i="1" s="1"/>
  <c r="K66" i="1"/>
  <c r="L66" i="1" s="1"/>
  <c r="K65" i="1"/>
  <c r="L65" i="1" s="1"/>
  <c r="K64" i="1"/>
  <c r="L64" i="1" s="1"/>
  <c r="I65" i="1"/>
  <c r="I66" i="1"/>
  <c r="I67" i="1"/>
  <c r="I68" i="1"/>
  <c r="I64" i="1"/>
  <c r="V5" i="1"/>
  <c r="W5" i="1" s="1"/>
  <c r="T5" i="1"/>
  <c r="U5" i="1" s="1"/>
  <c r="O5" i="1"/>
  <c r="N5" i="1"/>
  <c r="M5" i="1"/>
  <c r="L5" i="1"/>
  <c r="L3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O3" i="1"/>
  <c r="T3" i="1"/>
  <c r="V3" i="1"/>
  <c r="W3" i="1" s="1"/>
  <c r="Q3" i="1"/>
  <c r="Q4" i="1"/>
  <c r="P3" i="1"/>
  <c r="P4" i="1"/>
  <c r="P10" i="1"/>
  <c r="M3" i="1"/>
  <c r="N3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R66" i="1" l="1"/>
  <c r="R67" i="1"/>
  <c r="R69" i="1"/>
  <c r="R70" i="1"/>
</calcChain>
</file>

<file path=xl/sharedStrings.xml><?xml version="1.0" encoding="utf-8"?>
<sst xmlns="http://schemas.openxmlformats.org/spreadsheetml/2006/main" count="152" uniqueCount="126">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</sst>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8" fillId="23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tabSelected="1" topLeftCell="A40" zoomScaleNormal="100" workbookViewId="0">
      <selection activeCell="S63" sqref="S63"/>
    </sheetView>
  </sheetViews>
  <sheetFormatPr defaultRowHeight="17" x14ac:dyDescent="0.45"/>
  <cols>
    <col min="1" max="1" width="20.91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180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ROUND(D5*(E5+fraghitnum2)/F5*1000,2)</f>
        <v>48</v>
      </c>
      <c r="M5" s="23">
        <f>ROUND(D5*(E5+fraghitnum2)/(F5+I5)*1000,2)</f>
        <v>19.2</v>
      </c>
      <c r="N5" s="23">
        <f>D5*(E5+fraghitnum2)*H5</f>
        <v>192</v>
      </c>
      <c r="O5" s="29">
        <f>ROUND(playerHealth/(D5*(E5+fraghitnum2)),1)</f>
        <v>0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+D5*fraghitnum2*9/10</f>
        <v>136.80000000000001</v>
      </c>
      <c r="U5" s="32">
        <f>ROUND(playerHealth/(T5),2)</f>
        <v>0.06</v>
      </c>
      <c r="V5" s="23">
        <f>D5*((E5+fraghitnum2)-0.4)</f>
        <v>191.6</v>
      </c>
      <c r="W5" s="32">
        <f>ROUND(playerHealth/(V5),2)</f>
        <v>0.04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35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35" x14ac:dyDescent="0.45">
      <c r="C55" s="67" t="s">
        <v>83</v>
      </c>
      <c r="D55" s="68"/>
      <c r="E55" s="66"/>
    </row>
    <row r="60" spans="1:35" x14ac:dyDescent="0.45">
      <c r="A60" t="s">
        <v>107</v>
      </c>
      <c r="B60">
        <v>16</v>
      </c>
      <c r="C60" t="s">
        <v>108</v>
      </c>
      <c r="N60" t="s">
        <v>118</v>
      </c>
      <c r="O60" t="s">
        <v>121</v>
      </c>
      <c r="P60" t="s">
        <v>119</v>
      </c>
      <c r="Q60" t="s">
        <v>120</v>
      </c>
      <c r="R60" t="s">
        <v>123</v>
      </c>
      <c r="AF60" s="91"/>
      <c r="AG60" s="91"/>
      <c r="AH60" s="91"/>
      <c r="AI60" s="91"/>
    </row>
    <row r="61" spans="1:35" x14ac:dyDescent="0.45">
      <c r="L61" s="101"/>
      <c r="N61">
        <v>200</v>
      </c>
      <c r="O61">
        <v>21</v>
      </c>
      <c r="P61">
        <v>10</v>
      </c>
      <c r="Q61">
        <v>50</v>
      </c>
      <c r="R61">
        <v>10</v>
      </c>
      <c r="AF61" s="92"/>
      <c r="AG61" s="92"/>
      <c r="AH61" s="92"/>
      <c r="AI61" s="92"/>
    </row>
    <row r="62" spans="1:35" x14ac:dyDescent="0.45">
      <c r="H62" t="s">
        <v>105</v>
      </c>
      <c r="I62" s="93" t="s">
        <v>109</v>
      </c>
      <c r="J62" s="93"/>
      <c r="K62" t="s">
        <v>110</v>
      </c>
      <c r="L62" s="100">
        <f>COUNTIF(G3:G35,"&gt;0")</f>
        <v>21</v>
      </c>
      <c r="N62" s="96" t="s">
        <v>115</v>
      </c>
      <c r="O62" s="96"/>
      <c r="P62" s="96"/>
      <c r="Q62" s="96"/>
      <c r="R62" s="96"/>
      <c r="AF62" s="92"/>
      <c r="AG62" s="92"/>
      <c r="AH62" s="92"/>
      <c r="AI62" s="92"/>
    </row>
    <row r="63" spans="1:35" x14ac:dyDescent="0.45">
      <c r="A63" s="48" t="s">
        <v>93</v>
      </c>
      <c r="B63" s="49" t="s">
        <v>98</v>
      </c>
      <c r="C63" s="49" t="s">
        <v>99</v>
      </c>
      <c r="D63" s="49" t="s">
        <v>100</v>
      </c>
      <c r="E63" s="90" t="s">
        <v>101</v>
      </c>
      <c r="F63" s="90"/>
      <c r="G63" s="49"/>
      <c r="H63" s="49" t="s">
        <v>18</v>
      </c>
      <c r="I63" s="90" t="s">
        <v>106</v>
      </c>
      <c r="J63" s="90"/>
      <c r="K63" s="49" t="s">
        <v>111</v>
      </c>
      <c r="L63" s="49" t="s">
        <v>112</v>
      </c>
      <c r="M63" s="49"/>
      <c r="N63" s="95" t="s">
        <v>117</v>
      </c>
      <c r="O63" s="49" t="s">
        <v>58</v>
      </c>
      <c r="P63" s="49" t="s">
        <v>114</v>
      </c>
      <c r="Q63" s="49" t="s">
        <v>116</v>
      </c>
      <c r="R63" s="97" t="s">
        <v>122</v>
      </c>
      <c r="AF63" s="92"/>
      <c r="AG63" s="92"/>
      <c r="AH63" s="92"/>
      <c r="AI63" s="92"/>
    </row>
    <row r="64" spans="1:35" x14ac:dyDescent="0.45">
      <c r="A64" s="22" t="s">
        <v>94</v>
      </c>
      <c r="B64" s="85">
        <v>24</v>
      </c>
      <c r="C64" s="98">
        <v>30</v>
      </c>
      <c r="D64" s="98">
        <v>6</v>
      </c>
      <c r="E64" s="99" t="s">
        <v>104</v>
      </c>
      <c r="F64" s="99"/>
      <c r="G64" s="98"/>
      <c r="H64" s="98">
        <v>0</v>
      </c>
      <c r="I64" s="98">
        <f t="shared" ref="I64:I69" si="10">(B64-player_radius)*2</f>
        <v>16</v>
      </c>
      <c r="J64" s="98"/>
      <c r="K64" s="98">
        <f>COUNTIF(G3:G35,"&gt;16")</f>
        <v>10</v>
      </c>
      <c r="L64" s="98">
        <f>21-K64</f>
        <v>11</v>
      </c>
      <c r="M64" s="86"/>
      <c r="N64" s="87">
        <f>ROUND(C64/health_cap,2)*10</f>
        <v>1.5</v>
      </c>
      <c r="O64" s="89">
        <f>ROUND(L64/guns_cap,2)*10</f>
        <v>5.2</v>
      </c>
      <c r="P64" s="94">
        <f>ROUND(D64/speed_cap,2)*10</f>
        <v>6</v>
      </c>
      <c r="Q64" s="88">
        <f>ROUND(H64/DPS_cap,2)*10</f>
        <v>0</v>
      </c>
      <c r="R64" s="86">
        <f>SUM(N64:Q64)</f>
        <v>12.7</v>
      </c>
      <c r="AF64" s="92"/>
      <c r="AG64" s="92"/>
      <c r="AH64" s="92"/>
      <c r="AI64" s="92"/>
    </row>
    <row r="65" spans="1:35" x14ac:dyDescent="0.45">
      <c r="A65" s="22" t="s">
        <v>95</v>
      </c>
      <c r="B65" s="85">
        <v>32</v>
      </c>
      <c r="C65" s="98">
        <v>60</v>
      </c>
      <c r="D65" s="98">
        <v>3</v>
      </c>
      <c r="E65" s="99" t="s">
        <v>104</v>
      </c>
      <c r="F65" s="99"/>
      <c r="G65" s="98"/>
      <c r="H65" s="98">
        <v>0</v>
      </c>
      <c r="I65" s="98">
        <f t="shared" si="10"/>
        <v>32</v>
      </c>
      <c r="J65" s="98"/>
      <c r="K65" s="98">
        <f>COUNTIF(G3:G35,"&gt;32")</f>
        <v>2</v>
      </c>
      <c r="L65" s="98">
        <f t="shared" ref="L65:L68" si="11">21-K65</f>
        <v>19</v>
      </c>
      <c r="M65" s="86"/>
      <c r="N65" s="87">
        <f>ROUND(C65/health_cap,2)*10</f>
        <v>3</v>
      </c>
      <c r="O65" s="89">
        <f>ROUND(L65/guns_cap,2)*10</f>
        <v>9</v>
      </c>
      <c r="P65" s="94">
        <f>ROUND(D65/speed_cap,2)*10</f>
        <v>3</v>
      </c>
      <c r="Q65" s="88">
        <f>ROUND(H65/DPS_cap,2)*10</f>
        <v>0</v>
      </c>
      <c r="R65" s="86">
        <f t="shared" ref="R65:R69" si="12">SUM(N65:Q65)</f>
        <v>15</v>
      </c>
      <c r="AF65" s="92"/>
      <c r="AG65" s="92"/>
      <c r="AH65" s="92"/>
      <c r="AI65" s="92"/>
    </row>
    <row r="66" spans="1:35" x14ac:dyDescent="0.45">
      <c r="A66" s="22" t="s">
        <v>96</v>
      </c>
      <c r="B66" s="86">
        <v>30</v>
      </c>
      <c r="C66" s="98">
        <v>50</v>
      </c>
      <c r="D66" s="98">
        <v>4</v>
      </c>
      <c r="E66" s="99" t="s">
        <v>43</v>
      </c>
      <c r="F66" s="99"/>
      <c r="G66" s="98"/>
      <c r="H66" s="98">
        <v>11.11</v>
      </c>
      <c r="I66" s="98">
        <f t="shared" si="10"/>
        <v>28</v>
      </c>
      <c r="J66" s="98"/>
      <c r="K66" s="98">
        <f>COUNTIF(G3:G35,"&gt;28")</f>
        <v>4</v>
      </c>
      <c r="L66" s="98">
        <f t="shared" si="11"/>
        <v>17</v>
      </c>
      <c r="M66" s="86"/>
      <c r="N66" s="87">
        <f>ROUND(C66/health_cap,2)*10</f>
        <v>2.5</v>
      </c>
      <c r="O66" s="89">
        <f>ROUND(L66/guns_cap,2)*10</f>
        <v>8.1000000000000014</v>
      </c>
      <c r="P66" s="94">
        <f>ROUND(D66/speed_cap,2)*10</f>
        <v>4</v>
      </c>
      <c r="Q66" s="88">
        <f>ROUND(H66/DPS_cap,2)*10</f>
        <v>2.2000000000000002</v>
      </c>
      <c r="R66" s="86">
        <f t="shared" si="12"/>
        <v>16.8</v>
      </c>
      <c r="AF66" s="92"/>
      <c r="AG66" s="92"/>
      <c r="AH66" s="92"/>
      <c r="AI66" s="92"/>
    </row>
    <row r="67" spans="1:35" x14ac:dyDescent="0.45">
      <c r="A67" s="22" t="s">
        <v>97</v>
      </c>
      <c r="B67" s="86">
        <v>52</v>
      </c>
      <c r="C67" s="98">
        <v>192</v>
      </c>
      <c r="D67" s="98">
        <v>1</v>
      </c>
      <c r="E67" s="102" t="s">
        <v>103</v>
      </c>
      <c r="F67" s="99"/>
      <c r="G67" s="98"/>
      <c r="H67" s="98">
        <v>5.63</v>
      </c>
      <c r="I67" s="98">
        <f t="shared" si="10"/>
        <v>72</v>
      </c>
      <c r="J67" s="98"/>
      <c r="K67" s="98">
        <f>COUNTIF(G3:G35,"&gt;72")</f>
        <v>0</v>
      </c>
      <c r="L67" s="98">
        <f t="shared" si="11"/>
        <v>21</v>
      </c>
      <c r="M67" s="86"/>
      <c r="N67" s="87">
        <f>ROUND(C67/health_cap,2)*10</f>
        <v>9.6</v>
      </c>
      <c r="O67" s="89">
        <f>ROUND(L67/guns_cap,2)*10</f>
        <v>10</v>
      </c>
      <c r="P67" s="94">
        <f>ROUND(D67/speed_cap,2)*10</f>
        <v>1</v>
      </c>
      <c r="Q67" s="88">
        <f>ROUND(H67/DPS_cap,2)*10</f>
        <v>1.1000000000000001</v>
      </c>
      <c r="R67" s="86">
        <f t="shared" si="12"/>
        <v>21.700000000000003</v>
      </c>
    </row>
    <row r="68" spans="1:35" x14ac:dyDescent="0.45">
      <c r="A68" s="22" t="s">
        <v>102</v>
      </c>
      <c r="B68" s="86">
        <v>22</v>
      </c>
      <c r="C68" s="98">
        <v>120</v>
      </c>
      <c r="D68" s="98">
        <v>0</v>
      </c>
      <c r="E68" s="99" t="s">
        <v>38</v>
      </c>
      <c r="F68" s="99"/>
      <c r="G68" s="98"/>
      <c r="H68" s="98">
        <v>13.33</v>
      </c>
      <c r="I68" s="98">
        <f t="shared" si="10"/>
        <v>12</v>
      </c>
      <c r="J68" s="98"/>
      <c r="K68" s="98">
        <f>COUNTIF(G3:G35,"&gt;12")</f>
        <v>15</v>
      </c>
      <c r="L68" s="98">
        <f t="shared" si="11"/>
        <v>6</v>
      </c>
      <c r="M68" s="86"/>
      <c r="N68" s="87">
        <f>ROUND(C68/health_cap,2)*10</f>
        <v>6</v>
      </c>
      <c r="O68" s="89">
        <f>ROUND(L68/guns_cap,2)*10</f>
        <v>2.9</v>
      </c>
      <c r="P68" s="94">
        <f>ROUND(D68/speed_cap,2)*10</f>
        <v>0</v>
      </c>
      <c r="Q68" s="88">
        <f>ROUND(H68/DPS_cap,2)*10</f>
        <v>2.7</v>
      </c>
      <c r="R68" s="86">
        <f t="shared" si="12"/>
        <v>11.600000000000001</v>
      </c>
    </row>
    <row r="69" spans="1:35" x14ac:dyDescent="0.45">
      <c r="A69" s="22" t="s">
        <v>113</v>
      </c>
      <c r="B69" s="86">
        <v>26</v>
      </c>
      <c r="C69" s="98">
        <v>40</v>
      </c>
      <c r="D69" s="98">
        <v>10</v>
      </c>
      <c r="E69" s="99" t="s">
        <v>42</v>
      </c>
      <c r="F69" s="99"/>
      <c r="G69" s="98"/>
      <c r="H69" s="98">
        <v>9.09</v>
      </c>
      <c r="I69" s="98">
        <f t="shared" si="10"/>
        <v>20</v>
      </c>
      <c r="J69" s="98"/>
      <c r="K69" s="98">
        <f>COUNTIF(G3:G35,"&gt;20")</f>
        <v>6</v>
      </c>
      <c r="L69" s="98">
        <f>21-K69</f>
        <v>15</v>
      </c>
      <c r="M69" s="86"/>
      <c r="N69" s="87">
        <f>ROUND(C69/health_cap,2)*10</f>
        <v>2</v>
      </c>
      <c r="O69" s="89">
        <f>ROUND(L69/guns_cap,2)*10</f>
        <v>7.1</v>
      </c>
      <c r="P69" s="94">
        <f>ROUND(D69/speed_cap,2)*10</f>
        <v>10</v>
      </c>
      <c r="Q69" s="88">
        <f>ROUND(H69/DPS_cap,2)*10</f>
        <v>1.7999999999999998</v>
      </c>
      <c r="R69" s="86">
        <f t="shared" si="12"/>
        <v>20.900000000000002</v>
      </c>
    </row>
    <row r="70" spans="1:35" x14ac:dyDescent="0.45">
      <c r="A70" s="22" t="s">
        <v>124</v>
      </c>
      <c r="B70" s="86">
        <v>28</v>
      </c>
      <c r="C70" s="98">
        <v>50</v>
      </c>
      <c r="D70" s="98">
        <v>8</v>
      </c>
      <c r="E70" s="102" t="s">
        <v>125</v>
      </c>
      <c r="F70" s="99"/>
      <c r="G70" s="98"/>
      <c r="H70" s="98">
        <v>48</v>
      </c>
      <c r="I70" s="98">
        <f t="shared" ref="I70" si="13">(B70-player_radius)*2</f>
        <v>24</v>
      </c>
      <c r="J70" s="98"/>
      <c r="K70" s="98">
        <f>COUNTIF(G3:G35,"&gt;24")</f>
        <v>4</v>
      </c>
      <c r="L70" s="98">
        <f>21-K70</f>
        <v>17</v>
      </c>
      <c r="M70" s="86"/>
      <c r="N70" s="87">
        <f>ROUND(C70/health_cap,2)*10</f>
        <v>2.5</v>
      </c>
      <c r="O70" s="89">
        <f>ROUND(L70/guns_cap,2)*10</f>
        <v>8.1000000000000014</v>
      </c>
      <c r="P70" s="94">
        <f>ROUND(D70/speed_cap,2)*10</f>
        <v>8</v>
      </c>
      <c r="Q70" s="88">
        <f>ROUND(H70/DPS_cap,2)*10</f>
        <v>9.6</v>
      </c>
      <c r="R70" s="86">
        <f t="shared" ref="R70" si="14">SUM(N70:Q70)</f>
        <v>28.200000000000003</v>
      </c>
    </row>
  </sheetData>
  <mergeCells count="9"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9</vt:i4>
      </vt:variant>
    </vt:vector>
  </HeadingPairs>
  <TitlesOfParts>
    <vt:vector size="10" baseType="lpstr">
      <vt:lpstr>Sheet1</vt:lpstr>
      <vt:lpstr>DPS_cap</vt:lpstr>
      <vt:lpstr>fragHitNum</vt:lpstr>
      <vt:lpstr>fraghitnum2</vt:lpstr>
      <vt:lpstr>guns_cap</vt:lpstr>
      <vt:lpstr>health_cap</vt:lpstr>
      <vt:lpstr>player_radius</vt:lpstr>
      <vt:lpstr>playerHealth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2024-02-07T11:03:04Z</dcterms:modified>
</cp:coreProperties>
</file>