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BE305D92-9A3F-4B13-89C7-9B03F042C848}" xr6:coauthVersionLast="47" xr6:coauthVersionMax="47" xr10:uidLastSave="{00000000-0000-0000-0000-000000000000}"/>
  <bookViews>
    <workbookView xWindow="1260" yWindow="0" windowWidth="29870" windowHeight="21600" xr2:uid="{00000000-000D-0000-FFFF-FFFF00000000}"/>
  </bookViews>
  <sheets>
    <sheet name="Sheet1" sheetId="1" r:id="rId1"/>
  </sheets>
  <definedNames>
    <definedName name="fragHitNum">Sheet1!$K$3</definedName>
    <definedName name="fraghitnum2">Sheet1!$K$5</definedName>
    <definedName name="playerHealth">Sheet1!$B$37</definedName>
    <definedName name="tilesize">Sheet1!$B$38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T5" i="1"/>
  <c r="U5" i="1" s="1"/>
  <c r="O5" i="1"/>
  <c r="N5" i="1"/>
  <c r="M5" i="1"/>
  <c r="L5" i="1"/>
  <c r="L3" i="1"/>
  <c r="Q5" i="1"/>
  <c r="P5" i="1"/>
  <c r="C43" i="1"/>
  <c r="D43" i="1"/>
  <c r="E43" i="1"/>
  <c r="F43" i="1"/>
  <c r="G43" i="1"/>
  <c r="H43" i="1"/>
  <c r="I43" i="1"/>
  <c r="J43" i="1"/>
  <c r="K43" i="1"/>
  <c r="L43" i="1"/>
  <c r="B43" i="1"/>
  <c r="V29" i="1"/>
  <c r="W29" i="1" s="1"/>
  <c r="V27" i="1"/>
  <c r="V28" i="1"/>
  <c r="W28" i="1" s="1"/>
  <c r="U27" i="1"/>
  <c r="U28" i="1"/>
  <c r="U29" i="1"/>
  <c r="T27" i="1"/>
  <c r="T28" i="1"/>
  <c r="T29" i="1"/>
  <c r="T24" i="1"/>
  <c r="U24" i="1" s="1"/>
  <c r="W9" i="1"/>
  <c r="W12" i="1"/>
  <c r="W14" i="1"/>
  <c r="W15" i="1"/>
  <c r="W16" i="1"/>
  <c r="W18" i="1"/>
  <c r="W19" i="1"/>
  <c r="W20" i="1"/>
  <c r="U13" i="1"/>
  <c r="U15" i="1"/>
  <c r="U18" i="1"/>
  <c r="U20" i="1"/>
  <c r="U23" i="1"/>
  <c r="U7" i="1"/>
  <c r="O24" i="1"/>
  <c r="O23" i="1"/>
  <c r="O22" i="1"/>
  <c r="O20" i="1"/>
  <c r="O19" i="1"/>
  <c r="O18" i="1"/>
  <c r="O16" i="1"/>
  <c r="O15" i="1"/>
  <c r="O14" i="1"/>
  <c r="O13" i="1"/>
  <c r="O12" i="1"/>
  <c r="O10" i="1"/>
  <c r="O9" i="1"/>
  <c r="O8" i="1"/>
  <c r="O7" i="1"/>
  <c r="O4" i="1"/>
  <c r="O3" i="1"/>
  <c r="T3" i="1"/>
  <c r="U3" i="1" s="1"/>
  <c r="V3" i="1"/>
  <c r="W3" i="1" s="1"/>
  <c r="Q3" i="1"/>
  <c r="Q4" i="1"/>
  <c r="P3" i="1"/>
  <c r="P4" i="1"/>
  <c r="P7" i="1"/>
  <c r="M3" i="1"/>
  <c r="N3" i="1"/>
  <c r="T7" i="1"/>
  <c r="V4" i="1"/>
  <c r="W4" i="1" s="1"/>
  <c r="T4" i="1"/>
  <c r="U4" i="1" s="1"/>
  <c r="N4" i="1"/>
  <c r="M4" i="1"/>
  <c r="L4" i="1"/>
  <c r="J44" i="1"/>
  <c r="K44" i="1"/>
  <c r="L44" i="1"/>
  <c r="C44" i="1"/>
  <c r="D44" i="1"/>
  <c r="E44" i="1"/>
  <c r="F44" i="1"/>
  <c r="G44" i="1"/>
  <c r="H44" i="1"/>
  <c r="I44" i="1"/>
  <c r="B44" i="1"/>
  <c r="O29" i="1"/>
  <c r="M29" i="1"/>
  <c r="L29" i="1"/>
  <c r="O28" i="1"/>
  <c r="M28" i="1"/>
  <c r="L28" i="1"/>
  <c r="O27" i="1"/>
  <c r="M27" i="1"/>
  <c r="L27" i="1"/>
  <c r="V24" i="1"/>
  <c r="W24" i="1" s="1"/>
  <c r="Q24" i="1"/>
  <c r="P24" i="1"/>
  <c r="N24" i="1"/>
  <c r="M24" i="1"/>
  <c r="L24" i="1"/>
  <c r="V23" i="1"/>
  <c r="W23" i="1" s="1"/>
  <c r="T23" i="1"/>
  <c r="Q23" i="1"/>
  <c r="P23" i="1"/>
  <c r="N23" i="1"/>
  <c r="M23" i="1"/>
  <c r="L23" i="1"/>
  <c r="V22" i="1"/>
  <c r="W22" i="1" s="1"/>
  <c r="T22" i="1"/>
  <c r="U22" i="1" s="1"/>
  <c r="Q22" i="1"/>
  <c r="P22" i="1"/>
  <c r="N22" i="1"/>
  <c r="M22" i="1"/>
  <c r="L22" i="1"/>
  <c r="V20" i="1"/>
  <c r="T20" i="1"/>
  <c r="Q20" i="1"/>
  <c r="P20" i="1"/>
  <c r="N20" i="1"/>
  <c r="M20" i="1"/>
  <c r="L20" i="1"/>
  <c r="V19" i="1"/>
  <c r="T19" i="1"/>
  <c r="U19" i="1" s="1"/>
  <c r="Q19" i="1"/>
  <c r="P19" i="1"/>
  <c r="N19" i="1"/>
  <c r="M19" i="1"/>
  <c r="L19" i="1"/>
  <c r="V18" i="1"/>
  <c r="T18" i="1"/>
  <c r="Q18" i="1"/>
  <c r="P18" i="1"/>
  <c r="N18" i="1"/>
  <c r="M18" i="1"/>
  <c r="L18" i="1"/>
  <c r="V16" i="1"/>
  <c r="T16" i="1"/>
  <c r="U16" i="1" s="1"/>
  <c r="Q16" i="1"/>
  <c r="P16" i="1"/>
  <c r="N16" i="1"/>
  <c r="M16" i="1"/>
  <c r="L16" i="1"/>
  <c r="V15" i="1"/>
  <c r="T15" i="1"/>
  <c r="Q15" i="1"/>
  <c r="P15" i="1"/>
  <c r="N15" i="1"/>
  <c r="M15" i="1"/>
  <c r="L15" i="1"/>
  <c r="V14" i="1"/>
  <c r="T14" i="1"/>
  <c r="U14" i="1" s="1"/>
  <c r="Q14" i="1"/>
  <c r="P14" i="1"/>
  <c r="N14" i="1"/>
  <c r="M14" i="1"/>
  <c r="L14" i="1"/>
  <c r="V13" i="1"/>
  <c r="W13" i="1" s="1"/>
  <c r="T13" i="1"/>
  <c r="Q13" i="1"/>
  <c r="P13" i="1"/>
  <c r="N13" i="1"/>
  <c r="M13" i="1"/>
  <c r="L13" i="1"/>
  <c r="V12" i="1"/>
  <c r="T12" i="1"/>
  <c r="U12" i="1" s="1"/>
  <c r="Q12" i="1"/>
  <c r="P12" i="1"/>
  <c r="N12" i="1"/>
  <c r="M12" i="1"/>
  <c r="L12" i="1"/>
  <c r="V10" i="1"/>
  <c r="W10" i="1" s="1"/>
  <c r="T10" i="1"/>
  <c r="U10" i="1" s="1"/>
  <c r="Q10" i="1"/>
  <c r="P10" i="1"/>
  <c r="N10" i="1"/>
  <c r="M10" i="1"/>
  <c r="L10" i="1"/>
  <c r="V9" i="1"/>
  <c r="T9" i="1"/>
  <c r="U9" i="1" s="1"/>
  <c r="Q9" i="1"/>
  <c r="P9" i="1"/>
  <c r="N9" i="1"/>
  <c r="M9" i="1"/>
  <c r="L9" i="1"/>
  <c r="V8" i="1"/>
  <c r="W8" i="1" s="1"/>
  <c r="T8" i="1"/>
  <c r="U8" i="1" s="1"/>
  <c r="Q8" i="1"/>
  <c r="P8" i="1"/>
  <c r="N8" i="1"/>
  <c r="M8" i="1"/>
  <c r="L8" i="1"/>
  <c r="V7" i="1"/>
  <c r="W7" i="1" s="1"/>
  <c r="Q7" i="1"/>
  <c r="N7" i="1"/>
  <c r="M7" i="1"/>
  <c r="L7" i="1"/>
</calcChain>
</file>

<file path=xl/sharedStrings.xml><?xml version="1.0" encoding="utf-8"?>
<sst xmlns="http://schemas.openxmlformats.org/spreadsheetml/2006/main" count="110" uniqueCount="90">
  <si>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</si>
  <si>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</si>
  <si>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</si>
  <si>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</si>
  <si>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</si>
  <si>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</si>
  <si>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</si>
  <si>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</si>
  <si>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</si>
  <si>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</si>
  <si>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</si>
  <si>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</si>
  <si>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</si>
  <si>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</si>
  <si>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</si>
  <si>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</si>
  <si>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</si>
  <si>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</si>
  <si>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</si>
  <si>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</si>
  <si>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</si>
  <si>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</si>
  <si>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</si>
  <si>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</si>
  <si>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</si>
  <si>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</si>
  <si>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</si>
  <si>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</si>
  <si>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</si>
  <si>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</si>
  <si>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</si>
  <si>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</si>
  <si>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</si>
  <si>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</si>
  <si>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</si>
  <si>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</si>
  <si>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</si>
  <si>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</si>
  <si>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</si>
  <si>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</si>
  <si>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</si>
  <si>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</si>
  <si>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</si>
  <si>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</si>
  <si>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</si>
  <si>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</si>
  <si>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</si>
  <si>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</si>
  <si>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</si>
  <si>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</si>
  <si>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</si>
  <si>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</si>
  <si>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</si>
  <si>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</si>
  <si>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</si>
  <si>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</si>
  <si>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</si>
  <si>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</si>
  <si>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</si>
  <si>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</si>
  <si>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</si>
  <si>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</si>
  <si>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</si>
  <si>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</si>
  <si>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</si>
  <si>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</si>
  <si>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</si>
  <si>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</si>
  <si>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</si>
  <si>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</si>
  <si>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</si>
  <si>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</si>
  <si>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</si>
  <si>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</si>
  <si>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</si>
  <si>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</si>
  <si>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</si>
  <si>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</si>
  <si>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DPS based on direct hit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</si>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</sst>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1" fillId="10" borderId="3" xfId="0" applyFont="1" applyFill="1" applyBorder="1" applyAlignment="1">
      <alignment horizontal="right" vertical="center"/>
    </xf>
    <xf numFmtId="0" fontId="11" fillId="10" borderId="0" xfId="0" applyFont="1" applyFill="1"/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"/>
  <sheetViews>
    <sheetView tabSelected="1" zoomScaleNormal="100" workbookViewId="0">
      <selection activeCell="U6" sqref="U6"/>
    </sheetView>
  </sheetViews>
  <sheetFormatPr defaultRowHeight="17" x14ac:dyDescent="0.45"/>
  <cols>
    <col min="1" max="1" width="20.9140625" customWidth="1"/>
    <col min="11" max="11" width="9.08203125" customWidth="1"/>
  </cols>
  <sheetData>
    <row r="1" spans="1:34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4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79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</row>
    <row r="3" spans="1:34" x14ac:dyDescent="0.45">
      <c r="A3" s="22" t="s">
        <v>69</v>
      </c>
      <c r="B3" s="57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ROUND(D3*(E3+fragHitNum)/F3*1000,2)</f>
        <v>5.63</v>
      </c>
      <c r="M3" s="23">
        <f>ROUND(D3*(E3+fragHitNum)/(F3+I3)*1000,2)</f>
        <v>2.65</v>
      </c>
      <c r="N3" s="23">
        <f>D3*(E3+fragHitNum)*H3</f>
        <v>27</v>
      </c>
      <c r="O3" s="29">
        <f>ROUND(playerHealth/(D3*(E3+fragHitNum)),1)</f>
        <v>0.9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D3*(E3+fragHitNum)*9/10</f>
        <v>8.1</v>
      </c>
      <c r="U3" s="32">
        <f>ROUND(playerHealth/(T3),2)</f>
        <v>0.99</v>
      </c>
      <c r="V3" s="23">
        <f>D3*((E3+fragHitNum)-0.4)</f>
        <v>8.6</v>
      </c>
      <c r="W3" s="32">
        <f>ROUND(playerHealth/(V3),2)</f>
        <v>0.93</v>
      </c>
      <c r="X3" s="23"/>
      <c r="Y3" t="s">
        <v>77</v>
      </c>
      <c r="AF3" s="69" t="s">
        <v>78</v>
      </c>
      <c r="AG3" s="52"/>
      <c r="AH3" s="52"/>
    </row>
    <row r="4" spans="1:34" x14ac:dyDescent="0.45">
      <c r="A4" s="27" t="s">
        <v>70</v>
      </c>
      <c r="B4" s="67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9">
        <f>ROUND(playerHealth/(D4*E4),1)</f>
        <v>4</v>
      </c>
      <c r="P4" s="23">
        <f t="shared" si="0"/>
        <v>0</v>
      </c>
      <c r="Q4" s="23">
        <f t="shared" si="1"/>
        <v>0.375</v>
      </c>
      <c r="R4" s="38" t="s">
        <v>80</v>
      </c>
      <c r="S4" s="28"/>
      <c r="T4" s="23">
        <f t="shared" ref="T4:T5" si="2" xml:space="preserve"> D4*E4*7/10</f>
        <v>1.4</v>
      </c>
      <c r="U4" s="40">
        <f>ROUND(playerHealth/(T4),2)</f>
        <v>5.71</v>
      </c>
      <c r="V4" s="23">
        <f t="shared" ref="V4:V20" si="3">D4*(E4-0.4)</f>
        <v>1.6</v>
      </c>
      <c r="W4" s="31">
        <f>ROUND(playerHealth/(V4),2)</f>
        <v>5</v>
      </c>
      <c r="X4" s="28"/>
      <c r="Y4" t="s">
        <v>76</v>
      </c>
    </row>
    <row r="5" spans="1:34" x14ac:dyDescent="0.45">
      <c r="A5" s="22" t="s">
        <v>87</v>
      </c>
      <c r="B5" s="59">
        <v>832</v>
      </c>
      <c r="C5" s="23">
        <v>0</v>
      </c>
      <c r="D5" s="24">
        <v>1</v>
      </c>
      <c r="E5" s="23">
        <v>100</v>
      </c>
      <c r="F5" s="23">
        <v>4000</v>
      </c>
      <c r="G5" s="23">
        <v>6</v>
      </c>
      <c r="H5" s="23">
        <v>1</v>
      </c>
      <c r="I5" s="23">
        <v>6000</v>
      </c>
      <c r="J5" s="28" t="s">
        <v>88</v>
      </c>
      <c r="K5" s="23">
        <v>18</v>
      </c>
      <c r="L5" s="23">
        <f>ROUND(D5*(E5+fraghitnum2)/F5*1000,2)</f>
        <v>29.5</v>
      </c>
      <c r="M5" s="23">
        <f>ROUND(D5*(E5+fraghitnum2)/(F5+I5)*1000,2)</f>
        <v>11.8</v>
      </c>
      <c r="N5" s="23">
        <f>D5*(E5+fraghitnum2)*H5</f>
        <v>118</v>
      </c>
      <c r="O5" s="29">
        <f>ROUND(playerHealth/(D5*(E5+fraghitnum2)),1)</f>
        <v>0.1</v>
      </c>
      <c r="P5" s="23">
        <f t="shared" si="0"/>
        <v>0</v>
      </c>
      <c r="Q5" s="23">
        <f t="shared" si="1"/>
        <v>0</v>
      </c>
      <c r="R5" s="30" t="s">
        <v>81</v>
      </c>
      <c r="S5" s="23"/>
      <c r="T5" s="23">
        <f xml:space="preserve"> D5*E5*7/10 +D5*fraghitnum2*9/10</f>
        <v>86.2</v>
      </c>
      <c r="U5" s="32">
        <f>ROUND(playerHealth/(T5),2)</f>
        <v>0.09</v>
      </c>
      <c r="V5" s="23">
        <f>D5*((E5+fraghitnum2)-0.4)</f>
        <v>117.6</v>
      </c>
      <c r="W5" s="32">
        <f>ROUND(playerHealth/(V5),2)</f>
        <v>7.0000000000000007E-2</v>
      </c>
      <c r="X5" s="23"/>
      <c r="Y5" t="s">
        <v>89</v>
      </c>
    </row>
    <row r="6" spans="1:34" x14ac:dyDescent="0.45">
      <c r="B6" s="68"/>
      <c r="L6" s="23"/>
      <c r="M6" s="23"/>
      <c r="N6" s="23"/>
      <c r="O6" s="36"/>
      <c r="P6" s="23"/>
      <c r="Q6" s="23"/>
      <c r="T6" s="23"/>
      <c r="U6" s="34"/>
      <c r="V6" s="23"/>
      <c r="W6" s="31"/>
    </row>
    <row r="7" spans="1:34" x14ac:dyDescent="0.45">
      <c r="A7" s="22" t="s">
        <v>32</v>
      </c>
      <c r="B7" s="64">
        <v>1472</v>
      </c>
      <c r="C7" s="23">
        <v>0</v>
      </c>
      <c r="D7" s="28">
        <v>1</v>
      </c>
      <c r="E7" s="23">
        <v>5</v>
      </c>
      <c r="F7" s="23">
        <v>1600</v>
      </c>
      <c r="G7" s="23">
        <v>42</v>
      </c>
      <c r="H7" s="23">
        <v>5</v>
      </c>
      <c r="I7" s="23">
        <v>4000</v>
      </c>
      <c r="J7" s="23">
        <v>7</v>
      </c>
      <c r="K7" s="23"/>
      <c r="L7" s="23">
        <f>ROUND(D7*E7/F7*1000,2)</f>
        <v>3.13</v>
      </c>
      <c r="M7" s="23">
        <f>ROUND(D7*E7/(F7+I7)*1000,2)</f>
        <v>0.89</v>
      </c>
      <c r="N7" s="23">
        <f>D7*E7*H7</f>
        <v>25</v>
      </c>
      <c r="O7" s="36">
        <f>ROUND(playerHealth/(D7*E7),1)</f>
        <v>1.6</v>
      </c>
      <c r="P7" s="23">
        <f>-(FLOOR(G7/6,1)-1)</f>
        <v>-6</v>
      </c>
      <c r="Q7" s="23">
        <f>ROUND(C7/G7,3)</f>
        <v>0</v>
      </c>
      <c r="R7" s="26" t="s">
        <v>30</v>
      </c>
      <c r="S7" s="23"/>
      <c r="T7" s="23">
        <f xml:space="preserve"> D7*E7*7/10</f>
        <v>3.5</v>
      </c>
      <c r="U7" s="34">
        <f>ROUND(playerHealth/(T7),2)</f>
        <v>2.29</v>
      </c>
      <c r="V7" s="23">
        <f t="shared" si="3"/>
        <v>4.5999999999999996</v>
      </c>
      <c r="W7" s="31">
        <f>ROUND(playerHealth/(V7),2)</f>
        <v>1.74</v>
      </c>
      <c r="X7" s="23"/>
    </row>
    <row r="8" spans="1:34" x14ac:dyDescent="0.45">
      <c r="A8" s="22" t="s">
        <v>33</v>
      </c>
      <c r="B8" s="61">
        <v>1088</v>
      </c>
      <c r="C8" s="23">
        <v>1</v>
      </c>
      <c r="D8" s="24">
        <v>1</v>
      </c>
      <c r="E8" s="23">
        <v>3</v>
      </c>
      <c r="F8" s="23">
        <v>600</v>
      </c>
      <c r="G8" s="23">
        <v>32</v>
      </c>
      <c r="H8" s="23">
        <v>14</v>
      </c>
      <c r="I8" s="23">
        <v>3300</v>
      </c>
      <c r="J8" s="23">
        <v>7</v>
      </c>
      <c r="K8" s="23"/>
      <c r="L8" s="23">
        <f>ROUND(D8*E8/F8*1000,2)</f>
        <v>5</v>
      </c>
      <c r="M8" s="23">
        <f>ROUND(D8*E8/(F8+I8)*1000,2)</f>
        <v>0.77</v>
      </c>
      <c r="N8" s="23">
        <f>D8*E8*H8</f>
        <v>42</v>
      </c>
      <c r="O8" s="25">
        <f>ROUND(playerHealth/(D8*E8),1)</f>
        <v>2.7</v>
      </c>
      <c r="P8" s="23">
        <f>-(FLOOR(G8/6,1)-1)</f>
        <v>-4</v>
      </c>
      <c r="Q8" s="23">
        <f>ROUND(C8/G8,3)</f>
        <v>3.1E-2</v>
      </c>
      <c r="R8" s="33" t="s">
        <v>31</v>
      </c>
      <c r="S8" s="23"/>
      <c r="T8" s="23">
        <f t="shared" ref="T8:T23" si="4" xml:space="preserve"> D8*E8*9/10</f>
        <v>2.7</v>
      </c>
      <c r="U8" s="34">
        <f>ROUND(playerHealth/(T8),2)</f>
        <v>2.96</v>
      </c>
      <c r="V8" s="23">
        <f t="shared" si="3"/>
        <v>2.6</v>
      </c>
      <c r="W8" s="35">
        <f>ROUND(playerHealth/(V8),2)</f>
        <v>3.08</v>
      </c>
      <c r="X8" s="23"/>
    </row>
    <row r="9" spans="1:34" x14ac:dyDescent="0.45">
      <c r="A9" s="22" t="s">
        <v>34</v>
      </c>
      <c r="B9" s="62">
        <v>1216</v>
      </c>
      <c r="C9" s="23">
        <v>1</v>
      </c>
      <c r="D9" s="28">
        <v>1</v>
      </c>
      <c r="E9" s="23">
        <v>3.5</v>
      </c>
      <c r="F9" s="23">
        <v>350</v>
      </c>
      <c r="G9" s="23">
        <v>36</v>
      </c>
      <c r="H9" s="23">
        <v>10</v>
      </c>
      <c r="I9" s="23">
        <v>2700</v>
      </c>
      <c r="J9" s="23">
        <v>7</v>
      </c>
      <c r="K9" s="23"/>
      <c r="L9" s="23">
        <f>ROUND(D9*E9/F9*1000,2)</f>
        <v>10</v>
      </c>
      <c r="M9" s="23">
        <f>ROUND(D9*E9/(F9+I9)*1000,2)</f>
        <v>1.1499999999999999</v>
      </c>
      <c r="N9" s="23">
        <f>D9*E9*H9</f>
        <v>35</v>
      </c>
      <c r="O9" s="25">
        <f>ROUND(playerHealth/(D9*E9),1)</f>
        <v>2.2999999999999998</v>
      </c>
      <c r="P9" s="23">
        <f>-(FLOOR(G9/6,1)-1)</f>
        <v>-5</v>
      </c>
      <c r="Q9" s="23">
        <f>ROUND(C9/G9,3)</f>
        <v>2.8000000000000001E-2</v>
      </c>
      <c r="R9" s="33" t="s">
        <v>31</v>
      </c>
      <c r="S9" s="23"/>
      <c r="T9" s="23">
        <f xml:space="preserve"> D9*E9*7/10</f>
        <v>2.4500000000000002</v>
      </c>
      <c r="U9" s="35">
        <f>ROUND(playerHealth/(T9),2)</f>
        <v>3.27</v>
      </c>
      <c r="V9" s="23">
        <f t="shared" si="3"/>
        <v>3.1</v>
      </c>
      <c r="W9" s="34">
        <f>ROUND(playerHealth/(V9),2)</f>
        <v>2.58</v>
      </c>
      <c r="X9" s="23"/>
    </row>
    <row r="10" spans="1:34" x14ac:dyDescent="0.45">
      <c r="A10" s="22" t="s">
        <v>35</v>
      </c>
      <c r="B10" s="65">
        <v>1600</v>
      </c>
      <c r="C10" s="23">
        <v>0</v>
      </c>
      <c r="D10" s="24">
        <v>1</v>
      </c>
      <c r="E10" s="23">
        <v>9</v>
      </c>
      <c r="F10" s="23">
        <v>2000</v>
      </c>
      <c r="G10" s="23">
        <v>30</v>
      </c>
      <c r="H10" s="23">
        <v>7</v>
      </c>
      <c r="I10" s="23">
        <v>4000</v>
      </c>
      <c r="J10" s="23">
        <v>7</v>
      </c>
      <c r="K10" s="23"/>
      <c r="L10" s="23">
        <f>ROUND(D10*E10/F10*1000,2)</f>
        <v>4.5</v>
      </c>
      <c r="M10" s="23">
        <f>ROUND(D10*E10/(F10+I10)*1000,2)</f>
        <v>1.5</v>
      </c>
      <c r="N10" s="23">
        <f>D10*E10*H10</f>
        <v>63</v>
      </c>
      <c r="O10" s="29">
        <f>ROUND(playerHealth/(D10*E10),1)</f>
        <v>0.9</v>
      </c>
      <c r="P10" s="23">
        <f>-(FLOOR(G10/6,1)-1)</f>
        <v>-4</v>
      </c>
      <c r="Q10" s="23">
        <f>ROUND(C10/G10,3)</f>
        <v>0</v>
      </c>
      <c r="R10" s="26" t="s">
        <v>30</v>
      </c>
      <c r="S10" s="23"/>
      <c r="T10" s="23">
        <f xml:space="preserve"> D10*E10*7/10</f>
        <v>6.3</v>
      </c>
      <c r="U10" s="31">
        <f>ROUND(playerHealth/(T10),2)</f>
        <v>1.27</v>
      </c>
      <c r="V10" s="23">
        <f t="shared" si="3"/>
        <v>8.6</v>
      </c>
      <c r="W10" s="32">
        <f>ROUND(playerHealth/(V10),2)</f>
        <v>0.93</v>
      </c>
      <c r="X10" s="23"/>
      <c r="Y10" t="s">
        <v>36</v>
      </c>
    </row>
    <row r="11" spans="1:34" x14ac:dyDescent="0.45">
      <c r="A11" s="37"/>
      <c r="B11" s="66"/>
      <c r="C11" s="23"/>
      <c r="D11" s="28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5"/>
      <c r="P11" s="23"/>
      <c r="Q11" s="23"/>
      <c r="R11" s="38"/>
      <c r="S11" s="23"/>
      <c r="T11" s="23"/>
      <c r="U11" s="34"/>
      <c r="V11" s="23"/>
      <c r="W11" s="34"/>
      <c r="X11" s="23"/>
    </row>
    <row r="12" spans="1:34" x14ac:dyDescent="0.45">
      <c r="A12" s="22" t="s">
        <v>37</v>
      </c>
      <c r="B12" s="57">
        <v>576</v>
      </c>
      <c r="C12" s="23">
        <v>3</v>
      </c>
      <c r="D12" s="24">
        <v>1</v>
      </c>
      <c r="E12" s="23">
        <v>1</v>
      </c>
      <c r="F12" s="23">
        <v>300</v>
      </c>
      <c r="G12" s="23">
        <v>15</v>
      </c>
      <c r="H12" s="23">
        <v>15</v>
      </c>
      <c r="I12" s="23">
        <v>1100</v>
      </c>
      <c r="J12" s="23">
        <v>5</v>
      </c>
      <c r="K12" s="23"/>
      <c r="L12" s="23">
        <f>ROUND(D12*E12/F12*1000,2)</f>
        <v>3.33</v>
      </c>
      <c r="M12" s="23">
        <f>ROUND(D12*E12/(F12+I12)*1000,2)</f>
        <v>0.71</v>
      </c>
      <c r="N12" s="23">
        <f>D12*E12*H12</f>
        <v>15</v>
      </c>
      <c r="O12" s="39">
        <f>ROUND(playerHealth/(D12*E12),1)</f>
        <v>8</v>
      </c>
      <c r="P12" s="23">
        <f>-(FLOOR(G12/6,1)-1)</f>
        <v>-1</v>
      </c>
      <c r="Q12" s="23">
        <f>ROUND(C12/G12,3)</f>
        <v>0.2</v>
      </c>
      <c r="R12" s="33" t="s">
        <v>31</v>
      </c>
      <c r="S12" s="23"/>
      <c r="T12" s="23">
        <f t="shared" si="4"/>
        <v>0.9</v>
      </c>
      <c r="U12" s="40">
        <f>ROUND(playerHealth/(T12),2)</f>
        <v>8.89</v>
      </c>
      <c r="V12" s="23">
        <f t="shared" si="3"/>
        <v>0.6</v>
      </c>
      <c r="W12" s="40">
        <f>ROUND(playerHealth/(V12),2)</f>
        <v>13.33</v>
      </c>
      <c r="X12" s="23"/>
    </row>
    <row r="13" spans="1:34" x14ac:dyDescent="0.45">
      <c r="A13" s="22" t="s">
        <v>38</v>
      </c>
      <c r="B13" s="59">
        <v>832</v>
      </c>
      <c r="C13" s="23">
        <v>1</v>
      </c>
      <c r="D13" s="28">
        <v>1</v>
      </c>
      <c r="E13" s="23">
        <v>1</v>
      </c>
      <c r="F13" s="23">
        <v>75</v>
      </c>
      <c r="G13" s="23">
        <v>23</v>
      </c>
      <c r="H13" s="23">
        <v>150</v>
      </c>
      <c r="I13" s="23">
        <v>7400</v>
      </c>
      <c r="J13" s="23">
        <v>5</v>
      </c>
      <c r="K13" s="23"/>
      <c r="L13" s="23">
        <f>ROUND(D13*E13/F13*1000,2)</f>
        <v>13.33</v>
      </c>
      <c r="M13" s="23">
        <f>ROUND(D13*E13/(F13+I13)*1000,2)</f>
        <v>0.13</v>
      </c>
      <c r="N13" s="23">
        <f>D13*E13*H13</f>
        <v>150</v>
      </c>
      <c r="O13" s="39">
        <f>ROUND(playerHealth/(D13*E13),1)</f>
        <v>8</v>
      </c>
      <c r="P13" s="23">
        <f>-(FLOOR(G13/6,1)-1)</f>
        <v>-2</v>
      </c>
      <c r="Q13" s="23">
        <f>ROUND(C13/G13,3)</f>
        <v>4.2999999999999997E-2</v>
      </c>
      <c r="R13" s="26" t="s">
        <v>30</v>
      </c>
      <c r="S13" s="23"/>
      <c r="T13" s="23">
        <f t="shared" si="4"/>
        <v>0.9</v>
      </c>
      <c r="U13" s="40">
        <f>ROUND(playerHealth/(T13),2)</f>
        <v>8.89</v>
      </c>
      <c r="V13" s="23">
        <f t="shared" si="3"/>
        <v>0.6</v>
      </c>
      <c r="W13" s="40">
        <f>ROUND(playerHealth/(V13),2)</f>
        <v>13.33</v>
      </c>
      <c r="X13" s="23"/>
      <c r="Y13" t="s">
        <v>39</v>
      </c>
    </row>
    <row r="14" spans="1:34" x14ac:dyDescent="0.45">
      <c r="A14" s="22" t="s">
        <v>40</v>
      </c>
      <c r="B14" s="61">
        <v>1088</v>
      </c>
      <c r="C14" s="23">
        <v>1</v>
      </c>
      <c r="D14" s="24">
        <v>1</v>
      </c>
      <c r="E14" s="23">
        <v>1</v>
      </c>
      <c r="F14" s="23">
        <v>100</v>
      </c>
      <c r="G14" s="23">
        <v>19</v>
      </c>
      <c r="H14" s="23">
        <v>10</v>
      </c>
      <c r="I14" s="23">
        <v>2300</v>
      </c>
      <c r="J14" s="23">
        <v>5</v>
      </c>
      <c r="K14" s="23"/>
      <c r="L14" s="23">
        <f>ROUND(D14*E14/F14*1000,2)</f>
        <v>10</v>
      </c>
      <c r="M14" s="23">
        <f>ROUND(D14*E14/(F14+I14)*1000,2)</f>
        <v>0.42</v>
      </c>
      <c r="N14" s="23">
        <f>D14*E14*H14</f>
        <v>10</v>
      </c>
      <c r="O14" s="39">
        <f>ROUND(playerHealth/(D14*E14),1)</f>
        <v>8</v>
      </c>
      <c r="P14" s="23">
        <f>-(FLOOR(G14/6,1)-1)</f>
        <v>-2</v>
      </c>
      <c r="Q14" s="23">
        <f>ROUND(C14/G14,3)</f>
        <v>5.2999999999999999E-2</v>
      </c>
      <c r="R14" s="26" t="s">
        <v>30</v>
      </c>
      <c r="S14" s="23"/>
      <c r="T14" s="23">
        <f t="shared" si="4"/>
        <v>0.9</v>
      </c>
      <c r="U14" s="40">
        <f>ROUND(playerHealth/(T14),2)</f>
        <v>8.89</v>
      </c>
      <c r="V14" s="23">
        <f t="shared" si="3"/>
        <v>0.6</v>
      </c>
      <c r="W14" s="40">
        <f>ROUND(playerHealth/(V14),2)</f>
        <v>13.33</v>
      </c>
      <c r="X14" s="23"/>
      <c r="Y14" t="s">
        <v>41</v>
      </c>
    </row>
    <row r="15" spans="1:34" x14ac:dyDescent="0.45">
      <c r="A15" s="22" t="s">
        <v>42</v>
      </c>
      <c r="B15" s="58">
        <v>704</v>
      </c>
      <c r="C15" s="23">
        <v>1</v>
      </c>
      <c r="D15" s="28">
        <v>1</v>
      </c>
      <c r="E15" s="23">
        <v>1</v>
      </c>
      <c r="F15" s="23">
        <v>110</v>
      </c>
      <c r="G15" s="23">
        <v>21</v>
      </c>
      <c r="H15" s="23">
        <v>30</v>
      </c>
      <c r="I15" s="23">
        <v>1000</v>
      </c>
      <c r="J15" s="23">
        <v>5</v>
      </c>
      <c r="K15" s="23"/>
      <c r="L15" s="23">
        <f>ROUND(D15*E15/F15*1000,2)</f>
        <v>9.09</v>
      </c>
      <c r="M15" s="23">
        <f>ROUND(D15*E15/(F15+I15)*1000,2)</f>
        <v>0.9</v>
      </c>
      <c r="N15" s="23">
        <f>D15*E15*H15</f>
        <v>30</v>
      </c>
      <c r="O15" s="39">
        <f>ROUND(playerHealth/(D15*E15),1)</f>
        <v>8</v>
      </c>
      <c r="P15" s="23">
        <f>-(FLOOR(G15/6,1)-1)</f>
        <v>-2</v>
      </c>
      <c r="Q15" s="23">
        <f>ROUND(C15/G15,3)</f>
        <v>4.8000000000000001E-2</v>
      </c>
      <c r="R15" s="33" t="s">
        <v>31</v>
      </c>
      <c r="S15" s="23"/>
      <c r="T15" s="23">
        <f t="shared" si="4"/>
        <v>0.9</v>
      </c>
      <c r="U15" s="40">
        <f>ROUND(playerHealth/(T15),2)</f>
        <v>8.89</v>
      </c>
      <c r="V15" s="23">
        <f t="shared" si="3"/>
        <v>0.6</v>
      </c>
      <c r="W15" s="40">
        <f>ROUND(playerHealth/(V15),2)</f>
        <v>13.33</v>
      </c>
      <c r="X15" s="23"/>
    </row>
    <row r="16" spans="1:34" x14ac:dyDescent="0.45">
      <c r="A16" s="22" t="s">
        <v>43</v>
      </c>
      <c r="B16" s="57">
        <v>576</v>
      </c>
      <c r="C16" s="23">
        <v>1</v>
      </c>
      <c r="D16" s="24">
        <v>1</v>
      </c>
      <c r="E16" s="23">
        <v>1</v>
      </c>
      <c r="F16" s="23">
        <v>80</v>
      </c>
      <c r="G16" s="23">
        <v>17</v>
      </c>
      <c r="H16" s="23">
        <v>30</v>
      </c>
      <c r="I16" s="23">
        <v>3200</v>
      </c>
      <c r="J16" s="23">
        <v>5</v>
      </c>
      <c r="K16" s="23"/>
      <c r="L16" s="23">
        <f>ROUND(D16*E16/F16*1000,2)</f>
        <v>12.5</v>
      </c>
      <c r="M16" s="23">
        <f>ROUND(D16*E16/(F16+I16)*1000,2)</f>
        <v>0.3</v>
      </c>
      <c r="N16" s="23">
        <f>D16*E16*H16</f>
        <v>30</v>
      </c>
      <c r="O16" s="39">
        <f>ROUND(playerHealth/(D16*E16),1)</f>
        <v>8</v>
      </c>
      <c r="P16" s="23">
        <f>-(FLOOR(G16/6,1)-1)</f>
        <v>-1</v>
      </c>
      <c r="Q16" s="23">
        <f>ROUND(C16/G16,3)</f>
        <v>5.8999999999999997E-2</v>
      </c>
      <c r="R16" s="33" t="s">
        <v>31</v>
      </c>
      <c r="S16" s="23"/>
      <c r="T16" s="23">
        <f t="shared" si="4"/>
        <v>0.9</v>
      </c>
      <c r="U16" s="40">
        <f>ROUND(playerHealth/(T16),2)</f>
        <v>8.89</v>
      </c>
      <c r="V16" s="23">
        <f t="shared" si="3"/>
        <v>0.6</v>
      </c>
      <c r="W16" s="40">
        <f>ROUND(playerHealth/(V16),2)</f>
        <v>13.33</v>
      </c>
      <c r="X16" s="23"/>
    </row>
    <row r="17" spans="1:25" x14ac:dyDescent="0.45">
      <c r="A17" s="22"/>
      <c r="B17" s="66"/>
      <c r="C17" s="23"/>
      <c r="D17" s="28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5"/>
      <c r="P17" s="23"/>
      <c r="Q17" s="23"/>
      <c r="R17" s="38"/>
      <c r="S17" s="23"/>
      <c r="T17" s="23"/>
      <c r="U17" s="34"/>
      <c r="V17" s="23"/>
      <c r="W17" s="34"/>
      <c r="X17" s="23"/>
    </row>
    <row r="18" spans="1:25" x14ac:dyDescent="0.45">
      <c r="A18" s="22" t="s">
        <v>44</v>
      </c>
      <c r="B18" s="55">
        <v>320</v>
      </c>
      <c r="C18" s="23">
        <v>5</v>
      </c>
      <c r="D18" s="24">
        <v>5</v>
      </c>
      <c r="E18" s="23">
        <v>1</v>
      </c>
      <c r="F18" s="23">
        <v>180</v>
      </c>
      <c r="G18" s="23">
        <v>10</v>
      </c>
      <c r="H18" s="23">
        <v>2</v>
      </c>
      <c r="I18" s="23">
        <v>1200</v>
      </c>
      <c r="J18" s="23">
        <v>12</v>
      </c>
      <c r="K18" s="23"/>
      <c r="L18" s="23">
        <f>ROUND(D18*E18/F18*1000,2)</f>
        <v>27.78</v>
      </c>
      <c r="M18" s="23">
        <f>ROUND(D18*E18/(F18+I18)*1000,2)</f>
        <v>3.62</v>
      </c>
      <c r="N18" s="23">
        <f>D18*E18*H18</f>
        <v>10</v>
      </c>
      <c r="O18" s="36">
        <f>ROUND(playerHealth/(D18*E18),1)</f>
        <v>1.6</v>
      </c>
      <c r="P18" s="23">
        <f>-(FLOOR(G18/6,1)-1)</f>
        <v>0</v>
      </c>
      <c r="Q18" s="23">
        <f>ROUND(C18/G18,3)</f>
        <v>0.5</v>
      </c>
      <c r="R18" s="33" t="s">
        <v>31</v>
      </c>
      <c r="S18" s="23"/>
      <c r="T18" s="23">
        <f t="shared" si="4"/>
        <v>4.5</v>
      </c>
      <c r="U18" s="31">
        <f>ROUND(playerHealth/(T18),2)</f>
        <v>1.78</v>
      </c>
      <c r="V18" s="23">
        <f t="shared" si="3"/>
        <v>3</v>
      </c>
      <c r="W18" s="34">
        <f>ROUND(playerHealth/(V18),2)</f>
        <v>2.67</v>
      </c>
      <c r="X18" s="23"/>
      <c r="Y18" t="s">
        <v>45</v>
      </c>
    </row>
    <row r="19" spans="1:25" x14ac:dyDescent="0.45">
      <c r="A19" s="22" t="s">
        <v>46</v>
      </c>
      <c r="B19" s="56">
        <v>448</v>
      </c>
      <c r="C19" s="23">
        <v>3</v>
      </c>
      <c r="D19" s="28">
        <v>3</v>
      </c>
      <c r="E19" s="23">
        <v>1</v>
      </c>
      <c r="F19" s="23">
        <v>400</v>
      </c>
      <c r="G19" s="23">
        <v>13</v>
      </c>
      <c r="H19" s="23">
        <v>14</v>
      </c>
      <c r="I19" s="23">
        <v>6000</v>
      </c>
      <c r="J19" s="23">
        <v>12</v>
      </c>
      <c r="K19" s="23"/>
      <c r="L19" s="23">
        <f>ROUND(D19*E19/F19*1000,2)</f>
        <v>7.5</v>
      </c>
      <c r="M19" s="23">
        <f>ROUND(D19*E19/(F19+I19)*1000,2)</f>
        <v>0.47</v>
      </c>
      <c r="N19" s="23">
        <f>D19*E19*H19</f>
        <v>42</v>
      </c>
      <c r="O19" s="25">
        <f>ROUND(playerHealth/(D19*E19),1)</f>
        <v>2.7</v>
      </c>
      <c r="P19" s="23">
        <f>-(FLOOR(G19/6,1)-1)</f>
        <v>-1</v>
      </c>
      <c r="Q19" s="23">
        <f>ROUND(C19/G19,3)</f>
        <v>0.23100000000000001</v>
      </c>
      <c r="R19" s="26" t="s">
        <v>30</v>
      </c>
      <c r="S19" s="23"/>
      <c r="T19" s="23">
        <f t="shared" si="4"/>
        <v>2.7</v>
      </c>
      <c r="U19" s="34">
        <f>ROUND(playerHealth/(T19),2)</f>
        <v>2.96</v>
      </c>
      <c r="V19" s="23">
        <f t="shared" si="3"/>
        <v>1.7999999999999998</v>
      </c>
      <c r="W19" s="40">
        <f>ROUND(playerHealth/(V19),2)</f>
        <v>4.4400000000000004</v>
      </c>
      <c r="X19" s="23"/>
    </row>
    <row r="20" spans="1:25" x14ac:dyDescent="0.45">
      <c r="A20" s="22" t="s">
        <v>47</v>
      </c>
      <c r="B20" s="56">
        <v>448</v>
      </c>
      <c r="C20" s="23">
        <v>3</v>
      </c>
      <c r="D20" s="24">
        <v>2</v>
      </c>
      <c r="E20" s="23">
        <v>1</v>
      </c>
      <c r="F20" s="23">
        <v>180</v>
      </c>
      <c r="G20" s="23">
        <v>14</v>
      </c>
      <c r="H20" s="23">
        <v>5</v>
      </c>
      <c r="I20" s="23">
        <v>2300</v>
      </c>
      <c r="J20" s="23">
        <v>12</v>
      </c>
      <c r="K20" s="23"/>
      <c r="L20" s="23">
        <f>ROUND(D20*E20/F20*1000,2)</f>
        <v>11.11</v>
      </c>
      <c r="M20" s="23">
        <f>ROUND(D20*E20/(F20+I20)*1000,2)</f>
        <v>0.81</v>
      </c>
      <c r="N20" s="23">
        <f>D20*E20*H20</f>
        <v>10</v>
      </c>
      <c r="O20" s="39">
        <f>ROUND(playerHealth/(D20*E20),1)</f>
        <v>4</v>
      </c>
      <c r="P20" s="23">
        <f>-(FLOOR(G20/6,1)-1)</f>
        <v>-1</v>
      </c>
      <c r="Q20" s="23">
        <f>ROUND(C20/G20,3)</f>
        <v>0.214</v>
      </c>
      <c r="R20" s="33" t="s">
        <v>31</v>
      </c>
      <c r="S20" s="23"/>
      <c r="T20" s="23">
        <f t="shared" si="4"/>
        <v>1.8</v>
      </c>
      <c r="U20" s="40">
        <f>ROUND(playerHealth/(T20),2)</f>
        <v>4.4400000000000004</v>
      </c>
      <c r="V20" s="23">
        <f t="shared" si="3"/>
        <v>1.2</v>
      </c>
      <c r="W20" s="40">
        <f>ROUND(playerHealth/(V20),2)</f>
        <v>6.67</v>
      </c>
      <c r="X20" s="23"/>
    </row>
    <row r="21" spans="1:25" x14ac:dyDescent="0.45">
      <c r="A21" s="22"/>
      <c r="B21" s="66"/>
      <c r="C21" s="23"/>
      <c r="D21" s="28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8"/>
      <c r="S21" s="23"/>
      <c r="T21" s="23"/>
      <c r="U21" s="34"/>
      <c r="V21" s="23"/>
      <c r="W21" s="34"/>
      <c r="X21" s="23"/>
    </row>
    <row r="22" spans="1:25" x14ac:dyDescent="0.45">
      <c r="A22" s="22" t="s">
        <v>48</v>
      </c>
      <c r="B22" s="66">
        <v>700</v>
      </c>
      <c r="C22" s="23">
        <v>2</v>
      </c>
      <c r="D22" s="24">
        <v>1</v>
      </c>
      <c r="E22" s="23">
        <v>0.5</v>
      </c>
      <c r="F22" s="23">
        <v>90</v>
      </c>
      <c r="G22" s="23">
        <v>15</v>
      </c>
      <c r="H22" s="23">
        <v>25</v>
      </c>
      <c r="I22" s="23">
        <v>2800</v>
      </c>
      <c r="J22" s="23" t="s">
        <v>49</v>
      </c>
      <c r="K22" s="23"/>
      <c r="L22" s="23">
        <f>ROUND(D22*E22/F22*1000,2)</f>
        <v>5.56</v>
      </c>
      <c r="M22" s="23">
        <f>ROUND(D22*E22/(F22+I22)*1000,2)</f>
        <v>0.17</v>
      </c>
      <c r="N22" s="23">
        <f>D22*E22*H22</f>
        <v>12.5</v>
      </c>
      <c r="O22" s="39">
        <f>ROUND(playerHealth/(D22*E22),1)</f>
        <v>16</v>
      </c>
      <c r="P22" s="23">
        <f>-(FLOOR(G22/6,1)-1)</f>
        <v>-1</v>
      </c>
      <c r="Q22" s="23">
        <f>ROUND(C22/G22,3)</f>
        <v>0.13300000000000001</v>
      </c>
      <c r="R22" s="33" t="s">
        <v>31</v>
      </c>
      <c r="S22" s="23"/>
      <c r="T22" s="23">
        <f t="shared" si="4"/>
        <v>0.45</v>
      </c>
      <c r="U22" s="40">
        <f>ROUND(playerHealth/(T22),2)</f>
        <v>17.78</v>
      </c>
      <c r="V22" s="23">
        <f>D22*(E22-0.2)</f>
        <v>0.3</v>
      </c>
      <c r="W22" s="40">
        <f>ROUND(playerHealth/(V22),2)</f>
        <v>26.67</v>
      </c>
      <c r="X22" s="23"/>
    </row>
    <row r="23" spans="1:25" x14ac:dyDescent="0.45">
      <c r="A23" s="22" t="s">
        <v>50</v>
      </c>
      <c r="B23" s="66">
        <v>600</v>
      </c>
      <c r="C23" s="23">
        <v>1</v>
      </c>
      <c r="D23" s="28">
        <v>1</v>
      </c>
      <c r="E23" s="23">
        <v>0.5</v>
      </c>
      <c r="F23" s="23">
        <v>40</v>
      </c>
      <c r="G23" s="23">
        <v>17</v>
      </c>
      <c r="H23" s="23">
        <v>19</v>
      </c>
      <c r="I23" s="23">
        <v>2600</v>
      </c>
      <c r="J23" s="23" t="s">
        <v>49</v>
      </c>
      <c r="K23" s="23"/>
      <c r="L23" s="23">
        <f>ROUND(D23*E23/F23*1000,2)</f>
        <v>12.5</v>
      </c>
      <c r="M23" s="23">
        <f>ROUND(D23*E23/(F23+I23)*1000,2)</f>
        <v>0.19</v>
      </c>
      <c r="N23" s="23">
        <f>D23*E23*H23</f>
        <v>9.5</v>
      </c>
      <c r="O23" s="39">
        <f>ROUND(playerHealth/(D23*E23),1)</f>
        <v>16</v>
      </c>
      <c r="P23" s="23">
        <f>-(FLOOR(G23/6,1)-1)</f>
        <v>-1</v>
      </c>
      <c r="Q23" s="23">
        <f>ROUND(C23/G23,3)</f>
        <v>5.8999999999999997E-2</v>
      </c>
      <c r="R23" s="33" t="s">
        <v>31</v>
      </c>
      <c r="S23" s="23"/>
      <c r="T23" s="23">
        <f t="shared" si="4"/>
        <v>0.45</v>
      </c>
      <c r="U23" s="40">
        <f>ROUND(playerHealth/(T23),2)</f>
        <v>17.78</v>
      </c>
      <c r="V23" s="23">
        <f>D23*(E23-0.2)</f>
        <v>0.3</v>
      </c>
      <c r="W23" s="40">
        <f>ROUND(playerHealth/(V23),2)</f>
        <v>26.67</v>
      </c>
      <c r="X23" s="23"/>
    </row>
    <row r="24" spans="1:25" x14ac:dyDescent="0.45">
      <c r="A24" s="22" t="s">
        <v>51</v>
      </c>
      <c r="B24" s="66">
        <v>650</v>
      </c>
      <c r="C24" s="23">
        <v>1</v>
      </c>
      <c r="D24" s="24">
        <v>1</v>
      </c>
      <c r="E24" s="23">
        <v>0.5</v>
      </c>
      <c r="F24" s="23">
        <v>70</v>
      </c>
      <c r="G24" s="23">
        <v>19</v>
      </c>
      <c r="H24" s="23">
        <v>30</v>
      </c>
      <c r="I24" s="23">
        <v>2100</v>
      </c>
      <c r="J24" s="23" t="s">
        <v>49</v>
      </c>
      <c r="K24" s="23"/>
      <c r="L24" s="23">
        <f>ROUND(D24*E24/F24*1000,2)</f>
        <v>7.14</v>
      </c>
      <c r="M24" s="23">
        <f>ROUND(D24*E24/(F24+I24)*1000,2)</f>
        <v>0.23</v>
      </c>
      <c r="N24" s="23">
        <f>D24*E24*H24</f>
        <v>15</v>
      </c>
      <c r="O24" s="39">
        <f>ROUND(playerHealth/(D24*E24),1)</f>
        <v>16</v>
      </c>
      <c r="P24" s="23">
        <f>-(FLOOR(G24/6,1)-1)</f>
        <v>-2</v>
      </c>
      <c r="Q24" s="23">
        <f>ROUND(C24/G24,3)</f>
        <v>5.2999999999999999E-2</v>
      </c>
      <c r="R24" s="33" t="s">
        <v>31</v>
      </c>
      <c r="S24" s="23"/>
      <c r="T24" s="23">
        <f xml:space="preserve"> D24*E24*9/10</f>
        <v>0.45</v>
      </c>
      <c r="U24" s="40">
        <f>ROUND(playerHealth/(T24),2)</f>
        <v>17.78</v>
      </c>
      <c r="V24" s="23">
        <f>D24*(E24-0.2)</f>
        <v>0.3</v>
      </c>
      <c r="W24" s="40">
        <f>ROUND(playerHealth/(V24),2)</f>
        <v>26.67</v>
      </c>
      <c r="X24" s="23"/>
    </row>
    <row r="25" spans="1:25" x14ac:dyDescent="0.45">
      <c r="A25" s="22"/>
      <c r="B25" s="66"/>
      <c r="C25" s="23"/>
      <c r="D25" s="28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38"/>
      <c r="S25" s="23"/>
      <c r="T25" s="23"/>
      <c r="U25" s="40"/>
      <c r="V25" s="23"/>
      <c r="W25" s="40"/>
      <c r="X25" s="23"/>
    </row>
    <row r="26" spans="1:25" x14ac:dyDescent="0.45">
      <c r="A26" s="41" t="s">
        <v>52</v>
      </c>
      <c r="B26" s="66"/>
      <c r="C26" s="23"/>
      <c r="D26" s="24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38"/>
      <c r="S26" s="23"/>
      <c r="T26" s="23"/>
      <c r="U26" s="40"/>
      <c r="V26" s="23"/>
      <c r="W26" s="40"/>
      <c r="X26" s="23"/>
    </row>
    <row r="27" spans="1:25" x14ac:dyDescent="0.45">
      <c r="A27" s="22" t="s">
        <v>53</v>
      </c>
      <c r="B27" s="66">
        <v>24</v>
      </c>
      <c r="C27" s="23">
        <v>0</v>
      </c>
      <c r="D27" s="28">
        <v>1</v>
      </c>
      <c r="E27" s="23">
        <v>0.2</v>
      </c>
      <c r="F27" s="23">
        <v>300</v>
      </c>
      <c r="G27" s="23">
        <v>6</v>
      </c>
      <c r="H27" s="23" t="s">
        <v>54</v>
      </c>
      <c r="I27" s="23">
        <v>0</v>
      </c>
      <c r="J27" s="23"/>
      <c r="K27" s="23"/>
      <c r="L27" s="23">
        <f>ROUND(D27*E27/F27*1000,2)</f>
        <v>0.67</v>
      </c>
      <c r="M27" s="23">
        <f>ROUND(D27*E27/(F27+I27)*1000,2)</f>
        <v>0.67</v>
      </c>
      <c r="N27" s="23"/>
      <c r="O27" s="25">
        <f>ROUND(8/(D27*E27),1)</f>
        <v>40</v>
      </c>
      <c r="P27" s="23"/>
      <c r="Q27" s="23"/>
      <c r="R27" s="38"/>
      <c r="S27" s="23"/>
      <c r="T27" s="23">
        <f t="shared" ref="T27:T29" si="5" xml:space="preserve"> D27*E27*9/10</f>
        <v>0.18</v>
      </c>
      <c r="U27" s="40">
        <f>ROUND(playerHealth/(T27),2)</f>
        <v>44.44</v>
      </c>
      <c r="V27" s="23">
        <f t="shared" ref="V27:V28" si="6">D27*(E27-0.2)</f>
        <v>0</v>
      </c>
      <c r="W27" s="40"/>
      <c r="X27" s="23"/>
      <c r="Y27" t="s">
        <v>55</v>
      </c>
    </row>
    <row r="28" spans="1:25" x14ac:dyDescent="0.45">
      <c r="A28" s="22" t="s">
        <v>56</v>
      </c>
      <c r="B28" s="66">
        <v>32</v>
      </c>
      <c r="C28" s="23">
        <v>0</v>
      </c>
      <c r="D28" s="24">
        <v>1</v>
      </c>
      <c r="E28" s="23">
        <v>0.4</v>
      </c>
      <c r="F28" s="23">
        <v>200</v>
      </c>
      <c r="G28" s="23">
        <v>8</v>
      </c>
      <c r="H28" s="23" t="s">
        <v>54</v>
      </c>
      <c r="I28" s="23">
        <v>0</v>
      </c>
      <c r="J28" s="23"/>
      <c r="K28" s="23"/>
      <c r="L28" s="23">
        <f>ROUND(D28*E28/F28*1000,2)</f>
        <v>2</v>
      </c>
      <c r="M28" s="23">
        <f>ROUND(D28*E28/(F28+I28)*1000,2)</f>
        <v>2</v>
      </c>
      <c r="N28" s="23"/>
      <c r="O28" s="25">
        <f>ROUND(8/(D28*E28),1)</f>
        <v>20</v>
      </c>
      <c r="P28" s="23"/>
      <c r="Q28" s="23"/>
      <c r="R28" s="38"/>
      <c r="S28" s="23"/>
      <c r="T28" s="23">
        <f t="shared" si="5"/>
        <v>0.36</v>
      </c>
      <c r="U28" s="40">
        <f>ROUND(playerHealth/(T28),2)</f>
        <v>22.22</v>
      </c>
      <c r="V28" s="23">
        <f t="shared" si="6"/>
        <v>0.2</v>
      </c>
      <c r="W28" s="40">
        <f>ROUND(playerHealth/(V28),2)</f>
        <v>40</v>
      </c>
      <c r="X28" s="23"/>
    </row>
    <row r="29" spans="1:25" x14ac:dyDescent="0.45">
      <c r="A29" s="22" t="s">
        <v>57</v>
      </c>
      <c r="B29" s="66">
        <v>48</v>
      </c>
      <c r="C29" s="23">
        <v>0</v>
      </c>
      <c r="D29" s="23">
        <v>1</v>
      </c>
      <c r="E29" s="23">
        <v>1</v>
      </c>
      <c r="F29" s="23">
        <v>500</v>
      </c>
      <c r="G29" s="23">
        <v>6</v>
      </c>
      <c r="H29" s="23" t="s">
        <v>54</v>
      </c>
      <c r="I29" s="23">
        <v>0</v>
      </c>
      <c r="J29" s="23"/>
      <c r="K29" s="23"/>
      <c r="L29" s="23">
        <f t="shared" ref="L29" si="7">ROUND(D29*E29/F29*1000,3)</f>
        <v>2</v>
      </c>
      <c r="M29" s="23">
        <f>ROUND(D29*E29/(F29+I29)*1000,2)</f>
        <v>2</v>
      </c>
      <c r="N29" s="23"/>
      <c r="O29" s="25">
        <f>ROUND(8/(D29*E29),1)</f>
        <v>8</v>
      </c>
      <c r="P29" s="23"/>
      <c r="Q29" s="23"/>
      <c r="R29" s="38"/>
      <c r="S29" s="23"/>
      <c r="T29" s="23">
        <f t="shared" si="5"/>
        <v>0.9</v>
      </c>
      <c r="U29" s="39">
        <f>ROUND(playerHealth/(T29),2)</f>
        <v>8.89</v>
      </c>
      <c r="V29" s="23">
        <f>D29*(E29-0.4)</f>
        <v>0.6</v>
      </c>
      <c r="W29" s="39">
        <f>ROUND(playerHealth/(V29),2)</f>
        <v>13.33</v>
      </c>
      <c r="X29" s="23"/>
    </row>
    <row r="30" spans="1:25" x14ac:dyDescent="0.45">
      <c r="A30" s="42"/>
      <c r="B30" s="43"/>
      <c r="C30" s="43"/>
      <c r="D30" s="43"/>
      <c r="E30" s="43"/>
      <c r="F30" s="43"/>
      <c r="G30" s="43"/>
      <c r="H30" s="43"/>
    </row>
    <row r="31" spans="1:25" x14ac:dyDescent="0.45">
      <c r="A31" s="44" t="s">
        <v>58</v>
      </c>
      <c r="B31" s="9" t="s">
        <v>59</v>
      </c>
      <c r="C31" s="9"/>
      <c r="D31" s="9"/>
      <c r="E31" s="9"/>
      <c r="F31" s="9" t="s">
        <v>60</v>
      </c>
      <c r="G31" s="9"/>
      <c r="H31" s="9"/>
      <c r="I31" s="9"/>
      <c r="J31" s="9"/>
      <c r="K31" s="9"/>
      <c r="L31" s="9"/>
      <c r="M31" s="9"/>
    </row>
    <row r="32" spans="1:25" x14ac:dyDescent="0.45">
      <c r="A32" s="45" t="s">
        <v>61</v>
      </c>
      <c r="B32" s="46" t="s">
        <v>62</v>
      </c>
      <c r="C32" s="43"/>
      <c r="D32" s="46" t="s">
        <v>63</v>
      </c>
      <c r="E32" s="47"/>
      <c r="F32" s="47" t="s">
        <v>64</v>
      </c>
      <c r="G32" s="47"/>
      <c r="H32" s="47"/>
      <c r="I32" s="48"/>
      <c r="J32" s="48"/>
      <c r="K32" s="48"/>
      <c r="L32" s="48"/>
      <c r="M32" s="48"/>
    </row>
    <row r="33" spans="1:13" x14ac:dyDescent="0.45">
      <c r="A33" s="45" t="s">
        <v>65</v>
      </c>
      <c r="B33" s="46" t="s">
        <v>66</v>
      </c>
      <c r="C33" s="43"/>
      <c r="D33" s="46" t="s">
        <v>67</v>
      </c>
      <c r="E33" s="47"/>
      <c r="F33" s="47" t="s">
        <v>68</v>
      </c>
      <c r="G33" s="47"/>
      <c r="H33" s="47"/>
      <c r="I33" s="48"/>
      <c r="J33" s="48"/>
      <c r="K33" s="48"/>
      <c r="L33" s="48"/>
      <c r="M33" s="48"/>
    </row>
    <row r="34" spans="1:13" x14ac:dyDescent="0.45">
      <c r="A34" s="49"/>
    </row>
    <row r="36" spans="1:13" x14ac:dyDescent="0.45">
      <c r="A36" t="s">
        <v>86</v>
      </c>
    </row>
    <row r="37" spans="1:13" x14ac:dyDescent="0.45">
      <c r="A37" t="s">
        <v>82</v>
      </c>
      <c r="B37">
        <v>8</v>
      </c>
    </row>
    <row r="38" spans="1:13" x14ac:dyDescent="0.45">
      <c r="A38" t="s">
        <v>71</v>
      </c>
      <c r="B38">
        <v>128</v>
      </c>
    </row>
    <row r="40" spans="1:13" x14ac:dyDescent="0.45">
      <c r="F40" s="53" t="s">
        <v>73</v>
      </c>
      <c r="G40" s="53"/>
      <c r="H40" s="53"/>
      <c r="I40" s="53"/>
      <c r="J40" s="53"/>
      <c r="K40" s="53"/>
      <c r="L40" s="53"/>
    </row>
    <row r="41" spans="1:13" x14ac:dyDescent="0.45">
      <c r="B41" s="74" t="s">
        <v>85</v>
      </c>
      <c r="G41" s="73" t="s">
        <v>83</v>
      </c>
      <c r="H41" s="73"/>
      <c r="I41" s="73"/>
      <c r="J41" s="73"/>
      <c r="K41" s="73"/>
      <c r="L41" s="73"/>
    </row>
    <row r="42" spans="1:13" x14ac:dyDescent="0.45">
      <c r="A42" s="50" t="s">
        <v>72</v>
      </c>
      <c r="B42" s="51">
        <v>-1</v>
      </c>
      <c r="C42" s="51">
        <v>0</v>
      </c>
      <c r="D42" s="51">
        <v>1</v>
      </c>
      <c r="E42" s="51">
        <v>2</v>
      </c>
      <c r="F42" s="54">
        <v>3</v>
      </c>
      <c r="G42" s="54">
        <v>4</v>
      </c>
      <c r="H42" s="54">
        <v>5</v>
      </c>
      <c r="I42" s="54">
        <v>6</v>
      </c>
      <c r="J42" s="54">
        <v>7</v>
      </c>
      <c r="K42" s="54">
        <v>8</v>
      </c>
      <c r="L42" s="54">
        <v>9</v>
      </c>
    </row>
    <row r="43" spans="1:13" x14ac:dyDescent="0.45">
      <c r="A43" s="52" t="s">
        <v>74</v>
      </c>
      <c r="B43" s="43">
        <f t="shared" ref="B43:L43" si="8">(2+B42)*tilesize</f>
        <v>128</v>
      </c>
      <c r="C43" s="43">
        <f t="shared" si="8"/>
        <v>256</v>
      </c>
      <c r="D43" s="43">
        <f t="shared" si="8"/>
        <v>384</v>
      </c>
      <c r="E43" s="43">
        <f t="shared" si="8"/>
        <v>512</v>
      </c>
      <c r="F43" s="43">
        <f t="shared" si="8"/>
        <v>640</v>
      </c>
      <c r="G43" s="43">
        <f t="shared" si="8"/>
        <v>768</v>
      </c>
      <c r="H43" s="43">
        <f t="shared" si="8"/>
        <v>896</v>
      </c>
      <c r="I43" s="43">
        <f t="shared" si="8"/>
        <v>1024</v>
      </c>
      <c r="J43" s="43">
        <f t="shared" si="8"/>
        <v>1152</v>
      </c>
      <c r="K43" s="43">
        <f t="shared" si="8"/>
        <v>1280</v>
      </c>
      <c r="L43" s="43">
        <f t="shared" si="8"/>
        <v>1408</v>
      </c>
    </row>
    <row r="44" spans="1:13" x14ac:dyDescent="0.45">
      <c r="A44" s="52" t="s">
        <v>75</v>
      </c>
      <c r="B44" s="55">
        <f t="shared" ref="B44:L44" si="9">(2+B42+1)*tilesize+tilesize/2</f>
        <v>320</v>
      </c>
      <c r="C44" s="56">
        <f t="shared" si="9"/>
        <v>448</v>
      </c>
      <c r="D44" s="57">
        <f t="shared" si="9"/>
        <v>576</v>
      </c>
      <c r="E44" s="58">
        <f t="shared" si="9"/>
        <v>704</v>
      </c>
      <c r="F44" s="59">
        <f t="shared" si="9"/>
        <v>832</v>
      </c>
      <c r="G44" s="60">
        <f t="shared" si="9"/>
        <v>960</v>
      </c>
      <c r="H44" s="61">
        <f t="shared" si="9"/>
        <v>1088</v>
      </c>
      <c r="I44" s="62">
        <f t="shared" si="9"/>
        <v>1216</v>
      </c>
      <c r="J44" s="63">
        <f t="shared" si="9"/>
        <v>1344</v>
      </c>
      <c r="K44" s="64">
        <f t="shared" si="9"/>
        <v>1472</v>
      </c>
      <c r="L44" s="65">
        <f t="shared" si="9"/>
        <v>1600</v>
      </c>
    </row>
    <row r="45" spans="1:13" x14ac:dyDescent="0.45">
      <c r="C45" s="71" t="s">
        <v>84</v>
      </c>
      <c r="D45" s="72"/>
      <c r="E45" s="7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4</vt:i4>
      </vt:variant>
    </vt:vector>
  </HeadingPairs>
  <TitlesOfParts>
    <vt:vector size="5" baseType="lpstr">
      <vt:lpstr>Sheet1</vt:lpstr>
      <vt:lpstr>fragHitNum</vt:lpstr>
      <vt:lpstr>fraghitnum2</vt:lpstr>
      <vt:lpstr>playerHealth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2024-02-07T06:37:08Z</dcterms:modified>
</cp:coreProperties>
</file>