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FD118C1C-4BD3-439E-83C1-92A923EFBE2B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6" i="1"/>
  <c r="N17" i="1"/>
  <c r="N18" i="1"/>
  <c r="N19" i="1"/>
  <c r="N20" i="1"/>
  <c r="N23" i="1"/>
  <c r="N24" i="1"/>
  <c r="N25" i="1"/>
  <c r="N28" i="1"/>
  <c r="N29" i="1"/>
  <c r="N30" i="1"/>
  <c r="N10" i="1"/>
  <c r="N6" i="1"/>
  <c r="N5" i="1"/>
  <c r="N4" i="1"/>
  <c r="N3" i="1"/>
  <c r="W29" i="1"/>
  <c r="X29" i="1" s="1"/>
  <c r="P5" i="1"/>
  <c r="M56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W5" i="1"/>
  <c r="X5" i="1" s="1"/>
  <c r="U5" i="1"/>
  <c r="V5" i="1" s="1"/>
  <c r="O5" i="1"/>
  <c r="M5" i="1"/>
  <c r="W3" i="1"/>
  <c r="X3" i="1" s="1"/>
  <c r="U3" i="1"/>
  <c r="V3" i="1" s="1"/>
  <c r="P3" i="1"/>
  <c r="O3" i="1"/>
  <c r="M3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6" i="1"/>
  <c r="E56" i="1"/>
  <c r="F56" i="1"/>
  <c r="G56" i="1"/>
  <c r="H56" i="1"/>
  <c r="I56" i="1"/>
  <c r="J56" i="1"/>
  <c r="K56" i="1"/>
  <c r="L56" i="1"/>
  <c r="C56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5" i="1"/>
  <c r="P24" i="1"/>
  <c r="P23" i="1"/>
  <c r="P20" i="1"/>
  <c r="P19" i="1"/>
  <c r="P18" i="1"/>
  <c r="P17" i="1"/>
  <c r="P16" i="1"/>
  <c r="P13" i="1"/>
  <c r="P12" i="1"/>
  <c r="P11" i="1"/>
  <c r="P10" i="1"/>
  <c r="P4" i="1"/>
  <c r="R3" i="1"/>
  <c r="R4" i="1"/>
  <c r="Q3" i="1"/>
  <c r="Q4" i="1"/>
  <c r="Q10" i="1"/>
  <c r="U10" i="1"/>
  <c r="V10" i="1" s="1"/>
  <c r="W4" i="1"/>
  <c r="X4" i="1" s="1"/>
  <c r="U4" i="1"/>
  <c r="V4" i="1" s="1"/>
  <c r="O4" i="1"/>
  <c r="M4" i="1"/>
  <c r="K57" i="1"/>
  <c r="L57" i="1"/>
  <c r="M57" i="1"/>
  <c r="D57" i="1"/>
  <c r="E57" i="1"/>
  <c r="F57" i="1"/>
  <c r="G57" i="1"/>
  <c r="H57" i="1"/>
  <c r="I57" i="1"/>
  <c r="J57" i="1"/>
  <c r="C57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5" i="1"/>
  <c r="X25" i="1" s="1"/>
  <c r="U25" i="1"/>
  <c r="V25" i="1" s="1"/>
  <c r="R25" i="1"/>
  <c r="Q25" i="1"/>
  <c r="O25" i="1"/>
  <c r="M25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U12" i="1"/>
  <c r="V12" i="1" s="1"/>
  <c r="R12" i="1"/>
  <c r="Q12" i="1"/>
  <c r="O12" i="1"/>
  <c r="M12" i="1"/>
  <c r="W11" i="1"/>
  <c r="X11" i="1" s="1"/>
  <c r="U11" i="1"/>
  <c r="V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</futureMetadata>
  <valueMetadata count="4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</valueMetadata>
</metadata>
</file>

<file path=xl/sharedStrings.xml><?xml version="1.0" encoding="utf-8"?>
<sst xmlns="http://schemas.openxmlformats.org/spreadsheetml/2006/main" count="290" uniqueCount="229">
  <si>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</si>
  <si>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</si>
  <si>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</si>
  <si>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</si>
  <si>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</si>
  <si>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</si>
  <si>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</si>
  <si>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</si>
  <si>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</si>
  <si>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</si>
  <si>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</si>
  <si>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</si>
  <si>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</si>
  <si>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</si>
  <si>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</si>
  <si>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</si>
  <si>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</si>
  <si>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</si>
  <si>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</si>
  <si>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</si>
  <si>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</si>
  <si>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</si>
  <si>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</si>
  <si>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</si>
  <si>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</si>
  <si>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</si>
  <si>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</si>
  <si>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</si>
  <si>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</si>
  <si>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</si>
  <si>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</si>
  <si>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</si>
  <si>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</si>
  <si>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</si>
  <si>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</si>
  <si>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</si>
  <si>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</si>
  <si>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</si>
  <si>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</si>
  <si>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</si>
  <si>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</si>
  <si>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</si>
  <si>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</si>
  <si>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</si>
  <si>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</si>
  <si>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</si>
  <si>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</si>
  <si>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</si>
  <si>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</si>
  <si>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</si>
  <si>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</si>
  <si>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</si>
  <si>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</si>
  <si>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</si>
  <si>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</si>
  <si>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</si>
  <si>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</si>
  <si>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</si>
  <si>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</si>
  <si>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</si>
  <si>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</si>
  <si>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</si>
  <si>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</si>
  <si>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</si>
  <si>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</si>
  <si>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</si>
  <si>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</si>
  <si>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</si>
  <si>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</si>
  <si>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</si>
  <si>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</si>
  <si>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</si>
  <si>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</si>
  <si>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</si>
  <si>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</si>
  <si>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</si>
  <si>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</si>
  <si>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</si>
  <si>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</si>
  <si>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</si>
  <si>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</si>
  <si>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</si>
  <si>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</si>
  <si>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</si>
  <si>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</si>
  <si>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</si>
  <si>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</si>
  <si>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</si>
  <si>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</si>
  <si>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</si>
  <si>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</si>
  <si>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</si>
  <si>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</si>
  <si>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</si>
  <si>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</si>
  <si>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</si>
  <si>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</si>
  <si>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</si>
  <si>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</si>
  <si>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</si>
  <si>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</si>
  <si>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</si>
  <si>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</si>
  <si>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</si>
  <si>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</si>
  <si>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</si>
  <si>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</si>
  <si>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</si>
  <si>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</si>
  <si>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</si>
  <si>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</si>
  <si>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</si>
  <si>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</si>
  <si>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</si>
  <si>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</si>
  <si>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</si>
  <si>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</si>
  <si>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</si>
  <si>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</si>
  <si>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</si>
  <si>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</si>
  <si>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</si>
  <si>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</si>
  <si>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</si>
  <si>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</si>
  <si>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</si>
  <si>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</si>
  <si>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</si>
  <si>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</si>
  <si>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</si>
  <si>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</si>
  <si>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</si>
  <si>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</si>
  <si>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</si>
  <si>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</si>
  <si>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</si>
  <si>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</si>
  <si>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</si>
  <si>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</si>
  <si>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</si>
  <si>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</si>
  <si>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</si>
  <si>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</si>
  <si>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</si>
  <si>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</si>
  <si>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</si>
  <si>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</si>
  <si>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</si>
  <si>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</si>
  <si>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</si>
  <si>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</si>
  <si>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</si>
  <si>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</si>
  <si>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Drop a tank</t>
    <phoneticPr fontId="1" type="noConversion"/>
  </si>
  <si>
    <t>Drop one of these guns [grenade launcer, AWM, tank buster], and a scope(+2), and an armor (reduce)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</si>
  <si>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</si>
  <si>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</si>
  <si>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</si>
  <si>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</si>
  <si>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</si>
  <si>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</si>
  <si>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</si>
  <si>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</si>
  <si>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</si>
  <si>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</si>
  <si>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</si>
  <si>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</si>
  <si>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</si>
  <si>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</si>
  <si>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</si>
  <si>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</si>
  <si>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</si>
  <si>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</si>
  <si>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</si>
  <si>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</si>
  <si>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</si>
  <si>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</si>
  <si>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</si>
  <si>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</si>
  <si>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</si>
  <si>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</si>
  <si>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</si>
  <si>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</si>
  <si>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</si>
  <si>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</si>
  <si>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</si>
  <si>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</si>
  <si>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</si>
  <si>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</si>
  <si>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</si>
  <si>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</si>
  <si>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</si>
  <si>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</si>
  <si>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</si>
  <si>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</si>
  <si>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</si>
  <si>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</si>
  <si>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</si>
  <si>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</si>
  <si>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</si>
  <si>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</si>
  <si>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</si>
  <si>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</si>
  <si>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</si>
  <si>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</si>
  <si>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</si>
  <si>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</si>
  <si>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</si>
  <si>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</si>
  <si>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</si>
  <si>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</si>
  <si>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</si>
  <si>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damage reduced by 40%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</si>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</sst>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16" fillId="17" borderId="2" xfId="0" applyFont="1" applyFill="1" applyBorder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34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8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4" fillId="3" borderId="1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53</xdr:row>
      <xdr:rowOff>0</xdr:rowOff>
    </xdr:from>
    <xdr:to>
      <xdr:col>4</xdr:col>
      <xdr:colOff>488966</xdr:colOff>
      <xdr:row>54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53</xdr:row>
      <xdr:rowOff>0</xdr:rowOff>
    </xdr:from>
    <xdr:to>
      <xdr:col>5</xdr:col>
      <xdr:colOff>488966</xdr:colOff>
      <xdr:row>54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53</xdr:row>
      <xdr:rowOff>0</xdr:rowOff>
    </xdr:from>
    <xdr:to>
      <xdr:col>6</xdr:col>
      <xdr:colOff>488966</xdr:colOff>
      <xdr:row>54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53</xdr:row>
      <xdr:rowOff>0</xdr:rowOff>
    </xdr:from>
    <xdr:to>
      <xdr:col>7</xdr:col>
      <xdr:colOff>488966</xdr:colOff>
      <xdr:row>54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topLeftCell="A2" zoomScale="70" zoomScaleNormal="70" workbookViewId="0">
      <selection activeCell="D26" sqref="D26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2"/>
      <c r="B1" s="83" t="s">
        <v>178</v>
      </c>
      <c r="C1" s="131" t="s">
        <v>183</v>
      </c>
      <c r="D1" s="131"/>
      <c r="G1" s="56" t="s">
        <v>162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5"/>
      <c r="B2" s="77" t="s">
        <v>177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73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23" t="s">
        <v>27</v>
      </c>
      <c r="AA2" s="123"/>
      <c r="AG2" s="43" t="s">
        <v>85</v>
      </c>
      <c r="AH2" s="39"/>
      <c r="AI2" s="39"/>
      <c r="AL2" s="114" t="s">
        <v>228</v>
      </c>
    </row>
    <row r="3" spans="1:38" ht="23.55" customHeight="1" x14ac:dyDescent="0.6">
      <c r="A3" s="59"/>
      <c r="B3" s="18" t="s">
        <v>66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67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72</v>
      </c>
      <c r="AG3" s="53" t="s">
        <v>84</v>
      </c>
      <c r="AH3" s="53"/>
      <c r="AI3" s="53"/>
      <c r="AJ3" s="53"/>
      <c r="AL3" s="113">
        <v>1</v>
      </c>
    </row>
    <row r="4" spans="1:38" ht="23.55" customHeight="1" x14ac:dyDescent="0.6">
      <c r="A4" s="22" t="e" vm="1">
        <v>#VALUE!</v>
      </c>
      <c r="B4" s="22" t="s">
        <v>67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67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74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128</v>
      </c>
      <c r="AL4" s="36"/>
    </row>
    <row r="5" spans="1:38" ht="23.55" customHeight="1" x14ac:dyDescent="0.6">
      <c r="A5" s="22" t="e" vm="2">
        <v>#VALUE!</v>
      </c>
      <c r="B5" s="22" t="s">
        <v>79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80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75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81</v>
      </c>
      <c r="AL5" s="36"/>
    </row>
    <row r="6" spans="1:38" ht="23.55" customHeight="1" x14ac:dyDescent="0.6">
      <c r="A6" s="22" t="e" vm="3">
        <v>#VALUE!</v>
      </c>
      <c r="B6" s="22" t="s">
        <v>127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127</v>
      </c>
      <c r="L6" s="74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74</v>
      </c>
      <c r="T6" s="74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4"/>
      <c r="Z6" s="57" t="s">
        <v>129</v>
      </c>
      <c r="AL6" s="36"/>
    </row>
    <row r="7" spans="1:38" ht="23.55" customHeight="1" x14ac:dyDescent="0.6">
      <c r="A7" s="22" t="e" vm="4">
        <v>#VALUE!</v>
      </c>
      <c r="B7" s="22" t="s">
        <v>159</v>
      </c>
      <c r="C7" s="55" t="s">
        <v>160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163</v>
      </c>
      <c r="L7" s="74"/>
      <c r="M7" s="19"/>
      <c r="N7" s="19"/>
      <c r="O7" s="19"/>
      <c r="P7" s="33"/>
      <c r="Q7" s="19">
        <f t="shared" ref="Q7" si="8">-(FLOOR(H7/6,1)-1)</f>
        <v>1</v>
      </c>
      <c r="R7" s="19">
        <f t="shared" ref="R7" si="9">ROUND(D7/H7,3)</f>
        <v>0</v>
      </c>
      <c r="S7" s="32" t="s">
        <v>164</v>
      </c>
      <c r="T7" s="74"/>
      <c r="U7" s="19"/>
      <c r="V7" s="34"/>
      <c r="W7" s="19"/>
      <c r="X7" s="26"/>
      <c r="Y7" s="74"/>
      <c r="Z7" s="57" t="s">
        <v>161</v>
      </c>
      <c r="AL7" s="36"/>
    </row>
    <row r="8" spans="1:38" ht="23.55" customHeight="1" x14ac:dyDescent="0.6">
      <c r="A8" s="18"/>
      <c r="B8" s="18"/>
      <c r="C8" s="76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57"/>
      <c r="AL8" s="36"/>
    </row>
    <row r="9" spans="1:38" ht="23.55" customHeight="1" x14ac:dyDescent="0.6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L9" s="36"/>
    </row>
    <row r="10" spans="1:38" ht="23.55" customHeight="1" x14ac:dyDescent="0.6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ROUND(E10*F10/(G10+J10/I10)*1000,2)</f>
        <v>2.08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  <c r="AL10" s="112">
        <v>15</v>
      </c>
    </row>
    <row r="11" spans="1:38" ht="23.55" customHeight="1" x14ac:dyDescent="0.6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 t="shared" ref="N11:N30" si="10">ROUND(E11*F11/(G11+J11/I11)*1000,2)</f>
        <v>3.59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1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  <c r="AL11" s="112">
        <v>11</v>
      </c>
    </row>
    <row r="12" spans="1:38" ht="23.55" customHeight="1" x14ac:dyDescent="0.6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 t="shared" si="10"/>
        <v>5.65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  <c r="AL12" s="112">
        <v>6</v>
      </c>
    </row>
    <row r="13" spans="1:38" ht="23.55" customHeight="1" x14ac:dyDescent="0.6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 t="shared" si="10"/>
        <v>3.5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  <c r="AL13" s="112">
        <v>2</v>
      </c>
    </row>
    <row r="14" spans="1:38" ht="23.55" customHeight="1" x14ac:dyDescent="0.6">
      <c r="A14" s="18"/>
      <c r="B14" s="18"/>
      <c r="C14" s="76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19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7"/>
      <c r="AL14" s="36"/>
    </row>
    <row r="15" spans="1:38" ht="23.55" customHeight="1" x14ac:dyDescent="0.6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19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  <c r="AL15" s="36"/>
    </row>
    <row r="16" spans="1:38" ht="23.55" customHeight="1" x14ac:dyDescent="0.6">
      <c r="A16" s="18" t="e" vm="9">
        <v>#VALUE!</v>
      </c>
      <c r="B16" s="18" t="s">
        <v>35</v>
      </c>
      <c r="C16" s="48">
        <v>576</v>
      </c>
      <c r="D16" s="19">
        <v>3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>ROUND(E16*F16/G16*1000,2)</f>
        <v>3.33</v>
      </c>
      <c r="N16" s="19">
        <f t="shared" si="10"/>
        <v>2.68</v>
      </c>
      <c r="O16" s="19">
        <f>E16*F16*I16</f>
        <v>15</v>
      </c>
      <c r="P16" s="33">
        <f>ROUND(playerHealth/(E16*F16),1)</f>
        <v>8</v>
      </c>
      <c r="Q16" s="19">
        <f>-(FLOOR(H16/6,1)-1)</f>
        <v>-1</v>
      </c>
      <c r="R16" s="19">
        <f>ROUND(D16/H16,3)</f>
        <v>0.2</v>
      </c>
      <c r="S16" s="28" t="s">
        <v>29</v>
      </c>
      <c r="T16" s="19"/>
      <c r="U16" s="19">
        <f xml:space="preserve"> E16*F16*9/10</f>
        <v>0.9</v>
      </c>
      <c r="V16" s="34">
        <f>ROUND(playerHealth/(U16),2)</f>
        <v>8.89</v>
      </c>
      <c r="W16" s="19">
        <f>E16*(F16-0.4)</f>
        <v>0.6</v>
      </c>
      <c r="X16" s="34">
        <f>ROUND(playerHealth/(W16),2)</f>
        <v>13.33</v>
      </c>
      <c r="Y16" s="19"/>
      <c r="Z16" s="57"/>
      <c r="AL16" s="113">
        <v>16</v>
      </c>
    </row>
    <row r="17" spans="1:38" ht="23.55" customHeight="1" x14ac:dyDescent="0.6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>ROUND(E17*F17/G17*1000,2)</f>
        <v>13.33</v>
      </c>
      <c r="N17" s="19">
        <f t="shared" si="10"/>
        <v>8.0399999999999991</v>
      </c>
      <c r="O17" s="19">
        <f>E17*F17*I17</f>
        <v>150</v>
      </c>
      <c r="P17" s="33">
        <f>ROUND(playerHealth/(E17*F17),1)</f>
        <v>8</v>
      </c>
      <c r="Q17" s="19">
        <f>-(FLOOR(H17/6,1)-1)</f>
        <v>-2</v>
      </c>
      <c r="R17" s="19">
        <f>ROUND(D17/H17,3)</f>
        <v>4.2999999999999997E-2</v>
      </c>
      <c r="S17" s="21" t="s">
        <v>28</v>
      </c>
      <c r="T17" s="19"/>
      <c r="U17" s="19">
        <f xml:space="preserve"> E17*F17*9/10</f>
        <v>0.9</v>
      </c>
      <c r="V17" s="34">
        <f>ROUND(playerHealth/(U17),2)</f>
        <v>8.89</v>
      </c>
      <c r="W17" s="19">
        <f>E17*(F17-0.4)</f>
        <v>0.6</v>
      </c>
      <c r="X17" s="34">
        <f>ROUND(playerHealth/(W17),2)</f>
        <v>13.33</v>
      </c>
      <c r="Y17" s="19"/>
      <c r="Z17" s="57" t="s">
        <v>37</v>
      </c>
      <c r="AG17" s="53" t="s">
        <v>82</v>
      </c>
      <c r="AH17" s="53"/>
      <c r="AI17" s="53"/>
      <c r="AJ17" s="53"/>
      <c r="AL17" s="112">
        <v>10</v>
      </c>
    </row>
    <row r="18" spans="1:38" ht="23.55" customHeight="1" x14ac:dyDescent="0.6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10</v>
      </c>
      <c r="J18" s="19">
        <v>2300</v>
      </c>
      <c r="K18" s="19">
        <v>5</v>
      </c>
      <c r="L18" s="19"/>
      <c r="M18" s="19">
        <f>ROUND(E18*F18/G18*1000,2)</f>
        <v>10</v>
      </c>
      <c r="N18" s="19">
        <f t="shared" si="10"/>
        <v>3.03</v>
      </c>
      <c r="O18" s="19">
        <f>E18*F18*I18</f>
        <v>10</v>
      </c>
      <c r="P18" s="33">
        <f>ROUND(playerHealth/(E18*F18),1)</f>
        <v>8</v>
      </c>
      <c r="Q18" s="19">
        <f>-(FLOOR(H18/6,1)-1)</f>
        <v>-2</v>
      </c>
      <c r="R18" s="19">
        <f>ROUND(D18/H18,3)</f>
        <v>5.2999999999999999E-2</v>
      </c>
      <c r="S18" s="21" t="s">
        <v>28</v>
      </c>
      <c r="T18" s="19"/>
      <c r="U18" s="19">
        <f xml:space="preserve"> E18*F18*9/10</f>
        <v>0.9</v>
      </c>
      <c r="V18" s="34">
        <f>ROUND(playerHealth/(U18),2)</f>
        <v>8.89</v>
      </c>
      <c r="W18" s="19">
        <f>E18*(F18-0.4)</f>
        <v>0.6</v>
      </c>
      <c r="X18" s="34">
        <f>ROUND(playerHealth/(W18),2)</f>
        <v>13.33</v>
      </c>
      <c r="Y18" s="19"/>
      <c r="Z18" s="57" t="s">
        <v>39</v>
      </c>
      <c r="AL18" s="112">
        <v>12</v>
      </c>
    </row>
    <row r="19" spans="1:38" ht="23.55" customHeight="1" x14ac:dyDescent="0.6">
      <c r="A19" s="18" t="e" vm="12">
        <v>#VALUE!</v>
      </c>
      <c r="B19" s="18" t="s">
        <v>40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>ROUND(E19*F19/G19*1000,2)</f>
        <v>9.09</v>
      </c>
      <c r="N19" s="19">
        <f t="shared" si="10"/>
        <v>5.66</v>
      </c>
      <c r="O19" s="19">
        <f>E19*F19*I19</f>
        <v>30</v>
      </c>
      <c r="P19" s="33">
        <f>ROUND(playerHealth/(E19*F19),1)</f>
        <v>8</v>
      </c>
      <c r="Q19" s="19">
        <f>-(FLOOR(H19/6,1)-1)</f>
        <v>-2</v>
      </c>
      <c r="R19" s="19">
        <f>ROUND(D19/H19,3)</f>
        <v>4.8000000000000001E-2</v>
      </c>
      <c r="S19" s="28" t="s">
        <v>29</v>
      </c>
      <c r="T19" s="19"/>
      <c r="U19" s="19">
        <f xml:space="preserve"> E19*F19*9/10</f>
        <v>0.9</v>
      </c>
      <c r="V19" s="34">
        <f>ROUND(playerHealth/(U19),2)</f>
        <v>8.89</v>
      </c>
      <c r="W19" s="19">
        <f>E19*(F19-0.4)</f>
        <v>0.6</v>
      </c>
      <c r="X19" s="34">
        <f>ROUND(playerHealth/(W19),2)</f>
        <v>13.33</v>
      </c>
      <c r="Y19" s="19"/>
      <c r="Z19" s="57"/>
      <c r="AL19" s="112">
        <v>5</v>
      </c>
    </row>
    <row r="20" spans="1:38" ht="23.55" customHeight="1" x14ac:dyDescent="0.6">
      <c r="A20" s="18" t="e" vm="13">
        <v>#VALUE!</v>
      </c>
      <c r="B20" s="18" t="s">
        <v>41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>ROUND(E20*F20/G20*1000,2)</f>
        <v>11.11</v>
      </c>
      <c r="N20" s="19">
        <f t="shared" si="10"/>
        <v>5.08</v>
      </c>
      <c r="O20" s="19">
        <f>E20*F20*I20</f>
        <v>30</v>
      </c>
      <c r="P20" s="33">
        <f>ROUND(playerHealth/(E20*F20),1)</f>
        <v>8</v>
      </c>
      <c r="Q20" s="19">
        <f>-(FLOOR(H20/6,1)-1)</f>
        <v>-1</v>
      </c>
      <c r="R20" s="19">
        <f>ROUND(D20/H20,3)</f>
        <v>5.8999999999999997E-2</v>
      </c>
      <c r="S20" s="28" t="s">
        <v>29</v>
      </c>
      <c r="T20" s="19"/>
      <c r="U20" s="19">
        <f xml:space="preserve"> E20*F20*9/10</f>
        <v>0.9</v>
      </c>
      <c r="V20" s="34">
        <f>ROUND(playerHealth/(U20),2)</f>
        <v>8.89</v>
      </c>
      <c r="W20" s="19">
        <f>E20*(F20-0.4)</f>
        <v>0.6</v>
      </c>
      <c r="X20" s="34">
        <f>ROUND(playerHealth/(W20),2)</f>
        <v>13.33</v>
      </c>
      <c r="Y20" s="19"/>
      <c r="Z20" s="57"/>
      <c r="AG20" s="53" t="s">
        <v>83</v>
      </c>
      <c r="AH20" s="53"/>
      <c r="AI20" s="53"/>
      <c r="AJ20" s="53"/>
      <c r="AL20" s="112">
        <v>7</v>
      </c>
    </row>
    <row r="21" spans="1:38" ht="23.55" customHeight="1" x14ac:dyDescent="0.6">
      <c r="A21" s="18"/>
      <c r="B21" s="18"/>
      <c r="C21" s="4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  <c r="Q21" s="19"/>
      <c r="R21" s="19"/>
      <c r="S21" s="32"/>
      <c r="T21" s="19"/>
      <c r="U21" s="19"/>
      <c r="V21" s="20"/>
      <c r="W21" s="19"/>
      <c r="X21" s="20"/>
      <c r="Y21" s="19"/>
      <c r="Z21" s="57"/>
      <c r="AL21" s="36"/>
    </row>
    <row r="22" spans="1:38" ht="23.55" customHeight="1" x14ac:dyDescent="0.6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19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  <c r="AL22" s="36"/>
    </row>
    <row r="23" spans="1:38" ht="23.55" customHeight="1" x14ac:dyDescent="0.6">
      <c r="A23" s="18" t="e" vm="14">
        <v>#VALUE!</v>
      </c>
      <c r="B23" s="18" t="s">
        <v>42</v>
      </c>
      <c r="C23" s="51">
        <v>320</v>
      </c>
      <c r="D23" s="19">
        <v>4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1200</v>
      </c>
      <c r="K23" s="19">
        <v>12</v>
      </c>
      <c r="L23" s="19"/>
      <c r="M23" s="19">
        <f>ROUND(E23*F23/G23*1000,2)</f>
        <v>27.78</v>
      </c>
      <c r="N23" s="19">
        <f t="shared" si="10"/>
        <v>6.41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0.4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43</v>
      </c>
      <c r="AL23" s="112">
        <v>4</v>
      </c>
    </row>
    <row r="24" spans="1:38" ht="23.55" customHeight="1" x14ac:dyDescent="0.6">
      <c r="A24" s="18" t="e" vm="15">
        <v>#VALUE!</v>
      </c>
      <c r="B24" s="18" t="s">
        <v>44</v>
      </c>
      <c r="C24" s="52">
        <v>448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0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  <c r="AL24" s="112">
        <v>13</v>
      </c>
    </row>
    <row r="25" spans="1:38" ht="23.55" customHeight="1" x14ac:dyDescent="0.6">
      <c r="A25" s="18" t="e" vm="16">
        <v>#VALUE!</v>
      </c>
      <c r="B25" s="18" t="s">
        <v>45</v>
      </c>
      <c r="C25" s="52">
        <v>448</v>
      </c>
      <c r="D25" s="19">
        <v>1</v>
      </c>
      <c r="E25" s="19">
        <v>2</v>
      </c>
      <c r="F25" s="19">
        <v>1</v>
      </c>
      <c r="G25" s="19">
        <v>180</v>
      </c>
      <c r="H25" s="19">
        <v>14</v>
      </c>
      <c r="I25" s="19">
        <v>5</v>
      </c>
      <c r="J25" s="19">
        <v>2300</v>
      </c>
      <c r="K25" s="19">
        <v>12</v>
      </c>
      <c r="L25" s="19"/>
      <c r="M25" s="19">
        <f>ROUND(E25*F25/G25*1000,2)</f>
        <v>11.11</v>
      </c>
      <c r="N25" s="19">
        <f t="shared" si="10"/>
        <v>3.13</v>
      </c>
      <c r="O25" s="19">
        <f>E25*F25*I25</f>
        <v>10</v>
      </c>
      <c r="P25" s="33">
        <f>ROUND(playerHealth/(E25*F25),1)</f>
        <v>4</v>
      </c>
      <c r="Q25" s="19">
        <f>-(FLOOR(H25/6,1)-1)</f>
        <v>-1</v>
      </c>
      <c r="R25" s="19">
        <f>ROUND(D25/H25,3)</f>
        <v>7.0999999999999994E-2</v>
      </c>
      <c r="S25" s="28" t="s">
        <v>29</v>
      </c>
      <c r="T25" s="19"/>
      <c r="U25" s="19">
        <f xml:space="preserve"> E25*F25*9/10</f>
        <v>1.8</v>
      </c>
      <c r="V25" s="34">
        <f>ROUND(playerHealth/(U25),2)</f>
        <v>4.4400000000000004</v>
      </c>
      <c r="W25" s="19">
        <f>E25*(F25-0.4)</f>
        <v>1.2</v>
      </c>
      <c r="X25" s="34">
        <f>ROUND(playerHealth/(W25),2)</f>
        <v>6.67</v>
      </c>
      <c r="Y25" s="19"/>
      <c r="Z25" s="57"/>
      <c r="AL25" s="112">
        <v>8</v>
      </c>
    </row>
    <row r="26" spans="1:38" ht="23.55" customHeight="1" x14ac:dyDescent="0.6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  <c r="AL26" s="36"/>
    </row>
    <row r="27" spans="1:38" ht="23.55" customHeight="1" x14ac:dyDescent="0.6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19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  <c r="AL27" s="36"/>
    </row>
    <row r="28" spans="1:38" ht="23.55" customHeight="1" x14ac:dyDescent="0.6">
      <c r="A28" s="18" t="e" vm="17">
        <v>#VALUE!</v>
      </c>
      <c r="B28" s="18" t="s">
        <v>46</v>
      </c>
      <c r="C28" s="42">
        <v>700</v>
      </c>
      <c r="D28" s="19">
        <v>2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2800</v>
      </c>
      <c r="K28" s="19" t="s">
        <v>47</v>
      </c>
      <c r="L28" s="19"/>
      <c r="M28" s="19">
        <f>ROUND(E28*F28/G28*1000,2)</f>
        <v>9.41</v>
      </c>
      <c r="N28" s="19">
        <f t="shared" si="10"/>
        <v>4.0599999999999996</v>
      </c>
      <c r="O28" s="19">
        <f>E28*F28*I28</f>
        <v>20</v>
      </c>
      <c r="P28" s="33">
        <f>ROUND(playerHealth/(E28*F28),1)</f>
        <v>10</v>
      </c>
      <c r="Q28" s="19">
        <f>-(FLOOR(H28/6,1)-1)</f>
        <v>-1</v>
      </c>
      <c r="R28" s="19">
        <f>ROUND(D28/H28,3)</f>
        <v>0.125</v>
      </c>
      <c r="S28" s="28" t="s">
        <v>29</v>
      </c>
      <c r="T28" s="19"/>
      <c r="U28" s="19">
        <f xml:space="preserve"> E28*F28*9/10</f>
        <v>0.72</v>
      </c>
      <c r="V28" s="34">
        <f>ROUND(playerHealth/(U28),2)</f>
        <v>11.11</v>
      </c>
      <c r="W28" s="19">
        <f>E28*(F28-0.2)</f>
        <v>0.60000000000000009</v>
      </c>
      <c r="X28" s="34">
        <f>ROUND(playerHealth/(W28),2)</f>
        <v>13.33</v>
      </c>
      <c r="Y28" s="19"/>
      <c r="Z28" s="57"/>
      <c r="AL28" s="112">
        <v>14</v>
      </c>
    </row>
    <row r="29" spans="1:38" ht="23.55" customHeight="1" x14ac:dyDescent="0.6">
      <c r="A29" s="18" t="e" vm="18">
        <v>#VALUE!</v>
      </c>
      <c r="B29" s="18" t="s">
        <v>48</v>
      </c>
      <c r="C29" s="42">
        <v>600</v>
      </c>
      <c r="D29" s="19">
        <v>1</v>
      </c>
      <c r="E29" s="23">
        <v>1</v>
      </c>
      <c r="F29" s="19">
        <v>0.8</v>
      </c>
      <c r="G29" s="19">
        <v>50</v>
      </c>
      <c r="H29" s="19">
        <v>17</v>
      </c>
      <c r="I29" s="19">
        <v>19</v>
      </c>
      <c r="J29" s="19">
        <v>2600</v>
      </c>
      <c r="K29" s="19" t="s">
        <v>47</v>
      </c>
      <c r="L29" s="19"/>
      <c r="M29" s="19">
        <f>ROUND(E29*F29/G29*1000,2)</f>
        <v>16</v>
      </c>
      <c r="N29" s="19">
        <f t="shared" si="10"/>
        <v>4.28</v>
      </c>
      <c r="O29" s="19">
        <f>E29*F29*I29</f>
        <v>15.200000000000001</v>
      </c>
      <c r="P29" s="33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4">
        <f>ROUND(playerHealth/(U29),2)</f>
        <v>11.11</v>
      </c>
      <c r="W29" s="19">
        <f>E29*(F29-0.2)</f>
        <v>0.60000000000000009</v>
      </c>
      <c r="X29" s="34">
        <f>ROUND(playerHealth/(W29),2)</f>
        <v>13.33</v>
      </c>
      <c r="Y29" s="19"/>
      <c r="Z29" s="57"/>
      <c r="AL29" s="112">
        <v>3</v>
      </c>
    </row>
    <row r="30" spans="1:38" ht="23.55" customHeight="1" x14ac:dyDescent="0.6">
      <c r="A30" s="18" t="e" vm="19">
        <v>#VALUE!</v>
      </c>
      <c r="B30" s="18" t="s">
        <v>49</v>
      </c>
      <c r="C30" s="42">
        <v>650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47</v>
      </c>
      <c r="L30" s="19"/>
      <c r="M30" s="19">
        <f>ROUND(E30*F30/G30*1000,2)</f>
        <v>11.43</v>
      </c>
      <c r="N30" s="19">
        <f t="shared" si="10"/>
        <v>5.71</v>
      </c>
      <c r="O30" s="19">
        <f>E30*F30*I30</f>
        <v>24</v>
      </c>
      <c r="P30" s="33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4">
        <f>ROUND(playerHealth/(U30),2)</f>
        <v>11.11</v>
      </c>
      <c r="W30" s="19">
        <f>E30*(F30-0.2)</f>
        <v>0.60000000000000009</v>
      </c>
      <c r="X30" s="34">
        <f>ROUND(playerHealth/(W30),2)</f>
        <v>13.33</v>
      </c>
      <c r="Y30" s="19"/>
      <c r="Z30" s="57"/>
      <c r="AL30" s="112">
        <v>9</v>
      </c>
    </row>
    <row r="31" spans="1:38" ht="23.55" customHeight="1" x14ac:dyDescent="0.6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  <c r="AL31" s="36"/>
    </row>
    <row r="32" spans="1:38" ht="23.55" customHeight="1" x14ac:dyDescent="0.6">
      <c r="A32" s="35"/>
      <c r="B32" s="77" t="s">
        <v>50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  <c r="AL32" s="36"/>
    </row>
    <row r="33" spans="1:38" ht="23.55" customHeight="1" x14ac:dyDescent="0.6">
      <c r="A33" s="18" t="e" vm="20">
        <v>#VALUE!</v>
      </c>
      <c r="B33" s="18" t="s">
        <v>51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52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12" xml:space="preserve"> E33*F33*9/10</f>
        <v>0.18</v>
      </c>
      <c r="V33" s="34">
        <f>ROUND(playerHealth/(U33),2)</f>
        <v>44.44</v>
      </c>
      <c r="W33" s="19">
        <f t="shared" ref="W33:W34" si="13">E33*(F33-0.2)</f>
        <v>0</v>
      </c>
      <c r="X33" s="34"/>
      <c r="Y33" s="19"/>
      <c r="Z33" s="57" t="s">
        <v>53</v>
      </c>
      <c r="AL33" s="36"/>
    </row>
    <row r="34" spans="1:38" ht="23.55" customHeight="1" x14ac:dyDescent="0.6">
      <c r="A34" s="18" t="e" vm="21">
        <v>#VALUE!</v>
      </c>
      <c r="B34" s="18" t="s">
        <v>54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52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12"/>
        <v>0.36</v>
      </c>
      <c r="V34" s="34">
        <f>ROUND(playerHealth/(U34),2)</f>
        <v>22.22</v>
      </c>
      <c r="W34" s="19">
        <f t="shared" si="13"/>
        <v>0.2</v>
      </c>
      <c r="X34" s="34">
        <f>ROUND(playerHealth/(W34),2)</f>
        <v>40</v>
      </c>
      <c r="Y34" s="19"/>
      <c r="Z34" s="57"/>
      <c r="AL34" s="36"/>
    </row>
    <row r="35" spans="1:38" ht="23.55" customHeight="1" x14ac:dyDescent="0.6">
      <c r="A35" s="18" t="e" vm="22">
        <v>#VALUE!</v>
      </c>
      <c r="B35" s="18" t="s">
        <v>55</v>
      </c>
      <c r="C35" s="42">
        <v>48</v>
      </c>
      <c r="D35" s="19">
        <v>0</v>
      </c>
      <c r="E35" s="19">
        <v>1</v>
      </c>
      <c r="F35" s="19">
        <v>1</v>
      </c>
      <c r="G35" s="19">
        <v>500</v>
      </c>
      <c r="H35" s="19">
        <v>6</v>
      </c>
      <c r="I35" s="19" t="s">
        <v>52</v>
      </c>
      <c r="J35" s="19">
        <v>0</v>
      </c>
      <c r="K35" s="19"/>
      <c r="L35" s="19"/>
      <c r="M35" s="19">
        <f t="shared" ref="M35" si="14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12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  <c r="AL35" s="36"/>
    </row>
    <row r="36" spans="1:38" ht="23.55" customHeight="1" x14ac:dyDescent="0.6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AL36" s="36"/>
    </row>
    <row r="37" spans="1:38" ht="23.55" customHeight="1" x14ac:dyDescent="0.6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AL37" s="36"/>
    </row>
    <row r="38" spans="1:38" ht="23.55" customHeight="1" x14ac:dyDescent="0.6"/>
    <row r="39" spans="1:38" ht="23.55" customHeight="1" x14ac:dyDescent="0.6">
      <c r="A39" s="36"/>
      <c r="B39" s="36"/>
      <c r="C39" s="37"/>
      <c r="D39" s="37"/>
      <c r="E39" s="37"/>
      <c r="F39" s="37"/>
      <c r="G39" s="37"/>
      <c r="H39" s="37"/>
      <c r="I39" s="37"/>
    </row>
    <row r="40" spans="1:38" ht="23.55" customHeight="1" x14ac:dyDescent="0.6">
      <c r="A40" s="35"/>
      <c r="B40" s="77" t="s">
        <v>175</v>
      </c>
      <c r="C40" s="129" t="s">
        <v>57</v>
      </c>
      <c r="D40" s="129"/>
      <c r="E40" s="129"/>
      <c r="F40" s="129"/>
      <c r="G40" s="129"/>
      <c r="H40" s="129"/>
      <c r="I40" s="129" t="s">
        <v>58</v>
      </c>
      <c r="J40" s="129"/>
      <c r="K40" s="129"/>
      <c r="L40" s="129"/>
      <c r="M40" s="108"/>
      <c r="N40" s="108"/>
      <c r="O40" s="108"/>
      <c r="P40" s="108"/>
      <c r="S40" s="128" t="s">
        <v>78</v>
      </c>
      <c r="T40" s="128"/>
      <c r="U40" s="57"/>
    </row>
    <row r="41" spans="1:38" ht="23.55" customHeight="1" x14ac:dyDescent="0.6">
      <c r="A41" s="38" t="e" vm="23">
        <v>#VALUE!</v>
      </c>
      <c r="B41" s="38" t="s">
        <v>59</v>
      </c>
      <c r="C41" s="130" t="s">
        <v>60</v>
      </c>
      <c r="D41" s="130"/>
      <c r="E41" s="130"/>
      <c r="F41" s="130" t="s">
        <v>61</v>
      </c>
      <c r="G41" s="130"/>
      <c r="H41" s="130"/>
      <c r="I41" s="130" t="s">
        <v>62</v>
      </c>
      <c r="J41" s="130"/>
      <c r="K41" s="130"/>
      <c r="L41" s="130"/>
      <c r="M41" s="109"/>
      <c r="N41" s="109"/>
      <c r="O41" s="109"/>
      <c r="P41" s="109"/>
      <c r="S41" s="128" t="s">
        <v>76</v>
      </c>
      <c r="T41" s="128"/>
      <c r="U41" s="57">
        <v>8</v>
      </c>
      <c r="V41" s="57"/>
    </row>
    <row r="42" spans="1:38" ht="23.55" customHeight="1" x14ac:dyDescent="0.6">
      <c r="A42" s="38" t="e" vm="24">
        <v>#VALUE!</v>
      </c>
      <c r="B42" s="38" t="s">
        <v>63</v>
      </c>
      <c r="C42" s="130" t="s">
        <v>64</v>
      </c>
      <c r="D42" s="130"/>
      <c r="E42" s="130"/>
      <c r="F42" s="130" t="s">
        <v>203</v>
      </c>
      <c r="G42" s="130"/>
      <c r="H42" s="130"/>
      <c r="I42" s="130" t="s">
        <v>65</v>
      </c>
      <c r="J42" s="130"/>
      <c r="K42" s="130"/>
      <c r="L42" s="130"/>
      <c r="M42" s="109"/>
      <c r="N42" s="109"/>
      <c r="O42" s="109"/>
      <c r="P42" s="109"/>
      <c r="S42" s="128" t="s">
        <v>68</v>
      </c>
      <c r="T42" s="128"/>
      <c r="U42" s="57">
        <v>128</v>
      </c>
      <c r="V42" s="57"/>
    </row>
    <row r="43" spans="1:38" ht="23.55" customHeight="1" x14ac:dyDescent="0.6">
      <c r="A43" s="18" t="s">
        <v>205</v>
      </c>
      <c r="B43" s="18" t="s">
        <v>206</v>
      </c>
      <c r="C43" s="126" t="s">
        <v>210</v>
      </c>
      <c r="D43" s="126"/>
      <c r="E43" s="126"/>
      <c r="F43" s="126" t="s">
        <v>211</v>
      </c>
      <c r="G43" s="126"/>
      <c r="H43" s="126"/>
      <c r="I43" s="126" t="s">
        <v>208</v>
      </c>
      <c r="J43" s="126"/>
      <c r="K43" s="126"/>
      <c r="L43" s="126"/>
      <c r="M43" s="44"/>
      <c r="N43" s="44"/>
      <c r="O43" s="109"/>
      <c r="P43" s="109"/>
      <c r="S43" s="128" t="s">
        <v>99</v>
      </c>
      <c r="T43" s="128"/>
      <c r="U43" s="57">
        <v>16</v>
      </c>
      <c r="V43" s="57" t="s">
        <v>100</v>
      </c>
    </row>
    <row r="44" spans="1:38" ht="23.55" customHeight="1" x14ac:dyDescent="0.6">
      <c r="A44" s="18" t="s">
        <v>205</v>
      </c>
      <c r="B44" s="18" t="s">
        <v>207</v>
      </c>
      <c r="C44" s="126" t="s">
        <v>212</v>
      </c>
      <c r="D44" s="126"/>
      <c r="E44" s="126"/>
      <c r="F44" s="126"/>
      <c r="G44" s="126"/>
      <c r="H44" s="126"/>
      <c r="I44" s="126" t="s">
        <v>209</v>
      </c>
      <c r="J44" s="126"/>
      <c r="K44" s="126"/>
      <c r="L44" s="126"/>
      <c r="M44" s="44"/>
      <c r="N44" s="44"/>
      <c r="O44" s="109"/>
      <c r="P44" s="109"/>
      <c r="S44" s="57"/>
      <c r="T44" s="57"/>
      <c r="U44" s="57"/>
    </row>
    <row r="45" spans="1:38" ht="23.55" customHeight="1" x14ac:dyDescent="0.6"/>
    <row r="46" spans="1:38" ht="23.55" customHeight="1" x14ac:dyDescent="0.6"/>
    <row r="47" spans="1:38" ht="23.55" customHeight="1" x14ac:dyDescent="0.6">
      <c r="A47" s="35"/>
      <c r="B47" s="77" t="s">
        <v>193</v>
      </c>
      <c r="C47" s="129" t="s">
        <v>195</v>
      </c>
      <c r="D47" s="129"/>
      <c r="E47" s="129" t="s">
        <v>194</v>
      </c>
      <c r="F47" s="129"/>
      <c r="G47" s="129"/>
      <c r="H47" s="129"/>
      <c r="I47" s="111"/>
      <c r="J47" s="111"/>
    </row>
    <row r="48" spans="1:38" ht="23.55" customHeight="1" x14ac:dyDescent="0.6">
      <c r="A48" s="38" t="e" vm="25">
        <v>#VALUE!</v>
      </c>
      <c r="B48" s="38" t="s">
        <v>197</v>
      </c>
      <c r="C48" s="130">
        <v>2</v>
      </c>
      <c r="D48" s="130"/>
      <c r="E48" s="130" t="s">
        <v>199</v>
      </c>
      <c r="F48" s="130"/>
      <c r="G48" s="130"/>
      <c r="H48" s="130"/>
      <c r="I48" s="110"/>
      <c r="J48" s="110"/>
    </row>
    <row r="49" spans="1:36" ht="23.55" customHeight="1" x14ac:dyDescent="0.6">
      <c r="A49" s="38" t="e" vm="26">
        <v>#VALUE!</v>
      </c>
      <c r="B49" s="38" t="s">
        <v>196</v>
      </c>
      <c r="C49" s="130" t="s">
        <v>198</v>
      </c>
      <c r="D49" s="130"/>
      <c r="E49" s="130" t="s">
        <v>96</v>
      </c>
      <c r="F49" s="130"/>
      <c r="G49" s="130"/>
      <c r="H49" s="130"/>
      <c r="I49" s="110"/>
      <c r="J49" s="110"/>
    </row>
    <row r="50" spans="1:36" ht="23.55" customHeight="1" x14ac:dyDescent="0.6">
      <c r="A50" s="18"/>
      <c r="B50" s="18"/>
      <c r="C50" s="126"/>
      <c r="D50" s="126"/>
      <c r="E50" s="126"/>
      <c r="F50" s="126"/>
      <c r="G50" s="126"/>
      <c r="H50" s="126"/>
      <c r="I50" s="44"/>
      <c r="J50" s="44"/>
    </row>
    <row r="51" spans="1:36" ht="23.55" customHeight="1" x14ac:dyDescent="0.6"/>
    <row r="52" spans="1:36" ht="23.55" customHeight="1" x14ac:dyDescent="0.6"/>
    <row r="53" spans="1:36" ht="23.55" customHeight="1" x14ac:dyDescent="0.6">
      <c r="A53" s="58" t="s">
        <v>192</v>
      </c>
    </row>
    <row r="54" spans="1:36" ht="23.55" customHeight="1" x14ac:dyDescent="0.6">
      <c r="C54" s="63" t="s">
        <v>167</v>
      </c>
      <c r="D54" s="36" t="s">
        <v>165</v>
      </c>
      <c r="H54" s="135" t="s">
        <v>69</v>
      </c>
      <c r="I54" s="135"/>
      <c r="J54" s="135"/>
      <c r="K54" s="135"/>
      <c r="L54" s="135"/>
      <c r="M54" s="135"/>
    </row>
    <row r="55" spans="1:36" ht="23.55" customHeight="1" x14ac:dyDescent="0.6">
      <c r="A55" s="91"/>
      <c r="B55" s="87" t="s">
        <v>174</v>
      </c>
      <c r="C55" s="88">
        <v>-1</v>
      </c>
      <c r="D55" s="88">
        <v>0</v>
      </c>
      <c r="E55" s="88">
        <v>1</v>
      </c>
      <c r="F55" s="88">
        <v>2</v>
      </c>
      <c r="G55" s="88">
        <v>3</v>
      </c>
      <c r="H55" s="89">
        <v>4</v>
      </c>
      <c r="I55" s="89">
        <v>5</v>
      </c>
      <c r="J55" s="89">
        <v>6</v>
      </c>
      <c r="K55" s="89">
        <v>7</v>
      </c>
      <c r="L55" s="89">
        <v>8</v>
      </c>
      <c r="M55" s="89">
        <v>9</v>
      </c>
    </row>
    <row r="56" spans="1:36" ht="23.55" customHeight="1" x14ac:dyDescent="0.6">
      <c r="A56" s="90"/>
      <c r="B56" s="59" t="s">
        <v>70</v>
      </c>
      <c r="C56" s="19">
        <f t="shared" ref="C56:M56" si="15">(2+C55)*tilesize</f>
        <v>128</v>
      </c>
      <c r="D56" s="19">
        <f t="shared" si="15"/>
        <v>256</v>
      </c>
      <c r="E56" s="19">
        <f t="shared" si="15"/>
        <v>384</v>
      </c>
      <c r="F56" s="19">
        <f t="shared" si="15"/>
        <v>512</v>
      </c>
      <c r="G56" s="19">
        <f t="shared" si="15"/>
        <v>640</v>
      </c>
      <c r="H56" s="19">
        <f t="shared" si="15"/>
        <v>768</v>
      </c>
      <c r="I56" s="19">
        <f t="shared" si="15"/>
        <v>896</v>
      </c>
      <c r="J56" s="19">
        <f t="shared" si="15"/>
        <v>1024</v>
      </c>
      <c r="K56" s="19">
        <f t="shared" si="15"/>
        <v>1152</v>
      </c>
      <c r="L56" s="19">
        <f t="shared" si="15"/>
        <v>1280</v>
      </c>
      <c r="M56" s="19">
        <f t="shared" si="15"/>
        <v>1408</v>
      </c>
    </row>
    <row r="57" spans="1:36" ht="23.55" customHeight="1" x14ac:dyDescent="0.6">
      <c r="A57" s="90"/>
      <c r="B57" s="59" t="s">
        <v>71</v>
      </c>
      <c r="C57" s="51">
        <f t="shared" ref="C57:M57" si="16">(2+C55+1)*tilesize+tilesize/2</f>
        <v>320</v>
      </c>
      <c r="D57" s="52">
        <f t="shared" si="16"/>
        <v>448</v>
      </c>
      <c r="E57" s="48">
        <f t="shared" si="16"/>
        <v>576</v>
      </c>
      <c r="F57" s="50">
        <f t="shared" si="16"/>
        <v>704</v>
      </c>
      <c r="G57" s="49">
        <f t="shared" si="16"/>
        <v>832</v>
      </c>
      <c r="H57" s="92">
        <f t="shared" si="16"/>
        <v>960</v>
      </c>
      <c r="I57" s="46">
        <f t="shared" si="16"/>
        <v>1088</v>
      </c>
      <c r="J57" s="47">
        <f t="shared" si="16"/>
        <v>1216</v>
      </c>
      <c r="K57" s="93">
        <f t="shared" si="16"/>
        <v>1344</v>
      </c>
      <c r="L57" s="45">
        <f t="shared" si="16"/>
        <v>1472</v>
      </c>
      <c r="M57" s="42">
        <f t="shared" si="16"/>
        <v>1600</v>
      </c>
    </row>
    <row r="58" spans="1:36" ht="23.55" customHeight="1" x14ac:dyDescent="0.6">
      <c r="C58" s="64" t="s">
        <v>168</v>
      </c>
      <c r="D58" s="60" t="s">
        <v>77</v>
      </c>
      <c r="E58" s="61"/>
      <c r="F58" s="62"/>
      <c r="G58" s="57"/>
      <c r="H58" s="136" t="s">
        <v>166</v>
      </c>
      <c r="I58" s="136"/>
      <c r="J58" s="136"/>
      <c r="K58" s="136"/>
      <c r="L58" s="136"/>
      <c r="M58" s="136"/>
    </row>
    <row r="59" spans="1:36" ht="23.55" customHeight="1" x14ac:dyDescent="0.6"/>
    <row r="60" spans="1:36" ht="23.55" customHeight="1" x14ac:dyDescent="0.6">
      <c r="O60" t="s">
        <v>110</v>
      </c>
      <c r="P60" t="s">
        <v>113</v>
      </c>
      <c r="Q60" t="s">
        <v>111</v>
      </c>
      <c r="R60" t="s">
        <v>112</v>
      </c>
      <c r="S60" t="s">
        <v>115</v>
      </c>
      <c r="AG60" s="80"/>
      <c r="AH60" s="80"/>
      <c r="AI60" s="80"/>
      <c r="AJ60" s="80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5" customHeight="1" x14ac:dyDescent="0.6">
      <c r="I62" t="s">
        <v>97</v>
      </c>
      <c r="J62" s="133" t="s">
        <v>101</v>
      </c>
      <c r="K62" s="133"/>
      <c r="L62" t="s">
        <v>102</v>
      </c>
      <c r="M62" s="96">
        <f>COUNTIF(H3:H35,"&gt;0")</f>
        <v>23</v>
      </c>
      <c r="O62" s="132" t="s">
        <v>107</v>
      </c>
      <c r="P62" s="132"/>
      <c r="Q62" s="132"/>
      <c r="R62" s="132"/>
      <c r="S62" s="132"/>
      <c r="AG62" s="81"/>
      <c r="AH62" s="81"/>
      <c r="AI62" s="81"/>
      <c r="AJ62" s="81"/>
    </row>
    <row r="63" spans="1:36" ht="23.55" customHeight="1" x14ac:dyDescent="0.6">
      <c r="A63" s="91" t="e" vm="27">
        <v>#VALUE!</v>
      </c>
      <c r="B63" s="85" t="s">
        <v>173</v>
      </c>
      <c r="C63" s="86" t="s">
        <v>90</v>
      </c>
      <c r="D63" s="86" t="s">
        <v>91</v>
      </c>
      <c r="E63" s="86" t="s">
        <v>92</v>
      </c>
      <c r="F63" s="118" t="s">
        <v>93</v>
      </c>
      <c r="G63" s="118"/>
      <c r="H63" s="86" t="s">
        <v>191</v>
      </c>
      <c r="I63" s="86" t="s">
        <v>16</v>
      </c>
      <c r="J63" s="118" t="s">
        <v>98</v>
      </c>
      <c r="K63" s="118"/>
      <c r="L63" s="86" t="s">
        <v>103</v>
      </c>
      <c r="M63" s="86" t="s">
        <v>104</v>
      </c>
      <c r="N63" s="86"/>
      <c r="O63" s="105" t="s">
        <v>109</v>
      </c>
      <c r="P63" s="86" t="s">
        <v>56</v>
      </c>
      <c r="Q63" s="86" t="s">
        <v>106</v>
      </c>
      <c r="R63" s="86" t="s">
        <v>108</v>
      </c>
      <c r="S63" s="106" t="s">
        <v>114</v>
      </c>
      <c r="T63" s="86"/>
      <c r="U63" s="118" t="s">
        <v>118</v>
      </c>
      <c r="V63" s="118"/>
      <c r="W63" s="86" t="s">
        <v>22</v>
      </c>
      <c r="X63" s="86" t="s">
        <v>120</v>
      </c>
      <c r="Y63" s="57"/>
      <c r="Z63" s="57"/>
      <c r="AG63" s="81"/>
      <c r="AH63" s="81"/>
      <c r="AI63" s="81"/>
      <c r="AJ63" s="81"/>
    </row>
    <row r="64" spans="1:36" ht="23.55" customHeight="1" x14ac:dyDescent="0.6">
      <c r="A64" s="38"/>
      <c r="B64" s="38" t="s">
        <v>86</v>
      </c>
      <c r="C64" s="97">
        <v>24</v>
      </c>
      <c r="D64" s="97">
        <v>15</v>
      </c>
      <c r="E64" s="97">
        <v>6</v>
      </c>
      <c r="F64" s="134" t="s">
        <v>96</v>
      </c>
      <c r="G64" s="134"/>
      <c r="H64" s="97">
        <v>1</v>
      </c>
      <c r="I64" s="97">
        <v>0</v>
      </c>
      <c r="J64" s="121">
        <f t="shared" ref="J64:J69" si="17">(C64-player_radius)*2</f>
        <v>16</v>
      </c>
      <c r="K64" s="121"/>
      <c r="L64" s="97">
        <f>COUNTIF(H3:H35,"&gt;16")</f>
        <v>11</v>
      </c>
      <c r="M64" s="97">
        <f>21-L64</f>
        <v>10</v>
      </c>
      <c r="N64" s="97"/>
      <c r="O64" s="99">
        <f t="shared" ref="O64:O70" si="18">ROUND(D64/health_cap,2)*10</f>
        <v>0.8</v>
      </c>
      <c r="P64" s="100">
        <f t="shared" ref="P64:P70" si="19">ROUND(M64/guns_cap,2)*10</f>
        <v>3.3000000000000003</v>
      </c>
      <c r="Q64" s="101">
        <f t="shared" ref="Q64:Q70" si="20">ROUND(E64/speed_cap,2)*10</f>
        <v>6</v>
      </c>
      <c r="R64" s="102">
        <f t="shared" ref="R64:R70" si="21">ROUND(I64/DPS_cap,2)*10</f>
        <v>0</v>
      </c>
      <c r="S64" s="103">
        <f>SUM(O64:R64)</f>
        <v>10.100000000000001</v>
      </c>
      <c r="T64" s="97"/>
      <c r="U64" s="119">
        <f>R64+O64+P64</f>
        <v>4.1000000000000005</v>
      </c>
      <c r="V64" s="119"/>
      <c r="W64" s="104" t="s">
        <v>29</v>
      </c>
      <c r="X64" s="58" t="s">
        <v>125</v>
      </c>
      <c r="Y64" s="57"/>
      <c r="Z64" s="57"/>
      <c r="AG64" s="81"/>
      <c r="AH64" s="81"/>
      <c r="AI64" s="81"/>
      <c r="AJ64" s="81"/>
    </row>
    <row r="65" spans="1:36" ht="23.55" customHeight="1" x14ac:dyDescent="0.6">
      <c r="A65" s="18"/>
      <c r="B65" s="18" t="s">
        <v>87</v>
      </c>
      <c r="C65" s="54">
        <v>32</v>
      </c>
      <c r="D65" s="54">
        <v>60</v>
      </c>
      <c r="E65" s="54">
        <v>3</v>
      </c>
      <c r="F65" s="116" t="s">
        <v>96</v>
      </c>
      <c r="G65" s="116"/>
      <c r="H65" s="54">
        <v>1</v>
      </c>
      <c r="I65" s="54">
        <v>0</v>
      </c>
      <c r="J65" s="121">
        <f t="shared" si="17"/>
        <v>32</v>
      </c>
      <c r="K65" s="121"/>
      <c r="L65" s="54">
        <f>COUNTIF(H3:H35,"&gt;32")</f>
        <v>2</v>
      </c>
      <c r="M65" s="54">
        <f t="shared" ref="M65:M68" si="22">21-L65</f>
        <v>19</v>
      </c>
      <c r="N65" s="54"/>
      <c r="O65" s="66">
        <f t="shared" si="18"/>
        <v>3</v>
      </c>
      <c r="P65" s="67">
        <f t="shared" si="19"/>
        <v>6.3</v>
      </c>
      <c r="Q65" s="68">
        <f t="shared" si="20"/>
        <v>3</v>
      </c>
      <c r="R65" s="69">
        <f t="shared" si="21"/>
        <v>0</v>
      </c>
      <c r="S65" s="70">
        <f t="shared" ref="S65:S69" si="23">SUM(O65:R65)</f>
        <v>12.3</v>
      </c>
      <c r="T65" s="54"/>
      <c r="U65" s="120">
        <f t="shared" ref="U65:U70" si="24">R65+O65+P65</f>
        <v>9.3000000000000007</v>
      </c>
      <c r="V65" s="120"/>
      <c r="W65" s="28" t="s">
        <v>29</v>
      </c>
      <c r="X65" s="58" t="s">
        <v>124</v>
      </c>
      <c r="Y65" s="57"/>
      <c r="Z65" s="57"/>
      <c r="AG65" s="81"/>
      <c r="AH65" s="81"/>
      <c r="AI65" s="81"/>
      <c r="AJ65" s="81"/>
    </row>
    <row r="66" spans="1:36" ht="23.55" customHeight="1" x14ac:dyDescent="0.6">
      <c r="A66" s="18"/>
      <c r="B66" s="18" t="s">
        <v>88</v>
      </c>
      <c r="C66" s="54">
        <v>30</v>
      </c>
      <c r="D66" s="54">
        <v>50</v>
      </c>
      <c r="E66" s="54">
        <v>4</v>
      </c>
      <c r="F66" s="116" t="s">
        <v>41</v>
      </c>
      <c r="G66" s="116"/>
      <c r="H66" s="54">
        <v>1</v>
      </c>
      <c r="I66" s="54">
        <v>11.11</v>
      </c>
      <c r="J66" s="121">
        <f t="shared" si="17"/>
        <v>28</v>
      </c>
      <c r="K66" s="121"/>
      <c r="L66" s="54">
        <f>COUNTIF(H3:H35,"&gt;28")</f>
        <v>4</v>
      </c>
      <c r="M66" s="54">
        <f t="shared" si="22"/>
        <v>17</v>
      </c>
      <c r="N66" s="54"/>
      <c r="O66" s="66">
        <f t="shared" si="18"/>
        <v>2.5</v>
      </c>
      <c r="P66" s="67">
        <f t="shared" si="19"/>
        <v>5.6999999999999993</v>
      </c>
      <c r="Q66" s="68">
        <f t="shared" si="20"/>
        <v>4</v>
      </c>
      <c r="R66" s="69">
        <f t="shared" si="21"/>
        <v>2.2000000000000002</v>
      </c>
      <c r="S66" s="70">
        <f t="shared" si="23"/>
        <v>14.399999999999999</v>
      </c>
      <c r="T66" s="54"/>
      <c r="U66" s="120">
        <f t="shared" si="24"/>
        <v>10.399999999999999</v>
      </c>
      <c r="V66" s="120"/>
      <c r="W66" s="28" t="s">
        <v>29</v>
      </c>
      <c r="X66" s="58" t="s">
        <v>126</v>
      </c>
      <c r="Y66" s="57"/>
      <c r="Z66" s="57"/>
      <c r="AG66" s="81"/>
      <c r="AH66" s="81"/>
      <c r="AI66" s="81"/>
      <c r="AJ66" s="81"/>
    </row>
    <row r="67" spans="1:36" ht="23.55" customHeight="1" x14ac:dyDescent="0.6">
      <c r="A67" s="18"/>
      <c r="B67" s="18" t="s">
        <v>89</v>
      </c>
      <c r="C67" s="54">
        <v>40</v>
      </c>
      <c r="D67" s="54">
        <v>192</v>
      </c>
      <c r="E67" s="54">
        <v>1</v>
      </c>
      <c r="F67" s="116" t="s">
        <v>95</v>
      </c>
      <c r="G67" s="116"/>
      <c r="H67" s="54">
        <v>1</v>
      </c>
      <c r="I67" s="54">
        <v>5.63</v>
      </c>
      <c r="J67" s="121">
        <f t="shared" si="17"/>
        <v>48</v>
      </c>
      <c r="K67" s="121"/>
      <c r="L67" s="54">
        <f>COUNTIF(H3:H35,"&gt;48")</f>
        <v>0</v>
      </c>
      <c r="M67" s="54">
        <f t="shared" si="22"/>
        <v>21</v>
      </c>
      <c r="N67" s="54"/>
      <c r="O67" s="66">
        <f t="shared" si="18"/>
        <v>9.6</v>
      </c>
      <c r="P67" s="67">
        <f t="shared" si="19"/>
        <v>7</v>
      </c>
      <c r="Q67" s="68">
        <f t="shared" si="20"/>
        <v>1</v>
      </c>
      <c r="R67" s="69">
        <f t="shared" si="21"/>
        <v>1.1000000000000001</v>
      </c>
      <c r="S67" s="70">
        <f t="shared" si="23"/>
        <v>18.700000000000003</v>
      </c>
      <c r="T67" s="54"/>
      <c r="U67" s="120">
        <f t="shared" si="24"/>
        <v>17.7</v>
      </c>
      <c r="V67" s="120"/>
      <c r="W67" s="21" t="s">
        <v>28</v>
      </c>
      <c r="X67" s="58" t="s">
        <v>123</v>
      </c>
      <c r="Y67" s="57"/>
      <c r="Z67" s="57"/>
    </row>
    <row r="68" spans="1:36" ht="23.55" customHeight="1" x14ac:dyDescent="0.6">
      <c r="A68" s="18"/>
      <c r="B68" s="18" t="s">
        <v>94</v>
      </c>
      <c r="C68" s="54">
        <v>52</v>
      </c>
      <c r="D68" s="54">
        <v>148</v>
      </c>
      <c r="E68" s="54">
        <v>0</v>
      </c>
      <c r="F68" s="116" t="s">
        <v>36</v>
      </c>
      <c r="G68" s="116"/>
      <c r="H68" s="54">
        <v>1</v>
      </c>
      <c r="I68" s="54">
        <v>13.33</v>
      </c>
      <c r="J68" s="121">
        <f t="shared" si="17"/>
        <v>72</v>
      </c>
      <c r="K68" s="121"/>
      <c r="L68" s="54">
        <f>COUNTIF(H3:H35,"&gt;72")</f>
        <v>0</v>
      </c>
      <c r="M68" s="54">
        <f t="shared" si="22"/>
        <v>21</v>
      </c>
      <c r="N68" s="54"/>
      <c r="O68" s="66">
        <f t="shared" si="18"/>
        <v>7.4</v>
      </c>
      <c r="P68" s="67">
        <f t="shared" si="19"/>
        <v>7</v>
      </c>
      <c r="Q68" s="68">
        <f t="shared" si="20"/>
        <v>0</v>
      </c>
      <c r="R68" s="69">
        <f t="shared" si="21"/>
        <v>2.7</v>
      </c>
      <c r="S68" s="70">
        <f t="shared" si="23"/>
        <v>17.100000000000001</v>
      </c>
      <c r="T68" s="54"/>
      <c r="U68" s="120">
        <f t="shared" si="24"/>
        <v>17.100000000000001</v>
      </c>
      <c r="V68" s="120"/>
      <c r="W68" s="28" t="s">
        <v>29</v>
      </c>
      <c r="X68" s="58" t="s">
        <v>121</v>
      </c>
      <c r="Y68" s="57"/>
      <c r="Z68" s="57"/>
    </row>
    <row r="69" spans="1:36" ht="23.55" customHeight="1" x14ac:dyDescent="0.6">
      <c r="A69" s="18"/>
      <c r="B69" s="18" t="s">
        <v>105</v>
      </c>
      <c r="C69" s="54">
        <v>26</v>
      </c>
      <c r="D69" s="54">
        <v>40</v>
      </c>
      <c r="E69" s="54">
        <v>10</v>
      </c>
      <c r="F69" s="116" t="s">
        <v>40</v>
      </c>
      <c r="G69" s="116"/>
      <c r="H69" s="54">
        <v>1</v>
      </c>
      <c r="I69" s="54">
        <v>9.09</v>
      </c>
      <c r="J69" s="121">
        <f t="shared" si="17"/>
        <v>20</v>
      </c>
      <c r="K69" s="121"/>
      <c r="L69" s="54">
        <f>COUNTIF(H3:H35,"&gt;20")</f>
        <v>6</v>
      </c>
      <c r="M69" s="54">
        <f>21-L69</f>
        <v>15</v>
      </c>
      <c r="N69" s="54"/>
      <c r="O69" s="66">
        <f t="shared" si="18"/>
        <v>2</v>
      </c>
      <c r="P69" s="67">
        <f t="shared" si="19"/>
        <v>5</v>
      </c>
      <c r="Q69" s="68">
        <f t="shared" si="20"/>
        <v>10</v>
      </c>
      <c r="R69" s="69">
        <f t="shared" si="21"/>
        <v>1.7999999999999998</v>
      </c>
      <c r="S69" s="70">
        <f t="shared" si="23"/>
        <v>18.8</v>
      </c>
      <c r="T69" s="54"/>
      <c r="U69" s="120">
        <f t="shared" si="24"/>
        <v>8.8000000000000007</v>
      </c>
      <c r="V69" s="120"/>
      <c r="W69" s="21" t="s">
        <v>28</v>
      </c>
      <c r="X69" s="58" t="s">
        <v>122</v>
      </c>
      <c r="Y69" s="57"/>
      <c r="Z69" s="57"/>
    </row>
    <row r="70" spans="1:36" ht="23.55" customHeight="1" x14ac:dyDescent="0.6">
      <c r="A70" s="18"/>
      <c r="B70" s="18" t="s">
        <v>116</v>
      </c>
      <c r="C70" s="54">
        <v>28</v>
      </c>
      <c r="D70" s="54">
        <v>50</v>
      </c>
      <c r="E70" s="54">
        <v>8</v>
      </c>
      <c r="F70" s="116" t="s">
        <v>117</v>
      </c>
      <c r="G70" s="116"/>
      <c r="H70" s="54">
        <v>1</v>
      </c>
      <c r="I70" s="54">
        <v>48</v>
      </c>
      <c r="J70" s="121">
        <f t="shared" ref="J70" si="25">(C70-player_radius)*2</f>
        <v>24</v>
      </c>
      <c r="K70" s="121"/>
      <c r="L70" s="54">
        <f>COUNTIF(H3:H35,"&gt;24")</f>
        <v>4</v>
      </c>
      <c r="M70" s="54">
        <f>21-L70</f>
        <v>17</v>
      </c>
      <c r="N70" s="54"/>
      <c r="O70" s="66">
        <f t="shared" si="18"/>
        <v>2.5</v>
      </c>
      <c r="P70" s="67">
        <f t="shared" si="19"/>
        <v>5.6999999999999993</v>
      </c>
      <c r="Q70" s="68">
        <f t="shared" si="20"/>
        <v>8</v>
      </c>
      <c r="R70" s="69">
        <f t="shared" si="21"/>
        <v>9.6</v>
      </c>
      <c r="S70" s="70">
        <f t="shared" ref="S70" si="26">SUM(O70:R70)</f>
        <v>25.799999999999997</v>
      </c>
      <c r="T70" s="54"/>
      <c r="U70" s="120">
        <f t="shared" si="24"/>
        <v>17.799999999999997</v>
      </c>
      <c r="V70" s="120"/>
      <c r="W70" s="25" t="s">
        <v>75</v>
      </c>
      <c r="X70" s="58" t="s">
        <v>119</v>
      </c>
      <c r="Y70" s="57"/>
      <c r="Z70" s="57"/>
    </row>
    <row r="71" spans="1:36" ht="23.55" customHeight="1" x14ac:dyDescent="0.6"/>
    <row r="72" spans="1:36" ht="23.55" customHeight="1" x14ac:dyDescent="0.6"/>
    <row r="73" spans="1:36" ht="23.55" customHeight="1" x14ac:dyDescent="0.6">
      <c r="O73" s="123" t="s">
        <v>169</v>
      </c>
      <c r="P73" s="123"/>
      <c r="Q73" s="123"/>
      <c r="R73" s="123"/>
    </row>
    <row r="74" spans="1:36" ht="23.55" customHeight="1" x14ac:dyDescent="0.6">
      <c r="A74" s="35"/>
      <c r="B74" s="77" t="s">
        <v>130</v>
      </c>
      <c r="C74" s="107" t="s">
        <v>91</v>
      </c>
      <c r="D74" s="107" t="s">
        <v>90</v>
      </c>
      <c r="E74" s="107" t="s">
        <v>136</v>
      </c>
      <c r="F74" s="122" t="s">
        <v>137</v>
      </c>
      <c r="G74" s="122"/>
      <c r="H74" s="122" t="s">
        <v>138</v>
      </c>
      <c r="I74" s="122"/>
      <c r="J74" s="122" t="s">
        <v>135</v>
      </c>
      <c r="K74" s="122"/>
      <c r="L74" s="122"/>
      <c r="M74" s="122"/>
      <c r="N74" s="107" t="s">
        <v>170</v>
      </c>
      <c r="O74" s="122" t="s">
        <v>171</v>
      </c>
      <c r="P74" s="122"/>
      <c r="Q74" s="122" t="s">
        <v>172</v>
      </c>
      <c r="R74" s="122"/>
    </row>
    <row r="75" spans="1:36" ht="23.55" customHeight="1" x14ac:dyDescent="0.6">
      <c r="A75" s="38" t="e" vm="28">
        <v>#VALUE!</v>
      </c>
      <c r="B75" s="38" t="s">
        <v>131</v>
      </c>
      <c r="C75" s="65">
        <v>2</v>
      </c>
      <c r="D75" s="54">
        <v>24</v>
      </c>
      <c r="E75" s="54">
        <v>18</v>
      </c>
      <c r="F75" s="121" t="s">
        <v>67</v>
      </c>
      <c r="G75" s="121"/>
      <c r="H75" s="121">
        <f>E75*frag_damage</f>
        <v>36</v>
      </c>
      <c r="I75" s="121"/>
      <c r="J75" s="121" t="s">
        <v>134</v>
      </c>
      <c r="K75" s="121"/>
      <c r="L75" s="121"/>
      <c r="M75" s="121"/>
      <c r="N75" s="78" t="e" vm="29">
        <v>#VALUE!</v>
      </c>
      <c r="O75" s="70" t="e" vm="30">
        <v>#VALUE!</v>
      </c>
      <c r="P75" s="70" t="e" vm="31">
        <v>#VALUE!</v>
      </c>
      <c r="Q75" s="79"/>
      <c r="R75" s="95"/>
    </row>
    <row r="76" spans="1:36" ht="23.55" customHeight="1" x14ac:dyDescent="0.6">
      <c r="A76" s="38" t="e" vm="32">
        <v>#VALUE!</v>
      </c>
      <c r="B76" s="38" t="s">
        <v>132</v>
      </c>
      <c r="C76" s="65">
        <v>30</v>
      </c>
      <c r="D76" s="54">
        <v>32</v>
      </c>
      <c r="E76" s="54">
        <v>12</v>
      </c>
      <c r="F76" s="121" t="s">
        <v>127</v>
      </c>
      <c r="G76" s="121"/>
      <c r="H76" s="121">
        <f>E76*shockWave_damage</f>
        <v>180</v>
      </c>
      <c r="I76" s="121"/>
      <c r="J76" s="121" t="s">
        <v>133</v>
      </c>
      <c r="K76" s="121"/>
      <c r="L76" s="121"/>
      <c r="M76" s="121"/>
      <c r="N76" s="78" t="e" vm="33">
        <v>#VALUE!</v>
      </c>
      <c r="O76" s="70" t="e" vm="34">
        <v>#VALUE!</v>
      </c>
      <c r="P76" s="70" t="e" vm="35">
        <v>#VALUE!</v>
      </c>
      <c r="Q76" s="79"/>
      <c r="R76" s="95"/>
    </row>
    <row r="77" spans="1:36" ht="23.55" customHeight="1" x14ac:dyDescent="0.6">
      <c r="A77" s="18"/>
      <c r="B77" s="18"/>
      <c r="C77" s="44"/>
      <c r="D77" s="44"/>
      <c r="E77" s="44"/>
      <c r="F77" s="126"/>
      <c r="G77" s="126"/>
      <c r="H77" s="126"/>
      <c r="I77" s="126"/>
      <c r="J77" s="126"/>
      <c r="K77" s="126"/>
      <c r="L77" s="126"/>
      <c r="M77" s="126"/>
      <c r="N77" s="94"/>
      <c r="O77" s="124"/>
      <c r="P77" s="124"/>
      <c r="Q77" s="124"/>
      <c r="R77" s="124"/>
    </row>
    <row r="78" spans="1:36" ht="23.55" customHeight="1" x14ac:dyDescent="0.6">
      <c r="A78" s="112" t="s">
        <v>202</v>
      </c>
      <c r="B78" s="112" t="s">
        <v>201</v>
      </c>
    </row>
    <row r="79" spans="1:36" ht="23.55" customHeight="1" x14ac:dyDescent="0.6"/>
    <row r="80" spans="1:36" ht="23.55" customHeight="1" x14ac:dyDescent="0.6"/>
    <row r="81" spans="1:27" ht="23.55" customHeight="1" x14ac:dyDescent="0.6">
      <c r="A81" s="35" t="e" vm="36">
        <v>#VALUE!</v>
      </c>
      <c r="B81" s="77" t="s">
        <v>139</v>
      </c>
      <c r="C81" s="107" t="s">
        <v>140</v>
      </c>
      <c r="D81" s="107" t="s">
        <v>92</v>
      </c>
      <c r="E81" s="107" t="s">
        <v>146</v>
      </c>
      <c r="F81" s="122" t="s">
        <v>141</v>
      </c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 t="s">
        <v>156</v>
      </c>
      <c r="R81" s="122"/>
      <c r="S81" s="122"/>
      <c r="T81" s="122"/>
      <c r="U81" s="122"/>
      <c r="V81" s="122"/>
      <c r="W81" s="122"/>
      <c r="X81" s="122"/>
      <c r="Y81" s="122"/>
      <c r="Z81" s="122"/>
      <c r="AA81" s="122"/>
    </row>
    <row r="82" spans="1:27" ht="23.55" customHeight="1" x14ac:dyDescent="0.6">
      <c r="A82" s="38"/>
      <c r="B82" s="38" t="s">
        <v>147</v>
      </c>
      <c r="C82" s="98" t="s">
        <v>142</v>
      </c>
      <c r="D82" s="36">
        <v>7</v>
      </c>
      <c r="E82" s="97">
        <v>16</v>
      </c>
      <c r="F82" s="127" t="s">
        <v>152</v>
      </c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 t="s">
        <v>157</v>
      </c>
      <c r="R82" s="127"/>
      <c r="S82" s="127"/>
      <c r="T82" s="127"/>
      <c r="U82" s="127"/>
      <c r="V82" s="127"/>
      <c r="W82" s="127"/>
      <c r="X82" s="127"/>
      <c r="Y82" s="127"/>
      <c r="Z82" s="127"/>
      <c r="AA82" s="127"/>
    </row>
    <row r="83" spans="1:27" ht="23.55" customHeight="1" x14ac:dyDescent="0.6">
      <c r="A83" s="38"/>
      <c r="B83" s="38" t="s">
        <v>148</v>
      </c>
      <c r="C83" s="65" t="s">
        <v>143</v>
      </c>
      <c r="D83" s="54" t="s">
        <v>151</v>
      </c>
      <c r="E83" s="54">
        <v>1</v>
      </c>
      <c r="F83" s="117" t="s">
        <v>154</v>
      </c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</row>
    <row r="84" spans="1:27" ht="23.55" customHeight="1" x14ac:dyDescent="0.6">
      <c r="A84" s="38"/>
      <c r="B84" s="38" t="s">
        <v>149</v>
      </c>
      <c r="C84" s="65" t="s">
        <v>144</v>
      </c>
      <c r="D84" s="54" t="s">
        <v>151</v>
      </c>
      <c r="E84" s="54">
        <v>1</v>
      </c>
      <c r="F84" s="117" t="s">
        <v>153</v>
      </c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</row>
    <row r="85" spans="1:27" ht="23.55" customHeight="1" x14ac:dyDescent="0.6">
      <c r="A85" s="38"/>
      <c r="B85" s="38" t="s">
        <v>150</v>
      </c>
      <c r="C85" s="65" t="s">
        <v>145</v>
      </c>
      <c r="D85" s="54">
        <v>6</v>
      </c>
      <c r="E85" s="54">
        <v>1</v>
      </c>
      <c r="F85" s="117" t="s">
        <v>155</v>
      </c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 t="s">
        <v>158</v>
      </c>
      <c r="R85" s="117"/>
      <c r="S85" s="117"/>
      <c r="T85" s="117"/>
      <c r="U85" s="117"/>
      <c r="V85" s="117"/>
      <c r="W85" s="117"/>
      <c r="X85" s="117"/>
      <c r="Y85" s="117"/>
      <c r="Z85" s="117"/>
      <c r="AA85" s="117"/>
    </row>
    <row r="86" spans="1:27" ht="23.55" customHeight="1" x14ac:dyDescent="0.6">
      <c r="A86" s="38" t="s">
        <v>205</v>
      </c>
      <c r="B86" s="38" t="s">
        <v>204</v>
      </c>
      <c r="C86" s="65"/>
      <c r="D86" s="54"/>
      <c r="E86" s="54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</row>
    <row r="87" spans="1:27" ht="24.5" customHeight="1" x14ac:dyDescent="0.6">
      <c r="A87" s="38"/>
      <c r="B87" s="38"/>
      <c r="C87" s="65"/>
      <c r="D87" s="54"/>
      <c r="E87" s="54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</row>
    <row r="88" spans="1:27" ht="24.5" customHeight="1" x14ac:dyDescent="0.6"/>
    <row r="89" spans="1:27" ht="24.5" customHeight="1" x14ac:dyDescent="0.6"/>
    <row r="90" spans="1:27" ht="24.5" customHeight="1" x14ac:dyDescent="0.6">
      <c r="A90" s="35"/>
      <c r="B90" s="77" t="s">
        <v>176</v>
      </c>
      <c r="C90" s="125" t="s">
        <v>181</v>
      </c>
      <c r="D90" s="125"/>
      <c r="E90" s="125"/>
      <c r="F90" s="125"/>
      <c r="G90" s="125"/>
      <c r="H90" s="125" t="s">
        <v>141</v>
      </c>
      <c r="I90" s="125"/>
      <c r="J90" s="125"/>
      <c r="K90" s="125"/>
      <c r="L90" s="125"/>
      <c r="M90" s="122" t="s">
        <v>189</v>
      </c>
      <c r="N90" s="122"/>
      <c r="O90" s="107"/>
      <c r="T90" s="58" t="s">
        <v>200</v>
      </c>
    </row>
    <row r="91" spans="1:27" ht="24.5" customHeight="1" x14ac:dyDescent="0.6">
      <c r="A91" s="38" t="e" vm="37">
        <v>#VALUE!</v>
      </c>
      <c r="B91" s="38" t="s">
        <v>179</v>
      </c>
      <c r="C91" s="115" t="s">
        <v>184</v>
      </c>
      <c r="D91" s="115"/>
      <c r="E91" s="115"/>
      <c r="F91" s="115"/>
      <c r="G91" s="115"/>
      <c r="H91" s="115" t="s">
        <v>186</v>
      </c>
      <c r="I91" s="115"/>
      <c r="J91" s="115"/>
      <c r="K91" s="115"/>
      <c r="L91" s="115"/>
      <c r="M91" s="116" t="s">
        <v>190</v>
      </c>
      <c r="N91" s="116"/>
      <c r="O91" s="65"/>
    </row>
    <row r="92" spans="1:27" ht="24.5" customHeight="1" x14ac:dyDescent="0.6">
      <c r="A92" s="38" t="e" vm="38">
        <v>#VALUE!</v>
      </c>
      <c r="B92" s="38" t="s">
        <v>180</v>
      </c>
      <c r="C92" s="115" t="s">
        <v>187</v>
      </c>
      <c r="D92" s="115"/>
      <c r="E92" s="115"/>
      <c r="F92" s="115"/>
      <c r="G92" s="115"/>
      <c r="H92" s="115" t="s">
        <v>188</v>
      </c>
      <c r="I92" s="115"/>
      <c r="J92" s="115"/>
      <c r="K92" s="115"/>
      <c r="L92" s="115"/>
      <c r="M92" s="116" t="s">
        <v>190</v>
      </c>
      <c r="N92" s="116"/>
      <c r="O92" s="65"/>
    </row>
    <row r="93" spans="1:27" ht="24.5" customHeight="1" x14ac:dyDescent="0.6">
      <c r="A93" s="38" t="e" vm="39">
        <v>#VALUE!</v>
      </c>
      <c r="B93" s="38" t="s">
        <v>182</v>
      </c>
      <c r="C93" s="115" t="s">
        <v>220</v>
      </c>
      <c r="D93" s="115"/>
      <c r="E93" s="115"/>
      <c r="F93" s="115"/>
      <c r="G93" s="115"/>
      <c r="H93" s="115" t="s">
        <v>185</v>
      </c>
      <c r="I93" s="115"/>
      <c r="J93" s="115"/>
      <c r="K93" s="115"/>
      <c r="L93" s="115"/>
      <c r="M93" s="116" t="s">
        <v>190</v>
      </c>
      <c r="N93" s="116"/>
      <c r="O93" s="65"/>
    </row>
    <row r="94" spans="1:27" ht="24.5" customHeight="1" x14ac:dyDescent="0.6">
      <c r="A94" s="38" t="e" vm="40">
        <v>#VALUE!</v>
      </c>
      <c r="B94" s="38" t="s">
        <v>213</v>
      </c>
      <c r="C94" s="115" t="s">
        <v>220</v>
      </c>
      <c r="D94" s="115"/>
      <c r="E94" s="115"/>
      <c r="F94" s="115"/>
      <c r="G94" s="115"/>
      <c r="H94" s="115" t="s">
        <v>221</v>
      </c>
      <c r="I94" s="115"/>
      <c r="J94" s="115"/>
      <c r="K94" s="115"/>
      <c r="L94" s="115"/>
      <c r="M94" s="116" t="s">
        <v>190</v>
      </c>
      <c r="N94" s="116"/>
      <c r="O94" s="65"/>
    </row>
    <row r="95" spans="1:27" ht="24.5" customHeight="1" x14ac:dyDescent="0.6">
      <c r="A95" s="38" t="e" vm="41">
        <v>#VALUE!</v>
      </c>
      <c r="B95" s="38" t="s">
        <v>214</v>
      </c>
      <c r="C95" s="115" t="s">
        <v>220</v>
      </c>
      <c r="D95" s="115"/>
      <c r="E95" s="115"/>
      <c r="F95" s="115"/>
      <c r="G95" s="115"/>
      <c r="H95" s="115" t="s">
        <v>222</v>
      </c>
      <c r="I95" s="115"/>
      <c r="J95" s="115"/>
      <c r="K95" s="115"/>
      <c r="L95" s="115"/>
      <c r="M95" s="116" t="s">
        <v>190</v>
      </c>
      <c r="N95" s="116"/>
      <c r="O95" s="65"/>
    </row>
    <row r="96" spans="1:27" ht="24.5" customHeight="1" x14ac:dyDescent="0.6">
      <c r="A96" s="38" t="e" vm="42">
        <v>#VALUE!</v>
      </c>
      <c r="B96" s="38" t="s">
        <v>215</v>
      </c>
      <c r="C96" s="115" t="s">
        <v>220</v>
      </c>
      <c r="D96" s="115"/>
      <c r="E96" s="115"/>
      <c r="F96" s="115"/>
      <c r="G96" s="115"/>
      <c r="H96" s="115" t="s">
        <v>223</v>
      </c>
      <c r="I96" s="115"/>
      <c r="J96" s="115"/>
      <c r="K96" s="115"/>
      <c r="L96" s="115"/>
      <c r="M96" s="116" t="s">
        <v>190</v>
      </c>
      <c r="N96" s="116"/>
      <c r="O96" s="65"/>
    </row>
    <row r="97" spans="1:15" ht="24.5" customHeight="1" x14ac:dyDescent="0.6">
      <c r="A97" s="38" t="e" vm="43">
        <v>#VALUE!</v>
      </c>
      <c r="B97" s="38" t="s">
        <v>216</v>
      </c>
      <c r="C97" s="115" t="s">
        <v>220</v>
      </c>
      <c r="D97" s="115"/>
      <c r="E97" s="115"/>
      <c r="F97" s="115"/>
      <c r="G97" s="115"/>
      <c r="H97" s="115" t="s">
        <v>224</v>
      </c>
      <c r="I97" s="115"/>
      <c r="J97" s="115"/>
      <c r="K97" s="115"/>
      <c r="L97" s="115"/>
      <c r="M97" s="116" t="s">
        <v>190</v>
      </c>
      <c r="N97" s="116"/>
      <c r="O97" s="65"/>
    </row>
    <row r="98" spans="1:15" ht="24.5" customHeight="1" x14ac:dyDescent="0.6">
      <c r="A98" s="38" t="e" vm="44">
        <v>#VALUE!</v>
      </c>
      <c r="B98" s="38" t="s">
        <v>217</v>
      </c>
      <c r="C98" s="115" t="s">
        <v>220</v>
      </c>
      <c r="D98" s="115"/>
      <c r="E98" s="115"/>
      <c r="F98" s="115"/>
      <c r="G98" s="115"/>
      <c r="H98" s="115" t="s">
        <v>225</v>
      </c>
      <c r="I98" s="115"/>
      <c r="J98" s="115"/>
      <c r="K98" s="115"/>
      <c r="L98" s="115"/>
      <c r="M98" s="116" t="s">
        <v>190</v>
      </c>
      <c r="N98" s="116"/>
      <c r="O98" s="65"/>
    </row>
    <row r="99" spans="1:15" ht="23" customHeight="1" x14ac:dyDescent="0.6">
      <c r="A99" s="38" t="e" vm="45">
        <v>#VALUE!</v>
      </c>
      <c r="B99" s="38" t="s">
        <v>218</v>
      </c>
      <c r="C99" s="115" t="s">
        <v>220</v>
      </c>
      <c r="D99" s="115"/>
      <c r="E99" s="115"/>
      <c r="F99" s="115"/>
      <c r="G99" s="115"/>
      <c r="H99" s="115" t="s">
        <v>226</v>
      </c>
      <c r="I99" s="115"/>
      <c r="J99" s="115"/>
      <c r="K99" s="115"/>
      <c r="L99" s="115"/>
      <c r="M99" s="116" t="s">
        <v>190</v>
      </c>
      <c r="N99" s="116"/>
      <c r="O99" s="65"/>
    </row>
    <row r="100" spans="1:15" ht="23" customHeight="1" x14ac:dyDescent="0.6">
      <c r="A100" s="38" t="e" vm="46">
        <v>#VALUE!</v>
      </c>
      <c r="B100" s="38" t="s">
        <v>219</v>
      </c>
      <c r="C100" s="115" t="s">
        <v>220</v>
      </c>
      <c r="D100" s="115"/>
      <c r="E100" s="115"/>
      <c r="F100" s="115"/>
      <c r="G100" s="115"/>
      <c r="H100" s="115" t="s">
        <v>227</v>
      </c>
      <c r="I100" s="115"/>
      <c r="J100" s="115"/>
      <c r="K100" s="115"/>
      <c r="L100" s="115"/>
      <c r="M100" s="116" t="s">
        <v>190</v>
      </c>
      <c r="N100" s="116"/>
      <c r="O100" s="65"/>
    </row>
    <row r="101" spans="1:15" ht="23" customHeight="1" x14ac:dyDescent="0.6">
      <c r="A101" s="38"/>
      <c r="B101" s="38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6"/>
      <c r="N101" s="116"/>
      <c r="O101" s="65"/>
    </row>
    <row r="102" spans="1:15" ht="23" customHeight="1" x14ac:dyDescent="0.6">
      <c r="A102" s="38"/>
      <c r="B102" s="38"/>
      <c r="H102" s="115"/>
      <c r="I102" s="115"/>
      <c r="J102" s="115"/>
      <c r="K102" s="115"/>
      <c r="L102" s="115"/>
      <c r="M102" s="116"/>
      <c r="N102" s="116"/>
      <c r="O102" s="65"/>
    </row>
    <row r="103" spans="1:15" ht="23" customHeight="1" x14ac:dyDescent="0.6">
      <c r="A103" s="38"/>
      <c r="B103" s="38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6"/>
      <c r="N103" s="116"/>
      <c r="O103" s="65"/>
    </row>
    <row r="104" spans="1:15" ht="23" customHeight="1" x14ac:dyDescent="0.6">
      <c r="A104" s="38"/>
      <c r="B104" s="38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6"/>
      <c r="N104" s="116"/>
      <c r="O104" s="65"/>
    </row>
    <row r="105" spans="1:15" ht="23" customHeight="1" x14ac:dyDescent="0.6">
      <c r="A105" s="38"/>
      <c r="B105" s="38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6"/>
      <c r="N105" s="116"/>
      <c r="O105" s="65"/>
    </row>
    <row r="106" spans="1:15" ht="23" customHeight="1" x14ac:dyDescent="0.6">
      <c r="A106" s="38"/>
      <c r="B106" s="38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6"/>
      <c r="N106" s="116"/>
      <c r="O106" s="65"/>
    </row>
    <row r="107" spans="1:15" ht="23" customHeight="1" x14ac:dyDescent="0.6">
      <c r="A107" s="38"/>
      <c r="B107" s="38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6"/>
      <c r="N107" s="116"/>
      <c r="O107" s="65"/>
    </row>
    <row r="108" spans="1:15" ht="23" customHeight="1" x14ac:dyDescent="0.6">
      <c r="A108" s="38"/>
      <c r="B108" s="38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6"/>
      <c r="N108" s="116"/>
      <c r="O108" s="65"/>
    </row>
    <row r="109" spans="1:15" ht="23" customHeight="1" x14ac:dyDescent="0.6">
      <c r="A109" s="38"/>
      <c r="B109" s="38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6"/>
      <c r="N109" s="116"/>
      <c r="O109" s="65"/>
    </row>
    <row r="110" spans="1:15" ht="23" customHeight="1" x14ac:dyDescent="0.6">
      <c r="A110" s="38"/>
      <c r="B110" s="38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6"/>
      <c r="N110" s="116"/>
      <c r="O110" s="65"/>
    </row>
    <row r="111" spans="1:15" ht="23" customHeight="1" x14ac:dyDescent="0.6">
      <c r="A111" s="38"/>
      <c r="B111" s="38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6"/>
      <c r="N111" s="116"/>
      <c r="O111" s="65"/>
    </row>
    <row r="112" spans="1:15" ht="23" customHeight="1" x14ac:dyDescent="0.6">
      <c r="A112" s="38"/>
      <c r="B112" s="38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6"/>
      <c r="N112" s="116"/>
      <c r="O112" s="65"/>
    </row>
    <row r="113" spans="1:15" ht="23" customHeight="1" x14ac:dyDescent="0.6">
      <c r="A113" s="38"/>
      <c r="B113" s="38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6"/>
      <c r="N113" s="116"/>
      <c r="O113" s="65"/>
    </row>
    <row r="114" spans="1:15" ht="23" customHeight="1" x14ac:dyDescent="0.6">
      <c r="A114" s="38"/>
      <c r="B114" s="38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6"/>
      <c r="N114" s="116"/>
      <c r="O114" s="65"/>
    </row>
    <row r="115" spans="1:15" ht="23" customHeight="1" x14ac:dyDescent="0.6">
      <c r="A115" s="38"/>
      <c r="B115" s="38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6"/>
      <c r="N115" s="116"/>
      <c r="O115" s="65"/>
    </row>
    <row r="116" spans="1:15" ht="23" customHeight="1" x14ac:dyDescent="0.6">
      <c r="A116" s="38"/>
      <c r="B116" s="38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6"/>
      <c r="N116" s="116"/>
      <c r="O116" s="65"/>
    </row>
    <row r="117" spans="1:15" ht="23" customHeight="1" x14ac:dyDescent="0.6">
      <c r="A117" s="38"/>
      <c r="B117" s="38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6"/>
      <c r="N117" s="116"/>
      <c r="O117" s="65"/>
    </row>
    <row r="118" spans="1:15" ht="23" customHeight="1" x14ac:dyDescent="0.6">
      <c r="A118" s="38"/>
      <c r="B118" s="38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6"/>
      <c r="N118" s="116"/>
      <c r="O118" s="65"/>
    </row>
  </sheetData>
  <mergeCells count="173">
    <mergeCell ref="M96:N96"/>
    <mergeCell ref="C94:G94"/>
    <mergeCell ref="Q83:AA83"/>
    <mergeCell ref="Q84:AA84"/>
    <mergeCell ref="C47:D47"/>
    <mergeCell ref="C48:D48"/>
    <mergeCell ref="C49:D49"/>
    <mergeCell ref="C50:D50"/>
    <mergeCell ref="E47:H47"/>
    <mergeCell ref="E48:H48"/>
    <mergeCell ref="E49:H49"/>
    <mergeCell ref="E50:H50"/>
    <mergeCell ref="F74:G74"/>
    <mergeCell ref="F75:G75"/>
    <mergeCell ref="F70:G70"/>
    <mergeCell ref="J68:K68"/>
    <mergeCell ref="J69:K69"/>
    <mergeCell ref="J70:K70"/>
    <mergeCell ref="J74:M74"/>
    <mergeCell ref="H54:M54"/>
    <mergeCell ref="H58:M58"/>
    <mergeCell ref="J65:K65"/>
    <mergeCell ref="J66:K66"/>
    <mergeCell ref="J67:K67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M92:N92"/>
    <mergeCell ref="M93:N93"/>
    <mergeCell ref="Q81:AA81"/>
    <mergeCell ref="Q82:AA82"/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C97:G97"/>
    <mergeCell ref="H97:L97"/>
    <mergeCell ref="M97:N97"/>
    <mergeCell ref="C98:G98"/>
    <mergeCell ref="H98:L98"/>
    <mergeCell ref="M98:N98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106:G106"/>
    <mergeCell ref="H106:L106"/>
    <mergeCell ref="M106:N106"/>
    <mergeCell ref="C107:G107"/>
    <mergeCell ref="H107:L107"/>
    <mergeCell ref="M107:N107"/>
    <mergeCell ref="C108:G108"/>
    <mergeCell ref="H108:L108"/>
    <mergeCell ref="M108:N108"/>
    <mergeCell ref="C109:G109"/>
    <mergeCell ref="H109:L109"/>
    <mergeCell ref="M109:N109"/>
    <mergeCell ref="C110:G110"/>
    <mergeCell ref="H110:L110"/>
    <mergeCell ref="M110:N110"/>
    <mergeCell ref="C111:G111"/>
    <mergeCell ref="H111:L111"/>
    <mergeCell ref="M111:N111"/>
    <mergeCell ref="C112:G112"/>
    <mergeCell ref="H112:L112"/>
    <mergeCell ref="M112:N112"/>
    <mergeCell ref="C113:G113"/>
    <mergeCell ref="H113:L113"/>
    <mergeCell ref="M113:N113"/>
    <mergeCell ref="C114:G114"/>
    <mergeCell ref="H114:L114"/>
    <mergeCell ref="M114:N114"/>
    <mergeCell ref="C118:G118"/>
    <mergeCell ref="H118:L118"/>
    <mergeCell ref="M118:N118"/>
    <mergeCell ref="C115:G115"/>
    <mergeCell ref="H115:L115"/>
    <mergeCell ref="M115:N115"/>
    <mergeCell ref="C116:G116"/>
    <mergeCell ref="H116:L116"/>
    <mergeCell ref="M116:N116"/>
    <mergeCell ref="C117:G117"/>
    <mergeCell ref="H117:L117"/>
    <mergeCell ref="M117:N1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2024-02-09T16:30:43Z</cp:lastPrinted>
  <dcterms:created xsi:type="dcterms:W3CDTF">2015-06-05T18:19:34Z</dcterms:created>
  <dcterms:modified xsi:type="dcterms:W3CDTF">2024-02-27T05:00:09Z</dcterms:modified>
</cp:coreProperties>
</file>