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基本变压器计算" sheetId="1" r:id="rId1"/>
    <sheet name="导线线径对照" sheetId="2" r:id="rId2"/>
    <sheet name="Sheet3" sheetId="3" r:id="rId3"/>
  </sheets>
  <definedNames>
    <definedName name="Idis">基本变压器计算!$J$10</definedName>
    <definedName name="Irt">基本变压器计算!$I$10</definedName>
    <definedName name="Vo">基本变压器计算!$B$33</definedName>
    <definedName name="Vosc">基本变压器计算!$H$10</definedName>
    <definedName name="Vref">基本变压器计算!$C$33</definedName>
    <definedName name="饱和磁通">基本变压器计算!$A$14</definedName>
    <definedName name="定时电容">基本变压器计算!$D$10</definedName>
    <definedName name="定时电阻">基本变压器计算!$E$10</definedName>
    <definedName name="工作频率">基本变压器计算!$A$10</definedName>
    <definedName name="计划输出电压">基本变压器计算!$A$23</definedName>
    <definedName name="计划输出功率">基本变压器计算!$A$6</definedName>
    <definedName name="气隙长度">基本变压器计算!$D$14</definedName>
    <definedName name="上电阻">基本变压器计算!$A$33</definedName>
    <definedName name="设计最大磁通">基本变压器计算!$B$14</definedName>
    <definedName name="输入电压额定值">基本变压器计算!$C$6</definedName>
    <definedName name="输入电压误差">基本变压器计算!$D$6</definedName>
    <definedName name="输入电压最小">基本变压器计算!$E$6</definedName>
    <definedName name="输入电压最小值">基本变压器计算!$C$6</definedName>
    <definedName name="有效截面积">基本变压器计算!$C$14</definedName>
    <definedName name="原边电感量">基本变压器计算!$B$10</definedName>
    <definedName name="原边电流峰值">基本变压器计算!$F$6</definedName>
    <definedName name="原边匝数">基本变压器计算!$A$19</definedName>
    <definedName name="占空比最大值">基本变压器计算!$B$6</definedName>
  </definedNames>
  <calcPr calcId="125725"/>
</workbook>
</file>

<file path=xl/calcChain.xml><?xml version="1.0" encoding="utf-8"?>
<calcChain xmlns="http://schemas.openxmlformats.org/spreadsheetml/2006/main">
  <c r="B26" i="1"/>
  <c r="B27"/>
  <c r="B28"/>
  <c r="B24"/>
  <c r="B23"/>
  <c r="B25"/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B3"/>
  <c r="B4"/>
  <c r="B5"/>
  <c r="B6"/>
  <c r="B7"/>
  <c r="B8"/>
  <c r="B9"/>
  <c r="B10"/>
  <c r="B11"/>
  <c r="B12"/>
  <c r="B13"/>
  <c r="B14"/>
  <c r="B15"/>
  <c r="B16"/>
  <c r="B17"/>
  <c r="B18"/>
  <c r="B19"/>
  <c r="B20"/>
  <c r="B2"/>
  <c r="C2" s="1"/>
  <c r="E43" i="1"/>
  <c r="A37"/>
  <c r="D33"/>
  <c r="I10"/>
  <c r="F10" s="1"/>
  <c r="B14"/>
  <c r="E6"/>
  <c r="F6" s="1"/>
  <c r="G43" l="1"/>
  <c r="C43"/>
  <c r="H6"/>
  <c r="B10"/>
  <c r="D14" l="1"/>
  <c r="A19" l="1"/>
  <c r="G14"/>
</calcChain>
</file>

<file path=xl/comments1.xml><?xml version="1.0" encoding="utf-8"?>
<comments xmlns="http://schemas.openxmlformats.org/spreadsheetml/2006/main">
  <authors>
    <author>shineyou</author>
  </authors>
  <commentList>
    <comment ref="F6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根据这个值设计电路的限流电阻</t>
        </r>
      </text>
    </comment>
    <comment ref="A14" authorId="0">
      <text>
        <r>
          <rPr>
            <b/>
            <sz val="9"/>
            <color indexed="81"/>
            <rFont val="宋体"/>
            <family val="3"/>
            <charset val="134"/>
          </rPr>
          <t>在磁芯的数据手册里查这个值，一般叫</t>
        </r>
        <r>
          <rPr>
            <b/>
            <sz val="9"/>
            <color indexed="81"/>
            <rFont val="Tahoma"/>
            <family val="2"/>
          </rPr>
          <t>Bs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在磁芯的数据手册里查这个值，注意单位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为避免磁芯饱和，通常都会使用气隙，这个值最好大于</t>
        </r>
        <r>
          <rPr>
            <b/>
            <sz val="9"/>
            <color indexed="81"/>
            <rFont val="Tahoma"/>
            <family val="2"/>
          </rPr>
          <t>0.2</t>
        </r>
        <r>
          <rPr>
            <b/>
            <sz val="9"/>
            <color indexed="81"/>
            <rFont val="宋体"/>
            <family val="3"/>
            <charset val="134"/>
          </rPr>
          <t>，注意在磁芯垫开一处会造成两处气隙。
这个值太大或者太小都意味着应该另选磁芯了。</t>
        </r>
      </text>
    </comment>
  </commentList>
</comments>
</file>

<file path=xl/sharedStrings.xml><?xml version="1.0" encoding="utf-8"?>
<sst xmlns="http://schemas.openxmlformats.org/spreadsheetml/2006/main" count="56" uniqueCount="56">
  <si>
    <t>占空比最大值</t>
    <phoneticPr fontId="1" type="noConversion"/>
  </si>
  <si>
    <t>输入电压误差（%）</t>
    <phoneticPr fontId="1" type="noConversion"/>
  </si>
  <si>
    <t>原边电流峰值（A）</t>
    <phoneticPr fontId="1" type="noConversion"/>
  </si>
  <si>
    <t>计划输出功率(W)</t>
    <phoneticPr fontId="1" type="noConversion"/>
  </si>
  <si>
    <t>输入电压额定值(V)</t>
    <phoneticPr fontId="1" type="noConversion"/>
  </si>
  <si>
    <t>STEP2 计算原边电感量</t>
    <phoneticPr fontId="1" type="noConversion"/>
  </si>
  <si>
    <t>输入电压最小值（V）</t>
    <phoneticPr fontId="1" type="noConversion"/>
  </si>
  <si>
    <t>输入工作频率（KHz)</t>
    <phoneticPr fontId="1" type="noConversion"/>
  </si>
  <si>
    <t>原边电感量（mH)</t>
    <phoneticPr fontId="1" type="noConversion"/>
  </si>
  <si>
    <t>STEP3 计算气隙</t>
    <phoneticPr fontId="1" type="noConversion"/>
  </si>
  <si>
    <t>查磁芯数据表得到饱和磁通（T）</t>
    <phoneticPr fontId="1" type="noConversion"/>
  </si>
  <si>
    <r>
      <t>有效截面积</t>
    </r>
    <r>
      <rPr>
        <sz val="11"/>
        <color theme="1"/>
        <rFont val="宋体"/>
        <family val="3"/>
        <charset val="134"/>
        <scheme val="minor"/>
      </rPr>
      <t>Ae</t>
    </r>
    <r>
      <rPr>
        <sz val="11"/>
        <color theme="1"/>
        <rFont val="宋体"/>
        <family val="2"/>
        <charset val="134"/>
        <scheme val="minor"/>
      </rPr>
      <t>（mm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</si>
  <si>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气隙长度（mm）</t>
    <phoneticPr fontId="1" type="noConversion"/>
  </si>
  <si>
    <t>设计最大磁通</t>
    <phoneticPr fontId="1" type="noConversion"/>
  </si>
  <si>
    <t>STEP4 计算原边匝数</t>
    <phoneticPr fontId="1" type="noConversion"/>
  </si>
  <si>
    <t>原边匝数</t>
    <phoneticPr fontId="1" type="noConversion"/>
  </si>
  <si>
    <t>STEP5 计算副边匝数</t>
    <phoneticPr fontId="1" type="noConversion"/>
  </si>
  <si>
    <t>计划输出电压</t>
    <phoneticPr fontId="1" type="noConversion"/>
  </si>
  <si>
    <t>副边匝数</t>
    <phoneticPr fontId="1" type="noConversion"/>
  </si>
  <si>
    <t>STEP1 根据输出功率计算原边电流峰值</t>
    <phoneticPr fontId="1" type="noConversion"/>
  </si>
  <si>
    <t>设计时确定的值</t>
    <phoneticPr fontId="1" type="noConversion"/>
  </si>
  <si>
    <t>通用的取值</t>
    <phoneticPr fontId="1" type="noConversion"/>
  </si>
  <si>
    <t>计算获得的值</t>
    <phoneticPr fontId="1" type="noConversion"/>
  </si>
  <si>
    <t>颜色说明</t>
    <phoneticPr fontId="1" type="noConversion"/>
  </si>
  <si>
    <t>设计定时电阻、电容</t>
    <phoneticPr fontId="1" type="noConversion"/>
  </si>
  <si>
    <t>定时电容（pF）</t>
    <phoneticPr fontId="1" type="noConversion"/>
  </si>
  <si>
    <r>
      <t>定时电阻（K</t>
    </r>
    <r>
      <rPr>
        <sz val="11"/>
        <color theme="1"/>
        <rFont val="宋体"/>
        <family val="3"/>
        <charset val="134"/>
      </rPr>
      <t>Ω）</t>
    </r>
    <phoneticPr fontId="1" type="noConversion"/>
  </si>
  <si>
    <t>工作频率（KHz）</t>
    <phoneticPr fontId="1" type="noConversion"/>
  </si>
  <si>
    <t>Vosc</t>
    <phoneticPr fontId="1" type="noConversion"/>
  </si>
  <si>
    <t>Irt</t>
    <phoneticPr fontId="1" type="noConversion"/>
  </si>
  <si>
    <t>Idis</t>
    <phoneticPr fontId="1" type="noConversion"/>
  </si>
  <si>
    <t>电压取样电阻计算</t>
    <phoneticPr fontId="1" type="noConversion"/>
  </si>
  <si>
    <r>
      <t>R3 (K</t>
    </r>
    <r>
      <rPr>
        <sz val="11"/>
        <color theme="1"/>
        <rFont val="宋体"/>
        <family val="3"/>
        <charset val="134"/>
      </rPr>
      <t>Ω</t>
    </r>
    <r>
      <rPr>
        <sz val="11"/>
        <color theme="1"/>
        <rFont val="宋体"/>
        <family val="2"/>
        <charset val="134"/>
      </rPr>
      <t>)</t>
    </r>
    <phoneticPr fontId="1" type="noConversion"/>
  </si>
  <si>
    <t>Vo</t>
    <phoneticPr fontId="1" type="noConversion"/>
  </si>
  <si>
    <t>Vref</t>
    <phoneticPr fontId="1" type="noConversion"/>
  </si>
  <si>
    <t>R7 (KΩ)</t>
    <phoneticPr fontId="1" type="noConversion"/>
  </si>
  <si>
    <t>光耦限流电阻计算</t>
    <phoneticPr fontId="1" type="noConversion"/>
  </si>
  <si>
    <t>限流电阻取值</t>
    <phoneticPr fontId="1" type="noConversion"/>
  </si>
  <si>
    <t>RC减振回路计算</t>
    <phoneticPr fontId="1" type="noConversion"/>
  </si>
  <si>
    <t>Tr（ns）</t>
    <phoneticPr fontId="1" type="noConversion"/>
  </si>
  <si>
    <t>Tf（ns）</t>
    <phoneticPr fontId="1" type="noConversion"/>
  </si>
  <si>
    <t>吸收电容（pF）</t>
    <phoneticPr fontId="1" type="noConversion"/>
  </si>
  <si>
    <t>R2(KΩ)</t>
    <phoneticPr fontId="1" type="noConversion"/>
  </si>
  <si>
    <t>吸收电阻（Ω）</t>
    <phoneticPr fontId="1" type="noConversion"/>
  </si>
  <si>
    <t>电阻功率（W）</t>
    <phoneticPr fontId="1" type="noConversion"/>
  </si>
  <si>
    <t>选取标准值（pF）</t>
    <phoneticPr fontId="1" type="noConversion"/>
  </si>
  <si>
    <t>选取标准值（Ω）</t>
    <phoneticPr fontId="1" type="noConversion"/>
  </si>
  <si>
    <t>实效磁路长度le（mm）</t>
    <phoneticPr fontId="1" type="noConversion"/>
  </si>
  <si>
    <t>初始磁导率Ui</t>
    <phoneticPr fontId="1" type="noConversion"/>
  </si>
  <si>
    <t>精确气隙（mm）</t>
    <phoneticPr fontId="1" type="noConversion"/>
  </si>
  <si>
    <t>AWG</t>
    <phoneticPr fontId="1" type="noConversion"/>
  </si>
  <si>
    <t>直径mm</t>
    <phoneticPr fontId="1" type="noConversion"/>
  </si>
  <si>
    <t>截面积</t>
    <phoneticPr fontId="1" type="noConversion"/>
  </si>
  <si>
    <t>正常电流(A)</t>
    <phoneticPr fontId="1" type="noConversion"/>
  </si>
  <si>
    <t>最大电流(A)</t>
    <phoneticPr fontId="1" type="noConversion"/>
  </si>
  <si>
    <t>封闭环境电流（A)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</si>
</sst>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Protection="1">
      <alignment vertical="center"/>
      <protection locked="0"/>
    </xf>
    <xf numFmtId="0" fontId="4" fillId="2" borderId="1" xfId="0" applyFont="1" applyFill="1" applyBorder="1">
      <alignment vertical="center"/>
    </xf>
    <xf numFmtId="0" fontId="5" fillId="4" borderId="1" xfId="0" applyFont="1" applyFill="1" applyBorder="1" applyProtection="1">
      <alignment vertical="center"/>
      <protection locked="0"/>
    </xf>
    <xf numFmtId="0" fontId="5" fillId="4" borderId="1" xfId="0" applyFont="1" applyFill="1" applyBorder="1">
      <alignment vertical="center"/>
    </xf>
    <xf numFmtId="0" fontId="5" fillId="5" borderId="1" xfId="0" applyFont="1" applyFill="1" applyBorder="1" applyProtection="1">
      <alignment vertical="center"/>
      <protection locked="0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3"/>
  <sheetViews>
    <sheetView tabSelected="1" workbookViewId="0">
      <selection activeCell="B23" sqref="B23"/>
    </sheetView>
  </sheetViews>
  <sheetFormatPr defaultRowHeight="13.5"/>
  <cols>
    <col min="1" max="1" width="38.375" bestFit="1" customWidth="1"/>
    <col min="2" max="2" width="19.625" customWidth="1"/>
    <col min="3" max="3" width="20.25" bestFit="1" customWidth="1"/>
    <col min="4" max="4" width="19.25" bestFit="1" customWidth="1"/>
    <col min="5" max="5" width="20.375" bestFit="1" customWidth="1"/>
    <col min="6" max="6" width="20.125" customWidth="1"/>
    <col min="7" max="7" width="16" customWidth="1"/>
    <col min="8" max="8" width="12.125" customWidth="1"/>
    <col min="9" max="9" width="12" customWidth="1"/>
    <col min="10" max="10" width="14.75" customWidth="1"/>
  </cols>
  <sheetData>
    <row r="2" spans="1:10">
      <c r="A2" s="1" t="s">
        <v>23</v>
      </c>
      <c r="B2" s="2" t="s">
        <v>20</v>
      </c>
      <c r="C2" s="3" t="s">
        <v>21</v>
      </c>
      <c r="D2" s="4" t="s">
        <v>22</v>
      </c>
    </row>
    <row r="4" spans="1:10">
      <c r="A4" s="5" t="s">
        <v>19</v>
      </c>
      <c r="B4" s="5"/>
      <c r="C4" s="5"/>
      <c r="D4" s="5"/>
      <c r="E4" s="5"/>
      <c r="F4" s="5"/>
    </row>
    <row r="5" spans="1:10">
      <c r="A5" s="5" t="s">
        <v>3</v>
      </c>
      <c r="B5" s="5" t="s">
        <v>0</v>
      </c>
      <c r="C5" s="5" t="s">
        <v>4</v>
      </c>
      <c r="D5" s="5" t="s">
        <v>1</v>
      </c>
      <c r="E5" s="5" t="s">
        <v>6</v>
      </c>
      <c r="F5" s="5" t="s">
        <v>2</v>
      </c>
      <c r="H5" t="s">
        <v>37</v>
      </c>
    </row>
    <row r="6" spans="1:10" ht="25.5">
      <c r="A6" s="8">
        <v>80</v>
      </c>
      <c r="B6" s="6">
        <v>0.45</v>
      </c>
      <c r="C6" s="8">
        <v>220</v>
      </c>
      <c r="D6" s="8">
        <v>10</v>
      </c>
      <c r="E6" s="7">
        <f>输入电压额定值*(1-输入电压误差/100)*1.414</f>
        <v>279.97199999999998</v>
      </c>
      <c r="F6" s="9">
        <f>TRUNC((2*计划输出功率)/(占空比最大值*输入电压最小),2)</f>
        <v>1.26</v>
      </c>
      <c r="H6" s="9">
        <f>TRUNC(1/原边电流峰值,2)</f>
        <v>0.79</v>
      </c>
    </row>
    <row r="8" spans="1:10">
      <c r="A8" s="5" t="s">
        <v>5</v>
      </c>
      <c r="B8" s="5"/>
      <c r="D8" t="s">
        <v>24</v>
      </c>
    </row>
    <row r="9" spans="1:10">
      <c r="A9" s="5" t="s">
        <v>7</v>
      </c>
      <c r="B9" s="5" t="s">
        <v>8</v>
      </c>
      <c r="D9" t="s">
        <v>25</v>
      </c>
      <c r="E9" t="s">
        <v>26</v>
      </c>
      <c r="F9" t="s">
        <v>27</v>
      </c>
      <c r="H9" t="s">
        <v>28</v>
      </c>
      <c r="I9" t="s">
        <v>29</v>
      </c>
      <c r="J9" t="s">
        <v>30</v>
      </c>
    </row>
    <row r="10" spans="1:10" ht="25.5">
      <c r="A10" s="8">
        <v>138</v>
      </c>
      <c r="B10" s="10">
        <f>TRUNC(((输入电压最小*占空比最大值)/(原边电流峰值*工作频率*1000)*1000),2)</f>
        <v>0.72</v>
      </c>
      <c r="D10" s="8">
        <v>1000</v>
      </c>
      <c r="E10" s="8">
        <v>10</v>
      </c>
      <c r="F10" s="9">
        <f>INT((1/((定时电容*0.000000000001*Vosc/Irt)+(定时电容*(0.000000000001)*Vosc/(Idis-Irt))))/1000)</f>
        <v>276</v>
      </c>
      <c r="H10" s="6">
        <v>1.7</v>
      </c>
      <c r="I10" s="6">
        <f>5/(定时电阻*1000)</f>
        <v>5.0000000000000001E-4</v>
      </c>
      <c r="J10" s="6">
        <v>8.3000000000000001E-3</v>
      </c>
    </row>
    <row r="12" spans="1:10">
      <c r="A12" s="5" t="s">
        <v>9</v>
      </c>
      <c r="B12" s="5"/>
      <c r="C12" s="5"/>
      <c r="D12" s="5"/>
    </row>
    <row r="13" spans="1:10" ht="15.75">
      <c r="A13" s="5" t="s">
        <v>10</v>
      </c>
      <c r="B13" s="5" t="s">
        <v>13</v>
      </c>
      <c r="C13" s="5" t="s">
        <v>11</v>
      </c>
      <c r="D13" s="5" t="s">
        <v>12</v>
      </c>
      <c r="E13" s="12" t="s">
        <v>47</v>
      </c>
      <c r="F13" s="12" t="s">
        <v>48</v>
      </c>
      <c r="G13" s="12" t="s">
        <v>49</v>
      </c>
    </row>
    <row r="14" spans="1:10" ht="25.5">
      <c r="A14" s="8">
        <v>0.45</v>
      </c>
      <c r="B14" s="6">
        <f>饱和磁通/3</f>
        <v>0.15</v>
      </c>
      <c r="C14" s="8">
        <v>161</v>
      </c>
      <c r="D14" s="11">
        <f>TRUNC(((0.4*PI()*原边电感量*0.001*原边电流峰值*原边电流峰值*0.001)/(设计最大磁通*设计最大磁通*有效截面积*0.000001)),2)</f>
        <v>0.39</v>
      </c>
      <c r="E14" s="8">
        <v>74.599999999999994</v>
      </c>
      <c r="F14" s="8">
        <v>2400</v>
      </c>
      <c r="G14" s="9">
        <f>TRUNC(气隙长度-(E14/F14),2)</f>
        <v>0.35</v>
      </c>
    </row>
    <row r="17" spans="1:4">
      <c r="A17" s="5" t="s">
        <v>14</v>
      </c>
    </row>
    <row r="18" spans="1:4">
      <c r="A18" s="5" t="s">
        <v>15</v>
      </c>
    </row>
    <row r="19" spans="1:4" ht="25.5">
      <c r="A19" s="11">
        <f>INT((设计最大磁通*1000000*气隙长度*0.001)/(0.4*PI()*原边电流峰值))</f>
        <v>36</v>
      </c>
    </row>
    <row r="21" spans="1:4">
      <c r="A21" s="5" t="s">
        <v>16</v>
      </c>
      <c r="B21" s="5"/>
    </row>
    <row r="22" spans="1:4">
      <c r="A22" s="5" t="s">
        <v>17</v>
      </c>
      <c r="B22" s="5" t="s">
        <v>18</v>
      </c>
    </row>
    <row r="23" spans="1:4" ht="25.5">
      <c r="A23" s="8">
        <v>12</v>
      </c>
      <c r="B23" s="11">
        <f>ROUNDUP((原边匝数*(计划输出电压+1)*(1-占空比最大值))/(占空比最大值*输入电压最小),2)</f>
        <v>2.0499999999999998</v>
      </c>
    </row>
    <row r="24" spans="1:4" ht="25.5">
      <c r="A24" s="8">
        <v>7.5</v>
      </c>
      <c r="B24" s="11">
        <f>ROUNDUP((原边匝数*(A24+1)*(1-占空比最大值))/(占空比最大值*输入电压最小),2)</f>
        <v>1.34</v>
      </c>
    </row>
    <row r="25" spans="1:4" ht="25.5">
      <c r="A25" s="8">
        <v>17.5</v>
      </c>
      <c r="B25" s="11">
        <f>ROUNDUP((原边匝数*(A25+1)*(1-占空比最大值))/(占空比最大值*输入电压最小),2)</f>
        <v>2.9099999999999997</v>
      </c>
    </row>
    <row r="26" spans="1:4" ht="25.5">
      <c r="A26" s="8">
        <v>0</v>
      </c>
      <c r="B26" s="11">
        <f>ROUNDUP((原边匝数*(A26+1)*(1-占空比最大值))/(占空比最大值*输入电压最小),2)</f>
        <v>0.16</v>
      </c>
    </row>
    <row r="27" spans="1:4" ht="25.5">
      <c r="A27" s="8">
        <v>0</v>
      </c>
      <c r="B27" s="11">
        <f>ROUNDUP((原边匝数*(A27+1)*(1-占空比最大值))/(占空比最大值*输入电压最小),2)</f>
        <v>0.16</v>
      </c>
    </row>
    <row r="28" spans="1:4" ht="25.5">
      <c r="A28" s="8">
        <v>0</v>
      </c>
      <c r="B28" s="11">
        <f>ROUNDUP((原边匝数*(A28+1)*(1-占空比最大值))/(占空比最大值*输入电压最小),2)</f>
        <v>0.16</v>
      </c>
    </row>
    <row r="31" spans="1:4">
      <c r="A31" t="s">
        <v>31</v>
      </c>
    </row>
    <row r="32" spans="1:4">
      <c r="A32" t="s">
        <v>32</v>
      </c>
      <c r="B32" t="s">
        <v>33</v>
      </c>
      <c r="C32" t="s">
        <v>34</v>
      </c>
      <c r="D32" t="s">
        <v>35</v>
      </c>
    </row>
    <row r="33" spans="1:7" ht="25.5">
      <c r="A33" s="8">
        <v>10</v>
      </c>
      <c r="B33" s="8">
        <v>12</v>
      </c>
      <c r="C33" s="6">
        <v>2.5</v>
      </c>
      <c r="D33" s="11">
        <f>TRUNC(上电阻/(Vo/Vref-1),2)</f>
        <v>2.63</v>
      </c>
    </row>
    <row r="35" spans="1:7">
      <c r="A35" t="s">
        <v>36</v>
      </c>
    </row>
    <row r="36" spans="1:7">
      <c r="A36" t="s">
        <v>42</v>
      </c>
    </row>
    <row r="37" spans="1:7" ht="25.5">
      <c r="A37" s="11">
        <f>TRUNC((Vo-Vref-1.2)/3,2)</f>
        <v>2.76</v>
      </c>
    </row>
    <row r="41" spans="1:7">
      <c r="A41" t="s">
        <v>38</v>
      </c>
    </row>
    <row r="42" spans="1:7">
      <c r="A42" t="s">
        <v>39</v>
      </c>
      <c r="B42" t="s">
        <v>40</v>
      </c>
      <c r="C42" t="s">
        <v>41</v>
      </c>
      <c r="D42" t="s">
        <v>45</v>
      </c>
      <c r="E42" t="s">
        <v>43</v>
      </c>
      <c r="F42" t="s">
        <v>46</v>
      </c>
      <c r="G42" t="s">
        <v>44</v>
      </c>
    </row>
    <row r="43" spans="1:7" ht="25.5">
      <c r="A43" s="8">
        <v>45</v>
      </c>
      <c r="B43" s="8">
        <v>35</v>
      </c>
      <c r="C43" s="11">
        <f>INT((原边电流峰值*(A43+B43)*0.000000001/输入电压最小)*1000000000000)</f>
        <v>360</v>
      </c>
      <c r="D43" s="8">
        <v>330</v>
      </c>
      <c r="E43" s="11">
        <f>INT(占空比最大值/(3*D43*工作频率*1000*0.000000000001))</f>
        <v>3293</v>
      </c>
      <c r="F43" s="8">
        <v>3900</v>
      </c>
      <c r="G43" s="11">
        <f>TRUNC(D43*0.000000000001*输入电压最小*输入电压最小*工作频率*1000/2,2)</f>
        <v>1.78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8" sqref="E8"/>
    </sheetView>
  </sheetViews>
  <sheetFormatPr defaultRowHeight="13.5"/>
  <cols>
    <col min="4" max="4" width="12.75" bestFit="1" customWidth="1"/>
    <col min="5" max="5" width="12.25" bestFit="1" customWidth="1"/>
    <col min="6" max="6" width="18" customWidth="1"/>
  </cols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20</v>
      </c>
      <c r="B2">
        <f>TRUNC(0.127*POWER(92,(36-A2)/39),4)</f>
        <v>0.81179999999999997</v>
      </c>
      <c r="C2">
        <f>TRUNC(PI()*B2*B2/4,3)</f>
        <v>0.51700000000000002</v>
      </c>
      <c r="D2">
        <f>ROUNDUP(POWER((B2/0.0254),2)/500,1)</f>
        <v>2.1</v>
      </c>
      <c r="E2">
        <f>ROUNDUP(D2*500/438.489,1)</f>
        <v>2.4</v>
      </c>
      <c r="F2">
        <f>TRUNC(C2*2.5,2)</f>
        <v>1.29</v>
      </c>
    </row>
    <row r="3" spans="1:6">
      <c r="A3">
        <v>21</v>
      </c>
      <c r="B3">
        <f t="shared" ref="B3:B20" si="0">TRUNC(0.127*POWER(92,(36-A3)/39),4)</f>
        <v>0.72289999999999999</v>
      </c>
      <c r="C3">
        <f t="shared" ref="C3:C20" si="1">TRUNC(PI()*B3*B3/4,3)</f>
        <v>0.41</v>
      </c>
      <c r="D3">
        <f t="shared" ref="D3:D20" si="2">ROUNDUP(POWER((B3/0.0254),2)/500,1)</f>
        <v>1.7000000000000002</v>
      </c>
      <c r="E3">
        <f t="shared" ref="E3:E20" si="3">ROUNDUP(D3*500/438.489,1)</f>
        <v>2</v>
      </c>
      <c r="F3">
        <f t="shared" ref="F3:F20" si="4">TRUNC(C3*2.5,2)</f>
        <v>1.02</v>
      </c>
    </row>
    <row r="4" spans="1:6">
      <c r="A4">
        <v>22</v>
      </c>
      <c r="B4">
        <f t="shared" si="0"/>
        <v>0.64380000000000004</v>
      </c>
      <c r="C4">
        <f t="shared" si="1"/>
        <v>0.32500000000000001</v>
      </c>
      <c r="D4">
        <f t="shared" si="2"/>
        <v>1.3</v>
      </c>
      <c r="E4">
        <f t="shared" si="3"/>
        <v>1.5</v>
      </c>
      <c r="F4">
        <f t="shared" si="4"/>
        <v>0.81</v>
      </c>
    </row>
    <row r="5" spans="1:6">
      <c r="A5">
        <v>23</v>
      </c>
      <c r="B5">
        <f t="shared" si="0"/>
        <v>0.57330000000000003</v>
      </c>
      <c r="C5">
        <f t="shared" si="1"/>
        <v>0.25800000000000001</v>
      </c>
      <c r="D5">
        <f t="shared" si="2"/>
        <v>1.1000000000000001</v>
      </c>
      <c r="E5">
        <f t="shared" si="3"/>
        <v>1.3</v>
      </c>
      <c r="F5">
        <f t="shared" si="4"/>
        <v>0.64</v>
      </c>
    </row>
    <row r="6" spans="1:6">
      <c r="A6">
        <v>24</v>
      </c>
      <c r="B6">
        <f t="shared" si="0"/>
        <v>0.51049999999999995</v>
      </c>
      <c r="C6">
        <f t="shared" si="1"/>
        <v>0.20399999999999999</v>
      </c>
      <c r="D6">
        <f t="shared" si="2"/>
        <v>0.9</v>
      </c>
      <c r="E6">
        <f t="shared" si="3"/>
        <v>1.1000000000000001</v>
      </c>
      <c r="F6">
        <f t="shared" si="4"/>
        <v>0.51</v>
      </c>
    </row>
    <row r="7" spans="1:6">
      <c r="A7">
        <v>25</v>
      </c>
      <c r="B7">
        <f t="shared" si="0"/>
        <v>0.4546</v>
      </c>
      <c r="C7">
        <f t="shared" si="1"/>
        <v>0.16200000000000001</v>
      </c>
      <c r="D7">
        <f t="shared" si="2"/>
        <v>0.7</v>
      </c>
      <c r="E7">
        <f t="shared" si="3"/>
        <v>0.79999999999999993</v>
      </c>
      <c r="F7">
        <f t="shared" si="4"/>
        <v>0.4</v>
      </c>
    </row>
    <row r="8" spans="1:6">
      <c r="A8">
        <v>26</v>
      </c>
      <c r="B8">
        <f t="shared" si="0"/>
        <v>0.40479999999999999</v>
      </c>
      <c r="C8">
        <f t="shared" si="1"/>
        <v>0.128</v>
      </c>
      <c r="D8">
        <f t="shared" si="2"/>
        <v>0.6</v>
      </c>
      <c r="E8">
        <f t="shared" si="3"/>
        <v>0.7</v>
      </c>
      <c r="F8">
        <f t="shared" si="4"/>
        <v>0.32</v>
      </c>
    </row>
    <row r="9" spans="1:6">
      <c r="A9">
        <v>27</v>
      </c>
      <c r="B9">
        <f t="shared" si="0"/>
        <v>0.36049999999999999</v>
      </c>
      <c r="C9">
        <f t="shared" si="1"/>
        <v>0.10199999999999999</v>
      </c>
      <c r="D9">
        <f t="shared" si="2"/>
        <v>0.5</v>
      </c>
      <c r="E9">
        <f t="shared" si="3"/>
        <v>0.6</v>
      </c>
      <c r="F9">
        <f t="shared" si="4"/>
        <v>0.25</v>
      </c>
    </row>
    <row r="10" spans="1:6">
      <c r="A10">
        <v>28</v>
      </c>
      <c r="B10">
        <f t="shared" si="0"/>
        <v>0.32100000000000001</v>
      </c>
      <c r="C10">
        <f t="shared" si="1"/>
        <v>0.08</v>
      </c>
      <c r="D10">
        <f t="shared" si="2"/>
        <v>0.4</v>
      </c>
      <c r="E10">
        <f t="shared" si="3"/>
        <v>0.5</v>
      </c>
      <c r="F10">
        <f t="shared" si="4"/>
        <v>0.2</v>
      </c>
    </row>
    <row r="11" spans="1:6">
      <c r="A11">
        <v>29</v>
      </c>
      <c r="B11">
        <f t="shared" si="0"/>
        <v>0.28589999999999999</v>
      </c>
      <c r="C11">
        <f t="shared" si="1"/>
        <v>6.4000000000000001E-2</v>
      </c>
      <c r="D11">
        <f t="shared" si="2"/>
        <v>0.30000000000000004</v>
      </c>
      <c r="E11">
        <f t="shared" si="3"/>
        <v>0.4</v>
      </c>
      <c r="F11">
        <f t="shared" si="4"/>
        <v>0.16</v>
      </c>
    </row>
    <row r="12" spans="1:6">
      <c r="A12">
        <v>30</v>
      </c>
      <c r="B12">
        <f t="shared" si="0"/>
        <v>0.25459999999999999</v>
      </c>
      <c r="C12">
        <f t="shared" si="1"/>
        <v>0.05</v>
      </c>
      <c r="D12">
        <f t="shared" si="2"/>
        <v>0.30000000000000004</v>
      </c>
      <c r="E12">
        <f t="shared" si="3"/>
        <v>0.4</v>
      </c>
      <c r="F12">
        <f t="shared" si="4"/>
        <v>0.12</v>
      </c>
    </row>
    <row r="13" spans="1:6">
      <c r="A13">
        <v>31</v>
      </c>
      <c r="B13">
        <f t="shared" si="0"/>
        <v>0.22670000000000001</v>
      </c>
      <c r="C13">
        <f t="shared" si="1"/>
        <v>0.04</v>
      </c>
      <c r="D13">
        <f t="shared" si="2"/>
        <v>0.2</v>
      </c>
      <c r="E13">
        <f t="shared" si="3"/>
        <v>0.30000000000000004</v>
      </c>
      <c r="F13">
        <f t="shared" si="4"/>
        <v>0.1</v>
      </c>
    </row>
    <row r="14" spans="1:6">
      <c r="A14">
        <v>32</v>
      </c>
      <c r="B14">
        <f t="shared" si="0"/>
        <v>0.2019</v>
      </c>
      <c r="C14">
        <f t="shared" si="1"/>
        <v>3.2000000000000001E-2</v>
      </c>
      <c r="D14">
        <f t="shared" si="2"/>
        <v>0.2</v>
      </c>
      <c r="E14">
        <f t="shared" si="3"/>
        <v>0.30000000000000004</v>
      </c>
      <c r="F14">
        <f t="shared" si="4"/>
        <v>0.08</v>
      </c>
    </row>
    <row r="15" spans="1:6">
      <c r="A15">
        <v>33</v>
      </c>
      <c r="B15">
        <f t="shared" si="0"/>
        <v>0.17979999999999999</v>
      </c>
      <c r="C15">
        <f t="shared" si="1"/>
        <v>2.5000000000000001E-2</v>
      </c>
      <c r="D15">
        <f t="shared" si="2"/>
        <v>0.2</v>
      </c>
      <c r="E15">
        <f t="shared" si="3"/>
        <v>0.30000000000000004</v>
      </c>
      <c r="F15">
        <f t="shared" si="4"/>
        <v>0.06</v>
      </c>
    </row>
    <row r="16" spans="1:6">
      <c r="A16">
        <v>34</v>
      </c>
      <c r="B16">
        <f t="shared" si="0"/>
        <v>0.16009999999999999</v>
      </c>
      <c r="C16">
        <f t="shared" si="1"/>
        <v>0.02</v>
      </c>
      <c r="D16">
        <f t="shared" si="2"/>
        <v>0.1</v>
      </c>
      <c r="E16">
        <f t="shared" si="3"/>
        <v>0.2</v>
      </c>
      <c r="F16">
        <f t="shared" si="4"/>
        <v>0.05</v>
      </c>
    </row>
    <row r="17" spans="1:6">
      <c r="A17">
        <v>35</v>
      </c>
      <c r="B17">
        <f t="shared" si="0"/>
        <v>0.1426</v>
      </c>
      <c r="C17">
        <f t="shared" si="1"/>
        <v>1.4999999999999999E-2</v>
      </c>
      <c r="D17">
        <f t="shared" si="2"/>
        <v>0.1</v>
      </c>
      <c r="E17">
        <f t="shared" si="3"/>
        <v>0.2</v>
      </c>
      <c r="F17">
        <f t="shared" si="4"/>
        <v>0.03</v>
      </c>
    </row>
    <row r="18" spans="1:6">
      <c r="A18">
        <v>36</v>
      </c>
      <c r="B18">
        <f t="shared" si="0"/>
        <v>0.127</v>
      </c>
      <c r="C18">
        <f t="shared" si="1"/>
        <v>1.2E-2</v>
      </c>
      <c r="D18">
        <f t="shared" si="2"/>
        <v>0.1</v>
      </c>
      <c r="E18">
        <f t="shared" si="3"/>
        <v>0.2</v>
      </c>
      <c r="F18">
        <f t="shared" si="4"/>
        <v>0.03</v>
      </c>
    </row>
    <row r="19" spans="1:6">
      <c r="A19">
        <v>37</v>
      </c>
      <c r="B19">
        <f t="shared" si="0"/>
        <v>0.113</v>
      </c>
      <c r="C19">
        <f t="shared" si="1"/>
        <v>0.01</v>
      </c>
      <c r="D19">
        <f t="shared" si="2"/>
        <v>0.1</v>
      </c>
      <c r="E19">
        <f t="shared" si="3"/>
        <v>0.2</v>
      </c>
      <c r="F19">
        <f t="shared" si="4"/>
        <v>0.02</v>
      </c>
    </row>
    <row r="20" spans="1:6">
      <c r="A20">
        <v>38</v>
      </c>
      <c r="B20">
        <f t="shared" si="0"/>
        <v>0.1007</v>
      </c>
      <c r="C20">
        <f t="shared" si="1"/>
        <v>7.0000000000000001E-3</v>
      </c>
      <c r="D20">
        <f t="shared" si="2"/>
        <v>0.1</v>
      </c>
      <c r="E20">
        <f t="shared" si="3"/>
        <v>0.2</v>
      </c>
      <c r="F20">
        <f t="shared" si="4"/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23</vt:i4>
      </vt:variant>
    </vt:vector>
  </HeadingPairs>
  <TitlesOfParts>
    <vt:vector size="26" baseType="lpstr">
      <vt:lpstr>基本变压器计算</vt:lpstr>
      <vt:lpstr>导线线径对照</vt:lpstr>
      <vt:lpstr>Sheet3</vt:lpstr>
      <vt:lpstr>Idis</vt:lpstr>
      <vt:lpstr>Irt</vt:lpstr>
      <vt:lpstr>Vo</vt:lpstr>
      <vt:lpstr>Vosc</vt:lpstr>
      <vt:lpstr>Vref</vt:lpstr>
      <vt:lpstr>饱和磁通</vt:lpstr>
      <vt:lpstr>定时电容</vt:lpstr>
      <vt:lpstr>定时电阻</vt:lpstr>
      <vt:lpstr>工作频率</vt:lpstr>
      <vt:lpstr>计划输出电压</vt:lpstr>
      <vt:lpstr>计划输出功率</vt:lpstr>
      <vt:lpstr>气隙长度</vt:lpstr>
      <vt:lpstr>上电阻</vt:lpstr>
      <vt:lpstr>设计最大磁通</vt:lpstr>
      <vt:lpstr>输入电压额定值</vt:lpstr>
      <vt:lpstr>输入电压误差</vt:lpstr>
      <vt:lpstr>输入电压最小</vt:lpstr>
      <vt:lpstr>输入电压最小值</vt:lpstr>
      <vt:lpstr>有效截面积</vt:lpstr>
      <vt:lpstr>原边电感量</vt:lpstr>
      <vt:lpstr>原边电流峰值</vt:lpstr>
      <vt:lpstr>原边匝数</vt:lpstr>
      <vt:lpstr>占空比最大值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shineyou</dc:creator>
  <cp:lastModifiedBy>xy</cp:lastModifiedBy>
  <dcterms:created xsi:type="dcterms:W3CDTF">2011-03-09T14:44:52Z</dcterms:created>
  <dcterms:modified xsi:type="dcterms:W3CDTF">2011-04-14T03:48:42Z</dcterms:modified>
</cp:coreProperties>
</file>