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ksti\Redistricting\Michigan_PL\Linden\"/>
    </mc:Choice>
  </mc:AlternateContent>
  <xr:revisionPtr revIDLastSave="0" documentId="8_{4866B77C-3F40-4561-9F72-4018344B61D7}" xr6:coauthVersionLast="47" xr6:coauthVersionMax="47" xr10:uidLastSave="{00000000-0000-0000-0000-000000000000}"/>
  <bookViews>
    <workbookView xWindow="0" yWindow="4005" windowWidth="23505" windowHeight="7200" xr2:uid="{00000000-000D-0000-FFFF-FFFF00000000}"/>
  </bookViews>
  <sheets>
    <sheet name="Lopsided Margins" sheetId="1" r:id="rId1"/>
    <sheet name="Mean-Median Difference" sheetId="2" r:id="rId2"/>
    <sheet name="Efficiency Gap" sheetId="3" r:id="rId3"/>
    <sheet name="Seats Votes 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4" l="1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H2" i="4" s="1"/>
  <c r="B4" i="4"/>
  <c r="D3" i="4"/>
  <c r="H3" i="4" s="1"/>
  <c r="B3" i="4"/>
  <c r="F40" i="3"/>
  <c r="C40" i="3"/>
  <c r="B40" i="3"/>
  <c r="H40" i="3" s="1"/>
  <c r="H39" i="3"/>
  <c r="F39" i="3"/>
  <c r="E39" i="3"/>
  <c r="J39" i="3" s="1"/>
  <c r="D39" i="3"/>
  <c r="G39" i="3" s="1"/>
  <c r="I39" i="3" s="1"/>
  <c r="C39" i="3"/>
  <c r="B39" i="3"/>
  <c r="C38" i="3"/>
  <c r="B38" i="3"/>
  <c r="I37" i="3"/>
  <c r="E37" i="3"/>
  <c r="D37" i="3"/>
  <c r="G37" i="3" s="1"/>
  <c r="H37" i="3" s="1"/>
  <c r="J37" i="3" s="1"/>
  <c r="C37" i="3"/>
  <c r="B37" i="3"/>
  <c r="F37" i="3" s="1"/>
  <c r="K37" i="3" s="1"/>
  <c r="C36" i="3"/>
  <c r="B36" i="3"/>
  <c r="D36" i="3" s="1"/>
  <c r="G36" i="3" s="1"/>
  <c r="H35" i="3"/>
  <c r="C35" i="3"/>
  <c r="B35" i="3"/>
  <c r="F35" i="3" s="1"/>
  <c r="I34" i="3"/>
  <c r="F34" i="3"/>
  <c r="K34" i="3" s="1"/>
  <c r="C34" i="3"/>
  <c r="B34" i="3"/>
  <c r="E34" i="3" s="1"/>
  <c r="C33" i="3"/>
  <c r="B33" i="3"/>
  <c r="D33" i="3" s="1"/>
  <c r="G33" i="3" s="1"/>
  <c r="F32" i="3"/>
  <c r="C32" i="3"/>
  <c r="B32" i="3"/>
  <c r="H32" i="3" s="1"/>
  <c r="I31" i="3"/>
  <c r="F31" i="3"/>
  <c r="K31" i="3" s="1"/>
  <c r="E31" i="3"/>
  <c r="D31" i="3"/>
  <c r="G31" i="3" s="1"/>
  <c r="H31" i="3" s="1"/>
  <c r="C31" i="3"/>
  <c r="B31" i="3"/>
  <c r="C30" i="3"/>
  <c r="B30" i="3"/>
  <c r="I30" i="3" s="1"/>
  <c r="I29" i="3"/>
  <c r="E29" i="3"/>
  <c r="D29" i="3"/>
  <c r="G29" i="3" s="1"/>
  <c r="H29" i="3" s="1"/>
  <c r="J29" i="3" s="1"/>
  <c r="C29" i="3"/>
  <c r="B29" i="3"/>
  <c r="F29" i="3" s="1"/>
  <c r="K29" i="3" s="1"/>
  <c r="C28" i="3"/>
  <c r="B28" i="3"/>
  <c r="H27" i="3"/>
  <c r="C27" i="3"/>
  <c r="B27" i="3"/>
  <c r="F27" i="3" s="1"/>
  <c r="H26" i="3"/>
  <c r="F26" i="3"/>
  <c r="C26" i="3"/>
  <c r="B26" i="3"/>
  <c r="E26" i="3" s="1"/>
  <c r="J26" i="3" s="1"/>
  <c r="C25" i="3"/>
  <c r="B25" i="3"/>
  <c r="F24" i="3"/>
  <c r="C24" i="3"/>
  <c r="B24" i="3"/>
  <c r="I23" i="3"/>
  <c r="F23" i="3"/>
  <c r="K23" i="3" s="1"/>
  <c r="E23" i="3"/>
  <c r="D23" i="3"/>
  <c r="G23" i="3" s="1"/>
  <c r="H23" i="3" s="1"/>
  <c r="C23" i="3"/>
  <c r="B23" i="3"/>
  <c r="C22" i="3"/>
  <c r="B22" i="3"/>
  <c r="I21" i="3"/>
  <c r="E21" i="3"/>
  <c r="D21" i="3"/>
  <c r="G21" i="3" s="1"/>
  <c r="H21" i="3" s="1"/>
  <c r="J21" i="3" s="1"/>
  <c r="C21" i="3"/>
  <c r="B21" i="3"/>
  <c r="F21" i="3" s="1"/>
  <c r="K21" i="3" s="1"/>
  <c r="C20" i="3"/>
  <c r="B20" i="3"/>
  <c r="E20" i="3" s="1"/>
  <c r="H19" i="3"/>
  <c r="C19" i="3"/>
  <c r="B19" i="3"/>
  <c r="F19" i="3" s="1"/>
  <c r="H18" i="3"/>
  <c r="F18" i="3"/>
  <c r="C18" i="3"/>
  <c r="B18" i="3"/>
  <c r="E18" i="3" s="1"/>
  <c r="J18" i="3" s="1"/>
  <c r="C17" i="3"/>
  <c r="B17" i="3"/>
  <c r="I17" i="3" s="1"/>
  <c r="F16" i="3"/>
  <c r="C16" i="3"/>
  <c r="D16" i="3" s="1"/>
  <c r="G16" i="3" s="1"/>
  <c r="B16" i="3"/>
  <c r="I16" i="3" s="1"/>
  <c r="K16" i="3" s="1"/>
  <c r="I15" i="3"/>
  <c r="F15" i="3"/>
  <c r="K15" i="3" s="1"/>
  <c r="E15" i="3"/>
  <c r="D15" i="3"/>
  <c r="G15" i="3" s="1"/>
  <c r="H15" i="3" s="1"/>
  <c r="C15" i="3"/>
  <c r="B15" i="3"/>
  <c r="C14" i="3"/>
  <c r="B14" i="3"/>
  <c r="I13" i="3"/>
  <c r="E13" i="3"/>
  <c r="D13" i="3"/>
  <c r="G13" i="3" s="1"/>
  <c r="H13" i="3" s="1"/>
  <c r="J13" i="3" s="1"/>
  <c r="C13" i="3"/>
  <c r="B13" i="3"/>
  <c r="F13" i="3" s="1"/>
  <c r="K13" i="3" s="1"/>
  <c r="C12" i="3"/>
  <c r="B12" i="3"/>
  <c r="D12" i="3" s="1"/>
  <c r="G12" i="3" s="1"/>
  <c r="H11" i="3"/>
  <c r="C11" i="3"/>
  <c r="B11" i="3"/>
  <c r="F11" i="3" s="1"/>
  <c r="I10" i="3"/>
  <c r="F10" i="3"/>
  <c r="K10" i="3" s="1"/>
  <c r="C10" i="3"/>
  <c r="B10" i="3"/>
  <c r="E10" i="3" s="1"/>
  <c r="C9" i="3"/>
  <c r="B9" i="3"/>
  <c r="I9" i="3" s="1"/>
  <c r="F8" i="3"/>
  <c r="C8" i="3"/>
  <c r="B8" i="3"/>
  <c r="I8" i="3" s="1"/>
  <c r="K8" i="3" s="1"/>
  <c r="I7" i="3"/>
  <c r="F7" i="3"/>
  <c r="K7" i="3" s="1"/>
  <c r="E7" i="3"/>
  <c r="C7" i="3"/>
  <c r="B7" i="3"/>
  <c r="D7" i="3" s="1"/>
  <c r="G7" i="3" s="1"/>
  <c r="H7" i="3" s="1"/>
  <c r="C6" i="3"/>
  <c r="B6" i="3"/>
  <c r="I6" i="3" s="1"/>
  <c r="F5" i="3"/>
  <c r="C5" i="3"/>
  <c r="D5" i="3" s="1"/>
  <c r="G5" i="3" s="1"/>
  <c r="B5" i="3"/>
  <c r="I5" i="3" s="1"/>
  <c r="K5" i="3" s="1"/>
  <c r="I4" i="3"/>
  <c r="F4" i="3"/>
  <c r="K4" i="3" s="1"/>
  <c r="E4" i="3"/>
  <c r="D4" i="3"/>
  <c r="G4" i="3" s="1"/>
  <c r="H4" i="3" s="1"/>
  <c r="C4" i="3"/>
  <c r="B4" i="3"/>
  <c r="C3" i="3"/>
  <c r="B3" i="3"/>
  <c r="I3" i="3" s="1"/>
  <c r="C37" i="2"/>
  <c r="B37" i="2"/>
  <c r="C33" i="2"/>
  <c r="C30" i="2"/>
  <c r="B30" i="2"/>
  <c r="B28" i="2"/>
  <c r="C21" i="2"/>
  <c r="B21" i="2"/>
  <c r="C17" i="2"/>
  <c r="C14" i="2"/>
  <c r="B14" i="2"/>
  <c r="B12" i="2"/>
  <c r="F40" i="1"/>
  <c r="E40" i="4" s="1"/>
  <c r="D40" i="1"/>
  <c r="E40" i="1" s="1"/>
  <c r="D39" i="1"/>
  <c r="F39" i="1" s="1"/>
  <c r="D38" i="1"/>
  <c r="E38" i="1" s="1"/>
  <c r="F37" i="1"/>
  <c r="H37" i="1" s="1"/>
  <c r="E37" i="1"/>
  <c r="G37" i="1" s="1"/>
  <c r="D37" i="1"/>
  <c r="D36" i="1"/>
  <c r="F36" i="1" s="1"/>
  <c r="E35" i="1"/>
  <c r="C35" i="4" s="1"/>
  <c r="D35" i="1"/>
  <c r="F35" i="1" s="1"/>
  <c r="D34" i="1"/>
  <c r="E34" i="1" s="1"/>
  <c r="F33" i="1"/>
  <c r="H33" i="1" s="1"/>
  <c r="D33" i="1"/>
  <c r="E33" i="1" s="1"/>
  <c r="D32" i="1"/>
  <c r="F32" i="1" s="1"/>
  <c r="D31" i="1"/>
  <c r="F31" i="1" s="1"/>
  <c r="H30" i="1"/>
  <c r="F30" i="1"/>
  <c r="E30" i="4" s="1"/>
  <c r="E30" i="1"/>
  <c r="G30" i="1" s="1"/>
  <c r="D30" i="1"/>
  <c r="D29" i="1"/>
  <c r="E29" i="1" s="1"/>
  <c r="G28" i="1"/>
  <c r="F28" i="1"/>
  <c r="E28" i="4" s="1"/>
  <c r="E28" i="1"/>
  <c r="C28" i="4" s="1"/>
  <c r="D28" i="1"/>
  <c r="D27" i="1"/>
  <c r="F27" i="1" s="1"/>
  <c r="D26" i="1"/>
  <c r="E26" i="1" s="1"/>
  <c r="F25" i="1"/>
  <c r="C25" i="2" s="1"/>
  <c r="E25" i="1"/>
  <c r="B25" i="2" s="1"/>
  <c r="D25" i="1"/>
  <c r="F24" i="1"/>
  <c r="E24" i="4" s="1"/>
  <c r="D24" i="1"/>
  <c r="E24" i="1" s="1"/>
  <c r="D23" i="1"/>
  <c r="F23" i="1" s="1"/>
  <c r="D22" i="1"/>
  <c r="F22" i="1" s="1"/>
  <c r="F21" i="1"/>
  <c r="H21" i="1" s="1"/>
  <c r="E21" i="1"/>
  <c r="G21" i="1" s="1"/>
  <c r="D21" i="1"/>
  <c r="D20" i="1"/>
  <c r="F20" i="1" s="1"/>
  <c r="D19" i="1"/>
  <c r="F19" i="1" s="1"/>
  <c r="D18" i="1"/>
  <c r="F18" i="1" s="1"/>
  <c r="F17" i="1"/>
  <c r="H17" i="1" s="1"/>
  <c r="D17" i="1"/>
  <c r="E17" i="1" s="1"/>
  <c r="D16" i="1"/>
  <c r="E16" i="1" s="1"/>
  <c r="D15" i="1"/>
  <c r="F15" i="1" s="1"/>
  <c r="H14" i="1"/>
  <c r="F14" i="1"/>
  <c r="E14" i="4" s="1"/>
  <c r="E14" i="1"/>
  <c r="G14" i="1" s="1"/>
  <c r="D14" i="1"/>
  <c r="D13" i="1"/>
  <c r="E13" i="1" s="1"/>
  <c r="G12" i="1"/>
  <c r="F12" i="1"/>
  <c r="E12" i="4" s="1"/>
  <c r="E12" i="1"/>
  <c r="C12" i="4" s="1"/>
  <c r="D12" i="1"/>
  <c r="D11" i="1"/>
  <c r="F11" i="1" s="1"/>
  <c r="D10" i="1"/>
  <c r="F10" i="1" s="1"/>
  <c r="F9" i="1"/>
  <c r="C9" i="2" s="1"/>
  <c r="E9" i="1"/>
  <c r="B9" i="2" s="1"/>
  <c r="D9" i="1"/>
  <c r="F8" i="1"/>
  <c r="E8" i="4" s="1"/>
  <c r="D8" i="1"/>
  <c r="E8" i="1" s="1"/>
  <c r="D7" i="1"/>
  <c r="E7" i="1" s="1"/>
  <c r="F6" i="1"/>
  <c r="H6" i="1" s="1"/>
  <c r="E6" i="1"/>
  <c r="B6" i="2" s="1"/>
  <c r="D6" i="1"/>
  <c r="D5" i="1"/>
  <c r="F5" i="1" s="1"/>
  <c r="D4" i="1"/>
  <c r="E4" i="1" s="1"/>
  <c r="F3" i="1"/>
  <c r="C3" i="2" s="1"/>
  <c r="E3" i="1"/>
  <c r="B3" i="2" s="1"/>
  <c r="D3" i="1"/>
  <c r="H18" i="1" l="1"/>
  <c r="E18" i="4"/>
  <c r="C18" i="2"/>
  <c r="E20" i="4"/>
  <c r="C20" i="2"/>
  <c r="H20" i="1"/>
  <c r="J31" i="3"/>
  <c r="E39" i="4"/>
  <c r="C39" i="2"/>
  <c r="H39" i="1"/>
  <c r="E10" i="4"/>
  <c r="H10" i="1"/>
  <c r="C10" i="2"/>
  <c r="C38" i="4"/>
  <c r="B38" i="2"/>
  <c r="G38" i="1"/>
  <c r="H31" i="1"/>
  <c r="E31" i="4"/>
  <c r="C31" i="2"/>
  <c r="J23" i="3"/>
  <c r="C40" i="4"/>
  <c r="G40" i="1"/>
  <c r="B40" i="2"/>
  <c r="E32" i="4"/>
  <c r="C32" i="2"/>
  <c r="H32" i="1"/>
  <c r="B29" i="2"/>
  <c r="G29" i="1"/>
  <c r="C29" i="4"/>
  <c r="D3" i="2"/>
  <c r="C4" i="4"/>
  <c r="G4" i="1"/>
  <c r="B4" i="2"/>
  <c r="H5" i="1"/>
  <c r="C5" i="2"/>
  <c r="E5" i="4"/>
  <c r="G33" i="1"/>
  <c r="B33" i="2"/>
  <c r="C33" i="4"/>
  <c r="H11" i="1"/>
  <c r="E11" i="4"/>
  <c r="C11" i="2"/>
  <c r="E22" i="4"/>
  <c r="H22" i="1"/>
  <c r="C22" i="2"/>
  <c r="G13" i="1"/>
  <c r="B13" i="2"/>
  <c r="C13" i="4"/>
  <c r="C8" i="4"/>
  <c r="G8" i="1"/>
  <c r="B8" i="2"/>
  <c r="G34" i="1"/>
  <c r="B34" i="2"/>
  <c r="C34" i="4"/>
  <c r="J7" i="3"/>
  <c r="E23" i="4"/>
  <c r="C23" i="2"/>
  <c r="H23" i="1"/>
  <c r="C24" i="4"/>
  <c r="B24" i="2"/>
  <c r="G24" i="1"/>
  <c r="C7" i="4"/>
  <c r="G7" i="1"/>
  <c r="B7" i="2"/>
  <c r="E15" i="4"/>
  <c r="H15" i="1"/>
  <c r="C15" i="2"/>
  <c r="C16" i="4"/>
  <c r="B16" i="2"/>
  <c r="G16" i="1"/>
  <c r="B26" i="2"/>
  <c r="G26" i="1"/>
  <c r="C26" i="4"/>
  <c r="E35" i="4"/>
  <c r="C35" i="2"/>
  <c r="H35" i="1"/>
  <c r="J15" i="3"/>
  <c r="I28" i="3"/>
  <c r="H27" i="1"/>
  <c r="E27" i="4"/>
  <c r="C27" i="2"/>
  <c r="E19" i="4"/>
  <c r="C19" i="2"/>
  <c r="H19" i="1"/>
  <c r="J4" i="3"/>
  <c r="B17" i="2"/>
  <c r="G17" i="1"/>
  <c r="C17" i="4"/>
  <c r="E36" i="4"/>
  <c r="C36" i="2"/>
  <c r="H36" i="1"/>
  <c r="K35" i="3"/>
  <c r="K39" i="3"/>
  <c r="H28" i="1"/>
  <c r="E28" i="3"/>
  <c r="C9" i="4"/>
  <c r="C21" i="4"/>
  <c r="C25" i="4"/>
  <c r="C37" i="4"/>
  <c r="G6" i="1"/>
  <c r="D20" i="3"/>
  <c r="G20" i="3" s="1"/>
  <c r="E22" i="1"/>
  <c r="G25" i="1"/>
  <c r="C6" i="2"/>
  <c r="H3" i="1"/>
  <c r="E36" i="3"/>
  <c r="J36" i="3" s="1"/>
  <c r="D6" i="3"/>
  <c r="G6" i="3" s="1"/>
  <c r="H6" i="3" s="1"/>
  <c r="D17" i="3"/>
  <c r="G17" i="3" s="1"/>
  <c r="F13" i="1"/>
  <c r="E9" i="3"/>
  <c r="E17" i="3"/>
  <c r="E9" i="4"/>
  <c r="E17" i="4"/>
  <c r="E21" i="4"/>
  <c r="E25" i="4"/>
  <c r="E33" i="4"/>
  <c r="E37" i="4"/>
  <c r="E32" i="1"/>
  <c r="D3" i="3"/>
  <c r="G3" i="3" s="1"/>
  <c r="F12" i="3"/>
  <c r="F3" i="3"/>
  <c r="K3" i="3" s="1"/>
  <c r="F6" i="3"/>
  <c r="K6" i="3" s="1"/>
  <c r="H12" i="3"/>
  <c r="D14" i="3"/>
  <c r="G14" i="3" s="1"/>
  <c r="I14" i="3" s="1"/>
  <c r="F17" i="3"/>
  <c r="K17" i="3" s="1"/>
  <c r="H20" i="3"/>
  <c r="J20" i="3" s="1"/>
  <c r="D22" i="3"/>
  <c r="G22" i="3" s="1"/>
  <c r="I22" i="3" s="1"/>
  <c r="F25" i="3"/>
  <c r="H28" i="3"/>
  <c r="D30" i="3"/>
  <c r="G30" i="3" s="1"/>
  <c r="F33" i="3"/>
  <c r="H36" i="3"/>
  <c r="D38" i="3"/>
  <c r="G38" i="3" s="1"/>
  <c r="I38" i="3" s="1"/>
  <c r="D28" i="3"/>
  <c r="G28" i="3" s="1"/>
  <c r="F16" i="1"/>
  <c r="G35" i="1"/>
  <c r="F20" i="3"/>
  <c r="K20" i="3" s="1"/>
  <c r="F28" i="3"/>
  <c r="K28" i="3" s="1"/>
  <c r="E25" i="3"/>
  <c r="J25" i="3" s="1"/>
  <c r="E33" i="3"/>
  <c r="J33" i="3" s="1"/>
  <c r="F4" i="1"/>
  <c r="E23" i="1"/>
  <c r="F7" i="1"/>
  <c r="E20" i="1"/>
  <c r="E36" i="1"/>
  <c r="I12" i="3"/>
  <c r="E14" i="3"/>
  <c r="I20" i="3"/>
  <c r="E22" i="3"/>
  <c r="J22" i="3" s="1"/>
  <c r="E30" i="3"/>
  <c r="I36" i="3"/>
  <c r="E38" i="3"/>
  <c r="C3" i="4"/>
  <c r="C6" i="4"/>
  <c r="C14" i="4"/>
  <c r="C30" i="4"/>
  <c r="D9" i="3"/>
  <c r="G9" i="3" s="1"/>
  <c r="D25" i="3"/>
  <c r="G25" i="3" s="1"/>
  <c r="I25" i="3" s="1"/>
  <c r="F36" i="3"/>
  <c r="E6" i="3"/>
  <c r="E39" i="1"/>
  <c r="F9" i="3"/>
  <c r="K9" i="3" s="1"/>
  <c r="B35" i="2"/>
  <c r="H3" i="3"/>
  <c r="H9" i="3"/>
  <c r="D11" i="3"/>
  <c r="G11" i="3" s="1"/>
  <c r="I11" i="3" s="1"/>
  <c r="K11" i="3" s="1"/>
  <c r="F14" i="3"/>
  <c r="H17" i="3"/>
  <c r="D19" i="3"/>
  <c r="G19" i="3" s="1"/>
  <c r="I19" i="3" s="1"/>
  <c r="K19" i="3" s="1"/>
  <c r="F22" i="3"/>
  <c r="H25" i="3"/>
  <c r="D27" i="3"/>
  <c r="G27" i="3" s="1"/>
  <c r="I27" i="3" s="1"/>
  <c r="K27" i="3" s="1"/>
  <c r="F30" i="3"/>
  <c r="K30" i="3" s="1"/>
  <c r="H33" i="3"/>
  <c r="D35" i="3"/>
  <c r="G35" i="3" s="1"/>
  <c r="I35" i="3" s="1"/>
  <c r="F38" i="3"/>
  <c r="E10" i="1"/>
  <c r="F29" i="1"/>
  <c r="E3" i="3"/>
  <c r="F26" i="1"/>
  <c r="E11" i="3"/>
  <c r="J11" i="3" s="1"/>
  <c r="E19" i="3"/>
  <c r="J19" i="3" s="1"/>
  <c r="E27" i="3"/>
  <c r="J27" i="3" s="1"/>
  <c r="I33" i="3"/>
  <c r="E35" i="3"/>
  <c r="J35" i="3" s="1"/>
  <c r="E3" i="4"/>
  <c r="E6" i="4"/>
  <c r="H25" i="1"/>
  <c r="E12" i="3"/>
  <c r="E5" i="1"/>
  <c r="E27" i="1"/>
  <c r="D8" i="3"/>
  <c r="G8" i="3" s="1"/>
  <c r="H14" i="3"/>
  <c r="H22" i="3"/>
  <c r="D24" i="3"/>
  <c r="G24" i="3" s="1"/>
  <c r="I24" i="3" s="1"/>
  <c r="K24" i="3" s="1"/>
  <c r="H30" i="3"/>
  <c r="D32" i="3"/>
  <c r="G32" i="3" s="1"/>
  <c r="I32" i="3" s="1"/>
  <c r="K32" i="3" s="1"/>
  <c r="H38" i="3"/>
  <c r="D40" i="3"/>
  <c r="G40" i="3" s="1"/>
  <c r="I40" i="3" s="1"/>
  <c r="K40" i="3" s="1"/>
  <c r="E19" i="1"/>
  <c r="F38" i="1"/>
  <c r="E11" i="1"/>
  <c r="C8" i="2"/>
  <c r="E5" i="3"/>
  <c r="E8" i="3"/>
  <c r="E16" i="3"/>
  <c r="E24" i="3"/>
  <c r="E32" i="3"/>
  <c r="J32" i="3" s="1"/>
  <c r="E40" i="3"/>
  <c r="J40" i="3" s="1"/>
  <c r="G3" i="1"/>
  <c r="G9" i="1"/>
  <c r="H9" i="1"/>
  <c r="C24" i="2"/>
  <c r="H12" i="1"/>
  <c r="E18" i="1"/>
  <c r="C28" i="2"/>
  <c r="H8" i="1"/>
  <c r="E15" i="1"/>
  <c r="H24" i="1"/>
  <c r="E31" i="1"/>
  <c r="F34" i="1"/>
  <c r="H40" i="1"/>
  <c r="H5" i="3"/>
  <c r="H8" i="3"/>
  <c r="D10" i="3"/>
  <c r="G10" i="3" s="1"/>
  <c r="H10" i="3" s="1"/>
  <c r="J10" i="3" s="1"/>
  <c r="H16" i="3"/>
  <c r="D18" i="3"/>
  <c r="G18" i="3" s="1"/>
  <c r="I18" i="3" s="1"/>
  <c r="K18" i="3" s="1"/>
  <c r="H24" i="3"/>
  <c r="D26" i="3"/>
  <c r="G26" i="3" s="1"/>
  <c r="I26" i="3" s="1"/>
  <c r="K26" i="3" s="1"/>
  <c r="D34" i="3"/>
  <c r="G34" i="3" s="1"/>
  <c r="H34" i="3" s="1"/>
  <c r="J34" i="3" s="1"/>
  <c r="C12" i="2"/>
  <c r="C40" i="2"/>
  <c r="C15" i="4" l="1"/>
  <c r="B15" i="2"/>
  <c r="G15" i="1"/>
  <c r="K14" i="3"/>
  <c r="J38" i="3"/>
  <c r="K12" i="3"/>
  <c r="O3" i="3" s="1"/>
  <c r="P3" i="3" s="1"/>
  <c r="E16" i="4"/>
  <c r="C16" i="2"/>
  <c r="H16" i="1"/>
  <c r="J30" i="3"/>
  <c r="C32" i="4"/>
  <c r="B32" i="2"/>
  <c r="G32" i="1"/>
  <c r="G22" i="1"/>
  <c r="B22" i="2"/>
  <c r="C22" i="4"/>
  <c r="G11" i="1"/>
  <c r="C11" i="4"/>
  <c r="B11" i="2"/>
  <c r="G9" i="2"/>
  <c r="G40" i="2"/>
  <c r="G36" i="2"/>
  <c r="G32" i="2"/>
  <c r="G28" i="2"/>
  <c r="G24" i="2"/>
  <c r="G20" i="2"/>
  <c r="G16" i="2"/>
  <c r="G12" i="2"/>
  <c r="G5" i="2"/>
  <c r="F40" i="2"/>
  <c r="F36" i="2"/>
  <c r="F32" i="2"/>
  <c r="F28" i="2"/>
  <c r="F24" i="2"/>
  <c r="F20" i="2"/>
  <c r="F16" i="2"/>
  <c r="F12" i="2"/>
  <c r="F5" i="2"/>
  <c r="G8" i="2"/>
  <c r="F8" i="2"/>
  <c r="F17" i="2"/>
  <c r="G39" i="2"/>
  <c r="G35" i="2"/>
  <c r="G31" i="2"/>
  <c r="G27" i="2"/>
  <c r="G23" i="2"/>
  <c r="G19" i="2"/>
  <c r="G15" i="2"/>
  <c r="G11" i="2"/>
  <c r="F26" i="2"/>
  <c r="F10" i="2"/>
  <c r="G29" i="2"/>
  <c r="F6" i="2"/>
  <c r="F39" i="2"/>
  <c r="F35" i="2"/>
  <c r="F31" i="2"/>
  <c r="F27" i="2"/>
  <c r="F23" i="2"/>
  <c r="F19" i="2"/>
  <c r="F15" i="2"/>
  <c r="F11" i="2"/>
  <c r="G4" i="2"/>
  <c r="F22" i="2"/>
  <c r="F3" i="2"/>
  <c r="G17" i="2"/>
  <c r="F13" i="2"/>
  <c r="F9" i="2"/>
  <c r="G7" i="2"/>
  <c r="F4" i="2"/>
  <c r="G10" i="2"/>
  <c r="G21" i="2"/>
  <c r="F37" i="2"/>
  <c r="F7" i="2"/>
  <c r="F34" i="2"/>
  <c r="F18" i="2"/>
  <c r="G3" i="2"/>
  <c r="G38" i="2"/>
  <c r="G34" i="2"/>
  <c r="G30" i="2"/>
  <c r="G26" i="2"/>
  <c r="G22" i="2"/>
  <c r="G18" i="2"/>
  <c r="G14" i="2"/>
  <c r="F30" i="2"/>
  <c r="F14" i="2"/>
  <c r="G25" i="2"/>
  <c r="F29" i="2"/>
  <c r="F38" i="2"/>
  <c r="G37" i="2"/>
  <c r="F21" i="2"/>
  <c r="G6" i="2"/>
  <c r="G33" i="2"/>
  <c r="F33" i="2"/>
  <c r="G13" i="2"/>
  <c r="F25" i="2"/>
  <c r="C29" i="2"/>
  <c r="H29" i="1"/>
  <c r="E29" i="4"/>
  <c r="J14" i="3"/>
  <c r="K33" i="3"/>
  <c r="G18" i="1"/>
  <c r="B18" i="2"/>
  <c r="C18" i="4"/>
  <c r="K22" i="3"/>
  <c r="J3" i="3"/>
  <c r="O2" i="3" s="1"/>
  <c r="K38" i="3"/>
  <c r="C39" i="4"/>
  <c r="B39" i="2"/>
  <c r="G39" i="1"/>
  <c r="C36" i="4"/>
  <c r="B36" i="2"/>
  <c r="G36" i="1"/>
  <c r="J24" i="3"/>
  <c r="G27" i="1"/>
  <c r="C27" i="4"/>
  <c r="B27" i="2"/>
  <c r="J6" i="3"/>
  <c r="C20" i="4"/>
  <c r="B20" i="2"/>
  <c r="G20" i="1"/>
  <c r="K25" i="3"/>
  <c r="J16" i="3"/>
  <c r="G5" i="1"/>
  <c r="M1" i="1" s="1"/>
  <c r="B5" i="2"/>
  <c r="L1" i="2" s="1"/>
  <c r="C5" i="4"/>
  <c r="K36" i="3"/>
  <c r="E7" i="4"/>
  <c r="H7" i="1"/>
  <c r="C7" i="2"/>
  <c r="J17" i="3"/>
  <c r="J28" i="3"/>
  <c r="E38" i="4"/>
  <c r="H38" i="1"/>
  <c r="C38" i="2"/>
  <c r="E26" i="4"/>
  <c r="C26" i="2"/>
  <c r="H26" i="1"/>
  <c r="G10" i="1"/>
  <c r="B10" i="2"/>
  <c r="C10" i="4"/>
  <c r="E34" i="4"/>
  <c r="H34" i="1"/>
  <c r="C34" i="2"/>
  <c r="J8" i="3"/>
  <c r="J12" i="3"/>
  <c r="C23" i="4"/>
  <c r="B23" i="2"/>
  <c r="G23" i="1"/>
  <c r="J9" i="3"/>
  <c r="C19" i="4"/>
  <c r="B19" i="2"/>
  <c r="G19" i="1"/>
  <c r="C31" i="4"/>
  <c r="G31" i="1"/>
  <c r="B31" i="2"/>
  <c r="J5" i="3"/>
  <c r="E4" i="4"/>
  <c r="C4" i="2"/>
  <c r="H4" i="1"/>
  <c r="M2" i="1" s="1"/>
  <c r="C13" i="2"/>
  <c r="H13" i="1"/>
  <c r="E13" i="4"/>
  <c r="J5" i="1" l="1"/>
  <c r="K6" i="1"/>
  <c r="L2" i="2"/>
  <c r="L4" i="2"/>
  <c r="P2" i="3"/>
  <c r="M6" i="3" s="1"/>
  <c r="N7" i="3"/>
  <c r="I2" i="4"/>
  <c r="I3" i="4"/>
  <c r="J3" i="4" s="1"/>
  <c r="K3" i="4" s="1"/>
  <c r="L3" i="2"/>
  <c r="L5" i="2" s="1"/>
  <c r="J10" i="2" l="1"/>
  <c r="J2" i="4"/>
  <c r="K2" i="4" s="1"/>
  <c r="L6" i="2"/>
  <c r="I9" i="2" s="1"/>
</calcChain>
</file>

<file path=xl/sharedStrings.xml><?xml version="1.0" encoding="utf-8"?>
<sst xmlns="http://schemas.openxmlformats.org/spreadsheetml/2006/main" count="69" uniqueCount="30">
  <si>
    <t>DISTRICT</t>
  </si>
  <si>
    <t>Party</t>
  </si>
  <si>
    <t>Dem</t>
  </si>
  <si>
    <t>Rep</t>
  </si>
  <si>
    <t>Total Votes</t>
  </si>
  <si>
    <t>Percent Votes</t>
  </si>
  <si>
    <t>Party Wins</t>
  </si>
  <si>
    <t>Average Winning Margin</t>
  </si>
  <si>
    <t>Finding</t>
  </si>
  <si>
    <t>Districts have a lopsided margin advantage of</t>
  </si>
  <si>
    <t>Dem Sorted Low to High</t>
  </si>
  <si>
    <t>District Median Percentage</t>
  </si>
  <si>
    <t>Statewide mean percentage</t>
  </si>
  <si>
    <t>Mean-Median Difference</t>
  </si>
  <si>
    <t>Findings</t>
  </si>
  <si>
    <t>Districts have a mean-median advantage of</t>
  </si>
  <si>
    <t>Lost Votes</t>
  </si>
  <si>
    <t>Minimum to win</t>
  </si>
  <si>
    <t>Surplus Votes</t>
  </si>
  <si>
    <t>Total Wasted Votes</t>
  </si>
  <si>
    <t>Statewide % Wasted Votes</t>
  </si>
  <si>
    <t>Candidates have an efficiency gap advantage of</t>
  </si>
  <si>
    <t>% Wasted Votes of Total Votes</t>
  </si>
  <si>
    <t>Composite Score</t>
  </si>
  <si>
    <t>Dem %</t>
  </si>
  <si>
    <t>Rep %</t>
  </si>
  <si>
    <t>Vote Share</t>
  </si>
  <si>
    <t>Count of Seats</t>
  </si>
  <si>
    <t>Seat Share</t>
  </si>
  <si>
    <t>Proportionality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</si>
</sst>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0"/>
      <color theme="1"/>
      <name val="Arial"/>
    </font>
    <font>
      <sz val="12"/>
      <color theme="1"/>
      <name val="Calibri"/>
      <scheme val="minor"/>
    </font>
    <font>
      <b/>
      <sz val="12"/>
      <color rgb="FF000080"/>
      <name val="Calibri"/>
      <scheme val="minor"/>
    </font>
    <font>
      <b/>
      <sz val="12"/>
      <color theme="1"/>
      <name val="Calibri"/>
      <scheme val="minor"/>
    </font>
    <font>
      <sz val="12"/>
      <color theme="0" tint="-0.249977111117893"/>
      <name val="Calibri"/>
      <scheme val="minor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F9A7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39997558519241921"/>
        <bgColor rgb="FF0000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 applyProtection="1"/>
    <xf numFmtId="0" fontId="1" fillId="2" borderId="0" xfId="0" applyFont="1" applyFill="1"/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6" borderId="0" xfId="0" applyNumberFormat="1" applyFont="1" applyFill="1" applyAlignment="1" applyProtection="1">
      <alignment horizontal="center"/>
      <protection locked="0"/>
    </xf>
    <xf numFmtId="3" fontId="1" fillId="6" borderId="0" xfId="0" applyNumberFormat="1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3" fontId="1" fillId="8" borderId="0" xfId="0" applyNumberFormat="1" applyFont="1" applyFill="1" applyAlignment="1" applyProtection="1">
      <alignment horizontal="center"/>
      <protection locked="0"/>
    </xf>
    <xf numFmtId="3" fontId="1" fillId="8" borderId="0" xfId="0" applyNumberFormat="1" applyFont="1" applyFill="1" applyAlignment="1">
      <alignment horizontal="center"/>
    </xf>
    <xf numFmtId="0" fontId="1" fillId="0" borderId="0" xfId="0" applyFont="1"/>
    <xf numFmtId="0" fontId="3" fillId="0" borderId="5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6" borderId="0" xfId="1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164" fontId="1" fillId="8" borderId="0" xfId="1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1" fillId="12" borderId="0" xfId="0" applyFont="1" applyFill="1"/>
    <xf numFmtId="0" fontId="1" fillId="0" borderId="7" xfId="0" applyFont="1" applyBorder="1" applyAlignment="1">
      <alignment horizontal="center"/>
    </xf>
    <xf numFmtId="0" fontId="1" fillId="0" borderId="2" xfId="0" applyFont="1" applyBorder="1"/>
    <xf numFmtId="0" fontId="1" fillId="5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3" borderId="11" xfId="0" applyFont="1" applyFill="1" applyBorder="1"/>
    <xf numFmtId="0" fontId="1" fillId="13" borderId="5" xfId="0" applyFont="1" applyFill="1" applyBorder="1"/>
    <xf numFmtId="164" fontId="1" fillId="13" borderId="12" xfId="0" applyNumberFormat="1" applyFont="1" applyFill="1" applyBorder="1" applyAlignment="1">
      <alignment horizontal="center"/>
    </xf>
    <xf numFmtId="164" fontId="1" fillId="13" borderId="4" xfId="0" applyNumberFormat="1" applyFont="1" applyFill="1" applyBorder="1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1" fillId="14" borderId="0" xfId="0" applyFont="1" applyFill="1"/>
    <xf numFmtId="0" fontId="1" fillId="5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4" fillId="12" borderId="0" xfId="0" applyFont="1" applyFill="1"/>
    <xf numFmtId="0" fontId="2" fillId="14" borderId="7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10" borderId="13" xfId="0" applyFont="1" applyFill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1" fillId="13" borderId="12" xfId="1" applyNumberFormat="1" applyFont="1" applyFill="1" applyBorder="1" applyAlignment="1">
      <alignment horizontal="center"/>
    </xf>
    <xf numFmtId="164" fontId="1" fillId="13" borderId="4" xfId="1" applyNumberFormat="1" applyFont="1" applyFill="1" applyBorder="1" applyAlignment="1">
      <alignment horizontal="center"/>
    </xf>
    <xf numFmtId="3" fontId="1" fillId="6" borderId="0" xfId="1" applyNumberFormat="1" applyFont="1" applyFill="1" applyAlignment="1">
      <alignment horizontal="center"/>
    </xf>
    <xf numFmtId="3" fontId="1" fillId="8" borderId="0" xfId="1" applyNumberFormat="1" applyFont="1" applyFill="1" applyAlignment="1">
      <alignment horizontal="center"/>
    </xf>
    <xf numFmtId="0" fontId="3" fillId="0" borderId="0" xfId="0" applyFont="1"/>
    <xf numFmtId="165" fontId="1" fillId="13" borderId="11" xfId="2" applyNumberFormat="1" applyFont="1" applyFill="1" applyBorder="1" applyAlignment="1">
      <alignment horizontal="center"/>
    </xf>
    <xf numFmtId="165" fontId="1" fillId="13" borderId="5" xfId="2" applyNumberFormat="1" applyFont="1" applyFill="1" applyBorder="1" applyAlignment="1">
      <alignment horizontal="center"/>
    </xf>
    <xf numFmtId="10" fontId="1" fillId="13" borderId="12" xfId="0" applyNumberFormat="1" applyFont="1" applyFill="1" applyBorder="1" applyAlignment="1">
      <alignment horizontal="center"/>
    </xf>
    <xf numFmtId="10" fontId="1" fillId="13" borderId="4" xfId="0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5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/>
              <a:t>Comparison of Democratic and Republican vote shares across districts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cat>
            <c:numRef>
              <c:f>'Lopsided Margins'!$A$3:$A$40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'Lopsided Margins'!$E$3:$E$40</c:f>
              <c:numCache>
                <c:formatCode>0.0%</c:formatCode>
                <c:ptCount val="38"/>
                <c:pt idx="0">
                  <c:v>0.74425328065397955</c:v>
                </c:pt>
                <c:pt idx="1">
                  <c:v>0.74218384089313505</c:v>
                </c:pt>
                <c:pt idx="2">
                  <c:v>0.8082870615571236</c:v>
                </c:pt>
                <c:pt idx="3">
                  <c:v>0.55919981045584422</c:v>
                </c:pt>
                <c:pt idx="4">
                  <c:v>0.60467413963081862</c:v>
                </c:pt>
                <c:pt idx="5">
                  <c:v>0.68415049622278179</c:v>
                </c:pt>
                <c:pt idx="6">
                  <c:v>0.73000951406095704</c:v>
                </c:pt>
                <c:pt idx="7">
                  <c:v>0.76051696535695135</c:v>
                </c:pt>
                <c:pt idx="8">
                  <c:v>0.4756289064239046</c:v>
                </c:pt>
                <c:pt idx="9">
                  <c:v>0.6850030049743191</c:v>
                </c:pt>
                <c:pt idx="10">
                  <c:v>0.53939500897107828</c:v>
                </c:pt>
                <c:pt idx="11">
                  <c:v>0.49118306305423548</c:v>
                </c:pt>
                <c:pt idx="12">
                  <c:v>0.53563044893241851</c:v>
                </c:pt>
                <c:pt idx="13">
                  <c:v>0.55066220014710576</c:v>
                </c:pt>
                <c:pt idx="14">
                  <c:v>0.7081298662719796</c:v>
                </c:pt>
                <c:pt idx="15">
                  <c:v>0.41909669743618122</c:v>
                </c:pt>
                <c:pt idx="16">
                  <c:v>0.38437620029032232</c:v>
                </c:pt>
                <c:pt idx="17">
                  <c:v>0.40308490641706568</c:v>
                </c:pt>
                <c:pt idx="18">
                  <c:v>0.56617220245143129</c:v>
                </c:pt>
                <c:pt idx="19">
                  <c:v>0.41048733342992133</c:v>
                </c:pt>
                <c:pt idx="20">
                  <c:v>0.5834016408500996</c:v>
                </c:pt>
                <c:pt idx="21">
                  <c:v>0.38468833090381666</c:v>
                </c:pt>
                <c:pt idx="22">
                  <c:v>0.41866192618928577</c:v>
                </c:pt>
                <c:pt idx="23">
                  <c:v>0.36656476614232636</c:v>
                </c:pt>
                <c:pt idx="24">
                  <c:v>0.38937617110361117</c:v>
                </c:pt>
                <c:pt idx="25">
                  <c:v>0.4461243870284321</c:v>
                </c:pt>
                <c:pt idx="26">
                  <c:v>0.66145617280034352</c:v>
                </c:pt>
                <c:pt idx="27">
                  <c:v>0.55499574801236451</c:v>
                </c:pt>
                <c:pt idx="28">
                  <c:v>0.58350439335556525</c:v>
                </c:pt>
                <c:pt idx="29">
                  <c:v>0.46277312412675714</c:v>
                </c:pt>
                <c:pt idx="30">
                  <c:v>0.34508711415985271</c:v>
                </c:pt>
                <c:pt idx="31">
                  <c:v>0.50245478651836573</c:v>
                </c:pt>
                <c:pt idx="32">
                  <c:v>0.36178233988388947</c:v>
                </c:pt>
                <c:pt idx="33">
                  <c:v>0.41515271272158805</c:v>
                </c:pt>
                <c:pt idx="34">
                  <c:v>0.53122039566227275</c:v>
                </c:pt>
                <c:pt idx="35">
                  <c:v>0.37942686673439258</c:v>
                </c:pt>
                <c:pt idx="36">
                  <c:v>0.4317560555154884</c:v>
                </c:pt>
                <c:pt idx="37">
                  <c:v>0.45657311620386409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2-4072-8F67-67DEDC31F396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cat>
            <c:numRef>
              <c:f>'Lopsided Margins'!$A$3:$A$40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'Lopsided Margins'!$F$3:$F$40</c:f>
              <c:numCache>
                <c:formatCode>0.0%</c:formatCode>
                <c:ptCount val="38"/>
                <c:pt idx="0">
                  <c:v>0.25574671934602045</c:v>
                </c:pt>
                <c:pt idx="1">
                  <c:v>0.25781615910686495</c:v>
                </c:pt>
                <c:pt idx="2">
                  <c:v>0.19171293844287643</c:v>
                </c:pt>
                <c:pt idx="3">
                  <c:v>0.44080018954415573</c:v>
                </c:pt>
                <c:pt idx="4">
                  <c:v>0.39532586036918138</c:v>
                </c:pt>
                <c:pt idx="5">
                  <c:v>0.31584950377721821</c:v>
                </c:pt>
                <c:pt idx="6">
                  <c:v>0.26999048593904296</c:v>
                </c:pt>
                <c:pt idx="7">
                  <c:v>0.2394830346430486</c:v>
                </c:pt>
                <c:pt idx="8">
                  <c:v>0.52437109357609546</c:v>
                </c:pt>
                <c:pt idx="9">
                  <c:v>0.3149969950256809</c:v>
                </c:pt>
                <c:pt idx="10">
                  <c:v>0.46060499102892177</c:v>
                </c:pt>
                <c:pt idx="11">
                  <c:v>0.50881693694576458</c:v>
                </c:pt>
                <c:pt idx="12">
                  <c:v>0.46436955106758143</c:v>
                </c:pt>
                <c:pt idx="13">
                  <c:v>0.44933779985289418</c:v>
                </c:pt>
                <c:pt idx="14">
                  <c:v>0.29187013372802034</c:v>
                </c:pt>
                <c:pt idx="15">
                  <c:v>0.58090330256381884</c:v>
                </c:pt>
                <c:pt idx="16">
                  <c:v>0.61562379970967773</c:v>
                </c:pt>
                <c:pt idx="17">
                  <c:v>0.59691509358293438</c:v>
                </c:pt>
                <c:pt idx="18">
                  <c:v>0.43382779754856865</c:v>
                </c:pt>
                <c:pt idx="19">
                  <c:v>0.58951266657007872</c:v>
                </c:pt>
                <c:pt idx="20">
                  <c:v>0.41659835914990045</c:v>
                </c:pt>
                <c:pt idx="21">
                  <c:v>0.61531166909618329</c:v>
                </c:pt>
                <c:pt idx="22">
                  <c:v>0.58133807381071423</c:v>
                </c:pt>
                <c:pt idx="23">
                  <c:v>0.63343523385767364</c:v>
                </c:pt>
                <c:pt idx="24">
                  <c:v>0.61062382889638878</c:v>
                </c:pt>
                <c:pt idx="25">
                  <c:v>0.55387561297156784</c:v>
                </c:pt>
                <c:pt idx="26">
                  <c:v>0.33854382719965642</c:v>
                </c:pt>
                <c:pt idx="27">
                  <c:v>0.44500425198763549</c:v>
                </c:pt>
                <c:pt idx="28">
                  <c:v>0.41649560664443475</c:v>
                </c:pt>
                <c:pt idx="29">
                  <c:v>0.5372268758732428</c:v>
                </c:pt>
                <c:pt idx="30">
                  <c:v>0.65491288584014729</c:v>
                </c:pt>
                <c:pt idx="31">
                  <c:v>0.49754521348163427</c:v>
                </c:pt>
                <c:pt idx="32">
                  <c:v>0.63821766011611059</c:v>
                </c:pt>
                <c:pt idx="33">
                  <c:v>0.58484728727841195</c:v>
                </c:pt>
                <c:pt idx="34">
                  <c:v>0.46877960433772725</c:v>
                </c:pt>
                <c:pt idx="35">
                  <c:v>0.62057313326560737</c:v>
                </c:pt>
                <c:pt idx="36">
                  <c:v>0.56824394448451165</c:v>
                </c:pt>
                <c:pt idx="37">
                  <c:v>0.54342688379613591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2-4072-8F67-67DEDC31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92959"/>
        <c:axId val="1"/>
      </c:lineChart>
      <c:catAx>
        <c:axId val="83679295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836792959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invertIfNegative val="1"/>
          <c:cat>
            <c:numRef>
              <c:f>'Lopsided Margins'!$A$3:$A$40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'Lopsided Margins'!$E$3:$E$40</c:f>
              <c:numCache>
                <c:formatCode>0.0%</c:formatCode>
                <c:ptCount val="38"/>
                <c:pt idx="0">
                  <c:v>0.74425328065397955</c:v>
                </c:pt>
                <c:pt idx="1">
                  <c:v>0.74218384089313505</c:v>
                </c:pt>
                <c:pt idx="2">
                  <c:v>0.8082870615571236</c:v>
                </c:pt>
                <c:pt idx="3">
                  <c:v>0.55919981045584422</c:v>
                </c:pt>
                <c:pt idx="4">
                  <c:v>0.60467413963081862</c:v>
                </c:pt>
                <c:pt idx="5">
                  <c:v>0.68415049622278179</c:v>
                </c:pt>
                <c:pt idx="6">
                  <c:v>0.73000951406095704</c:v>
                </c:pt>
                <c:pt idx="7">
                  <c:v>0.76051696535695135</c:v>
                </c:pt>
                <c:pt idx="8">
                  <c:v>0.4756289064239046</c:v>
                </c:pt>
                <c:pt idx="9">
                  <c:v>0.6850030049743191</c:v>
                </c:pt>
                <c:pt idx="10">
                  <c:v>0.53939500897107828</c:v>
                </c:pt>
                <c:pt idx="11">
                  <c:v>0.49118306305423548</c:v>
                </c:pt>
                <c:pt idx="12">
                  <c:v>0.53563044893241851</c:v>
                </c:pt>
                <c:pt idx="13">
                  <c:v>0.55066220014710576</c:v>
                </c:pt>
                <c:pt idx="14">
                  <c:v>0.7081298662719796</c:v>
                </c:pt>
                <c:pt idx="15">
                  <c:v>0.41909669743618122</c:v>
                </c:pt>
                <c:pt idx="16">
                  <c:v>0.38437620029032232</c:v>
                </c:pt>
                <c:pt idx="17">
                  <c:v>0.40308490641706568</c:v>
                </c:pt>
                <c:pt idx="18">
                  <c:v>0.56617220245143129</c:v>
                </c:pt>
                <c:pt idx="19">
                  <c:v>0.41048733342992133</c:v>
                </c:pt>
                <c:pt idx="20">
                  <c:v>0.5834016408500996</c:v>
                </c:pt>
                <c:pt idx="21">
                  <c:v>0.38468833090381666</c:v>
                </c:pt>
                <c:pt idx="22">
                  <c:v>0.41866192618928577</c:v>
                </c:pt>
                <c:pt idx="23">
                  <c:v>0.36656476614232636</c:v>
                </c:pt>
                <c:pt idx="24">
                  <c:v>0.38937617110361117</c:v>
                </c:pt>
                <c:pt idx="25">
                  <c:v>0.4461243870284321</c:v>
                </c:pt>
                <c:pt idx="26">
                  <c:v>0.66145617280034352</c:v>
                </c:pt>
                <c:pt idx="27">
                  <c:v>0.55499574801236451</c:v>
                </c:pt>
                <c:pt idx="28">
                  <c:v>0.58350439335556525</c:v>
                </c:pt>
                <c:pt idx="29">
                  <c:v>0.46277312412675714</c:v>
                </c:pt>
                <c:pt idx="30">
                  <c:v>0.34508711415985271</c:v>
                </c:pt>
                <c:pt idx="31">
                  <c:v>0.50245478651836573</c:v>
                </c:pt>
                <c:pt idx="32">
                  <c:v>0.36178233988388947</c:v>
                </c:pt>
                <c:pt idx="33">
                  <c:v>0.41515271272158805</c:v>
                </c:pt>
                <c:pt idx="34">
                  <c:v>0.53122039566227275</c:v>
                </c:pt>
                <c:pt idx="35">
                  <c:v>0.37942686673439258</c:v>
                </c:pt>
                <c:pt idx="36">
                  <c:v>0.4317560555154884</c:v>
                </c:pt>
                <c:pt idx="37">
                  <c:v>0.45657311620386409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8-4A0F-ADC0-750A8469EC8B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invertIfNegative val="1"/>
          <c:cat>
            <c:numRef>
              <c:f>'Lopsided Margins'!$A$3:$A$40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'Lopsided Margins'!$F$3:$F$40</c:f>
              <c:numCache>
                <c:formatCode>0.0%</c:formatCode>
                <c:ptCount val="38"/>
                <c:pt idx="0">
                  <c:v>0.25574671934602045</c:v>
                </c:pt>
                <c:pt idx="1">
                  <c:v>0.25781615910686495</c:v>
                </c:pt>
                <c:pt idx="2">
                  <c:v>0.19171293844287643</c:v>
                </c:pt>
                <c:pt idx="3">
                  <c:v>0.44080018954415573</c:v>
                </c:pt>
                <c:pt idx="4">
                  <c:v>0.39532586036918138</c:v>
                </c:pt>
                <c:pt idx="5">
                  <c:v>0.31584950377721821</c:v>
                </c:pt>
                <c:pt idx="6">
                  <c:v>0.26999048593904296</c:v>
                </c:pt>
                <c:pt idx="7">
                  <c:v>0.2394830346430486</c:v>
                </c:pt>
                <c:pt idx="8">
                  <c:v>0.52437109357609546</c:v>
                </c:pt>
                <c:pt idx="9">
                  <c:v>0.3149969950256809</c:v>
                </c:pt>
                <c:pt idx="10">
                  <c:v>0.46060499102892177</c:v>
                </c:pt>
                <c:pt idx="11">
                  <c:v>0.50881693694576458</c:v>
                </c:pt>
                <c:pt idx="12">
                  <c:v>0.46436955106758143</c:v>
                </c:pt>
                <c:pt idx="13">
                  <c:v>0.44933779985289418</c:v>
                </c:pt>
                <c:pt idx="14">
                  <c:v>0.29187013372802034</c:v>
                </c:pt>
                <c:pt idx="15">
                  <c:v>0.58090330256381884</c:v>
                </c:pt>
                <c:pt idx="16">
                  <c:v>0.61562379970967773</c:v>
                </c:pt>
                <c:pt idx="17">
                  <c:v>0.59691509358293438</c:v>
                </c:pt>
                <c:pt idx="18">
                  <c:v>0.43382779754856865</c:v>
                </c:pt>
                <c:pt idx="19">
                  <c:v>0.58951266657007872</c:v>
                </c:pt>
                <c:pt idx="20">
                  <c:v>0.41659835914990045</c:v>
                </c:pt>
                <c:pt idx="21">
                  <c:v>0.61531166909618329</c:v>
                </c:pt>
                <c:pt idx="22">
                  <c:v>0.58133807381071423</c:v>
                </c:pt>
                <c:pt idx="23">
                  <c:v>0.63343523385767364</c:v>
                </c:pt>
                <c:pt idx="24">
                  <c:v>0.61062382889638878</c:v>
                </c:pt>
                <c:pt idx="25">
                  <c:v>0.55387561297156784</c:v>
                </c:pt>
                <c:pt idx="26">
                  <c:v>0.33854382719965642</c:v>
                </c:pt>
                <c:pt idx="27">
                  <c:v>0.44500425198763549</c:v>
                </c:pt>
                <c:pt idx="28">
                  <c:v>0.41649560664443475</c:v>
                </c:pt>
                <c:pt idx="29">
                  <c:v>0.5372268758732428</c:v>
                </c:pt>
                <c:pt idx="30">
                  <c:v>0.65491288584014729</c:v>
                </c:pt>
                <c:pt idx="31">
                  <c:v>0.49754521348163427</c:v>
                </c:pt>
                <c:pt idx="32">
                  <c:v>0.63821766011611059</c:v>
                </c:pt>
                <c:pt idx="33">
                  <c:v>0.58484728727841195</c:v>
                </c:pt>
                <c:pt idx="34">
                  <c:v>0.46877960433772725</c:v>
                </c:pt>
                <c:pt idx="35">
                  <c:v>0.62057313326560737</c:v>
                </c:pt>
                <c:pt idx="36">
                  <c:v>0.56824394448451165</c:v>
                </c:pt>
                <c:pt idx="37">
                  <c:v>0.54342688379613591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8-4A0F-ADC0-750A8469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313599"/>
        <c:axId val="1"/>
      </c:barChart>
      <c:catAx>
        <c:axId val="83831359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83831359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6</xdr:row>
      <xdr:rowOff>28575</xdr:rowOff>
    </xdr:from>
    <xdr:to>
      <xdr:col>22</xdr:col>
      <xdr:colOff>600075</xdr:colOff>
      <xdr:row>24</xdr:row>
      <xdr:rowOff>35722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28575</xdr:colOff>
      <xdr:row>26</xdr:row>
      <xdr:rowOff>47625</xdr:rowOff>
    </xdr:from>
    <xdr:to>
      <xdr:col>22</xdr:col>
      <xdr:colOff>600075</xdr:colOff>
      <xdr:row>45</xdr:row>
      <xdr:rowOff>129189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I11" sqref="I11"/>
    </sheetView>
  </sheetViews>
  <sheetFormatPr defaultColWidth="9.28515625" defaultRowHeight="12.75" x14ac:dyDescent="0.2"/>
  <cols>
    <col min="1" max="1" width="9.28515625" customWidth="1"/>
    <col min="2" max="3" width="10.140625" customWidth="1"/>
    <col min="4" max="4" width="12" customWidth="1"/>
    <col min="5" max="8" width="9.28515625" customWidth="1"/>
    <col min="10" max="10" width="26" customWidth="1"/>
    <col min="11" max="13" width="14.5703125" customWidth="1"/>
  </cols>
  <sheetData>
    <row r="1" spans="1:17" ht="15.75" customHeight="1" x14ac:dyDescent="0.25">
      <c r="A1" s="1"/>
      <c r="B1" s="63" t="s">
        <v>1</v>
      </c>
      <c r="C1" s="64"/>
      <c r="D1" s="10"/>
      <c r="E1" s="65" t="s">
        <v>5</v>
      </c>
      <c r="F1" s="66"/>
      <c r="G1" s="67" t="s">
        <v>6</v>
      </c>
      <c r="H1" s="68"/>
      <c r="I1" s="18"/>
      <c r="J1" s="53" t="s">
        <v>7</v>
      </c>
      <c r="K1" s="21" t="s">
        <v>2</v>
      </c>
      <c r="L1" s="24"/>
      <c r="M1" s="26">
        <f>AVERAGE(G2:G40)</f>
        <v>0.6317650488889468</v>
      </c>
    </row>
    <row r="2" spans="1:17" ht="16.5" customHeight="1" x14ac:dyDescent="0.25">
      <c r="A2" s="2" t="s">
        <v>0</v>
      </c>
      <c r="B2" s="4" t="s">
        <v>2</v>
      </c>
      <c r="C2" s="7" t="s">
        <v>3</v>
      </c>
      <c r="D2" s="11" t="s">
        <v>4</v>
      </c>
      <c r="E2" s="4" t="s">
        <v>2</v>
      </c>
      <c r="F2" s="15" t="s">
        <v>3</v>
      </c>
      <c r="G2" s="4" t="s">
        <v>2</v>
      </c>
      <c r="H2" s="15" t="s">
        <v>3</v>
      </c>
      <c r="I2" s="18"/>
      <c r="J2" s="54"/>
      <c r="K2" s="22" t="s">
        <v>3</v>
      </c>
      <c r="L2" s="25"/>
      <c r="M2" s="27">
        <f>AVERAGE(H2:H40)</f>
        <v>0.58656533234639241</v>
      </c>
    </row>
    <row r="3" spans="1:17" ht="16.5" customHeight="1" x14ac:dyDescent="0.25">
      <c r="A3" s="2">
        <v>1</v>
      </c>
      <c r="B3" s="5">
        <v>851070</v>
      </c>
      <c r="C3" s="8">
        <v>292452</v>
      </c>
      <c r="D3" s="12">
        <f t="shared" ref="D3:D40" si="0">SUM(B3:C3)</f>
        <v>1143522</v>
      </c>
      <c r="E3" s="13">
        <f t="shared" ref="E3:E40" si="1">B3/D3</f>
        <v>0.74425328065397955</v>
      </c>
      <c r="F3" s="16">
        <f t="shared" ref="F3:F40" si="2">C3/D3</f>
        <v>0.25574671934602045</v>
      </c>
      <c r="G3" s="13">
        <f t="shared" ref="G3:G40" si="3">IF(E3&gt;0.5,E3,"")</f>
        <v>0.74425328065397955</v>
      </c>
      <c r="H3" s="16" t="str">
        <f t="shared" ref="H3:H40" si="4">IF(F3&gt;0.5,F3,"")</f>
        <v/>
      </c>
      <c r="I3" s="18"/>
      <c r="J3" s="10"/>
      <c r="K3" s="10"/>
      <c r="L3" s="10"/>
      <c r="M3" s="10"/>
      <c r="N3" s="28"/>
      <c r="O3" s="28"/>
      <c r="P3" s="28"/>
      <c r="Q3" s="29"/>
    </row>
    <row r="4" spans="1:17" ht="15.75" customHeight="1" x14ac:dyDescent="0.25">
      <c r="A4" s="3">
        <v>2</v>
      </c>
      <c r="B4" s="5">
        <v>755866</v>
      </c>
      <c r="C4" s="8">
        <v>262569</v>
      </c>
      <c r="D4" s="12">
        <f t="shared" si="0"/>
        <v>1018435</v>
      </c>
      <c r="E4" s="13">
        <f t="shared" si="1"/>
        <v>0.74218384089313505</v>
      </c>
      <c r="F4" s="16">
        <f t="shared" si="2"/>
        <v>0.25781615910686495</v>
      </c>
      <c r="G4" s="14">
        <f t="shared" si="3"/>
        <v>0.74218384089313505</v>
      </c>
      <c r="H4" s="17" t="str">
        <f t="shared" si="4"/>
        <v/>
      </c>
      <c r="I4" s="18"/>
      <c r="J4" s="55" t="s">
        <v>8</v>
      </c>
      <c r="K4" s="56"/>
      <c r="L4" s="56"/>
      <c r="M4" s="57"/>
      <c r="N4" s="28"/>
      <c r="O4" s="28"/>
      <c r="P4" s="28"/>
      <c r="Q4" s="29"/>
    </row>
    <row r="5" spans="1:17" ht="15.75" customHeight="1" x14ac:dyDescent="0.25">
      <c r="A5" s="3">
        <v>3</v>
      </c>
      <c r="B5" s="5">
        <v>946197</v>
      </c>
      <c r="C5" s="8">
        <v>224423</v>
      </c>
      <c r="D5" s="12">
        <f t="shared" si="0"/>
        <v>1170620</v>
      </c>
      <c r="E5" s="13">
        <f t="shared" si="1"/>
        <v>0.8082870615571236</v>
      </c>
      <c r="F5" s="16">
        <f t="shared" si="2"/>
        <v>0.19171293844287643</v>
      </c>
      <c r="G5" s="14">
        <f t="shared" si="3"/>
        <v>0.8082870615571236</v>
      </c>
      <c r="H5" s="17" t="str">
        <f t="shared" si="4"/>
        <v/>
      </c>
      <c r="I5" s="18"/>
      <c r="J5" s="19" t="str">
        <f>IF(MAX(M1:M2)=M1,K2,K1)</f>
        <v>Rep</v>
      </c>
      <c r="K5" s="58" t="s">
        <v>9</v>
      </c>
      <c r="L5" s="58"/>
      <c r="M5" s="59"/>
      <c r="N5" s="28"/>
      <c r="O5" s="28"/>
      <c r="P5" s="28"/>
      <c r="Q5" s="28"/>
    </row>
    <row r="6" spans="1:17" ht="16.5" customHeight="1" x14ac:dyDescent="0.25">
      <c r="A6" s="3">
        <v>4</v>
      </c>
      <c r="B6" s="5">
        <v>828426</v>
      </c>
      <c r="C6" s="8">
        <v>653023</v>
      </c>
      <c r="D6" s="12">
        <f t="shared" si="0"/>
        <v>1481449</v>
      </c>
      <c r="E6" s="13">
        <f t="shared" si="1"/>
        <v>0.55919981045584422</v>
      </c>
      <c r="F6" s="16">
        <f t="shared" si="2"/>
        <v>0.44080018954415573</v>
      </c>
      <c r="G6" s="14">
        <f t="shared" si="3"/>
        <v>0.55919981045584422</v>
      </c>
      <c r="H6" s="17" t="str">
        <f t="shared" si="4"/>
        <v/>
      </c>
      <c r="I6" s="18"/>
      <c r="J6" s="20"/>
      <c r="K6" s="60">
        <f>MAX(M1:M2)-MIN(M1:M2)</f>
        <v>4.5199716542554391E-2</v>
      </c>
      <c r="L6" s="61"/>
      <c r="M6" s="62"/>
      <c r="N6" s="28"/>
      <c r="O6" s="28"/>
      <c r="P6" s="28"/>
      <c r="Q6" s="28"/>
    </row>
    <row r="7" spans="1:17" ht="15.75" customHeight="1" x14ac:dyDescent="0.25">
      <c r="A7" s="3">
        <v>5</v>
      </c>
      <c r="B7" s="5">
        <v>851926</v>
      </c>
      <c r="C7" s="8">
        <v>556975</v>
      </c>
      <c r="D7" s="12">
        <f t="shared" si="0"/>
        <v>1408901</v>
      </c>
      <c r="E7" s="13">
        <f t="shared" si="1"/>
        <v>0.60467413963081862</v>
      </c>
      <c r="F7" s="16">
        <f t="shared" si="2"/>
        <v>0.39532586036918138</v>
      </c>
      <c r="G7" s="14">
        <f t="shared" si="3"/>
        <v>0.60467413963081862</v>
      </c>
      <c r="H7" s="17" t="str">
        <f t="shared" si="4"/>
        <v/>
      </c>
      <c r="I7" s="18"/>
      <c r="J7" s="10"/>
      <c r="K7" s="10"/>
      <c r="L7" s="10"/>
      <c r="M7" s="10"/>
      <c r="N7" s="28"/>
      <c r="O7" s="28"/>
      <c r="P7" s="28"/>
      <c r="Q7" s="28"/>
    </row>
    <row r="8" spans="1:17" ht="15.75" customHeight="1" x14ac:dyDescent="0.25">
      <c r="A8" s="3">
        <v>6</v>
      </c>
      <c r="B8" s="6">
        <v>1016114</v>
      </c>
      <c r="C8" s="9">
        <v>469106</v>
      </c>
      <c r="D8" s="12">
        <f t="shared" si="0"/>
        <v>1485220</v>
      </c>
      <c r="E8" s="14">
        <f t="shared" si="1"/>
        <v>0.68415049622278179</v>
      </c>
      <c r="F8" s="17">
        <f t="shared" si="2"/>
        <v>0.31584950377721821</v>
      </c>
      <c r="G8" s="14">
        <f t="shared" si="3"/>
        <v>0.68415049622278179</v>
      </c>
      <c r="H8" s="17" t="str">
        <f t="shared" si="4"/>
        <v/>
      </c>
      <c r="I8" s="18"/>
      <c r="J8" s="10"/>
      <c r="K8" s="10"/>
      <c r="L8" s="10"/>
      <c r="M8" s="10"/>
    </row>
    <row r="9" spans="1:17" ht="15.75" customHeight="1" x14ac:dyDescent="0.25">
      <c r="A9" s="3">
        <v>7</v>
      </c>
      <c r="B9" s="6">
        <v>1132528</v>
      </c>
      <c r="C9" s="9">
        <v>418860</v>
      </c>
      <c r="D9" s="12">
        <f t="shared" si="0"/>
        <v>1551388</v>
      </c>
      <c r="E9" s="14">
        <f t="shared" si="1"/>
        <v>0.73000951406095704</v>
      </c>
      <c r="F9" s="17">
        <f t="shared" si="2"/>
        <v>0.26999048593904296</v>
      </c>
      <c r="G9" s="14">
        <f t="shared" si="3"/>
        <v>0.73000951406095704</v>
      </c>
      <c r="H9" s="17" t="str">
        <f t="shared" si="4"/>
        <v/>
      </c>
      <c r="I9" s="18"/>
      <c r="J9" s="10"/>
      <c r="K9" s="10"/>
      <c r="L9" s="10"/>
      <c r="M9" s="10"/>
    </row>
    <row r="10" spans="1:17" ht="15.75" customHeight="1" x14ac:dyDescent="0.25">
      <c r="A10" s="3">
        <v>8</v>
      </c>
      <c r="B10" s="6">
        <v>1251274</v>
      </c>
      <c r="C10" s="9">
        <v>394020</v>
      </c>
      <c r="D10" s="12">
        <f t="shared" si="0"/>
        <v>1645294</v>
      </c>
      <c r="E10" s="14">
        <f t="shared" si="1"/>
        <v>0.76051696535695135</v>
      </c>
      <c r="F10" s="17">
        <f t="shared" si="2"/>
        <v>0.2394830346430486</v>
      </c>
      <c r="G10" s="14">
        <f t="shared" si="3"/>
        <v>0.76051696535695135</v>
      </c>
      <c r="H10" s="17" t="str">
        <f t="shared" si="4"/>
        <v/>
      </c>
      <c r="I10" s="18"/>
      <c r="J10" s="10"/>
      <c r="K10" s="10"/>
      <c r="L10" s="10"/>
      <c r="M10" s="10"/>
    </row>
    <row r="11" spans="1:17" ht="15.75" customHeight="1" x14ac:dyDescent="0.25">
      <c r="A11" s="3">
        <v>9</v>
      </c>
      <c r="B11" s="6">
        <v>705117</v>
      </c>
      <c r="C11" s="9">
        <v>777377</v>
      </c>
      <c r="D11" s="12">
        <f t="shared" si="0"/>
        <v>1482494</v>
      </c>
      <c r="E11" s="14">
        <f t="shared" si="1"/>
        <v>0.4756289064239046</v>
      </c>
      <c r="F11" s="17">
        <f t="shared" si="2"/>
        <v>0.52437109357609546</v>
      </c>
      <c r="G11" s="14" t="str">
        <f t="shared" si="3"/>
        <v/>
      </c>
      <c r="H11" s="17">
        <f t="shared" si="4"/>
        <v>0.52437109357609546</v>
      </c>
      <c r="I11" s="18"/>
      <c r="J11" s="10"/>
      <c r="K11" s="10"/>
      <c r="L11" s="10"/>
      <c r="M11" s="10"/>
    </row>
    <row r="12" spans="1:17" ht="15.75" customHeight="1" x14ac:dyDescent="0.25">
      <c r="A12" s="3">
        <v>10</v>
      </c>
      <c r="B12" s="6">
        <v>914105</v>
      </c>
      <c r="C12" s="9">
        <v>420349</v>
      </c>
      <c r="D12" s="12">
        <f t="shared" si="0"/>
        <v>1334454</v>
      </c>
      <c r="E12" s="14">
        <f t="shared" si="1"/>
        <v>0.6850030049743191</v>
      </c>
      <c r="F12" s="17">
        <f t="shared" si="2"/>
        <v>0.3149969950256809</v>
      </c>
      <c r="G12" s="14">
        <f t="shared" si="3"/>
        <v>0.6850030049743191</v>
      </c>
      <c r="H12" s="17" t="str">
        <f t="shared" si="4"/>
        <v/>
      </c>
      <c r="I12" s="18"/>
      <c r="J12" s="10"/>
      <c r="K12" s="10"/>
      <c r="L12" s="10"/>
      <c r="M12" s="10"/>
    </row>
    <row r="13" spans="1:17" ht="15.75" customHeight="1" x14ac:dyDescent="0.25">
      <c r="A13" s="3">
        <v>11</v>
      </c>
      <c r="B13" s="6">
        <v>770214</v>
      </c>
      <c r="C13" s="9">
        <v>657708</v>
      </c>
      <c r="D13" s="12">
        <f t="shared" si="0"/>
        <v>1427922</v>
      </c>
      <c r="E13" s="14">
        <f t="shared" si="1"/>
        <v>0.53939500897107828</v>
      </c>
      <c r="F13" s="17">
        <f t="shared" si="2"/>
        <v>0.46060499102892177</v>
      </c>
      <c r="G13" s="14">
        <f t="shared" si="3"/>
        <v>0.53939500897107828</v>
      </c>
      <c r="H13" s="17" t="str">
        <f t="shared" si="4"/>
        <v/>
      </c>
      <c r="I13" s="18"/>
      <c r="J13" s="10"/>
      <c r="K13" s="10"/>
      <c r="L13" s="10"/>
      <c r="M13" s="10"/>
    </row>
    <row r="14" spans="1:17" ht="15.75" customHeight="1" x14ac:dyDescent="0.25">
      <c r="A14" s="3">
        <v>12</v>
      </c>
      <c r="B14" s="6">
        <v>802043</v>
      </c>
      <c r="C14" s="9">
        <v>830837</v>
      </c>
      <c r="D14" s="12">
        <f t="shared" si="0"/>
        <v>1632880</v>
      </c>
      <c r="E14" s="14">
        <f t="shared" si="1"/>
        <v>0.49118306305423548</v>
      </c>
      <c r="F14" s="17">
        <f t="shared" si="2"/>
        <v>0.50881693694576458</v>
      </c>
      <c r="G14" s="14" t="str">
        <f t="shared" si="3"/>
        <v/>
      </c>
      <c r="H14" s="17">
        <f t="shared" si="4"/>
        <v>0.50881693694576458</v>
      </c>
      <c r="I14" s="18"/>
      <c r="J14" s="10"/>
      <c r="K14" s="10"/>
      <c r="L14" s="10"/>
      <c r="M14" s="10"/>
    </row>
    <row r="15" spans="1:17" ht="15.75" customHeight="1" x14ac:dyDescent="0.25">
      <c r="A15" s="3">
        <v>13</v>
      </c>
      <c r="B15" s="6">
        <v>938950</v>
      </c>
      <c r="C15" s="9">
        <v>814031</v>
      </c>
      <c r="D15" s="12">
        <f t="shared" si="0"/>
        <v>1752981</v>
      </c>
      <c r="E15" s="14">
        <f t="shared" si="1"/>
        <v>0.53563044893241851</v>
      </c>
      <c r="F15" s="17">
        <f t="shared" si="2"/>
        <v>0.46436955106758143</v>
      </c>
      <c r="G15" s="14">
        <f t="shared" si="3"/>
        <v>0.53563044893241851</v>
      </c>
      <c r="H15" s="17" t="str">
        <f t="shared" si="4"/>
        <v/>
      </c>
      <c r="I15" s="18"/>
      <c r="J15" s="10"/>
      <c r="K15" s="10"/>
      <c r="L15" s="10"/>
      <c r="M15" s="10"/>
    </row>
    <row r="16" spans="1:17" ht="15.75" customHeight="1" x14ac:dyDescent="0.25">
      <c r="A16" s="3">
        <v>14</v>
      </c>
      <c r="B16" s="6">
        <v>860212</v>
      </c>
      <c r="C16" s="9">
        <v>701929</v>
      </c>
      <c r="D16" s="12">
        <f t="shared" si="0"/>
        <v>1562141</v>
      </c>
      <c r="E16" s="14">
        <f t="shared" si="1"/>
        <v>0.55066220014710576</v>
      </c>
      <c r="F16" s="17">
        <f t="shared" si="2"/>
        <v>0.44933779985289418</v>
      </c>
      <c r="G16" s="14">
        <f t="shared" si="3"/>
        <v>0.55066220014710576</v>
      </c>
      <c r="H16" s="17" t="str">
        <f t="shared" si="4"/>
        <v/>
      </c>
      <c r="I16" s="18"/>
      <c r="J16" s="10"/>
      <c r="K16" s="10"/>
      <c r="L16" s="10"/>
      <c r="M16" s="10"/>
    </row>
    <row r="17" spans="1:9" ht="15.75" x14ac:dyDescent="0.25">
      <c r="A17" s="3">
        <v>15</v>
      </c>
      <c r="B17" s="6">
        <v>1087019</v>
      </c>
      <c r="C17" s="9">
        <v>448037</v>
      </c>
      <c r="D17" s="12">
        <f t="shared" si="0"/>
        <v>1535056</v>
      </c>
      <c r="E17" s="14">
        <f t="shared" si="1"/>
        <v>0.7081298662719796</v>
      </c>
      <c r="F17" s="17">
        <f t="shared" si="2"/>
        <v>0.29187013372802034</v>
      </c>
      <c r="G17" s="14">
        <f t="shared" si="3"/>
        <v>0.7081298662719796</v>
      </c>
      <c r="H17" s="17" t="str">
        <f t="shared" si="4"/>
        <v/>
      </c>
      <c r="I17" s="18"/>
    </row>
    <row r="18" spans="1:9" ht="15.75" x14ac:dyDescent="0.25">
      <c r="A18" s="3">
        <v>16</v>
      </c>
      <c r="B18" s="6">
        <v>605886</v>
      </c>
      <c r="C18" s="9">
        <v>839809</v>
      </c>
      <c r="D18" s="12">
        <f t="shared" si="0"/>
        <v>1445695</v>
      </c>
      <c r="E18" s="14">
        <f t="shared" si="1"/>
        <v>0.41909669743618122</v>
      </c>
      <c r="F18" s="17">
        <f t="shared" si="2"/>
        <v>0.58090330256381884</v>
      </c>
      <c r="G18" s="14" t="str">
        <f t="shared" si="3"/>
        <v/>
      </c>
      <c r="H18" s="17">
        <f t="shared" si="4"/>
        <v>0.58090330256381884</v>
      </c>
      <c r="I18" s="18"/>
    </row>
    <row r="19" spans="1:9" ht="15.75" x14ac:dyDescent="0.25">
      <c r="A19" s="3">
        <v>17</v>
      </c>
      <c r="B19" s="6">
        <v>503371</v>
      </c>
      <c r="C19" s="9">
        <v>806208</v>
      </c>
      <c r="D19" s="12">
        <f t="shared" si="0"/>
        <v>1309579</v>
      </c>
      <c r="E19" s="14">
        <f t="shared" si="1"/>
        <v>0.38437620029032232</v>
      </c>
      <c r="F19" s="17">
        <f t="shared" si="2"/>
        <v>0.61562379970967773</v>
      </c>
      <c r="G19" s="14" t="str">
        <f t="shared" si="3"/>
        <v/>
      </c>
      <c r="H19" s="17">
        <f t="shared" si="4"/>
        <v>0.61562379970967773</v>
      </c>
      <c r="I19" s="18"/>
    </row>
    <row r="20" spans="1:9" ht="15.75" x14ac:dyDescent="0.25">
      <c r="A20" s="3">
        <v>18</v>
      </c>
      <c r="B20" s="6">
        <v>577925</v>
      </c>
      <c r="C20" s="9">
        <v>855830</v>
      </c>
      <c r="D20" s="12">
        <f t="shared" si="0"/>
        <v>1433755</v>
      </c>
      <c r="E20" s="14">
        <f t="shared" si="1"/>
        <v>0.40308490641706568</v>
      </c>
      <c r="F20" s="17">
        <f t="shared" si="2"/>
        <v>0.59691509358293438</v>
      </c>
      <c r="G20" s="14" t="str">
        <f t="shared" si="3"/>
        <v/>
      </c>
      <c r="H20" s="17">
        <f t="shared" si="4"/>
        <v>0.59691509358293438</v>
      </c>
      <c r="I20" s="18"/>
    </row>
    <row r="21" spans="1:9" ht="15.75" x14ac:dyDescent="0.25">
      <c r="A21" s="3">
        <v>19</v>
      </c>
      <c r="B21" s="6">
        <v>857354</v>
      </c>
      <c r="C21" s="9">
        <v>656945</v>
      </c>
      <c r="D21" s="12">
        <f t="shared" si="0"/>
        <v>1514299</v>
      </c>
      <c r="E21" s="14">
        <f t="shared" si="1"/>
        <v>0.56617220245143129</v>
      </c>
      <c r="F21" s="17">
        <f t="shared" si="2"/>
        <v>0.43382779754856865</v>
      </c>
      <c r="G21" s="14">
        <f t="shared" si="3"/>
        <v>0.56617220245143129</v>
      </c>
      <c r="H21" s="17" t="str">
        <f t="shared" si="4"/>
        <v/>
      </c>
      <c r="I21" s="18"/>
    </row>
    <row r="22" spans="1:9" ht="15.75" x14ac:dyDescent="0.25">
      <c r="A22" s="3">
        <v>20</v>
      </c>
      <c r="B22" s="6">
        <v>580817</v>
      </c>
      <c r="C22" s="9">
        <v>834128</v>
      </c>
      <c r="D22" s="12">
        <f t="shared" si="0"/>
        <v>1414945</v>
      </c>
      <c r="E22" s="14">
        <f t="shared" si="1"/>
        <v>0.41048733342992133</v>
      </c>
      <c r="F22" s="17">
        <f t="shared" si="2"/>
        <v>0.58951266657007872</v>
      </c>
      <c r="G22" s="14" t="str">
        <f t="shared" si="3"/>
        <v/>
      </c>
      <c r="H22" s="17">
        <f t="shared" si="4"/>
        <v>0.58951266657007872</v>
      </c>
      <c r="I22" s="18"/>
    </row>
    <row r="23" spans="1:9" ht="15.75" x14ac:dyDescent="0.25">
      <c r="A23" s="3">
        <v>21</v>
      </c>
      <c r="B23" s="6">
        <v>873298</v>
      </c>
      <c r="C23" s="9">
        <v>623609</v>
      </c>
      <c r="D23" s="12">
        <f t="shared" si="0"/>
        <v>1496907</v>
      </c>
      <c r="E23" s="14">
        <f t="shared" si="1"/>
        <v>0.5834016408500996</v>
      </c>
      <c r="F23" s="17">
        <f t="shared" si="2"/>
        <v>0.41659835914990045</v>
      </c>
      <c r="G23" s="14">
        <f t="shared" si="3"/>
        <v>0.5834016408500996</v>
      </c>
      <c r="H23" s="17" t="str">
        <f t="shared" si="4"/>
        <v/>
      </c>
      <c r="I23" s="18"/>
    </row>
    <row r="24" spans="1:9" ht="15.75" x14ac:dyDescent="0.25">
      <c r="A24" s="3">
        <v>22</v>
      </c>
      <c r="B24" s="6">
        <v>632830</v>
      </c>
      <c r="C24" s="9">
        <v>1012216</v>
      </c>
      <c r="D24" s="12">
        <f t="shared" si="0"/>
        <v>1645046</v>
      </c>
      <c r="E24" s="14">
        <f t="shared" si="1"/>
        <v>0.38468833090381666</v>
      </c>
      <c r="F24" s="17">
        <f t="shared" si="2"/>
        <v>0.61531166909618329</v>
      </c>
      <c r="G24" s="14" t="str">
        <f t="shared" si="3"/>
        <v/>
      </c>
      <c r="H24" s="17">
        <f t="shared" si="4"/>
        <v>0.61531166909618329</v>
      </c>
      <c r="I24" s="18"/>
    </row>
    <row r="25" spans="1:9" ht="15.75" x14ac:dyDescent="0.25">
      <c r="A25" s="3">
        <v>23</v>
      </c>
      <c r="B25" s="6">
        <v>678270</v>
      </c>
      <c r="C25" s="9">
        <v>941820</v>
      </c>
      <c r="D25" s="12">
        <f t="shared" si="0"/>
        <v>1620090</v>
      </c>
      <c r="E25" s="14">
        <f t="shared" si="1"/>
        <v>0.41866192618928577</v>
      </c>
      <c r="F25" s="17">
        <f t="shared" si="2"/>
        <v>0.58133807381071423</v>
      </c>
      <c r="G25" s="14" t="str">
        <f t="shared" si="3"/>
        <v/>
      </c>
      <c r="H25" s="17">
        <f t="shared" si="4"/>
        <v>0.58133807381071423</v>
      </c>
      <c r="I25" s="18"/>
    </row>
    <row r="26" spans="1:9" ht="15.75" x14ac:dyDescent="0.25">
      <c r="A26" s="3">
        <v>24</v>
      </c>
      <c r="B26" s="6">
        <v>591273</v>
      </c>
      <c r="C26" s="9">
        <v>1021738</v>
      </c>
      <c r="D26" s="12">
        <f t="shared" si="0"/>
        <v>1613011</v>
      </c>
      <c r="E26" s="14">
        <f t="shared" si="1"/>
        <v>0.36656476614232636</v>
      </c>
      <c r="F26" s="17">
        <f t="shared" si="2"/>
        <v>0.63343523385767364</v>
      </c>
      <c r="G26" s="14" t="str">
        <f t="shared" si="3"/>
        <v/>
      </c>
      <c r="H26" s="17">
        <f t="shared" si="4"/>
        <v>0.63343523385767364</v>
      </c>
      <c r="I26" s="18"/>
    </row>
    <row r="27" spans="1:9" ht="15.75" x14ac:dyDescent="0.25">
      <c r="A27" s="3">
        <v>25</v>
      </c>
      <c r="B27" s="6">
        <v>570630</v>
      </c>
      <c r="C27" s="9">
        <v>894868</v>
      </c>
      <c r="D27" s="12">
        <f t="shared" si="0"/>
        <v>1465498</v>
      </c>
      <c r="E27" s="14">
        <f t="shared" si="1"/>
        <v>0.38937617110361117</v>
      </c>
      <c r="F27" s="17">
        <f t="shared" si="2"/>
        <v>0.61062382889638878</v>
      </c>
      <c r="G27" s="14" t="str">
        <f t="shared" si="3"/>
        <v/>
      </c>
      <c r="H27" s="17">
        <f t="shared" si="4"/>
        <v>0.61062382889638878</v>
      </c>
      <c r="I27" s="18"/>
    </row>
    <row r="28" spans="1:9" ht="15.75" x14ac:dyDescent="0.25">
      <c r="A28" s="3">
        <v>26</v>
      </c>
      <c r="B28" s="6">
        <v>694054</v>
      </c>
      <c r="C28" s="9">
        <v>861687</v>
      </c>
      <c r="D28" s="12">
        <f t="shared" si="0"/>
        <v>1555741</v>
      </c>
      <c r="E28" s="14">
        <f t="shared" si="1"/>
        <v>0.4461243870284321</v>
      </c>
      <c r="F28" s="17">
        <f t="shared" si="2"/>
        <v>0.55387561297156784</v>
      </c>
      <c r="G28" s="14" t="str">
        <f t="shared" si="3"/>
        <v/>
      </c>
      <c r="H28" s="17">
        <f t="shared" si="4"/>
        <v>0.55387561297156784</v>
      </c>
      <c r="I28" s="18"/>
    </row>
    <row r="29" spans="1:9" ht="15.75" x14ac:dyDescent="0.25">
      <c r="A29" s="3">
        <v>27</v>
      </c>
      <c r="B29" s="6">
        <v>948759</v>
      </c>
      <c r="C29" s="9">
        <v>485590</v>
      </c>
      <c r="D29" s="12">
        <f t="shared" si="0"/>
        <v>1434349</v>
      </c>
      <c r="E29" s="14">
        <f t="shared" si="1"/>
        <v>0.66145617280034352</v>
      </c>
      <c r="F29" s="17">
        <f t="shared" si="2"/>
        <v>0.33854382719965642</v>
      </c>
      <c r="G29" s="14">
        <f t="shared" si="3"/>
        <v>0.66145617280034352</v>
      </c>
      <c r="H29" s="17" t="str">
        <f t="shared" si="4"/>
        <v/>
      </c>
      <c r="I29" s="18"/>
    </row>
    <row r="30" spans="1:9" ht="15.75" x14ac:dyDescent="0.25">
      <c r="A30" s="3">
        <v>28</v>
      </c>
      <c r="B30" s="6">
        <v>822315</v>
      </c>
      <c r="C30" s="9">
        <v>659345</v>
      </c>
      <c r="D30" s="12">
        <f t="shared" si="0"/>
        <v>1481660</v>
      </c>
      <c r="E30" s="14">
        <f t="shared" si="1"/>
        <v>0.55499574801236451</v>
      </c>
      <c r="F30" s="17">
        <f t="shared" si="2"/>
        <v>0.44500425198763549</v>
      </c>
      <c r="G30" s="14">
        <f t="shared" si="3"/>
        <v>0.55499574801236451</v>
      </c>
      <c r="H30" s="17" t="str">
        <f t="shared" si="4"/>
        <v/>
      </c>
      <c r="I30" s="18"/>
    </row>
    <row r="31" spans="1:9" ht="15.75" x14ac:dyDescent="0.25">
      <c r="A31" s="3">
        <v>29</v>
      </c>
      <c r="B31" s="6">
        <v>742769</v>
      </c>
      <c r="C31" s="9">
        <v>530176</v>
      </c>
      <c r="D31" s="12">
        <f t="shared" si="0"/>
        <v>1272945</v>
      </c>
      <c r="E31" s="14">
        <f t="shared" si="1"/>
        <v>0.58350439335556525</v>
      </c>
      <c r="F31" s="17">
        <f t="shared" si="2"/>
        <v>0.41649560664443475</v>
      </c>
      <c r="G31" s="14">
        <f t="shared" si="3"/>
        <v>0.58350439335556525</v>
      </c>
      <c r="H31" s="17" t="str">
        <f t="shared" si="4"/>
        <v/>
      </c>
      <c r="I31" s="18"/>
    </row>
    <row r="32" spans="1:9" ht="15.75" x14ac:dyDescent="0.25">
      <c r="A32" s="3">
        <v>30</v>
      </c>
      <c r="B32" s="6">
        <v>705493</v>
      </c>
      <c r="C32" s="9">
        <v>818997</v>
      </c>
      <c r="D32" s="12">
        <f t="shared" si="0"/>
        <v>1524490</v>
      </c>
      <c r="E32" s="14">
        <f t="shared" si="1"/>
        <v>0.46277312412675714</v>
      </c>
      <c r="F32" s="17">
        <f t="shared" si="2"/>
        <v>0.5372268758732428</v>
      </c>
      <c r="G32" s="14" t="str">
        <f t="shared" si="3"/>
        <v/>
      </c>
      <c r="H32" s="17">
        <f t="shared" si="4"/>
        <v>0.5372268758732428</v>
      </c>
      <c r="I32" s="18"/>
    </row>
    <row r="33" spans="1:9" ht="15.75" x14ac:dyDescent="0.25">
      <c r="A33" s="3">
        <v>31</v>
      </c>
      <c r="B33" s="6">
        <v>532144</v>
      </c>
      <c r="C33" s="9">
        <v>1009913</v>
      </c>
      <c r="D33" s="12">
        <f t="shared" si="0"/>
        <v>1542057</v>
      </c>
      <c r="E33" s="14">
        <f t="shared" si="1"/>
        <v>0.34508711415985271</v>
      </c>
      <c r="F33" s="17">
        <f t="shared" si="2"/>
        <v>0.65491288584014729</v>
      </c>
      <c r="G33" s="14" t="str">
        <f t="shared" si="3"/>
        <v/>
      </c>
      <c r="H33" s="17">
        <f t="shared" si="4"/>
        <v>0.65491288584014729</v>
      </c>
      <c r="I33" s="18"/>
    </row>
    <row r="34" spans="1:9" ht="15.75" x14ac:dyDescent="0.25">
      <c r="A34" s="3">
        <v>32</v>
      </c>
      <c r="B34" s="6">
        <v>717007</v>
      </c>
      <c r="C34" s="9">
        <v>710001</v>
      </c>
      <c r="D34" s="12">
        <f t="shared" si="0"/>
        <v>1427008</v>
      </c>
      <c r="E34" s="14">
        <f t="shared" si="1"/>
        <v>0.50245478651836573</v>
      </c>
      <c r="F34" s="17">
        <f t="shared" si="2"/>
        <v>0.49754521348163427</v>
      </c>
      <c r="G34" s="14">
        <f t="shared" si="3"/>
        <v>0.50245478651836573</v>
      </c>
      <c r="H34" s="17" t="str">
        <f t="shared" si="4"/>
        <v/>
      </c>
      <c r="I34" s="18"/>
    </row>
    <row r="35" spans="1:9" ht="15.75" x14ac:dyDescent="0.25">
      <c r="A35" s="3">
        <v>33</v>
      </c>
      <c r="B35" s="6">
        <v>494983</v>
      </c>
      <c r="C35" s="9">
        <v>873196</v>
      </c>
      <c r="D35" s="12">
        <f t="shared" si="0"/>
        <v>1368179</v>
      </c>
      <c r="E35" s="14">
        <f t="shared" si="1"/>
        <v>0.36178233988388947</v>
      </c>
      <c r="F35" s="17">
        <f t="shared" si="2"/>
        <v>0.63821766011611059</v>
      </c>
      <c r="G35" s="14" t="str">
        <f t="shared" si="3"/>
        <v/>
      </c>
      <c r="H35" s="17">
        <f t="shared" si="4"/>
        <v>0.63821766011611059</v>
      </c>
      <c r="I35" s="18"/>
    </row>
    <row r="36" spans="1:9" ht="15.75" x14ac:dyDescent="0.25">
      <c r="A36" s="3">
        <v>34</v>
      </c>
      <c r="B36" s="6">
        <v>569367</v>
      </c>
      <c r="C36" s="9">
        <v>802097</v>
      </c>
      <c r="D36" s="12">
        <f t="shared" si="0"/>
        <v>1371464</v>
      </c>
      <c r="E36" s="14">
        <f t="shared" si="1"/>
        <v>0.41515271272158805</v>
      </c>
      <c r="F36" s="17">
        <f t="shared" si="2"/>
        <v>0.58484728727841195</v>
      </c>
      <c r="G36" s="14" t="str">
        <f t="shared" si="3"/>
        <v/>
      </c>
      <c r="H36" s="17">
        <f t="shared" si="4"/>
        <v>0.58484728727841195</v>
      </c>
      <c r="I36" s="18"/>
    </row>
    <row r="37" spans="1:9" ht="15.75" x14ac:dyDescent="0.25">
      <c r="A37" s="3">
        <v>35</v>
      </c>
      <c r="B37" s="6">
        <v>832714</v>
      </c>
      <c r="C37" s="9">
        <v>734835</v>
      </c>
      <c r="D37" s="12">
        <f t="shared" si="0"/>
        <v>1567549</v>
      </c>
      <c r="E37" s="14">
        <f t="shared" si="1"/>
        <v>0.53122039566227275</v>
      </c>
      <c r="F37" s="17">
        <f t="shared" si="2"/>
        <v>0.46877960433772725</v>
      </c>
      <c r="G37" s="14">
        <f t="shared" si="3"/>
        <v>0.53122039566227275</v>
      </c>
      <c r="H37" s="17" t="str">
        <f t="shared" si="4"/>
        <v/>
      </c>
      <c r="I37" s="18"/>
    </row>
    <row r="38" spans="1:9" ht="15.75" x14ac:dyDescent="0.25">
      <c r="A38" s="3">
        <v>36</v>
      </c>
      <c r="B38" s="6">
        <v>618130</v>
      </c>
      <c r="C38" s="9">
        <v>1010985</v>
      </c>
      <c r="D38" s="12">
        <f t="shared" si="0"/>
        <v>1629115</v>
      </c>
      <c r="E38" s="14">
        <f t="shared" si="1"/>
        <v>0.37942686673439258</v>
      </c>
      <c r="F38" s="17">
        <f t="shared" si="2"/>
        <v>0.62057313326560737</v>
      </c>
      <c r="G38" s="14" t="str">
        <f t="shared" si="3"/>
        <v/>
      </c>
      <c r="H38" s="17">
        <f t="shared" si="4"/>
        <v>0.62057313326560737</v>
      </c>
      <c r="I38" s="18"/>
    </row>
    <row r="39" spans="1:9" ht="15.75" x14ac:dyDescent="0.25">
      <c r="A39" s="3">
        <v>37</v>
      </c>
      <c r="B39" s="6">
        <v>736347</v>
      </c>
      <c r="C39" s="9">
        <v>969123</v>
      </c>
      <c r="D39" s="12">
        <f t="shared" si="0"/>
        <v>1705470</v>
      </c>
      <c r="E39" s="14">
        <f t="shared" si="1"/>
        <v>0.4317560555154884</v>
      </c>
      <c r="F39" s="17">
        <f t="shared" si="2"/>
        <v>0.56824394448451165</v>
      </c>
      <c r="G39" s="14" t="str">
        <f t="shared" si="3"/>
        <v/>
      </c>
      <c r="H39" s="17">
        <f t="shared" si="4"/>
        <v>0.56824394448451165</v>
      </c>
      <c r="I39" s="18"/>
    </row>
    <row r="40" spans="1:9" ht="15.75" x14ac:dyDescent="0.25">
      <c r="A40" s="3">
        <v>38</v>
      </c>
      <c r="B40" s="6">
        <v>691811</v>
      </c>
      <c r="C40" s="9">
        <v>823414</v>
      </c>
      <c r="D40" s="12">
        <f t="shared" si="0"/>
        <v>1515225</v>
      </c>
      <c r="E40" s="14">
        <f t="shared" si="1"/>
        <v>0.45657311620386409</v>
      </c>
      <c r="F40" s="17">
        <f t="shared" si="2"/>
        <v>0.54342688379613591</v>
      </c>
      <c r="G40" s="14" t="str">
        <f t="shared" si="3"/>
        <v/>
      </c>
      <c r="H40" s="17">
        <f t="shared" si="4"/>
        <v>0.54342688379613591</v>
      </c>
      <c r="I40" s="18"/>
    </row>
  </sheetData>
  <mergeCells count="7">
    <mergeCell ref="J1:J2"/>
    <mergeCell ref="J4:M4"/>
    <mergeCell ref="K5:M5"/>
    <mergeCell ref="K6:M6"/>
    <mergeCell ref="B1:C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workbookViewId="0">
      <selection activeCell="A2" sqref="A2"/>
    </sheetView>
  </sheetViews>
  <sheetFormatPr defaultColWidth="9.28515625" defaultRowHeight="12.75" x14ac:dyDescent="0.2"/>
  <cols>
    <col min="1" max="1" width="9.42578125" customWidth="1"/>
    <col min="2" max="3" width="7.140625" customWidth="1"/>
    <col min="4" max="4" width="3.28515625" hidden="1" customWidth="1"/>
    <col min="5" max="5" width="0" hidden="1" customWidth="1"/>
    <col min="6" max="7" width="8.5703125" hidden="1" customWidth="1"/>
    <col min="9" max="9" width="29" customWidth="1"/>
    <col min="10" max="10" width="14.28515625" customWidth="1"/>
    <col min="11" max="12" width="14.140625" customWidth="1"/>
  </cols>
  <sheetData>
    <row r="1" spans="1:12" ht="15.75" customHeight="1" x14ac:dyDescent="0.25">
      <c r="A1" s="30"/>
      <c r="B1" s="63" t="s">
        <v>1</v>
      </c>
      <c r="C1" s="64"/>
      <c r="D1" s="33"/>
      <c r="E1" s="69" t="s">
        <v>10</v>
      </c>
      <c r="F1" s="70"/>
      <c r="G1" s="71"/>
      <c r="H1" s="18"/>
      <c r="I1" s="53" t="s">
        <v>11</v>
      </c>
      <c r="J1" s="21" t="s">
        <v>2</v>
      </c>
      <c r="K1" s="24"/>
      <c r="L1" s="41">
        <f>MEDIAN(B2:B40)</f>
        <v>0.51683759109031924</v>
      </c>
    </row>
    <row r="2" spans="1:12" ht="16.5" customHeight="1" x14ac:dyDescent="0.25">
      <c r="A2" s="2" t="s">
        <v>0</v>
      </c>
      <c r="B2" s="31" t="s">
        <v>2</v>
      </c>
      <c r="C2" s="32" t="s">
        <v>3</v>
      </c>
      <c r="D2" s="33"/>
      <c r="E2" s="34" t="s">
        <v>0</v>
      </c>
      <c r="F2" s="36" t="s">
        <v>2</v>
      </c>
      <c r="G2" s="39" t="s">
        <v>3</v>
      </c>
      <c r="H2" s="18"/>
      <c r="I2" s="54"/>
      <c r="J2" s="22" t="s">
        <v>3</v>
      </c>
      <c r="K2" s="25"/>
      <c r="L2" s="42">
        <f>MEDIAN(C2:C40)</f>
        <v>0.48316240890968076</v>
      </c>
    </row>
    <row r="3" spans="1:12" ht="15.75" customHeight="1" x14ac:dyDescent="0.25">
      <c r="A3" s="2">
        <v>1</v>
      </c>
      <c r="B3" s="13">
        <f>'Lopsided Margins'!E3</f>
        <v>0.74425328065397955</v>
      </c>
      <c r="C3" s="16">
        <f>'Lopsided Margins'!F3</f>
        <v>0.25574671934602045</v>
      </c>
      <c r="D3" s="33">
        <f>RANK(B3,$B$3:$B$3)</f>
        <v>1</v>
      </c>
      <c r="E3" s="34">
        <v>1</v>
      </c>
      <c r="F3" s="37" t="e">
        <f t="shared" ref="F3:F40" si="0">INDEX($B$3:$B$3,MATCH(14,$D$3:$D$3,0))</f>
        <v>#N/A</v>
      </c>
      <c r="G3" s="40" t="e">
        <f t="shared" ref="G3:G40" si="1">INDEX($C$3:$C$3,MATCH(14,$D$3:$D$3,0))</f>
        <v>#N/A</v>
      </c>
      <c r="H3" s="18"/>
      <c r="I3" s="53" t="s">
        <v>12</v>
      </c>
      <c r="J3" s="21" t="s">
        <v>2</v>
      </c>
      <c r="K3" s="24"/>
      <c r="L3" s="41">
        <f>AVERAGE(B2:B40)</f>
        <v>0.52834539461957564</v>
      </c>
    </row>
    <row r="4" spans="1:12" ht="16.5" customHeight="1" x14ac:dyDescent="0.25">
      <c r="A4" s="3">
        <v>2</v>
      </c>
      <c r="B4" s="14">
        <f>'Lopsided Margins'!E4</f>
        <v>0.74218384089313505</v>
      </c>
      <c r="C4" s="17">
        <f>'Lopsided Margins'!F4</f>
        <v>0.25781615910686495</v>
      </c>
      <c r="E4" s="35">
        <v>2</v>
      </c>
      <c r="F4" s="38" t="e">
        <f t="shared" si="0"/>
        <v>#N/A</v>
      </c>
      <c r="G4" s="38" t="e">
        <f t="shared" si="1"/>
        <v>#N/A</v>
      </c>
      <c r="H4" s="18"/>
      <c r="I4" s="54"/>
      <c r="J4" s="22" t="s">
        <v>3</v>
      </c>
      <c r="K4" s="25"/>
      <c r="L4" s="42">
        <f>AVERAGE(C2:C40)</f>
        <v>0.47165460538042447</v>
      </c>
    </row>
    <row r="5" spans="1:12" ht="15.75" customHeight="1" x14ac:dyDescent="0.25">
      <c r="A5" s="3">
        <v>3</v>
      </c>
      <c r="B5" s="14">
        <f>'Lopsided Margins'!E5</f>
        <v>0.8082870615571236</v>
      </c>
      <c r="C5" s="17">
        <f>'Lopsided Margins'!F5</f>
        <v>0.19171293844287643</v>
      </c>
      <c r="E5" s="35">
        <v>3</v>
      </c>
      <c r="F5" s="38" t="e">
        <f t="shared" si="0"/>
        <v>#N/A</v>
      </c>
      <c r="G5" s="38" t="e">
        <f t="shared" si="1"/>
        <v>#N/A</v>
      </c>
      <c r="H5" s="18"/>
      <c r="I5" s="53" t="s">
        <v>13</v>
      </c>
      <c r="J5" s="21" t="s">
        <v>2</v>
      </c>
      <c r="K5" s="24"/>
      <c r="L5" s="41">
        <f>L3-L1</f>
        <v>1.15078035292564E-2</v>
      </c>
    </row>
    <row r="6" spans="1:12" ht="16.5" customHeight="1" x14ac:dyDescent="0.25">
      <c r="A6" s="3">
        <v>4</v>
      </c>
      <c r="B6" s="14">
        <f>'Lopsided Margins'!E6</f>
        <v>0.55919981045584422</v>
      </c>
      <c r="C6" s="17">
        <f>'Lopsided Margins'!F6</f>
        <v>0.44080018954415573</v>
      </c>
      <c r="E6" s="35">
        <v>4</v>
      </c>
      <c r="F6" s="38" t="e">
        <f t="shared" si="0"/>
        <v>#N/A</v>
      </c>
      <c r="G6" s="38" t="e">
        <f t="shared" si="1"/>
        <v>#N/A</v>
      </c>
      <c r="H6" s="18"/>
      <c r="I6" s="54"/>
      <c r="J6" s="22" t="s">
        <v>3</v>
      </c>
      <c r="K6" s="25"/>
      <c r="L6" s="42">
        <f>L4-L2</f>
        <v>-1.1507803529256289E-2</v>
      </c>
    </row>
    <row r="7" spans="1:12" ht="16.5" customHeight="1" x14ac:dyDescent="0.25">
      <c r="A7" s="3">
        <v>5</v>
      </c>
      <c r="B7" s="14">
        <f>'Lopsided Margins'!E7</f>
        <v>0.60467413963081862</v>
      </c>
      <c r="C7" s="17">
        <f>'Lopsided Margins'!F7</f>
        <v>0.39532586036918138</v>
      </c>
      <c r="E7" s="35">
        <v>5</v>
      </c>
      <c r="F7" s="38" t="e">
        <f t="shared" si="0"/>
        <v>#N/A</v>
      </c>
      <c r="G7" s="38" t="e">
        <f t="shared" si="1"/>
        <v>#N/A</v>
      </c>
      <c r="H7" s="18"/>
      <c r="I7" s="10"/>
      <c r="J7" s="10"/>
      <c r="K7" s="10"/>
      <c r="L7" s="10"/>
    </row>
    <row r="8" spans="1:12" ht="15.75" customHeight="1" x14ac:dyDescent="0.25">
      <c r="A8" s="3">
        <v>6</v>
      </c>
      <c r="B8" s="14">
        <f>'Lopsided Margins'!E8</f>
        <v>0.68415049622278179</v>
      </c>
      <c r="C8" s="17">
        <f>'Lopsided Margins'!F8</f>
        <v>0.31584950377721821</v>
      </c>
      <c r="E8" s="35">
        <v>6</v>
      </c>
      <c r="F8" s="38" t="e">
        <f t="shared" si="0"/>
        <v>#N/A</v>
      </c>
      <c r="G8" s="38" t="e">
        <f t="shared" si="1"/>
        <v>#N/A</v>
      </c>
      <c r="H8" s="18"/>
      <c r="I8" s="55" t="s">
        <v>14</v>
      </c>
      <c r="J8" s="56"/>
      <c r="K8" s="56"/>
      <c r="L8" s="57"/>
    </row>
    <row r="9" spans="1:12" ht="15.75" customHeight="1" x14ac:dyDescent="0.25">
      <c r="A9" s="3">
        <v>7</v>
      </c>
      <c r="B9" s="14">
        <f>'Lopsided Margins'!E9</f>
        <v>0.73000951406095704</v>
      </c>
      <c r="C9" s="17">
        <f>'Lopsided Margins'!F9</f>
        <v>0.26999048593904296</v>
      </c>
      <c r="E9" s="35">
        <v>7</v>
      </c>
      <c r="F9" s="38" t="e">
        <f t="shared" si="0"/>
        <v>#N/A</v>
      </c>
      <c r="G9" s="38" t="e">
        <f t="shared" si="1"/>
        <v>#N/A</v>
      </c>
      <c r="H9" s="18"/>
      <c r="I9" s="19" t="str">
        <f>IF(MAX(L5:L6)=L5,J6,J5)</f>
        <v>Rep</v>
      </c>
      <c r="J9" s="58" t="s">
        <v>15</v>
      </c>
      <c r="K9" s="58"/>
      <c r="L9" s="59"/>
    </row>
    <row r="10" spans="1:12" ht="16.5" customHeight="1" x14ac:dyDescent="0.25">
      <c r="A10" s="3">
        <v>8</v>
      </c>
      <c r="B10" s="14">
        <f>'Lopsided Margins'!E10</f>
        <v>0.76051696535695135</v>
      </c>
      <c r="C10" s="17">
        <f>'Lopsided Margins'!F10</f>
        <v>0.2394830346430486</v>
      </c>
      <c r="E10" s="35">
        <v>8</v>
      </c>
      <c r="F10" s="38" t="e">
        <f t="shared" si="0"/>
        <v>#N/A</v>
      </c>
      <c r="G10" s="38" t="e">
        <f t="shared" si="1"/>
        <v>#N/A</v>
      </c>
      <c r="H10" s="18"/>
      <c r="I10" s="20"/>
      <c r="J10" s="60">
        <f>ABS(MIN(L5:L6))</f>
        <v>1.1507803529256289E-2</v>
      </c>
      <c r="K10" s="61"/>
      <c r="L10" s="62"/>
    </row>
    <row r="11" spans="1:12" ht="15.75" customHeight="1" x14ac:dyDescent="0.25">
      <c r="A11" s="3">
        <v>9</v>
      </c>
      <c r="B11" s="14">
        <f>'Lopsided Margins'!E11</f>
        <v>0.4756289064239046</v>
      </c>
      <c r="C11" s="17">
        <f>'Lopsided Margins'!F11</f>
        <v>0.52437109357609546</v>
      </c>
      <c r="E11" s="35">
        <v>9</v>
      </c>
      <c r="F11" s="38" t="e">
        <f t="shared" si="0"/>
        <v>#N/A</v>
      </c>
      <c r="G11" s="38" t="e">
        <f t="shared" si="1"/>
        <v>#N/A</v>
      </c>
      <c r="H11" s="18"/>
      <c r="I11" s="10"/>
      <c r="J11" s="10"/>
      <c r="K11" s="10"/>
      <c r="L11" s="10"/>
    </row>
    <row r="12" spans="1:12" ht="15.75" customHeight="1" x14ac:dyDescent="0.25">
      <c r="A12" s="3">
        <v>10</v>
      </c>
      <c r="B12" s="14">
        <f>'Lopsided Margins'!E12</f>
        <v>0.6850030049743191</v>
      </c>
      <c r="C12" s="17">
        <f>'Lopsided Margins'!F12</f>
        <v>0.3149969950256809</v>
      </c>
      <c r="E12" s="35">
        <v>10</v>
      </c>
      <c r="F12" s="38" t="e">
        <f t="shared" si="0"/>
        <v>#N/A</v>
      </c>
      <c r="G12" s="38" t="e">
        <f t="shared" si="1"/>
        <v>#N/A</v>
      </c>
      <c r="H12" s="18"/>
      <c r="I12" s="10"/>
      <c r="J12" s="10"/>
      <c r="K12" s="10"/>
      <c r="L12" s="10"/>
    </row>
    <row r="13" spans="1:12" ht="15.75" customHeight="1" x14ac:dyDescent="0.25">
      <c r="A13" s="3">
        <v>11</v>
      </c>
      <c r="B13" s="14">
        <f>'Lopsided Margins'!E13</f>
        <v>0.53939500897107828</v>
      </c>
      <c r="C13" s="17">
        <f>'Lopsided Margins'!F13</f>
        <v>0.46060499102892177</v>
      </c>
      <c r="E13" s="35">
        <v>11</v>
      </c>
      <c r="F13" s="38" t="e">
        <f t="shared" si="0"/>
        <v>#N/A</v>
      </c>
      <c r="G13" s="38" t="e">
        <f t="shared" si="1"/>
        <v>#N/A</v>
      </c>
      <c r="H13" s="18"/>
      <c r="I13" s="10"/>
      <c r="J13" s="10"/>
      <c r="K13" s="10"/>
      <c r="L13" s="10"/>
    </row>
    <row r="14" spans="1:12" ht="15.75" customHeight="1" x14ac:dyDescent="0.25">
      <c r="A14" s="3">
        <v>12</v>
      </c>
      <c r="B14" s="14">
        <f>'Lopsided Margins'!E14</f>
        <v>0.49118306305423548</v>
      </c>
      <c r="C14" s="17">
        <f>'Lopsided Margins'!F14</f>
        <v>0.50881693694576458</v>
      </c>
      <c r="E14" s="35">
        <v>12</v>
      </c>
      <c r="F14" s="38" t="e">
        <f t="shared" si="0"/>
        <v>#N/A</v>
      </c>
      <c r="G14" s="38" t="e">
        <f t="shared" si="1"/>
        <v>#N/A</v>
      </c>
      <c r="H14" s="18"/>
      <c r="I14" s="10"/>
      <c r="J14" s="10"/>
      <c r="K14" s="10"/>
      <c r="L14" s="10"/>
    </row>
    <row r="15" spans="1:12" ht="15.75" customHeight="1" x14ac:dyDescent="0.25">
      <c r="A15" s="3">
        <v>13</v>
      </c>
      <c r="B15" s="14">
        <f>'Lopsided Margins'!E15</f>
        <v>0.53563044893241851</v>
      </c>
      <c r="C15" s="17">
        <f>'Lopsided Margins'!F15</f>
        <v>0.46436955106758143</v>
      </c>
      <c r="E15" s="35">
        <v>13</v>
      </c>
      <c r="F15" s="38" t="e">
        <f t="shared" si="0"/>
        <v>#N/A</v>
      </c>
      <c r="G15" s="38" t="e">
        <f t="shared" si="1"/>
        <v>#N/A</v>
      </c>
      <c r="H15" s="18"/>
      <c r="I15" s="10"/>
      <c r="J15" s="10"/>
      <c r="K15" s="10"/>
      <c r="L15" s="10"/>
    </row>
    <row r="16" spans="1:12" ht="15.75" customHeight="1" x14ac:dyDescent="0.25">
      <c r="A16" s="3">
        <v>14</v>
      </c>
      <c r="B16" s="14">
        <f>'Lopsided Margins'!E16</f>
        <v>0.55066220014710576</v>
      </c>
      <c r="C16" s="17">
        <f>'Lopsided Margins'!F16</f>
        <v>0.44933779985289418</v>
      </c>
      <c r="E16" s="35">
        <v>14</v>
      </c>
      <c r="F16" s="38" t="e">
        <f t="shared" si="0"/>
        <v>#N/A</v>
      </c>
      <c r="G16" s="38" t="e">
        <f t="shared" si="1"/>
        <v>#N/A</v>
      </c>
      <c r="H16" s="18"/>
      <c r="I16" s="10"/>
      <c r="J16" s="10"/>
      <c r="K16" s="10"/>
      <c r="L16" s="10"/>
    </row>
    <row r="17" spans="1:8" ht="15.75" x14ac:dyDescent="0.25">
      <c r="A17" s="3">
        <v>15</v>
      </c>
      <c r="B17" s="14">
        <f>'Lopsided Margins'!E17</f>
        <v>0.7081298662719796</v>
      </c>
      <c r="C17" s="17">
        <f>'Lopsided Margins'!F17</f>
        <v>0.29187013372802034</v>
      </c>
      <c r="E17" s="35">
        <v>15</v>
      </c>
      <c r="F17" s="38" t="e">
        <f t="shared" si="0"/>
        <v>#N/A</v>
      </c>
      <c r="G17" s="38" t="e">
        <f t="shared" si="1"/>
        <v>#N/A</v>
      </c>
      <c r="H17" s="18"/>
    </row>
    <row r="18" spans="1:8" ht="15.75" x14ac:dyDescent="0.25">
      <c r="A18" s="3">
        <v>16</v>
      </c>
      <c r="B18" s="14">
        <f>'Lopsided Margins'!E18</f>
        <v>0.41909669743618122</v>
      </c>
      <c r="C18" s="17">
        <f>'Lopsided Margins'!F18</f>
        <v>0.58090330256381884</v>
      </c>
      <c r="E18" s="35">
        <v>16</v>
      </c>
      <c r="F18" s="38" t="e">
        <f t="shared" si="0"/>
        <v>#N/A</v>
      </c>
      <c r="G18" s="38" t="e">
        <f t="shared" si="1"/>
        <v>#N/A</v>
      </c>
      <c r="H18" s="18"/>
    </row>
    <row r="19" spans="1:8" ht="15.75" x14ac:dyDescent="0.25">
      <c r="A19" s="3">
        <v>17</v>
      </c>
      <c r="B19" s="14">
        <f>'Lopsided Margins'!E19</f>
        <v>0.38437620029032232</v>
      </c>
      <c r="C19" s="17">
        <f>'Lopsided Margins'!F19</f>
        <v>0.61562379970967773</v>
      </c>
      <c r="E19" s="35">
        <v>17</v>
      </c>
      <c r="F19" s="38" t="e">
        <f t="shared" si="0"/>
        <v>#N/A</v>
      </c>
      <c r="G19" s="38" t="e">
        <f t="shared" si="1"/>
        <v>#N/A</v>
      </c>
      <c r="H19" s="18"/>
    </row>
    <row r="20" spans="1:8" ht="15.75" x14ac:dyDescent="0.25">
      <c r="A20" s="3">
        <v>18</v>
      </c>
      <c r="B20" s="14">
        <f>'Lopsided Margins'!E20</f>
        <v>0.40308490641706568</v>
      </c>
      <c r="C20" s="17">
        <f>'Lopsided Margins'!F20</f>
        <v>0.59691509358293438</v>
      </c>
      <c r="E20" s="35">
        <v>18</v>
      </c>
      <c r="F20" s="38" t="e">
        <f t="shared" si="0"/>
        <v>#N/A</v>
      </c>
      <c r="G20" s="38" t="e">
        <f t="shared" si="1"/>
        <v>#N/A</v>
      </c>
      <c r="H20" s="18"/>
    </row>
    <row r="21" spans="1:8" ht="15.75" x14ac:dyDescent="0.25">
      <c r="A21" s="3">
        <v>19</v>
      </c>
      <c r="B21" s="14">
        <f>'Lopsided Margins'!E21</f>
        <v>0.56617220245143129</v>
      </c>
      <c r="C21" s="17">
        <f>'Lopsided Margins'!F21</f>
        <v>0.43382779754856865</v>
      </c>
      <c r="E21" s="35">
        <v>19</v>
      </c>
      <c r="F21" s="38" t="e">
        <f t="shared" si="0"/>
        <v>#N/A</v>
      </c>
      <c r="G21" s="38" t="e">
        <f t="shared" si="1"/>
        <v>#N/A</v>
      </c>
      <c r="H21" s="18"/>
    </row>
    <row r="22" spans="1:8" ht="15.75" x14ac:dyDescent="0.25">
      <c r="A22" s="3">
        <v>20</v>
      </c>
      <c r="B22" s="14">
        <f>'Lopsided Margins'!E22</f>
        <v>0.41048733342992133</v>
      </c>
      <c r="C22" s="17">
        <f>'Lopsided Margins'!F22</f>
        <v>0.58951266657007872</v>
      </c>
      <c r="E22" s="35">
        <v>20</v>
      </c>
      <c r="F22" s="38" t="e">
        <f t="shared" si="0"/>
        <v>#N/A</v>
      </c>
      <c r="G22" s="38" t="e">
        <f t="shared" si="1"/>
        <v>#N/A</v>
      </c>
      <c r="H22" s="18"/>
    </row>
    <row r="23" spans="1:8" ht="15.75" x14ac:dyDescent="0.25">
      <c r="A23" s="3">
        <v>21</v>
      </c>
      <c r="B23" s="14">
        <f>'Lopsided Margins'!E23</f>
        <v>0.5834016408500996</v>
      </c>
      <c r="C23" s="17">
        <f>'Lopsided Margins'!F23</f>
        <v>0.41659835914990045</v>
      </c>
      <c r="E23" s="35">
        <v>21</v>
      </c>
      <c r="F23" s="38" t="e">
        <f t="shared" si="0"/>
        <v>#N/A</v>
      </c>
      <c r="G23" s="38" t="e">
        <f t="shared" si="1"/>
        <v>#N/A</v>
      </c>
      <c r="H23" s="18"/>
    </row>
    <row r="24" spans="1:8" ht="15.75" x14ac:dyDescent="0.25">
      <c r="A24" s="3">
        <v>22</v>
      </c>
      <c r="B24" s="14">
        <f>'Lopsided Margins'!E24</f>
        <v>0.38468833090381666</v>
      </c>
      <c r="C24" s="17">
        <f>'Lopsided Margins'!F24</f>
        <v>0.61531166909618329</v>
      </c>
      <c r="E24" s="35">
        <v>22</v>
      </c>
      <c r="F24" s="38" t="e">
        <f t="shared" si="0"/>
        <v>#N/A</v>
      </c>
      <c r="G24" s="38" t="e">
        <f t="shared" si="1"/>
        <v>#N/A</v>
      </c>
      <c r="H24" s="18"/>
    </row>
    <row r="25" spans="1:8" ht="15.75" x14ac:dyDescent="0.25">
      <c r="A25" s="3">
        <v>23</v>
      </c>
      <c r="B25" s="14">
        <f>'Lopsided Margins'!E25</f>
        <v>0.41866192618928577</v>
      </c>
      <c r="C25" s="17">
        <f>'Lopsided Margins'!F25</f>
        <v>0.58133807381071423</v>
      </c>
      <c r="E25" s="35">
        <v>23</v>
      </c>
      <c r="F25" s="38" t="e">
        <f t="shared" si="0"/>
        <v>#N/A</v>
      </c>
      <c r="G25" s="38" t="e">
        <f t="shared" si="1"/>
        <v>#N/A</v>
      </c>
      <c r="H25" s="18"/>
    </row>
    <row r="26" spans="1:8" ht="15.75" x14ac:dyDescent="0.25">
      <c r="A26" s="3">
        <v>24</v>
      </c>
      <c r="B26" s="14">
        <f>'Lopsided Margins'!E26</f>
        <v>0.36656476614232636</v>
      </c>
      <c r="C26" s="17">
        <f>'Lopsided Margins'!F26</f>
        <v>0.63343523385767364</v>
      </c>
      <c r="E26" s="35">
        <v>24</v>
      </c>
      <c r="F26" s="38" t="e">
        <f t="shared" si="0"/>
        <v>#N/A</v>
      </c>
      <c r="G26" s="38" t="e">
        <f t="shared" si="1"/>
        <v>#N/A</v>
      </c>
      <c r="H26" s="18"/>
    </row>
    <row r="27" spans="1:8" ht="15.75" x14ac:dyDescent="0.25">
      <c r="A27" s="3">
        <v>25</v>
      </c>
      <c r="B27" s="14">
        <f>'Lopsided Margins'!E27</f>
        <v>0.38937617110361117</v>
      </c>
      <c r="C27" s="17">
        <f>'Lopsided Margins'!F27</f>
        <v>0.61062382889638878</v>
      </c>
      <c r="E27" s="35">
        <v>25</v>
      </c>
      <c r="F27" s="38" t="e">
        <f t="shared" si="0"/>
        <v>#N/A</v>
      </c>
      <c r="G27" s="38" t="e">
        <f t="shared" si="1"/>
        <v>#N/A</v>
      </c>
      <c r="H27" s="18"/>
    </row>
    <row r="28" spans="1:8" ht="15.75" x14ac:dyDescent="0.25">
      <c r="A28" s="3">
        <v>26</v>
      </c>
      <c r="B28" s="14">
        <f>'Lopsided Margins'!E28</f>
        <v>0.4461243870284321</v>
      </c>
      <c r="C28" s="17">
        <f>'Lopsided Margins'!F28</f>
        <v>0.55387561297156784</v>
      </c>
      <c r="E28" s="35">
        <v>26</v>
      </c>
      <c r="F28" s="38" t="e">
        <f t="shared" si="0"/>
        <v>#N/A</v>
      </c>
      <c r="G28" s="38" t="e">
        <f t="shared" si="1"/>
        <v>#N/A</v>
      </c>
      <c r="H28" s="18"/>
    </row>
    <row r="29" spans="1:8" ht="15.75" x14ac:dyDescent="0.25">
      <c r="A29" s="3">
        <v>27</v>
      </c>
      <c r="B29" s="14">
        <f>'Lopsided Margins'!E29</f>
        <v>0.66145617280034352</v>
      </c>
      <c r="C29" s="17">
        <f>'Lopsided Margins'!F29</f>
        <v>0.33854382719965642</v>
      </c>
      <c r="E29" s="35">
        <v>27</v>
      </c>
      <c r="F29" s="38" t="e">
        <f t="shared" si="0"/>
        <v>#N/A</v>
      </c>
      <c r="G29" s="38" t="e">
        <f t="shared" si="1"/>
        <v>#N/A</v>
      </c>
      <c r="H29" s="18"/>
    </row>
    <row r="30" spans="1:8" ht="15.75" x14ac:dyDescent="0.25">
      <c r="A30" s="3">
        <v>28</v>
      </c>
      <c r="B30" s="14">
        <f>'Lopsided Margins'!E30</f>
        <v>0.55499574801236451</v>
      </c>
      <c r="C30" s="17">
        <f>'Lopsided Margins'!F30</f>
        <v>0.44500425198763549</v>
      </c>
      <c r="E30" s="35">
        <v>28</v>
      </c>
      <c r="F30" s="38" t="e">
        <f t="shared" si="0"/>
        <v>#N/A</v>
      </c>
      <c r="G30" s="38" t="e">
        <f t="shared" si="1"/>
        <v>#N/A</v>
      </c>
      <c r="H30" s="18"/>
    </row>
    <row r="31" spans="1:8" ht="15.75" x14ac:dyDescent="0.25">
      <c r="A31" s="3">
        <v>29</v>
      </c>
      <c r="B31" s="14">
        <f>'Lopsided Margins'!E31</f>
        <v>0.58350439335556525</v>
      </c>
      <c r="C31" s="17">
        <f>'Lopsided Margins'!F31</f>
        <v>0.41649560664443475</v>
      </c>
      <c r="E31" s="35">
        <v>29</v>
      </c>
      <c r="F31" s="38" t="e">
        <f t="shared" si="0"/>
        <v>#N/A</v>
      </c>
      <c r="G31" s="38" t="e">
        <f t="shared" si="1"/>
        <v>#N/A</v>
      </c>
      <c r="H31" s="18"/>
    </row>
    <row r="32" spans="1:8" ht="15.75" x14ac:dyDescent="0.25">
      <c r="A32" s="3">
        <v>30</v>
      </c>
      <c r="B32" s="14">
        <f>'Lopsided Margins'!E32</f>
        <v>0.46277312412675714</v>
      </c>
      <c r="C32" s="17">
        <f>'Lopsided Margins'!F32</f>
        <v>0.5372268758732428</v>
      </c>
      <c r="E32" s="35">
        <v>30</v>
      </c>
      <c r="F32" s="38" t="e">
        <f t="shared" si="0"/>
        <v>#N/A</v>
      </c>
      <c r="G32" s="38" t="e">
        <f t="shared" si="1"/>
        <v>#N/A</v>
      </c>
      <c r="H32" s="18"/>
    </row>
    <row r="33" spans="1:8" ht="15.75" x14ac:dyDescent="0.25">
      <c r="A33" s="3">
        <v>31</v>
      </c>
      <c r="B33" s="14">
        <f>'Lopsided Margins'!E33</f>
        <v>0.34508711415985271</v>
      </c>
      <c r="C33" s="17">
        <f>'Lopsided Margins'!F33</f>
        <v>0.65491288584014729</v>
      </c>
      <c r="E33" s="35">
        <v>31</v>
      </c>
      <c r="F33" s="38" t="e">
        <f t="shared" si="0"/>
        <v>#N/A</v>
      </c>
      <c r="G33" s="38" t="e">
        <f t="shared" si="1"/>
        <v>#N/A</v>
      </c>
      <c r="H33" s="18"/>
    </row>
    <row r="34" spans="1:8" ht="15.75" x14ac:dyDescent="0.25">
      <c r="A34" s="3">
        <v>32</v>
      </c>
      <c r="B34" s="14">
        <f>'Lopsided Margins'!E34</f>
        <v>0.50245478651836573</v>
      </c>
      <c r="C34" s="17">
        <f>'Lopsided Margins'!F34</f>
        <v>0.49754521348163427</v>
      </c>
      <c r="E34" s="35">
        <v>32</v>
      </c>
      <c r="F34" s="38" t="e">
        <f t="shared" si="0"/>
        <v>#N/A</v>
      </c>
      <c r="G34" s="38" t="e">
        <f t="shared" si="1"/>
        <v>#N/A</v>
      </c>
      <c r="H34" s="18"/>
    </row>
    <row r="35" spans="1:8" ht="15.75" x14ac:dyDescent="0.25">
      <c r="A35" s="3">
        <v>33</v>
      </c>
      <c r="B35" s="14">
        <f>'Lopsided Margins'!E35</f>
        <v>0.36178233988388947</v>
      </c>
      <c r="C35" s="17">
        <f>'Lopsided Margins'!F35</f>
        <v>0.63821766011611059</v>
      </c>
      <c r="E35" s="35">
        <v>33</v>
      </c>
      <c r="F35" s="38" t="e">
        <f t="shared" si="0"/>
        <v>#N/A</v>
      </c>
      <c r="G35" s="38" t="e">
        <f t="shared" si="1"/>
        <v>#N/A</v>
      </c>
      <c r="H35" s="18"/>
    </row>
    <row r="36" spans="1:8" ht="15.75" x14ac:dyDescent="0.25">
      <c r="A36" s="3">
        <v>34</v>
      </c>
      <c r="B36" s="14">
        <f>'Lopsided Margins'!E36</f>
        <v>0.41515271272158805</v>
      </c>
      <c r="C36" s="17">
        <f>'Lopsided Margins'!F36</f>
        <v>0.58484728727841195</v>
      </c>
      <c r="E36" s="35">
        <v>34</v>
      </c>
      <c r="F36" s="38" t="e">
        <f t="shared" si="0"/>
        <v>#N/A</v>
      </c>
      <c r="G36" s="38" t="e">
        <f t="shared" si="1"/>
        <v>#N/A</v>
      </c>
      <c r="H36" s="18"/>
    </row>
    <row r="37" spans="1:8" ht="15.75" x14ac:dyDescent="0.25">
      <c r="A37" s="3">
        <v>35</v>
      </c>
      <c r="B37" s="14">
        <f>'Lopsided Margins'!E37</f>
        <v>0.53122039566227275</v>
      </c>
      <c r="C37" s="17">
        <f>'Lopsided Margins'!F37</f>
        <v>0.46877960433772725</v>
      </c>
      <c r="E37" s="35">
        <v>35</v>
      </c>
      <c r="F37" s="38" t="e">
        <f t="shared" si="0"/>
        <v>#N/A</v>
      </c>
      <c r="G37" s="38" t="e">
        <f t="shared" si="1"/>
        <v>#N/A</v>
      </c>
      <c r="H37" s="18"/>
    </row>
    <row r="38" spans="1:8" ht="15.75" x14ac:dyDescent="0.25">
      <c r="A38" s="3">
        <v>36</v>
      </c>
      <c r="B38" s="14">
        <f>'Lopsided Margins'!E38</f>
        <v>0.37942686673439258</v>
      </c>
      <c r="C38" s="17">
        <f>'Lopsided Margins'!F38</f>
        <v>0.62057313326560737</v>
      </c>
      <c r="E38" s="35">
        <v>36</v>
      </c>
      <c r="F38" s="38" t="e">
        <f t="shared" si="0"/>
        <v>#N/A</v>
      </c>
      <c r="G38" s="38" t="e">
        <f t="shared" si="1"/>
        <v>#N/A</v>
      </c>
      <c r="H38" s="18"/>
    </row>
    <row r="39" spans="1:8" ht="15.75" x14ac:dyDescent="0.25">
      <c r="A39" s="3">
        <v>37</v>
      </c>
      <c r="B39" s="14">
        <f>'Lopsided Margins'!E39</f>
        <v>0.4317560555154884</v>
      </c>
      <c r="C39" s="17">
        <f>'Lopsided Margins'!F39</f>
        <v>0.56824394448451165</v>
      </c>
      <c r="E39" s="35">
        <v>37</v>
      </c>
      <c r="F39" s="38" t="e">
        <f t="shared" si="0"/>
        <v>#N/A</v>
      </c>
      <c r="G39" s="38" t="e">
        <f t="shared" si="1"/>
        <v>#N/A</v>
      </c>
      <c r="H39" s="18"/>
    </row>
    <row r="40" spans="1:8" ht="15.75" x14ac:dyDescent="0.25">
      <c r="A40" s="3">
        <v>38</v>
      </c>
      <c r="B40" s="14">
        <f>'Lopsided Margins'!E40</f>
        <v>0.45657311620386409</v>
      </c>
      <c r="C40" s="17">
        <f>'Lopsided Margins'!F40</f>
        <v>0.54342688379613591</v>
      </c>
      <c r="E40" s="35">
        <v>38</v>
      </c>
      <c r="F40" s="38" t="e">
        <f t="shared" si="0"/>
        <v>#N/A</v>
      </c>
      <c r="G40" s="38" t="e">
        <f t="shared" si="1"/>
        <v>#N/A</v>
      </c>
      <c r="H40" s="18"/>
    </row>
  </sheetData>
  <sheetProtection sheet="1"/>
  <mergeCells count="8">
    <mergeCell ref="J10:L10"/>
    <mergeCell ref="B1:C1"/>
    <mergeCell ref="I1:I2"/>
    <mergeCell ref="I3:I4"/>
    <mergeCell ref="I5:I6"/>
    <mergeCell ref="I8:L8"/>
    <mergeCell ref="J9:L9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3" width="10.140625" style="10" customWidth="1"/>
    <col min="4" max="4" width="12" style="10" customWidth="1"/>
    <col min="5" max="6" width="10.140625" style="10" customWidth="1"/>
    <col min="7" max="7" width="17.5703125" style="10" customWidth="1"/>
    <col min="8" max="8" width="10.140625" style="10" customWidth="1"/>
    <col min="9" max="9" width="9.28515625" style="10" customWidth="1"/>
    <col min="10" max="11" width="11.42578125" style="10" customWidth="1"/>
    <col min="12" max="12" width="9.140625" style="10" bestFit="1"/>
    <col min="13" max="13" width="27.7109375" style="10" customWidth="1"/>
    <col min="14" max="14" width="9" style="10" customWidth="1"/>
    <col min="15" max="15" width="20.28515625" style="10" customWidth="1"/>
    <col min="16" max="17" width="30.42578125" style="10" customWidth="1"/>
    <col min="18" max="18" width="9.140625" style="10" bestFit="1"/>
    <col min="19" max="16384" width="9.140625" style="10"/>
  </cols>
  <sheetData>
    <row r="1" spans="1:17" ht="16.5" customHeight="1" x14ac:dyDescent="0.25">
      <c r="A1" s="1"/>
      <c r="B1" s="63" t="s">
        <v>1</v>
      </c>
      <c r="C1" s="64"/>
      <c r="E1" s="65" t="s">
        <v>16</v>
      </c>
      <c r="F1" s="66"/>
      <c r="H1" s="65" t="s">
        <v>18</v>
      </c>
      <c r="I1" s="66"/>
      <c r="J1" s="65" t="s">
        <v>19</v>
      </c>
      <c r="K1" s="66"/>
      <c r="L1" s="18"/>
      <c r="O1" s="45" t="s">
        <v>19</v>
      </c>
      <c r="P1" s="45" t="s">
        <v>22</v>
      </c>
    </row>
    <row r="2" spans="1:17" ht="16.5" customHeight="1" x14ac:dyDescent="0.25">
      <c r="A2" s="2" t="s">
        <v>0</v>
      </c>
      <c r="B2" s="4" t="s">
        <v>2</v>
      </c>
      <c r="C2" s="15" t="s">
        <v>3</v>
      </c>
      <c r="D2" s="11" t="s">
        <v>4</v>
      </c>
      <c r="E2" s="4" t="s">
        <v>2</v>
      </c>
      <c r="F2" s="15" t="s">
        <v>3</v>
      </c>
      <c r="G2" s="11" t="s">
        <v>17</v>
      </c>
      <c r="H2" s="4" t="s">
        <v>2</v>
      </c>
      <c r="I2" s="15" t="s">
        <v>3</v>
      </c>
      <c r="J2" s="4" t="s">
        <v>2</v>
      </c>
      <c r="K2" s="15" t="s">
        <v>3</v>
      </c>
      <c r="L2" s="18"/>
      <c r="M2" s="53" t="s">
        <v>20</v>
      </c>
      <c r="N2" s="21" t="s">
        <v>2</v>
      </c>
      <c r="O2" s="46">
        <f>SUM(J2:J40)</f>
        <v>14932558</v>
      </c>
      <c r="P2" s="48">
        <f>O2/SUM(D2:D40)</f>
        <v>0.26671552815435146</v>
      </c>
      <c r="Q2" s="50"/>
    </row>
    <row r="3" spans="1:17" ht="16.5" customHeight="1" x14ac:dyDescent="0.25">
      <c r="A3" s="2">
        <v>1</v>
      </c>
      <c r="B3" s="6">
        <f>'Lopsided Margins'!B3</f>
        <v>851070</v>
      </c>
      <c r="C3" s="9">
        <f>'Lopsided Margins'!C3</f>
        <v>292452</v>
      </c>
      <c r="D3" s="12">
        <f t="shared" ref="D3:D40" si="0">SUM(B3:C3)</f>
        <v>1143522</v>
      </c>
      <c r="E3" s="43">
        <f t="shared" ref="E3:E40" si="1">IF(MAX(B3:C3)=B3,0,B3)</f>
        <v>0</v>
      </c>
      <c r="F3" s="44">
        <f t="shared" ref="F3:F40" si="2">IF(MAX(B3:C3)=B3,C3,0)</f>
        <v>292452</v>
      </c>
      <c r="G3" s="12">
        <f t="shared" ref="G3:G40" si="3">D3/2</f>
        <v>571761</v>
      </c>
      <c r="H3" s="43">
        <f t="shared" ref="H3:H40" si="4">IF(MAX(B3:C3)=B3,B3-G3,0)</f>
        <v>279309</v>
      </c>
      <c r="I3" s="44">
        <f t="shared" ref="I3:I40" si="5">IF(MAX(B3:C3)=B3,0,C3-G3)</f>
        <v>0</v>
      </c>
      <c r="J3" s="43">
        <f t="shared" ref="J3:J40" si="6">MAX(E3,H3)</f>
        <v>279309</v>
      </c>
      <c r="K3" s="44">
        <f t="shared" ref="K3:K40" si="7">MAX(F3,I3)</f>
        <v>292452</v>
      </c>
      <c r="L3" s="18"/>
      <c r="M3" s="54"/>
      <c r="N3" s="22" t="s">
        <v>3</v>
      </c>
      <c r="O3" s="47">
        <f>SUM(K2:K40)</f>
        <v>13060859</v>
      </c>
      <c r="P3" s="49">
        <f>O3/SUM(D2:D40)</f>
        <v>0.23328447184564857</v>
      </c>
      <c r="Q3" s="50"/>
    </row>
    <row r="4" spans="1:17" ht="16.5" customHeight="1" x14ac:dyDescent="0.25">
      <c r="A4" s="3">
        <v>2</v>
      </c>
      <c r="B4" s="6">
        <f>'Lopsided Margins'!B4</f>
        <v>755866</v>
      </c>
      <c r="C4" s="9">
        <f>'Lopsided Margins'!C4</f>
        <v>262569</v>
      </c>
      <c r="D4" s="12">
        <f t="shared" si="0"/>
        <v>1018435</v>
      </c>
      <c r="E4" s="6">
        <f t="shared" si="1"/>
        <v>0</v>
      </c>
      <c r="F4" s="9">
        <f t="shared" si="2"/>
        <v>262569</v>
      </c>
      <c r="G4" s="12">
        <f t="shared" si="3"/>
        <v>509217.5</v>
      </c>
      <c r="H4" s="6">
        <f t="shared" si="4"/>
        <v>246648.5</v>
      </c>
      <c r="I4" s="9">
        <f t="shared" si="5"/>
        <v>0</v>
      </c>
      <c r="J4" s="6">
        <f t="shared" si="6"/>
        <v>246648.5</v>
      </c>
      <c r="K4" s="9">
        <f t="shared" si="7"/>
        <v>262569</v>
      </c>
      <c r="L4" s="18"/>
    </row>
    <row r="5" spans="1:17" x14ac:dyDescent="0.25">
      <c r="A5" s="3">
        <v>3</v>
      </c>
      <c r="B5" s="6">
        <f>'Lopsided Margins'!B5</f>
        <v>946197</v>
      </c>
      <c r="C5" s="9">
        <f>'Lopsided Margins'!C5</f>
        <v>224423</v>
      </c>
      <c r="D5" s="12">
        <f t="shared" si="0"/>
        <v>1170620</v>
      </c>
      <c r="E5" s="6">
        <f t="shared" si="1"/>
        <v>0</v>
      </c>
      <c r="F5" s="9">
        <f t="shared" si="2"/>
        <v>224423</v>
      </c>
      <c r="G5" s="12">
        <f t="shared" si="3"/>
        <v>585310</v>
      </c>
      <c r="H5" s="6">
        <f t="shared" si="4"/>
        <v>360887</v>
      </c>
      <c r="I5" s="9">
        <f t="shared" si="5"/>
        <v>0</v>
      </c>
      <c r="J5" s="6">
        <f t="shared" si="6"/>
        <v>360887</v>
      </c>
      <c r="K5" s="9">
        <f t="shared" si="7"/>
        <v>224423</v>
      </c>
      <c r="L5" s="18"/>
      <c r="M5" s="55" t="s">
        <v>8</v>
      </c>
      <c r="N5" s="56"/>
      <c r="O5" s="56"/>
      <c r="P5" s="57"/>
      <c r="Q5" s="50"/>
    </row>
    <row r="6" spans="1:17" x14ac:dyDescent="0.25">
      <c r="A6" s="3">
        <v>4</v>
      </c>
      <c r="B6" s="6">
        <f>'Lopsided Margins'!B6</f>
        <v>828426</v>
      </c>
      <c r="C6" s="9">
        <f>'Lopsided Margins'!C6</f>
        <v>653023</v>
      </c>
      <c r="D6" s="12">
        <f t="shared" si="0"/>
        <v>1481449</v>
      </c>
      <c r="E6" s="6">
        <f t="shared" si="1"/>
        <v>0</v>
      </c>
      <c r="F6" s="9">
        <f t="shared" si="2"/>
        <v>653023</v>
      </c>
      <c r="G6" s="12">
        <f t="shared" si="3"/>
        <v>740724.5</v>
      </c>
      <c r="H6" s="6">
        <f t="shared" si="4"/>
        <v>87701.5</v>
      </c>
      <c r="I6" s="9">
        <f t="shared" si="5"/>
        <v>0</v>
      </c>
      <c r="J6" s="6">
        <f t="shared" si="6"/>
        <v>87701.5</v>
      </c>
      <c r="K6" s="9">
        <f t="shared" si="7"/>
        <v>653023</v>
      </c>
      <c r="L6" s="18"/>
      <c r="M6" s="19" t="str">
        <f>IF(MAX(P2:P3)=P2,N3,N2)</f>
        <v>Rep</v>
      </c>
      <c r="N6" s="58" t="s">
        <v>21</v>
      </c>
      <c r="O6" s="58"/>
      <c r="P6" s="59"/>
    </row>
    <row r="7" spans="1:17" ht="16.5" customHeight="1" x14ac:dyDescent="0.25">
      <c r="A7" s="3">
        <v>5</v>
      </c>
      <c r="B7" s="6">
        <f>'Lopsided Margins'!B7</f>
        <v>851926</v>
      </c>
      <c r="C7" s="9">
        <f>'Lopsided Margins'!C7</f>
        <v>556975</v>
      </c>
      <c r="D7" s="12">
        <f t="shared" si="0"/>
        <v>1408901</v>
      </c>
      <c r="E7" s="6">
        <f t="shared" si="1"/>
        <v>0</v>
      </c>
      <c r="F7" s="9">
        <f t="shared" si="2"/>
        <v>556975</v>
      </c>
      <c r="G7" s="12">
        <f t="shared" si="3"/>
        <v>704450.5</v>
      </c>
      <c r="H7" s="6">
        <f t="shared" si="4"/>
        <v>147475.5</v>
      </c>
      <c r="I7" s="9">
        <f t="shared" si="5"/>
        <v>0</v>
      </c>
      <c r="J7" s="6">
        <f t="shared" si="6"/>
        <v>147475.5</v>
      </c>
      <c r="K7" s="9">
        <f t="shared" si="7"/>
        <v>556975</v>
      </c>
      <c r="L7" s="18"/>
      <c r="M7" s="20"/>
      <c r="N7" s="60">
        <f>(MAX(O2:O3)-MIN(O2:O3))/SUM(D2:D40)</f>
        <v>3.3431056308702863E-2</v>
      </c>
      <c r="O7" s="61"/>
      <c r="P7" s="62"/>
    </row>
    <row r="8" spans="1:17" x14ac:dyDescent="0.25">
      <c r="A8" s="3">
        <v>6</v>
      </c>
      <c r="B8" s="6">
        <f>'Lopsided Margins'!B8</f>
        <v>1016114</v>
      </c>
      <c r="C8" s="9">
        <f>'Lopsided Margins'!C8</f>
        <v>469106</v>
      </c>
      <c r="D8" s="12">
        <f t="shared" si="0"/>
        <v>1485220</v>
      </c>
      <c r="E8" s="6">
        <f t="shared" si="1"/>
        <v>0</v>
      </c>
      <c r="F8" s="9">
        <f t="shared" si="2"/>
        <v>469106</v>
      </c>
      <c r="G8" s="12">
        <f t="shared" si="3"/>
        <v>742610</v>
      </c>
      <c r="H8" s="6">
        <f t="shared" si="4"/>
        <v>273504</v>
      </c>
      <c r="I8" s="9">
        <f t="shared" si="5"/>
        <v>0</v>
      </c>
      <c r="J8" s="6">
        <f t="shared" si="6"/>
        <v>273504</v>
      </c>
      <c r="K8" s="9">
        <f t="shared" si="7"/>
        <v>469106</v>
      </c>
      <c r="L8" s="18"/>
    </row>
    <row r="9" spans="1:17" x14ac:dyDescent="0.25">
      <c r="A9" s="3">
        <v>7</v>
      </c>
      <c r="B9" s="6">
        <f>'Lopsided Margins'!B9</f>
        <v>1132528</v>
      </c>
      <c r="C9" s="9">
        <f>'Lopsided Margins'!C9</f>
        <v>418860</v>
      </c>
      <c r="D9" s="12">
        <f t="shared" si="0"/>
        <v>1551388</v>
      </c>
      <c r="E9" s="6">
        <f t="shared" si="1"/>
        <v>0</v>
      </c>
      <c r="F9" s="9">
        <f t="shared" si="2"/>
        <v>418860</v>
      </c>
      <c r="G9" s="12">
        <f t="shared" si="3"/>
        <v>775694</v>
      </c>
      <c r="H9" s="6">
        <f t="shared" si="4"/>
        <v>356834</v>
      </c>
      <c r="I9" s="9">
        <f t="shared" si="5"/>
        <v>0</v>
      </c>
      <c r="J9" s="6">
        <f t="shared" si="6"/>
        <v>356834</v>
      </c>
      <c r="K9" s="9">
        <f t="shared" si="7"/>
        <v>418860</v>
      </c>
      <c r="L9" s="18"/>
    </row>
    <row r="10" spans="1:17" x14ac:dyDescent="0.25">
      <c r="A10" s="3">
        <v>8</v>
      </c>
      <c r="B10" s="6">
        <f>'Lopsided Margins'!B10</f>
        <v>1251274</v>
      </c>
      <c r="C10" s="9">
        <f>'Lopsided Margins'!C10</f>
        <v>394020</v>
      </c>
      <c r="D10" s="12">
        <f t="shared" si="0"/>
        <v>1645294</v>
      </c>
      <c r="E10" s="6">
        <f t="shared" si="1"/>
        <v>0</v>
      </c>
      <c r="F10" s="9">
        <f t="shared" si="2"/>
        <v>394020</v>
      </c>
      <c r="G10" s="12">
        <f t="shared" si="3"/>
        <v>822647</v>
      </c>
      <c r="H10" s="6">
        <f t="shared" si="4"/>
        <v>428627</v>
      </c>
      <c r="I10" s="9">
        <f t="shared" si="5"/>
        <v>0</v>
      </c>
      <c r="J10" s="6">
        <f t="shared" si="6"/>
        <v>428627</v>
      </c>
      <c r="K10" s="9">
        <f t="shared" si="7"/>
        <v>394020</v>
      </c>
      <c r="L10" s="18"/>
    </row>
    <row r="11" spans="1:17" x14ac:dyDescent="0.25">
      <c r="A11" s="3">
        <v>9</v>
      </c>
      <c r="B11" s="6">
        <f>'Lopsided Margins'!B11</f>
        <v>705117</v>
      </c>
      <c r="C11" s="9">
        <f>'Lopsided Margins'!C11</f>
        <v>777377</v>
      </c>
      <c r="D11" s="12">
        <f t="shared" si="0"/>
        <v>1482494</v>
      </c>
      <c r="E11" s="6">
        <f t="shared" si="1"/>
        <v>705117</v>
      </c>
      <c r="F11" s="9">
        <f t="shared" si="2"/>
        <v>0</v>
      </c>
      <c r="G11" s="12">
        <f t="shared" si="3"/>
        <v>741247</v>
      </c>
      <c r="H11" s="6">
        <f t="shared" si="4"/>
        <v>0</v>
      </c>
      <c r="I11" s="9">
        <f t="shared" si="5"/>
        <v>36130</v>
      </c>
      <c r="J11" s="6">
        <f t="shared" si="6"/>
        <v>705117</v>
      </c>
      <c r="K11" s="9">
        <f t="shared" si="7"/>
        <v>36130</v>
      </c>
      <c r="L11" s="18"/>
    </row>
    <row r="12" spans="1:17" x14ac:dyDescent="0.25">
      <c r="A12" s="3">
        <v>10</v>
      </c>
      <c r="B12" s="6">
        <f>'Lopsided Margins'!B12</f>
        <v>914105</v>
      </c>
      <c r="C12" s="9">
        <f>'Lopsided Margins'!C12</f>
        <v>420349</v>
      </c>
      <c r="D12" s="12">
        <f t="shared" si="0"/>
        <v>1334454</v>
      </c>
      <c r="E12" s="6">
        <f t="shared" si="1"/>
        <v>0</v>
      </c>
      <c r="F12" s="9">
        <f t="shared" si="2"/>
        <v>420349</v>
      </c>
      <c r="G12" s="12">
        <f t="shared" si="3"/>
        <v>667227</v>
      </c>
      <c r="H12" s="6">
        <f t="shared" si="4"/>
        <v>246878</v>
      </c>
      <c r="I12" s="9">
        <f t="shared" si="5"/>
        <v>0</v>
      </c>
      <c r="J12" s="6">
        <f t="shared" si="6"/>
        <v>246878</v>
      </c>
      <c r="K12" s="9">
        <f t="shared" si="7"/>
        <v>420349</v>
      </c>
      <c r="L12" s="18"/>
    </row>
    <row r="13" spans="1:17" x14ac:dyDescent="0.25">
      <c r="A13" s="3">
        <v>11</v>
      </c>
      <c r="B13" s="6">
        <f>'Lopsided Margins'!B13</f>
        <v>770214</v>
      </c>
      <c r="C13" s="9">
        <f>'Lopsided Margins'!C13</f>
        <v>657708</v>
      </c>
      <c r="D13" s="12">
        <f t="shared" si="0"/>
        <v>1427922</v>
      </c>
      <c r="E13" s="6">
        <f t="shared" si="1"/>
        <v>0</v>
      </c>
      <c r="F13" s="9">
        <f t="shared" si="2"/>
        <v>657708</v>
      </c>
      <c r="G13" s="12">
        <f t="shared" si="3"/>
        <v>713961</v>
      </c>
      <c r="H13" s="6">
        <f t="shared" si="4"/>
        <v>56253</v>
      </c>
      <c r="I13" s="9">
        <f t="shared" si="5"/>
        <v>0</v>
      </c>
      <c r="J13" s="6">
        <f t="shared" si="6"/>
        <v>56253</v>
      </c>
      <c r="K13" s="9">
        <f t="shared" si="7"/>
        <v>657708</v>
      </c>
      <c r="L13" s="18"/>
    </row>
    <row r="14" spans="1:17" x14ac:dyDescent="0.25">
      <c r="A14" s="3">
        <v>12</v>
      </c>
      <c r="B14" s="6">
        <f>'Lopsided Margins'!B14</f>
        <v>802043</v>
      </c>
      <c r="C14" s="9">
        <f>'Lopsided Margins'!C14</f>
        <v>830837</v>
      </c>
      <c r="D14" s="12">
        <f t="shared" si="0"/>
        <v>1632880</v>
      </c>
      <c r="E14" s="6">
        <f t="shared" si="1"/>
        <v>802043</v>
      </c>
      <c r="F14" s="9">
        <f t="shared" si="2"/>
        <v>0</v>
      </c>
      <c r="G14" s="12">
        <f t="shared" si="3"/>
        <v>816440</v>
      </c>
      <c r="H14" s="6">
        <f t="shared" si="4"/>
        <v>0</v>
      </c>
      <c r="I14" s="9">
        <f t="shared" si="5"/>
        <v>14397</v>
      </c>
      <c r="J14" s="6">
        <f t="shared" si="6"/>
        <v>802043</v>
      </c>
      <c r="K14" s="9">
        <f t="shared" si="7"/>
        <v>14397</v>
      </c>
      <c r="L14" s="18"/>
    </row>
    <row r="15" spans="1:17" x14ac:dyDescent="0.25">
      <c r="A15" s="3">
        <v>13</v>
      </c>
      <c r="B15" s="6">
        <f>'Lopsided Margins'!B15</f>
        <v>938950</v>
      </c>
      <c r="C15" s="9">
        <f>'Lopsided Margins'!C15</f>
        <v>814031</v>
      </c>
      <c r="D15" s="12">
        <f t="shared" si="0"/>
        <v>1752981</v>
      </c>
      <c r="E15" s="6">
        <f t="shared" si="1"/>
        <v>0</v>
      </c>
      <c r="F15" s="9">
        <f t="shared" si="2"/>
        <v>814031</v>
      </c>
      <c r="G15" s="12">
        <f t="shared" si="3"/>
        <v>876490.5</v>
      </c>
      <c r="H15" s="6">
        <f t="shared" si="4"/>
        <v>62459.5</v>
      </c>
      <c r="I15" s="9">
        <f t="shared" si="5"/>
        <v>0</v>
      </c>
      <c r="J15" s="6">
        <f t="shared" si="6"/>
        <v>62459.5</v>
      </c>
      <c r="K15" s="9">
        <f t="shared" si="7"/>
        <v>814031</v>
      </c>
      <c r="L15" s="18"/>
    </row>
    <row r="16" spans="1:17" x14ac:dyDescent="0.25">
      <c r="A16" s="3">
        <v>14</v>
      </c>
      <c r="B16" s="6">
        <f>'Lopsided Margins'!B16</f>
        <v>860212</v>
      </c>
      <c r="C16" s="9">
        <f>'Lopsided Margins'!C16</f>
        <v>701929</v>
      </c>
      <c r="D16" s="12">
        <f t="shared" si="0"/>
        <v>1562141</v>
      </c>
      <c r="E16" s="6">
        <f t="shared" si="1"/>
        <v>0</v>
      </c>
      <c r="F16" s="9">
        <f t="shared" si="2"/>
        <v>701929</v>
      </c>
      <c r="G16" s="12">
        <f t="shared" si="3"/>
        <v>781070.5</v>
      </c>
      <c r="H16" s="6">
        <f t="shared" si="4"/>
        <v>79141.5</v>
      </c>
      <c r="I16" s="9">
        <f t="shared" si="5"/>
        <v>0</v>
      </c>
      <c r="J16" s="6">
        <f t="shared" si="6"/>
        <v>79141.5</v>
      </c>
      <c r="K16" s="9">
        <f t="shared" si="7"/>
        <v>701929</v>
      </c>
      <c r="L16" s="18"/>
    </row>
    <row r="17" spans="1:12" x14ac:dyDescent="0.25">
      <c r="A17" s="3">
        <v>15</v>
      </c>
      <c r="B17" s="6">
        <f>'Lopsided Margins'!B17</f>
        <v>1087019</v>
      </c>
      <c r="C17" s="9">
        <f>'Lopsided Margins'!C17</f>
        <v>448037</v>
      </c>
      <c r="D17" s="12">
        <f t="shared" si="0"/>
        <v>1535056</v>
      </c>
      <c r="E17" s="6">
        <f t="shared" si="1"/>
        <v>0</v>
      </c>
      <c r="F17" s="9">
        <f t="shared" si="2"/>
        <v>448037</v>
      </c>
      <c r="G17" s="12">
        <f t="shared" si="3"/>
        <v>767528</v>
      </c>
      <c r="H17" s="6">
        <f t="shared" si="4"/>
        <v>319491</v>
      </c>
      <c r="I17" s="9">
        <f t="shared" si="5"/>
        <v>0</v>
      </c>
      <c r="J17" s="6">
        <f t="shared" si="6"/>
        <v>319491</v>
      </c>
      <c r="K17" s="9">
        <f t="shared" si="7"/>
        <v>448037</v>
      </c>
      <c r="L17" s="18"/>
    </row>
    <row r="18" spans="1:12" x14ac:dyDescent="0.25">
      <c r="A18" s="3">
        <v>16</v>
      </c>
      <c r="B18" s="6">
        <f>'Lopsided Margins'!B18</f>
        <v>605886</v>
      </c>
      <c r="C18" s="9">
        <f>'Lopsided Margins'!C18</f>
        <v>839809</v>
      </c>
      <c r="D18" s="12">
        <f t="shared" si="0"/>
        <v>1445695</v>
      </c>
      <c r="E18" s="6">
        <f t="shared" si="1"/>
        <v>605886</v>
      </c>
      <c r="F18" s="9">
        <f t="shared" si="2"/>
        <v>0</v>
      </c>
      <c r="G18" s="12">
        <f t="shared" si="3"/>
        <v>722847.5</v>
      </c>
      <c r="H18" s="6">
        <f t="shared" si="4"/>
        <v>0</v>
      </c>
      <c r="I18" s="9">
        <f t="shared" si="5"/>
        <v>116961.5</v>
      </c>
      <c r="J18" s="6">
        <f t="shared" si="6"/>
        <v>605886</v>
      </c>
      <c r="K18" s="9">
        <f t="shared" si="7"/>
        <v>116961.5</v>
      </c>
      <c r="L18" s="18"/>
    </row>
    <row r="19" spans="1:12" x14ac:dyDescent="0.25">
      <c r="A19" s="3">
        <v>17</v>
      </c>
      <c r="B19" s="6">
        <f>'Lopsided Margins'!B19</f>
        <v>503371</v>
      </c>
      <c r="C19" s="9">
        <f>'Lopsided Margins'!C19</f>
        <v>806208</v>
      </c>
      <c r="D19" s="12">
        <f t="shared" si="0"/>
        <v>1309579</v>
      </c>
      <c r="E19" s="6">
        <f t="shared" si="1"/>
        <v>503371</v>
      </c>
      <c r="F19" s="9">
        <f t="shared" si="2"/>
        <v>0</v>
      </c>
      <c r="G19" s="12">
        <f t="shared" si="3"/>
        <v>654789.5</v>
      </c>
      <c r="H19" s="6">
        <f t="shared" si="4"/>
        <v>0</v>
      </c>
      <c r="I19" s="9">
        <f t="shared" si="5"/>
        <v>151418.5</v>
      </c>
      <c r="J19" s="6">
        <f t="shared" si="6"/>
        <v>503371</v>
      </c>
      <c r="K19" s="9">
        <f t="shared" si="7"/>
        <v>151418.5</v>
      </c>
      <c r="L19" s="18"/>
    </row>
    <row r="20" spans="1:12" x14ac:dyDescent="0.25">
      <c r="A20" s="3">
        <v>18</v>
      </c>
      <c r="B20" s="6">
        <f>'Lopsided Margins'!B20</f>
        <v>577925</v>
      </c>
      <c r="C20" s="9">
        <f>'Lopsided Margins'!C20</f>
        <v>855830</v>
      </c>
      <c r="D20" s="12">
        <f t="shared" si="0"/>
        <v>1433755</v>
      </c>
      <c r="E20" s="6">
        <f t="shared" si="1"/>
        <v>577925</v>
      </c>
      <c r="F20" s="9">
        <f t="shared" si="2"/>
        <v>0</v>
      </c>
      <c r="G20" s="12">
        <f t="shared" si="3"/>
        <v>716877.5</v>
      </c>
      <c r="H20" s="6">
        <f t="shared" si="4"/>
        <v>0</v>
      </c>
      <c r="I20" s="9">
        <f t="shared" si="5"/>
        <v>138952.5</v>
      </c>
      <c r="J20" s="6">
        <f t="shared" si="6"/>
        <v>577925</v>
      </c>
      <c r="K20" s="9">
        <f t="shared" si="7"/>
        <v>138952.5</v>
      </c>
      <c r="L20" s="18"/>
    </row>
    <row r="21" spans="1:12" x14ac:dyDescent="0.25">
      <c r="A21" s="3">
        <v>19</v>
      </c>
      <c r="B21" s="6">
        <f>'Lopsided Margins'!B21</f>
        <v>857354</v>
      </c>
      <c r="C21" s="9">
        <f>'Lopsided Margins'!C21</f>
        <v>656945</v>
      </c>
      <c r="D21" s="12">
        <f t="shared" si="0"/>
        <v>1514299</v>
      </c>
      <c r="E21" s="6">
        <f t="shared" si="1"/>
        <v>0</v>
      </c>
      <c r="F21" s="9">
        <f t="shared" si="2"/>
        <v>656945</v>
      </c>
      <c r="G21" s="12">
        <f t="shared" si="3"/>
        <v>757149.5</v>
      </c>
      <c r="H21" s="6">
        <f t="shared" si="4"/>
        <v>100204.5</v>
      </c>
      <c r="I21" s="9">
        <f t="shared" si="5"/>
        <v>0</v>
      </c>
      <c r="J21" s="6">
        <f t="shared" si="6"/>
        <v>100204.5</v>
      </c>
      <c r="K21" s="9">
        <f t="shared" si="7"/>
        <v>656945</v>
      </c>
      <c r="L21" s="18"/>
    </row>
    <row r="22" spans="1:12" x14ac:dyDescent="0.25">
      <c r="A22" s="3">
        <v>20</v>
      </c>
      <c r="B22" s="6">
        <f>'Lopsided Margins'!B22</f>
        <v>580817</v>
      </c>
      <c r="C22" s="9">
        <f>'Lopsided Margins'!C22</f>
        <v>834128</v>
      </c>
      <c r="D22" s="12">
        <f t="shared" si="0"/>
        <v>1414945</v>
      </c>
      <c r="E22" s="6">
        <f t="shared" si="1"/>
        <v>580817</v>
      </c>
      <c r="F22" s="9">
        <f t="shared" si="2"/>
        <v>0</v>
      </c>
      <c r="G22" s="12">
        <f t="shared" si="3"/>
        <v>707472.5</v>
      </c>
      <c r="H22" s="6">
        <f t="shared" si="4"/>
        <v>0</v>
      </c>
      <c r="I22" s="9">
        <f t="shared" si="5"/>
        <v>126655.5</v>
      </c>
      <c r="J22" s="6">
        <f t="shared" si="6"/>
        <v>580817</v>
      </c>
      <c r="K22" s="9">
        <f t="shared" si="7"/>
        <v>126655.5</v>
      </c>
      <c r="L22" s="18"/>
    </row>
    <row r="23" spans="1:12" x14ac:dyDescent="0.25">
      <c r="A23" s="3">
        <v>21</v>
      </c>
      <c r="B23" s="6">
        <f>'Lopsided Margins'!B23</f>
        <v>873298</v>
      </c>
      <c r="C23" s="9">
        <f>'Lopsided Margins'!C23</f>
        <v>623609</v>
      </c>
      <c r="D23" s="12">
        <f t="shared" si="0"/>
        <v>1496907</v>
      </c>
      <c r="E23" s="6">
        <f t="shared" si="1"/>
        <v>0</v>
      </c>
      <c r="F23" s="9">
        <f t="shared" si="2"/>
        <v>623609</v>
      </c>
      <c r="G23" s="12">
        <f t="shared" si="3"/>
        <v>748453.5</v>
      </c>
      <c r="H23" s="6">
        <f t="shared" si="4"/>
        <v>124844.5</v>
      </c>
      <c r="I23" s="9">
        <f t="shared" si="5"/>
        <v>0</v>
      </c>
      <c r="J23" s="6">
        <f t="shared" si="6"/>
        <v>124844.5</v>
      </c>
      <c r="K23" s="9">
        <f t="shared" si="7"/>
        <v>623609</v>
      </c>
      <c r="L23" s="18"/>
    </row>
    <row r="24" spans="1:12" x14ac:dyDescent="0.25">
      <c r="A24" s="3">
        <v>22</v>
      </c>
      <c r="B24" s="6">
        <f>'Lopsided Margins'!B24</f>
        <v>632830</v>
      </c>
      <c r="C24" s="9">
        <f>'Lopsided Margins'!C24</f>
        <v>1012216</v>
      </c>
      <c r="D24" s="12">
        <f t="shared" si="0"/>
        <v>1645046</v>
      </c>
      <c r="E24" s="6">
        <f t="shared" si="1"/>
        <v>632830</v>
      </c>
      <c r="F24" s="9">
        <f t="shared" si="2"/>
        <v>0</v>
      </c>
      <c r="G24" s="12">
        <f t="shared" si="3"/>
        <v>822523</v>
      </c>
      <c r="H24" s="6">
        <f t="shared" si="4"/>
        <v>0</v>
      </c>
      <c r="I24" s="9">
        <f t="shared" si="5"/>
        <v>189693</v>
      </c>
      <c r="J24" s="6">
        <f t="shared" si="6"/>
        <v>632830</v>
      </c>
      <c r="K24" s="9">
        <f t="shared" si="7"/>
        <v>189693</v>
      </c>
      <c r="L24" s="18"/>
    </row>
    <row r="25" spans="1:12" x14ac:dyDescent="0.25">
      <c r="A25" s="3">
        <v>23</v>
      </c>
      <c r="B25" s="6">
        <f>'Lopsided Margins'!B25</f>
        <v>678270</v>
      </c>
      <c r="C25" s="9">
        <f>'Lopsided Margins'!C25</f>
        <v>941820</v>
      </c>
      <c r="D25" s="12">
        <f t="shared" si="0"/>
        <v>1620090</v>
      </c>
      <c r="E25" s="6">
        <f t="shared" si="1"/>
        <v>678270</v>
      </c>
      <c r="F25" s="9">
        <f t="shared" si="2"/>
        <v>0</v>
      </c>
      <c r="G25" s="12">
        <f t="shared" si="3"/>
        <v>810045</v>
      </c>
      <c r="H25" s="6">
        <f t="shared" si="4"/>
        <v>0</v>
      </c>
      <c r="I25" s="9">
        <f t="shared" si="5"/>
        <v>131775</v>
      </c>
      <c r="J25" s="6">
        <f t="shared" si="6"/>
        <v>678270</v>
      </c>
      <c r="K25" s="9">
        <f t="shared" si="7"/>
        <v>131775</v>
      </c>
      <c r="L25" s="18"/>
    </row>
    <row r="26" spans="1:12" x14ac:dyDescent="0.25">
      <c r="A26" s="3">
        <v>24</v>
      </c>
      <c r="B26" s="6">
        <f>'Lopsided Margins'!B26</f>
        <v>591273</v>
      </c>
      <c r="C26" s="9">
        <f>'Lopsided Margins'!C26</f>
        <v>1021738</v>
      </c>
      <c r="D26" s="12">
        <f t="shared" si="0"/>
        <v>1613011</v>
      </c>
      <c r="E26" s="6">
        <f t="shared" si="1"/>
        <v>591273</v>
      </c>
      <c r="F26" s="9">
        <f t="shared" si="2"/>
        <v>0</v>
      </c>
      <c r="G26" s="12">
        <f t="shared" si="3"/>
        <v>806505.5</v>
      </c>
      <c r="H26" s="6">
        <f t="shared" si="4"/>
        <v>0</v>
      </c>
      <c r="I26" s="9">
        <f t="shared" si="5"/>
        <v>215232.5</v>
      </c>
      <c r="J26" s="6">
        <f t="shared" si="6"/>
        <v>591273</v>
      </c>
      <c r="K26" s="9">
        <f t="shared" si="7"/>
        <v>215232.5</v>
      </c>
      <c r="L26" s="18"/>
    </row>
    <row r="27" spans="1:12" x14ac:dyDescent="0.25">
      <c r="A27" s="3">
        <v>25</v>
      </c>
      <c r="B27" s="6">
        <f>'Lopsided Margins'!B27</f>
        <v>570630</v>
      </c>
      <c r="C27" s="9">
        <f>'Lopsided Margins'!C27</f>
        <v>894868</v>
      </c>
      <c r="D27" s="12">
        <f t="shared" si="0"/>
        <v>1465498</v>
      </c>
      <c r="E27" s="6">
        <f t="shared" si="1"/>
        <v>570630</v>
      </c>
      <c r="F27" s="9">
        <f t="shared" si="2"/>
        <v>0</v>
      </c>
      <c r="G27" s="12">
        <f t="shared" si="3"/>
        <v>732749</v>
      </c>
      <c r="H27" s="6">
        <f t="shared" si="4"/>
        <v>0</v>
      </c>
      <c r="I27" s="9">
        <f t="shared" si="5"/>
        <v>162119</v>
      </c>
      <c r="J27" s="6">
        <f t="shared" si="6"/>
        <v>570630</v>
      </c>
      <c r="K27" s="9">
        <f t="shared" si="7"/>
        <v>162119</v>
      </c>
      <c r="L27" s="18"/>
    </row>
    <row r="28" spans="1:12" x14ac:dyDescent="0.25">
      <c r="A28" s="3">
        <v>26</v>
      </c>
      <c r="B28" s="6">
        <f>'Lopsided Margins'!B28</f>
        <v>694054</v>
      </c>
      <c r="C28" s="9">
        <f>'Lopsided Margins'!C28</f>
        <v>861687</v>
      </c>
      <c r="D28" s="12">
        <f t="shared" si="0"/>
        <v>1555741</v>
      </c>
      <c r="E28" s="6">
        <f t="shared" si="1"/>
        <v>694054</v>
      </c>
      <c r="F28" s="9">
        <f t="shared" si="2"/>
        <v>0</v>
      </c>
      <c r="G28" s="12">
        <f t="shared" si="3"/>
        <v>777870.5</v>
      </c>
      <c r="H28" s="6">
        <f t="shared" si="4"/>
        <v>0</v>
      </c>
      <c r="I28" s="9">
        <f t="shared" si="5"/>
        <v>83816.5</v>
      </c>
      <c r="J28" s="6">
        <f t="shared" si="6"/>
        <v>694054</v>
      </c>
      <c r="K28" s="9">
        <f t="shared" si="7"/>
        <v>83816.5</v>
      </c>
      <c r="L28" s="18"/>
    </row>
    <row r="29" spans="1:12" x14ac:dyDescent="0.25">
      <c r="A29" s="3">
        <v>27</v>
      </c>
      <c r="B29" s="6">
        <f>'Lopsided Margins'!B29</f>
        <v>948759</v>
      </c>
      <c r="C29" s="9">
        <f>'Lopsided Margins'!C29</f>
        <v>485590</v>
      </c>
      <c r="D29" s="12">
        <f t="shared" si="0"/>
        <v>1434349</v>
      </c>
      <c r="E29" s="6">
        <f t="shared" si="1"/>
        <v>0</v>
      </c>
      <c r="F29" s="9">
        <f t="shared" si="2"/>
        <v>485590</v>
      </c>
      <c r="G29" s="12">
        <f t="shared" si="3"/>
        <v>717174.5</v>
      </c>
      <c r="H29" s="6">
        <f t="shared" si="4"/>
        <v>231584.5</v>
      </c>
      <c r="I29" s="9">
        <f t="shared" si="5"/>
        <v>0</v>
      </c>
      <c r="J29" s="6">
        <f t="shared" si="6"/>
        <v>231584.5</v>
      </c>
      <c r="K29" s="9">
        <f t="shared" si="7"/>
        <v>485590</v>
      </c>
      <c r="L29" s="18"/>
    </row>
    <row r="30" spans="1:12" x14ac:dyDescent="0.25">
      <c r="A30" s="3">
        <v>28</v>
      </c>
      <c r="B30" s="6">
        <f>'Lopsided Margins'!B30</f>
        <v>822315</v>
      </c>
      <c r="C30" s="9">
        <f>'Lopsided Margins'!C30</f>
        <v>659345</v>
      </c>
      <c r="D30" s="12">
        <f t="shared" si="0"/>
        <v>1481660</v>
      </c>
      <c r="E30" s="6">
        <f t="shared" si="1"/>
        <v>0</v>
      </c>
      <c r="F30" s="9">
        <f t="shared" si="2"/>
        <v>659345</v>
      </c>
      <c r="G30" s="12">
        <f t="shared" si="3"/>
        <v>740830</v>
      </c>
      <c r="H30" s="6">
        <f t="shared" si="4"/>
        <v>81485</v>
      </c>
      <c r="I30" s="9">
        <f t="shared" si="5"/>
        <v>0</v>
      </c>
      <c r="J30" s="6">
        <f t="shared" si="6"/>
        <v>81485</v>
      </c>
      <c r="K30" s="9">
        <f t="shared" si="7"/>
        <v>659345</v>
      </c>
      <c r="L30" s="18"/>
    </row>
    <row r="31" spans="1:12" x14ac:dyDescent="0.25">
      <c r="A31" s="3">
        <v>29</v>
      </c>
      <c r="B31" s="6">
        <f>'Lopsided Margins'!B31</f>
        <v>742769</v>
      </c>
      <c r="C31" s="9">
        <f>'Lopsided Margins'!C31</f>
        <v>530176</v>
      </c>
      <c r="D31" s="12">
        <f t="shared" si="0"/>
        <v>1272945</v>
      </c>
      <c r="E31" s="6">
        <f t="shared" si="1"/>
        <v>0</v>
      </c>
      <c r="F31" s="9">
        <f t="shared" si="2"/>
        <v>530176</v>
      </c>
      <c r="G31" s="12">
        <f t="shared" si="3"/>
        <v>636472.5</v>
      </c>
      <c r="H31" s="6">
        <f t="shared" si="4"/>
        <v>106296.5</v>
      </c>
      <c r="I31" s="9">
        <f t="shared" si="5"/>
        <v>0</v>
      </c>
      <c r="J31" s="6">
        <f t="shared" si="6"/>
        <v>106296.5</v>
      </c>
      <c r="K31" s="9">
        <f t="shared" si="7"/>
        <v>530176</v>
      </c>
      <c r="L31" s="18"/>
    </row>
    <row r="32" spans="1:12" x14ac:dyDescent="0.25">
      <c r="A32" s="3">
        <v>30</v>
      </c>
      <c r="B32" s="6">
        <f>'Lopsided Margins'!B32</f>
        <v>705493</v>
      </c>
      <c r="C32" s="9">
        <f>'Lopsided Margins'!C32</f>
        <v>818997</v>
      </c>
      <c r="D32" s="12">
        <f t="shared" si="0"/>
        <v>1524490</v>
      </c>
      <c r="E32" s="6">
        <f t="shared" si="1"/>
        <v>705493</v>
      </c>
      <c r="F32" s="9">
        <f t="shared" si="2"/>
        <v>0</v>
      </c>
      <c r="G32" s="12">
        <f t="shared" si="3"/>
        <v>762245</v>
      </c>
      <c r="H32" s="6">
        <f t="shared" si="4"/>
        <v>0</v>
      </c>
      <c r="I32" s="9">
        <f t="shared" si="5"/>
        <v>56752</v>
      </c>
      <c r="J32" s="6">
        <f t="shared" si="6"/>
        <v>705493</v>
      </c>
      <c r="K32" s="9">
        <f t="shared" si="7"/>
        <v>56752</v>
      </c>
      <c r="L32" s="18"/>
    </row>
    <row r="33" spans="1:12" x14ac:dyDescent="0.25">
      <c r="A33" s="3">
        <v>31</v>
      </c>
      <c r="B33" s="6">
        <f>'Lopsided Margins'!B33</f>
        <v>532144</v>
      </c>
      <c r="C33" s="9">
        <f>'Lopsided Margins'!C33</f>
        <v>1009913</v>
      </c>
      <c r="D33" s="12">
        <f t="shared" si="0"/>
        <v>1542057</v>
      </c>
      <c r="E33" s="6">
        <f t="shared" si="1"/>
        <v>532144</v>
      </c>
      <c r="F33" s="9">
        <f t="shared" si="2"/>
        <v>0</v>
      </c>
      <c r="G33" s="12">
        <f t="shared" si="3"/>
        <v>771028.5</v>
      </c>
      <c r="H33" s="6">
        <f t="shared" si="4"/>
        <v>0</v>
      </c>
      <c r="I33" s="9">
        <f t="shared" si="5"/>
        <v>238884.5</v>
      </c>
      <c r="J33" s="6">
        <f t="shared" si="6"/>
        <v>532144</v>
      </c>
      <c r="K33" s="9">
        <f t="shared" si="7"/>
        <v>238884.5</v>
      </c>
      <c r="L33" s="18"/>
    </row>
    <row r="34" spans="1:12" x14ac:dyDescent="0.25">
      <c r="A34" s="3">
        <v>32</v>
      </c>
      <c r="B34" s="6">
        <f>'Lopsided Margins'!B34</f>
        <v>717007</v>
      </c>
      <c r="C34" s="9">
        <f>'Lopsided Margins'!C34</f>
        <v>710001</v>
      </c>
      <c r="D34" s="12">
        <f t="shared" si="0"/>
        <v>1427008</v>
      </c>
      <c r="E34" s="6">
        <f t="shared" si="1"/>
        <v>0</v>
      </c>
      <c r="F34" s="9">
        <f t="shared" si="2"/>
        <v>710001</v>
      </c>
      <c r="G34" s="12">
        <f t="shared" si="3"/>
        <v>713504</v>
      </c>
      <c r="H34" s="6">
        <f t="shared" si="4"/>
        <v>3503</v>
      </c>
      <c r="I34" s="9">
        <f t="shared" si="5"/>
        <v>0</v>
      </c>
      <c r="J34" s="6">
        <f t="shared" si="6"/>
        <v>3503</v>
      </c>
      <c r="K34" s="9">
        <f t="shared" si="7"/>
        <v>710001</v>
      </c>
      <c r="L34" s="18"/>
    </row>
    <row r="35" spans="1:12" x14ac:dyDescent="0.25">
      <c r="A35" s="3">
        <v>33</v>
      </c>
      <c r="B35" s="6">
        <f>'Lopsided Margins'!B35</f>
        <v>494983</v>
      </c>
      <c r="C35" s="9">
        <f>'Lopsided Margins'!C35</f>
        <v>873196</v>
      </c>
      <c r="D35" s="12">
        <f t="shared" si="0"/>
        <v>1368179</v>
      </c>
      <c r="E35" s="6">
        <f t="shared" si="1"/>
        <v>494983</v>
      </c>
      <c r="F35" s="9">
        <f t="shared" si="2"/>
        <v>0</v>
      </c>
      <c r="G35" s="12">
        <f t="shared" si="3"/>
        <v>684089.5</v>
      </c>
      <c r="H35" s="6">
        <f t="shared" si="4"/>
        <v>0</v>
      </c>
      <c r="I35" s="9">
        <f t="shared" si="5"/>
        <v>189106.5</v>
      </c>
      <c r="J35" s="6">
        <f t="shared" si="6"/>
        <v>494983</v>
      </c>
      <c r="K35" s="9">
        <f t="shared" si="7"/>
        <v>189106.5</v>
      </c>
      <c r="L35" s="18"/>
    </row>
    <row r="36" spans="1:12" x14ac:dyDescent="0.25">
      <c r="A36" s="3">
        <v>34</v>
      </c>
      <c r="B36" s="6">
        <f>'Lopsided Margins'!B36</f>
        <v>569367</v>
      </c>
      <c r="C36" s="9">
        <f>'Lopsided Margins'!C36</f>
        <v>802097</v>
      </c>
      <c r="D36" s="12">
        <f t="shared" si="0"/>
        <v>1371464</v>
      </c>
      <c r="E36" s="6">
        <f t="shared" si="1"/>
        <v>569367</v>
      </c>
      <c r="F36" s="9">
        <f t="shared" si="2"/>
        <v>0</v>
      </c>
      <c r="G36" s="12">
        <f t="shared" si="3"/>
        <v>685732</v>
      </c>
      <c r="H36" s="6">
        <f t="shared" si="4"/>
        <v>0</v>
      </c>
      <c r="I36" s="9">
        <f t="shared" si="5"/>
        <v>116365</v>
      </c>
      <c r="J36" s="6">
        <f t="shared" si="6"/>
        <v>569367</v>
      </c>
      <c r="K36" s="9">
        <f t="shared" si="7"/>
        <v>116365</v>
      </c>
      <c r="L36" s="18"/>
    </row>
    <row r="37" spans="1:12" x14ac:dyDescent="0.25">
      <c r="A37" s="3">
        <v>35</v>
      </c>
      <c r="B37" s="6">
        <f>'Lopsided Margins'!B37</f>
        <v>832714</v>
      </c>
      <c r="C37" s="9">
        <f>'Lopsided Margins'!C37</f>
        <v>734835</v>
      </c>
      <c r="D37" s="12">
        <f t="shared" si="0"/>
        <v>1567549</v>
      </c>
      <c r="E37" s="6">
        <f t="shared" si="1"/>
        <v>0</v>
      </c>
      <c r="F37" s="9">
        <f t="shared" si="2"/>
        <v>734835</v>
      </c>
      <c r="G37" s="12">
        <f t="shared" si="3"/>
        <v>783774.5</v>
      </c>
      <c r="H37" s="6">
        <f t="shared" si="4"/>
        <v>48939.5</v>
      </c>
      <c r="I37" s="9">
        <f t="shared" si="5"/>
        <v>0</v>
      </c>
      <c r="J37" s="6">
        <f t="shared" si="6"/>
        <v>48939.5</v>
      </c>
      <c r="K37" s="9">
        <f t="shared" si="7"/>
        <v>734835</v>
      </c>
      <c r="L37" s="18"/>
    </row>
    <row r="38" spans="1:12" x14ac:dyDescent="0.25">
      <c r="A38" s="3">
        <v>36</v>
      </c>
      <c r="B38" s="6">
        <f>'Lopsided Margins'!B38</f>
        <v>618130</v>
      </c>
      <c r="C38" s="9">
        <f>'Lopsided Margins'!C38</f>
        <v>1010985</v>
      </c>
      <c r="D38" s="12">
        <f t="shared" si="0"/>
        <v>1629115</v>
      </c>
      <c r="E38" s="6">
        <f t="shared" si="1"/>
        <v>618130</v>
      </c>
      <c r="F38" s="9">
        <f t="shared" si="2"/>
        <v>0</v>
      </c>
      <c r="G38" s="12">
        <f t="shared" si="3"/>
        <v>814557.5</v>
      </c>
      <c r="H38" s="6">
        <f t="shared" si="4"/>
        <v>0</v>
      </c>
      <c r="I38" s="9">
        <f t="shared" si="5"/>
        <v>196427.5</v>
      </c>
      <c r="J38" s="6">
        <f t="shared" si="6"/>
        <v>618130</v>
      </c>
      <c r="K38" s="9">
        <f t="shared" si="7"/>
        <v>196427.5</v>
      </c>
      <c r="L38" s="18"/>
    </row>
    <row r="39" spans="1:12" x14ac:dyDescent="0.25">
      <c r="A39" s="3">
        <v>37</v>
      </c>
      <c r="B39" s="6">
        <f>'Lopsided Margins'!B39</f>
        <v>736347</v>
      </c>
      <c r="C39" s="9">
        <f>'Lopsided Margins'!C39</f>
        <v>969123</v>
      </c>
      <c r="D39" s="12">
        <f t="shared" si="0"/>
        <v>1705470</v>
      </c>
      <c r="E39" s="6">
        <f t="shared" si="1"/>
        <v>736347</v>
      </c>
      <c r="F39" s="9">
        <f t="shared" si="2"/>
        <v>0</v>
      </c>
      <c r="G39" s="12">
        <f t="shared" si="3"/>
        <v>852735</v>
      </c>
      <c r="H39" s="6">
        <f t="shared" si="4"/>
        <v>0</v>
      </c>
      <c r="I39" s="9">
        <f t="shared" si="5"/>
        <v>116388</v>
      </c>
      <c r="J39" s="6">
        <f t="shared" si="6"/>
        <v>736347</v>
      </c>
      <c r="K39" s="9">
        <f t="shared" si="7"/>
        <v>116388</v>
      </c>
      <c r="L39" s="18"/>
    </row>
    <row r="40" spans="1:12" x14ac:dyDescent="0.25">
      <c r="A40" s="3">
        <v>38</v>
      </c>
      <c r="B40" s="6">
        <f>'Lopsided Margins'!B40</f>
        <v>691811</v>
      </c>
      <c r="C40" s="9">
        <f>'Lopsided Margins'!C40</f>
        <v>823414</v>
      </c>
      <c r="D40" s="12">
        <f t="shared" si="0"/>
        <v>1515225</v>
      </c>
      <c r="E40" s="6">
        <f t="shared" si="1"/>
        <v>691811</v>
      </c>
      <c r="F40" s="9">
        <f t="shared" si="2"/>
        <v>0</v>
      </c>
      <c r="G40" s="12">
        <f t="shared" si="3"/>
        <v>757612.5</v>
      </c>
      <c r="H40" s="6">
        <f t="shared" si="4"/>
        <v>0</v>
      </c>
      <c r="I40" s="9">
        <f t="shared" si="5"/>
        <v>65801.5</v>
      </c>
      <c r="J40" s="6">
        <f t="shared" si="6"/>
        <v>691811</v>
      </c>
      <c r="K40" s="9">
        <f t="shared" si="7"/>
        <v>65801.5</v>
      </c>
      <c r="L40" s="18"/>
    </row>
  </sheetData>
  <sheetProtection sheet="1"/>
  <mergeCells count="8">
    <mergeCell ref="M2:M3"/>
    <mergeCell ref="M5:P5"/>
    <mergeCell ref="N6:P6"/>
    <mergeCell ref="N7:P7"/>
    <mergeCell ref="B1:C1"/>
    <mergeCell ref="E1:F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0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2" width="10.140625" style="10" customWidth="1"/>
    <col min="3" max="3" width="7.42578125" style="10" customWidth="1"/>
    <col min="4" max="4" width="10.140625" style="10" customWidth="1"/>
    <col min="5" max="5" width="6.85546875" style="10" customWidth="1"/>
    <col min="6" max="6" width="9.140625" style="10" bestFit="1"/>
    <col min="7" max="7" width="9.28515625" style="10" customWidth="1"/>
    <col min="8" max="8" width="11" style="10" customWidth="1"/>
    <col min="9" max="9" width="14.5703125" style="10" customWidth="1"/>
    <col min="10" max="10" width="10.5703125" style="10" customWidth="1"/>
    <col min="11" max="11" width="19.42578125" style="10" customWidth="1"/>
    <col min="12" max="12" width="9.140625" style="10" bestFit="1"/>
    <col min="13" max="16384" width="9.140625" style="10"/>
  </cols>
  <sheetData>
    <row r="1" spans="1:11" ht="16.5" customHeight="1" x14ac:dyDescent="0.25">
      <c r="A1" s="1"/>
      <c r="B1" s="63" t="s">
        <v>23</v>
      </c>
      <c r="C1" s="72"/>
      <c r="D1" s="72"/>
      <c r="E1" s="64"/>
      <c r="H1" s="23" t="s">
        <v>26</v>
      </c>
      <c r="I1" s="23" t="s">
        <v>27</v>
      </c>
      <c r="J1" s="23" t="s">
        <v>28</v>
      </c>
      <c r="K1" s="23" t="s">
        <v>29</v>
      </c>
    </row>
    <row r="2" spans="1:11" ht="16.5" customHeight="1" x14ac:dyDescent="0.25">
      <c r="A2" s="2" t="s">
        <v>0</v>
      </c>
      <c r="B2" s="31" t="s">
        <v>2</v>
      </c>
      <c r="C2" s="51" t="s">
        <v>24</v>
      </c>
      <c r="D2" s="52" t="s">
        <v>3</v>
      </c>
      <c r="E2" s="32" t="s">
        <v>25</v>
      </c>
      <c r="G2" s="21" t="s">
        <v>2</v>
      </c>
      <c r="H2" s="38">
        <f>SUM(B2:B40)/(SUM(B2:B40)+SUM(D2:D40))</f>
        <v>0.5231338496475797</v>
      </c>
      <c r="I2" s="23">
        <f>COUNT('Lopsided Margins'!G2:G40)</f>
        <v>20</v>
      </c>
      <c r="J2" s="37">
        <f>I2/(I2+I3)</f>
        <v>0.52631578947368418</v>
      </c>
      <c r="K2" s="38">
        <f>J2-H2</f>
        <v>3.1819398261044851E-3</v>
      </c>
    </row>
    <row r="3" spans="1:11" ht="16.5" customHeight="1" x14ac:dyDescent="0.25">
      <c r="A3" s="2">
        <v>1</v>
      </c>
      <c r="B3" s="6">
        <f>'Lopsided Margins'!B3</f>
        <v>851070</v>
      </c>
      <c r="C3" s="14">
        <f>'Lopsided Margins'!E3</f>
        <v>0.74425328065397955</v>
      </c>
      <c r="D3" s="9">
        <f>'Lopsided Margins'!C3</f>
        <v>292452</v>
      </c>
      <c r="E3" s="17">
        <f>'Lopsided Margins'!F3</f>
        <v>0.25574671934602045</v>
      </c>
      <c r="G3" s="22" t="s">
        <v>3</v>
      </c>
      <c r="H3" s="38">
        <f>SUM(D2:D40)/(SUM(B2:B40)+SUM(D2:D40))</f>
        <v>0.47686615035242036</v>
      </c>
      <c r="I3" s="23">
        <f>COUNT('Lopsided Margins'!H2:H140)</f>
        <v>18</v>
      </c>
      <c r="J3" s="37">
        <f>I3/(I2+I3)</f>
        <v>0.47368421052631576</v>
      </c>
      <c r="K3" s="38">
        <f>J3-H3</f>
        <v>-3.1819398261045961E-3</v>
      </c>
    </row>
    <row r="4" spans="1:11" x14ac:dyDescent="0.25">
      <c r="A4" s="3">
        <v>2</v>
      </c>
      <c r="B4" s="6">
        <f>'Lopsided Margins'!B4</f>
        <v>755866</v>
      </c>
      <c r="C4" s="14">
        <f>'Lopsided Margins'!E4</f>
        <v>0.74218384089313505</v>
      </c>
      <c r="D4" s="9">
        <f>'Lopsided Margins'!C4</f>
        <v>262569</v>
      </c>
      <c r="E4" s="17">
        <f>'Lopsided Margins'!F4</f>
        <v>0.25781615910686495</v>
      </c>
    </row>
    <row r="5" spans="1:11" x14ac:dyDescent="0.25">
      <c r="A5" s="3">
        <v>3</v>
      </c>
      <c r="B5" s="6">
        <f>'Lopsided Margins'!B5</f>
        <v>946197</v>
      </c>
      <c r="C5" s="14">
        <f>'Lopsided Margins'!E5</f>
        <v>0.8082870615571236</v>
      </c>
      <c r="D5" s="9">
        <f>'Lopsided Margins'!C5</f>
        <v>224423</v>
      </c>
      <c r="E5" s="17">
        <f>'Lopsided Margins'!F5</f>
        <v>0.19171293844287643</v>
      </c>
    </row>
    <row r="6" spans="1:11" x14ac:dyDescent="0.25">
      <c r="A6" s="3">
        <v>4</v>
      </c>
      <c r="B6" s="6">
        <f>'Lopsided Margins'!B6</f>
        <v>828426</v>
      </c>
      <c r="C6" s="14">
        <f>'Lopsided Margins'!E6</f>
        <v>0.55919981045584422</v>
      </c>
      <c r="D6" s="9">
        <f>'Lopsided Margins'!C6</f>
        <v>653023</v>
      </c>
      <c r="E6" s="17">
        <f>'Lopsided Margins'!F6</f>
        <v>0.44080018954415573</v>
      </c>
    </row>
    <row r="7" spans="1:11" x14ac:dyDescent="0.25">
      <c r="A7" s="3">
        <v>5</v>
      </c>
      <c r="B7" s="6">
        <f>'Lopsided Margins'!B7</f>
        <v>851926</v>
      </c>
      <c r="C7" s="14">
        <f>'Lopsided Margins'!E7</f>
        <v>0.60467413963081862</v>
      </c>
      <c r="D7" s="9">
        <f>'Lopsided Margins'!C7</f>
        <v>556975</v>
      </c>
      <c r="E7" s="17">
        <f>'Lopsided Margins'!F7</f>
        <v>0.39532586036918138</v>
      </c>
    </row>
    <row r="8" spans="1:11" x14ac:dyDescent="0.25">
      <c r="A8" s="3">
        <v>6</v>
      </c>
      <c r="B8" s="6">
        <f>'Lopsided Margins'!B8</f>
        <v>1016114</v>
      </c>
      <c r="C8" s="14">
        <f>'Lopsided Margins'!E8</f>
        <v>0.68415049622278179</v>
      </c>
      <c r="D8" s="9">
        <f>'Lopsided Margins'!C8</f>
        <v>469106</v>
      </c>
      <c r="E8" s="17">
        <f>'Lopsided Margins'!F8</f>
        <v>0.31584950377721821</v>
      </c>
    </row>
    <row r="9" spans="1:11" x14ac:dyDescent="0.25">
      <c r="A9" s="3">
        <v>7</v>
      </c>
      <c r="B9" s="6">
        <f>'Lopsided Margins'!B9</f>
        <v>1132528</v>
      </c>
      <c r="C9" s="14">
        <f>'Lopsided Margins'!E9</f>
        <v>0.73000951406095704</v>
      </c>
      <c r="D9" s="9">
        <f>'Lopsided Margins'!C9</f>
        <v>418860</v>
      </c>
      <c r="E9" s="17">
        <f>'Lopsided Margins'!F9</f>
        <v>0.26999048593904296</v>
      </c>
    </row>
    <row r="10" spans="1:11" x14ac:dyDescent="0.25">
      <c r="A10" s="3">
        <v>8</v>
      </c>
      <c r="B10" s="6">
        <f>'Lopsided Margins'!B10</f>
        <v>1251274</v>
      </c>
      <c r="C10" s="14">
        <f>'Lopsided Margins'!E10</f>
        <v>0.76051696535695135</v>
      </c>
      <c r="D10" s="9">
        <f>'Lopsided Margins'!C10</f>
        <v>394020</v>
      </c>
      <c r="E10" s="17">
        <f>'Lopsided Margins'!F10</f>
        <v>0.2394830346430486</v>
      </c>
    </row>
    <row r="11" spans="1:11" x14ac:dyDescent="0.25">
      <c r="A11" s="3">
        <v>9</v>
      </c>
      <c r="B11" s="6">
        <f>'Lopsided Margins'!B11</f>
        <v>705117</v>
      </c>
      <c r="C11" s="14">
        <f>'Lopsided Margins'!E11</f>
        <v>0.4756289064239046</v>
      </c>
      <c r="D11" s="9">
        <f>'Lopsided Margins'!C11</f>
        <v>777377</v>
      </c>
      <c r="E11" s="17">
        <f>'Lopsided Margins'!F11</f>
        <v>0.52437109357609546</v>
      </c>
    </row>
    <row r="12" spans="1:11" x14ac:dyDescent="0.25">
      <c r="A12" s="3">
        <v>10</v>
      </c>
      <c r="B12" s="6">
        <f>'Lopsided Margins'!B12</f>
        <v>914105</v>
      </c>
      <c r="C12" s="14">
        <f>'Lopsided Margins'!E12</f>
        <v>0.6850030049743191</v>
      </c>
      <c r="D12" s="9">
        <f>'Lopsided Margins'!C12</f>
        <v>420349</v>
      </c>
      <c r="E12" s="17">
        <f>'Lopsided Margins'!F12</f>
        <v>0.3149969950256809</v>
      </c>
    </row>
    <row r="13" spans="1:11" x14ac:dyDescent="0.25">
      <c r="A13" s="3">
        <v>11</v>
      </c>
      <c r="B13" s="6">
        <f>'Lopsided Margins'!B13</f>
        <v>770214</v>
      </c>
      <c r="C13" s="14">
        <f>'Lopsided Margins'!E13</f>
        <v>0.53939500897107828</v>
      </c>
      <c r="D13" s="9">
        <f>'Lopsided Margins'!C13</f>
        <v>657708</v>
      </c>
      <c r="E13" s="17">
        <f>'Lopsided Margins'!F13</f>
        <v>0.46060499102892177</v>
      </c>
    </row>
    <row r="14" spans="1:11" x14ac:dyDescent="0.25">
      <c r="A14" s="3">
        <v>12</v>
      </c>
      <c r="B14" s="6">
        <f>'Lopsided Margins'!B14</f>
        <v>802043</v>
      </c>
      <c r="C14" s="14">
        <f>'Lopsided Margins'!E14</f>
        <v>0.49118306305423548</v>
      </c>
      <c r="D14" s="9">
        <f>'Lopsided Margins'!C14</f>
        <v>830837</v>
      </c>
      <c r="E14" s="17">
        <f>'Lopsided Margins'!F14</f>
        <v>0.50881693694576458</v>
      </c>
    </row>
    <row r="15" spans="1:11" x14ac:dyDescent="0.25">
      <c r="A15" s="3">
        <v>13</v>
      </c>
      <c r="B15" s="6">
        <f>'Lopsided Margins'!B15</f>
        <v>938950</v>
      </c>
      <c r="C15" s="14">
        <f>'Lopsided Margins'!E15</f>
        <v>0.53563044893241851</v>
      </c>
      <c r="D15" s="9">
        <f>'Lopsided Margins'!C15</f>
        <v>814031</v>
      </c>
      <c r="E15" s="17">
        <f>'Lopsided Margins'!F15</f>
        <v>0.46436955106758143</v>
      </c>
    </row>
    <row r="16" spans="1:11" x14ac:dyDescent="0.25">
      <c r="A16" s="3">
        <v>14</v>
      </c>
      <c r="B16" s="6">
        <f>'Lopsided Margins'!B16</f>
        <v>860212</v>
      </c>
      <c r="C16" s="14">
        <f>'Lopsided Margins'!E16</f>
        <v>0.55066220014710576</v>
      </c>
      <c r="D16" s="9">
        <f>'Lopsided Margins'!C16</f>
        <v>701929</v>
      </c>
      <c r="E16" s="17">
        <f>'Lopsided Margins'!F16</f>
        <v>0.44933779985289418</v>
      </c>
    </row>
    <row r="17" spans="1:5" x14ac:dyDescent="0.25">
      <c r="A17" s="3">
        <v>15</v>
      </c>
      <c r="B17" s="6">
        <f>'Lopsided Margins'!B17</f>
        <v>1087019</v>
      </c>
      <c r="C17" s="14">
        <f>'Lopsided Margins'!E17</f>
        <v>0.7081298662719796</v>
      </c>
      <c r="D17" s="9">
        <f>'Lopsided Margins'!C17</f>
        <v>448037</v>
      </c>
      <c r="E17" s="17">
        <f>'Lopsided Margins'!F17</f>
        <v>0.29187013372802034</v>
      </c>
    </row>
    <row r="18" spans="1:5" x14ac:dyDescent="0.25">
      <c r="A18" s="3">
        <v>16</v>
      </c>
      <c r="B18" s="6">
        <f>'Lopsided Margins'!B18</f>
        <v>605886</v>
      </c>
      <c r="C18" s="14">
        <f>'Lopsided Margins'!E18</f>
        <v>0.41909669743618122</v>
      </c>
      <c r="D18" s="9">
        <f>'Lopsided Margins'!C18</f>
        <v>839809</v>
      </c>
      <c r="E18" s="17">
        <f>'Lopsided Margins'!F18</f>
        <v>0.58090330256381884</v>
      </c>
    </row>
    <row r="19" spans="1:5" x14ac:dyDescent="0.25">
      <c r="A19" s="3">
        <v>17</v>
      </c>
      <c r="B19" s="6">
        <f>'Lopsided Margins'!B19</f>
        <v>503371</v>
      </c>
      <c r="C19" s="14">
        <f>'Lopsided Margins'!E19</f>
        <v>0.38437620029032232</v>
      </c>
      <c r="D19" s="9">
        <f>'Lopsided Margins'!C19</f>
        <v>806208</v>
      </c>
      <c r="E19" s="17">
        <f>'Lopsided Margins'!F19</f>
        <v>0.61562379970967773</v>
      </c>
    </row>
    <row r="20" spans="1:5" x14ac:dyDescent="0.25">
      <c r="A20" s="3">
        <v>18</v>
      </c>
      <c r="B20" s="6">
        <f>'Lopsided Margins'!B20</f>
        <v>577925</v>
      </c>
      <c r="C20" s="14">
        <f>'Lopsided Margins'!E20</f>
        <v>0.40308490641706568</v>
      </c>
      <c r="D20" s="9">
        <f>'Lopsided Margins'!C20</f>
        <v>855830</v>
      </c>
      <c r="E20" s="17">
        <f>'Lopsided Margins'!F20</f>
        <v>0.59691509358293438</v>
      </c>
    </row>
    <row r="21" spans="1:5" x14ac:dyDescent="0.25">
      <c r="A21" s="3">
        <v>19</v>
      </c>
      <c r="B21" s="6">
        <f>'Lopsided Margins'!B21</f>
        <v>857354</v>
      </c>
      <c r="C21" s="14">
        <f>'Lopsided Margins'!E21</f>
        <v>0.56617220245143129</v>
      </c>
      <c r="D21" s="9">
        <f>'Lopsided Margins'!C21</f>
        <v>656945</v>
      </c>
      <c r="E21" s="17">
        <f>'Lopsided Margins'!F21</f>
        <v>0.43382779754856865</v>
      </c>
    </row>
    <row r="22" spans="1:5" x14ac:dyDescent="0.25">
      <c r="A22" s="3">
        <v>20</v>
      </c>
      <c r="B22" s="6">
        <f>'Lopsided Margins'!B22</f>
        <v>580817</v>
      </c>
      <c r="C22" s="14">
        <f>'Lopsided Margins'!E22</f>
        <v>0.41048733342992133</v>
      </c>
      <c r="D22" s="9">
        <f>'Lopsided Margins'!C22</f>
        <v>834128</v>
      </c>
      <c r="E22" s="17">
        <f>'Lopsided Margins'!F22</f>
        <v>0.58951266657007872</v>
      </c>
    </row>
    <row r="23" spans="1:5" x14ac:dyDescent="0.25">
      <c r="A23" s="3">
        <v>21</v>
      </c>
      <c r="B23" s="6">
        <f>'Lopsided Margins'!B23</f>
        <v>873298</v>
      </c>
      <c r="C23" s="14">
        <f>'Lopsided Margins'!E23</f>
        <v>0.5834016408500996</v>
      </c>
      <c r="D23" s="9">
        <f>'Lopsided Margins'!C23</f>
        <v>623609</v>
      </c>
      <c r="E23" s="17">
        <f>'Lopsided Margins'!F23</f>
        <v>0.41659835914990045</v>
      </c>
    </row>
    <row r="24" spans="1:5" x14ac:dyDescent="0.25">
      <c r="A24" s="3">
        <v>22</v>
      </c>
      <c r="B24" s="6">
        <f>'Lopsided Margins'!B24</f>
        <v>632830</v>
      </c>
      <c r="C24" s="14">
        <f>'Lopsided Margins'!E24</f>
        <v>0.38468833090381666</v>
      </c>
      <c r="D24" s="9">
        <f>'Lopsided Margins'!C24</f>
        <v>1012216</v>
      </c>
      <c r="E24" s="17">
        <f>'Lopsided Margins'!F24</f>
        <v>0.61531166909618329</v>
      </c>
    </row>
    <row r="25" spans="1:5" x14ac:dyDescent="0.25">
      <c r="A25" s="3">
        <v>23</v>
      </c>
      <c r="B25" s="6">
        <f>'Lopsided Margins'!B25</f>
        <v>678270</v>
      </c>
      <c r="C25" s="14">
        <f>'Lopsided Margins'!E25</f>
        <v>0.41866192618928577</v>
      </c>
      <c r="D25" s="9">
        <f>'Lopsided Margins'!C25</f>
        <v>941820</v>
      </c>
      <c r="E25" s="17">
        <f>'Lopsided Margins'!F25</f>
        <v>0.58133807381071423</v>
      </c>
    </row>
    <row r="26" spans="1:5" x14ac:dyDescent="0.25">
      <c r="A26" s="3">
        <v>24</v>
      </c>
      <c r="B26" s="6">
        <f>'Lopsided Margins'!B26</f>
        <v>591273</v>
      </c>
      <c r="C26" s="14">
        <f>'Lopsided Margins'!E26</f>
        <v>0.36656476614232636</v>
      </c>
      <c r="D26" s="9">
        <f>'Lopsided Margins'!C26</f>
        <v>1021738</v>
      </c>
      <c r="E26" s="17">
        <f>'Lopsided Margins'!F26</f>
        <v>0.63343523385767364</v>
      </c>
    </row>
    <row r="27" spans="1:5" x14ac:dyDescent="0.25">
      <c r="A27" s="3">
        <v>25</v>
      </c>
      <c r="B27" s="6">
        <f>'Lopsided Margins'!B27</f>
        <v>570630</v>
      </c>
      <c r="C27" s="14">
        <f>'Lopsided Margins'!E27</f>
        <v>0.38937617110361117</v>
      </c>
      <c r="D27" s="9">
        <f>'Lopsided Margins'!C27</f>
        <v>894868</v>
      </c>
      <c r="E27" s="17">
        <f>'Lopsided Margins'!F27</f>
        <v>0.61062382889638878</v>
      </c>
    </row>
    <row r="28" spans="1:5" x14ac:dyDescent="0.25">
      <c r="A28" s="3">
        <v>26</v>
      </c>
      <c r="B28" s="6">
        <f>'Lopsided Margins'!B28</f>
        <v>694054</v>
      </c>
      <c r="C28" s="14">
        <f>'Lopsided Margins'!E28</f>
        <v>0.4461243870284321</v>
      </c>
      <c r="D28" s="9">
        <f>'Lopsided Margins'!C28</f>
        <v>861687</v>
      </c>
      <c r="E28" s="17">
        <f>'Lopsided Margins'!F28</f>
        <v>0.55387561297156784</v>
      </c>
    </row>
    <row r="29" spans="1:5" x14ac:dyDescent="0.25">
      <c r="A29" s="3">
        <v>27</v>
      </c>
      <c r="B29" s="6">
        <f>'Lopsided Margins'!B29</f>
        <v>948759</v>
      </c>
      <c r="C29" s="14">
        <f>'Lopsided Margins'!E29</f>
        <v>0.66145617280034352</v>
      </c>
      <c r="D29" s="9">
        <f>'Lopsided Margins'!C29</f>
        <v>485590</v>
      </c>
      <c r="E29" s="17">
        <f>'Lopsided Margins'!F29</f>
        <v>0.33854382719965642</v>
      </c>
    </row>
    <row r="30" spans="1:5" x14ac:dyDescent="0.25">
      <c r="A30" s="3">
        <v>28</v>
      </c>
      <c r="B30" s="6">
        <f>'Lopsided Margins'!B30</f>
        <v>822315</v>
      </c>
      <c r="C30" s="14">
        <f>'Lopsided Margins'!E30</f>
        <v>0.55499574801236451</v>
      </c>
      <c r="D30" s="9">
        <f>'Lopsided Margins'!C30</f>
        <v>659345</v>
      </c>
      <c r="E30" s="17">
        <f>'Lopsided Margins'!F30</f>
        <v>0.44500425198763549</v>
      </c>
    </row>
    <row r="31" spans="1:5" x14ac:dyDescent="0.25">
      <c r="A31" s="3">
        <v>29</v>
      </c>
      <c r="B31" s="6">
        <f>'Lopsided Margins'!B31</f>
        <v>742769</v>
      </c>
      <c r="C31" s="14">
        <f>'Lopsided Margins'!E31</f>
        <v>0.58350439335556525</v>
      </c>
      <c r="D31" s="9">
        <f>'Lopsided Margins'!C31</f>
        <v>530176</v>
      </c>
      <c r="E31" s="17">
        <f>'Lopsided Margins'!F31</f>
        <v>0.41649560664443475</v>
      </c>
    </row>
    <row r="32" spans="1:5" x14ac:dyDescent="0.25">
      <c r="A32" s="3">
        <v>30</v>
      </c>
      <c r="B32" s="6">
        <f>'Lopsided Margins'!B32</f>
        <v>705493</v>
      </c>
      <c r="C32" s="14">
        <f>'Lopsided Margins'!E32</f>
        <v>0.46277312412675714</v>
      </c>
      <c r="D32" s="9">
        <f>'Lopsided Margins'!C32</f>
        <v>818997</v>
      </c>
      <c r="E32" s="17">
        <f>'Lopsided Margins'!F32</f>
        <v>0.5372268758732428</v>
      </c>
    </row>
    <row r="33" spans="1:5" x14ac:dyDescent="0.25">
      <c r="A33" s="3">
        <v>31</v>
      </c>
      <c r="B33" s="6">
        <f>'Lopsided Margins'!B33</f>
        <v>532144</v>
      </c>
      <c r="C33" s="14">
        <f>'Lopsided Margins'!E33</f>
        <v>0.34508711415985271</v>
      </c>
      <c r="D33" s="9">
        <f>'Lopsided Margins'!C33</f>
        <v>1009913</v>
      </c>
      <c r="E33" s="17">
        <f>'Lopsided Margins'!F33</f>
        <v>0.65491288584014729</v>
      </c>
    </row>
    <row r="34" spans="1:5" x14ac:dyDescent="0.25">
      <c r="A34" s="3">
        <v>32</v>
      </c>
      <c r="B34" s="6">
        <f>'Lopsided Margins'!B34</f>
        <v>717007</v>
      </c>
      <c r="C34" s="14">
        <f>'Lopsided Margins'!E34</f>
        <v>0.50245478651836573</v>
      </c>
      <c r="D34" s="9">
        <f>'Lopsided Margins'!C34</f>
        <v>710001</v>
      </c>
      <c r="E34" s="17">
        <f>'Lopsided Margins'!F34</f>
        <v>0.49754521348163427</v>
      </c>
    </row>
    <row r="35" spans="1:5" x14ac:dyDescent="0.25">
      <c r="A35" s="3">
        <v>33</v>
      </c>
      <c r="B35" s="6">
        <f>'Lopsided Margins'!B35</f>
        <v>494983</v>
      </c>
      <c r="C35" s="14">
        <f>'Lopsided Margins'!E35</f>
        <v>0.36178233988388947</v>
      </c>
      <c r="D35" s="9">
        <f>'Lopsided Margins'!C35</f>
        <v>873196</v>
      </c>
      <c r="E35" s="17">
        <f>'Lopsided Margins'!F35</f>
        <v>0.63821766011611059</v>
      </c>
    </row>
    <row r="36" spans="1:5" x14ac:dyDescent="0.25">
      <c r="A36" s="3">
        <v>34</v>
      </c>
      <c r="B36" s="6">
        <f>'Lopsided Margins'!B36</f>
        <v>569367</v>
      </c>
      <c r="C36" s="14">
        <f>'Lopsided Margins'!E36</f>
        <v>0.41515271272158805</v>
      </c>
      <c r="D36" s="9">
        <f>'Lopsided Margins'!C36</f>
        <v>802097</v>
      </c>
      <c r="E36" s="17">
        <f>'Lopsided Margins'!F36</f>
        <v>0.58484728727841195</v>
      </c>
    </row>
    <row r="37" spans="1:5" x14ac:dyDescent="0.25">
      <c r="A37" s="3">
        <v>35</v>
      </c>
      <c r="B37" s="6">
        <f>'Lopsided Margins'!B37</f>
        <v>832714</v>
      </c>
      <c r="C37" s="14">
        <f>'Lopsided Margins'!E37</f>
        <v>0.53122039566227275</v>
      </c>
      <c r="D37" s="9">
        <f>'Lopsided Margins'!C37</f>
        <v>734835</v>
      </c>
      <c r="E37" s="17">
        <f>'Lopsided Margins'!F37</f>
        <v>0.46877960433772725</v>
      </c>
    </row>
    <row r="38" spans="1:5" x14ac:dyDescent="0.25">
      <c r="A38" s="3">
        <v>36</v>
      </c>
      <c r="B38" s="6">
        <f>'Lopsided Margins'!B38</f>
        <v>618130</v>
      </c>
      <c r="C38" s="14">
        <f>'Lopsided Margins'!E38</f>
        <v>0.37942686673439258</v>
      </c>
      <c r="D38" s="9">
        <f>'Lopsided Margins'!C38</f>
        <v>1010985</v>
      </c>
      <c r="E38" s="17">
        <f>'Lopsided Margins'!F38</f>
        <v>0.62057313326560737</v>
      </c>
    </row>
    <row r="39" spans="1:5" x14ac:dyDescent="0.25">
      <c r="A39" s="3">
        <v>37</v>
      </c>
      <c r="B39" s="6">
        <f>'Lopsided Margins'!B39</f>
        <v>736347</v>
      </c>
      <c r="C39" s="14">
        <f>'Lopsided Margins'!E39</f>
        <v>0.4317560555154884</v>
      </c>
      <c r="D39" s="9">
        <f>'Lopsided Margins'!C39</f>
        <v>969123</v>
      </c>
      <c r="E39" s="17">
        <f>'Lopsided Margins'!F39</f>
        <v>0.56824394448451165</v>
      </c>
    </row>
    <row r="40" spans="1:5" x14ac:dyDescent="0.25">
      <c r="A40" s="3">
        <v>38</v>
      </c>
      <c r="B40" s="6">
        <f>'Lopsided Margins'!B40</f>
        <v>691811</v>
      </c>
      <c r="C40" s="14">
        <f>'Lopsided Margins'!E40</f>
        <v>0.45657311620386409</v>
      </c>
      <c r="D40" s="9">
        <f>'Lopsided Margins'!C40</f>
        <v>823414</v>
      </c>
      <c r="E40" s="17">
        <f>'Lopsided Margins'!F40</f>
        <v>0.54342688379613591</v>
      </c>
    </row>
  </sheetData>
  <sheetProtection sheet="1"/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Lopsided Margins</vt:lpstr>
      <vt:lpstr>Mean-Median Difference</vt:lpstr>
      <vt:lpstr>Efficiency Gap</vt:lpstr>
      <vt:lpstr>Seats Votes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Stigall</dc:creator>
  <cp:lastModifiedBy>Kent Stigall</cp:lastModifiedBy>
  <dcterms:created xsi:type="dcterms:W3CDTF">2021-11-05T03:56:19Z</dcterms:created>
  <dcterms:modified xsi:type="dcterms:W3CDTF">2021-11-05T03:56:19Z</dcterms:modified>
</cp:coreProperties>
</file>