
<file path=[Content_Types].xml><?xml version="1.0" encoding="utf-8"?>
<Types xmlns="http://schemas.openxmlformats.org/package/2006/content-types">
  <Default Extension="png" ContentType="image/png"/>
  <Default Extension="svg" ContentType="image/svg"/>
  <Default Extension="rels" ContentType="application/vnd.openxmlformats-package.relationships+xml"/>
  <Default Extension="xml" ContentType="application/xml"/>
  <Override PartName="/xl/workbook.xml" ContentType="application/vnd.openxmlformats-officedocument.spreadsheetml.sheet.main+xml"/>
  <Override PartName="/xl/worksheets/sheet59.xml" ContentType="application/vnd.openxmlformats-officedocument.spreadsheetml.worksheet+xml"/>
  <Override PartName="/xl/worksheets/sheet79.xml" ContentType="application/vnd.openxmlformats-officedocument.spreadsheetml.worksheet+xml"/>
  <Override PartName="/xl/worksheets/sheet86.xml" ContentType="application/vnd.openxmlformats-officedocument.spreadsheetml.worksheet+xml"/>
  <Override PartName="/xl/worksheets/sheet61.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0.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7.xml" ContentType="application/vnd.openxmlformats-officedocument.spreadsheetml.worksheet+xml"/>
  <Override PartName="/xl/worksheets/sheet62.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47.xml" ContentType="application/vnd.openxmlformats-officedocument.spreadsheetml.worksheet+xml"/>
  <Override PartName="/xl/worksheets/sheet50.xml" ContentType="application/vnd.openxmlformats-officedocument.spreadsheetml.worksheet+xml"/>
  <Override PartName="/xl/worksheets/sheet43.xml" ContentType="application/vnd.openxmlformats-officedocument.spreadsheetml.worksheet+xml"/>
  <Override PartName="/xl/worksheets/sheet42.xml" ContentType="application/vnd.openxmlformats-officedocument.spreadsheetml.worksheet+xml"/>
  <Override PartName="/xl/worksheets/sheet1.xml" ContentType="application/vnd.openxmlformats-officedocument.spreadsheetml.worksheet+xml"/>
  <Override PartName="/xl/worksheets/sheet66.xml" ContentType="application/vnd.openxmlformats-officedocument.spreadsheetml.worksheet+xml"/>
  <Override PartName="/xl/worksheets/sheet26.xml" ContentType="application/vnd.openxmlformats-officedocument.spreadsheetml.worksheet+xml"/>
  <Override PartName="/xl/worksheets/sheet44.xml" ContentType="application/vnd.openxmlformats-officedocument.spreadsheetml.worksheet+xml"/>
  <Override PartName="/xl/worksheets/sheet67.xml" ContentType="application/vnd.openxmlformats-officedocument.spreadsheetml.worksheet+xml"/>
  <Override PartName="/xl/worksheets/sheet45.xml" ContentType="application/vnd.openxmlformats-officedocument.spreadsheetml.worksheet+xml"/>
  <Override PartName="/xl/worksheets/sheet29.xml" ContentType="application/vnd.openxmlformats-officedocument.spreadsheetml.worksheet+xml"/>
  <Override PartName="/xl/worksheets/sheet41.xml" ContentType="application/vnd.openxmlformats-officedocument.spreadsheetml.worksheet+xml"/>
  <Override PartName="/xl/worksheets/sheet28.xml" ContentType="application/vnd.openxmlformats-officedocument.spreadsheetml.worksheet+xml"/>
  <Override PartName="/xl/worksheets/sheet56.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69.xml" ContentType="application/vnd.openxmlformats-officedocument.spreadsheetml.worksheet+xml"/>
  <Override PartName="/xl/worksheets/sheet5.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68.xml" ContentType="application/vnd.openxmlformats-officedocument.spreadsheetml.worksheet+xml"/>
  <Override PartName="/xl/worksheets/sheet30.xml" ContentType="application/vnd.openxmlformats-officedocument.spreadsheetml.worksheet+xml"/>
  <Override PartName="/xl/worksheets/sheet32.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Default Extension="vml" ContentType="application/vnd.openxmlformats-officedocument.vmlDrawing"/>
  <Override PartName="/xl/comments4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23325" yWindow="-1395" windowWidth="23250" windowHeight="12030" activeTab="2"/>
  </bookViews>
  <sheets>
    <sheet sheetId="59" name="LINKS &amp; LOGINS" state="visible" r:id="rId4"/>
    <sheet sheetId="79" name="CHAT GPT, AI HELP" state="visible" r:id="rId5"/>
    <sheet sheetId="86" name="AUTHOR AI REPORT REVIEW" state="visible" r:id="rId6"/>
    <sheet sheetId="61" name="GENERAL TRAINING &amp; REFERENCE" state="visible" r:id="rId7"/>
    <sheet sheetId="63" name="INITIAL REPORT SECTIONS" state="visible" r:id="rId8"/>
    <sheet sheetId="64" name="EXEC. SUMM. &amp; SWOT" state="visible" r:id="rId9"/>
    <sheet sheetId="65" name="PROJ. OVERVIEW" state="visible" r:id="rId10"/>
    <sheet sheetId="60" name="AREA &amp; DEMAND INDICATORS" state="visible" r:id="rId11"/>
    <sheet sheetId="80" name="Market Profile" state="visible" r:id="rId12"/>
    <sheet sheetId="81" name="60 Min 120 Min 180 Min" state="visible" r:id="rId13"/>
    <sheet sheetId="82" name="City" state="visible" r:id="rId14"/>
    <sheet sheetId="83" name="County" state="visible" r:id="rId15"/>
    <sheet sheetId="84" name="MSA" state="visible" r:id="rId16"/>
    <sheet sheetId="85" name="USA" state="visible" r:id="rId17"/>
    <sheet sheetId="3" name="State Parks" state="visible" r:id="rId18"/>
    <sheet sheetId="4" name="Nat. Parks" state="visible" r:id="rId19"/>
    <sheet sheetId="57" name="Sheet1" state="hidden" r:id="rId20"/>
    <sheet sheetId="62" name="SUPPLY &amp; COMPS" state="visible" r:id="rId21"/>
    <sheet sheetId="35" name="Unit Type #1 Data" state="visible" r:id="rId22"/>
    <sheet sheetId="36" name="Unit Type #2 Data" state="visible" r:id="rId23"/>
    <sheet sheetId="47" name="Unit Type #3 Data" state="visible" r:id="rId24"/>
    <sheet sheetId="50" name="Unit Type #4 Data" state="visible" r:id="rId25"/>
    <sheet sheetId="43" name="Best Comps" state="visible" r:id="rId26"/>
    <sheet sheetId="42" name="Comps Summ." state="visible" r:id="rId27"/>
    <sheet sheetId="1" name="ToT (Intake Form)" state="visible" r:id="rId28"/>
    <sheet sheetId="66" name="RATES &amp; OCC. PROJ." state="visible" r:id="rId29"/>
    <sheet sheetId="26" name="Rates Proj" state="visible" r:id="rId30"/>
    <sheet sheetId="44" name="Occ. Proj" state="visible" r:id="rId31"/>
    <sheet sheetId="67" name="REV. PRO., TAX, EXP, PRO FORMA" state="visible" r:id="rId32"/>
    <sheet sheetId="45" name="RE Taxes" state="visible" r:id="rId33"/>
    <sheet sheetId="29" name="Misc. Expenses" state="visible" r:id="rId34"/>
    <sheet sheetId="41" name="Monthly PF" state="visible" r:id="rId35"/>
    <sheet sheetId="28" name="10 yr PF" state="visible" r:id="rId36"/>
    <sheet sheetId="56" name="Event Projection" state="visible" r:id="rId37"/>
    <sheet sheetId="22" name="Segments of Demand RV Sites" state="hidden" r:id="rId38"/>
    <sheet sheetId="23" name="Segments of Demand Cabins" state="hidden" r:id="rId39"/>
    <sheet sheetId="24" name="Segments of Demand Airstream" state="hidden" r:id="rId40"/>
    <sheet sheetId="69" name="DEVELOPMENT COSTS" state="visible" r:id="rId41"/>
    <sheet sheetId="5" name="Site Dev Cost" state="visible" r:id="rId42"/>
    <sheet sheetId="7" name="Unit Costs" state="hidden" r:id="rId43"/>
    <sheet sheetId="6" name="Add. Bldg. Improv." state="visible" r:id="rId44"/>
    <sheet sheetId="8" name="Total Proj. Cost" state="visible" r:id="rId45"/>
    <sheet sheetId="68" name="FEASIBILITY CONCLUSION" state="visible" r:id="rId46"/>
    <sheet sheetId="30" name="Financing" state="visible" r:id="rId47"/>
    <sheet sheetId="32" name="IRR" state="visible" r:id="rId48"/>
    <sheet sheetId="70" name="True Monthly" state="hidden" r:id="rId49"/>
    <sheet sheetId="71" name="True Monthly No Interest" state="hidden" r:id="rId50"/>
  </sheets>
  <definedNames>
    <definedName name="HTML_Control">$M$1:$IA$85,$IB$20:$II$45</definedName>
    <definedName name="HTML_Control_1">$M$1:$IA$85,$IB$20:$II$45</definedName>
  </definedNames>
  <calcPr calcId="171027"/>
</workbook>
</file>

<file path=xl/comments41.xml><?xml version="1.0" encoding="utf-8"?>
<comments xmlns="http://schemas.openxmlformats.org/spreadsheetml/2006/main">
  <authors>
    <author>Author</author>
  </authors>
  <commentList>
    <comment ref="B63" authorId="0">
      <text/>
    </comment>
  </commentList>
</comments>
</file>

<file path=xl/sharedStrings.xml><?xml version="1.0" encoding="utf-8"?>
<sst xmlns="http://schemas.openxmlformats.org/spreadsheetml/2006/main" count="3855" uniqueCount="1372">
  <si>
    <t>Link to Resources Login / Password Sheet Excel</t>
  </si>
  <si>
    <t>https://www.dropbox.com/scl/fi/a0v10irge7xq4d1boezy9/Resources.xlsx?rlkey=oe2go37ptoo553b7cvlujz5wd&amp;st=nxnlaosl&amp;dl=0</t>
  </si>
  <si>
    <t>WEBSITE</t>
  </si>
  <si>
    <t>USERNAME</t>
  </si>
  <si>
    <t>PASSWORD</t>
  </si>
  <si>
    <t>NOTES</t>
  </si>
  <si>
    <t>www.zoho.com/creator/</t>
  </si>
  <si>
    <t>heilala@sagerealestate.com</t>
  </si>
  <si>
    <t>Sage9244SCA****</t>
  </si>
  <si>
    <t>Job database (needs updating on outdoor resorts) – Slack team when using</t>
  </si>
  <si>
    <t>www.sagerealestate.com/webmail</t>
  </si>
  <si>
    <t>Your email</t>
  </si>
  <si>
    <t>Your password</t>
  </si>
  <si>
    <t>Web-Based Company Email</t>
  </si>
  <si>
    <t>www.dropbox.com/sh/zwu20uff9wfwzzk/AAB_BhDHHNKfIl9Wi-LWoXL6a?dl=0</t>
  </si>
  <si>
    <t>Dropbox – Archived Jobs Link</t>
  </si>
  <si>
    <t>www.stdb.com</t>
  </si>
  <si>
    <t>2021Funfun</t>
  </si>
  <si>
    <t xml:space="preserve">Demographic reporting (national), alert group on Skype. Select ESRI Tools – Business Analyst, open General Projects, go to “Define Areas” in the maps </t>
  </si>
  <si>
    <t>www.realtyrates.com</t>
  </si>
  <si>
    <t>sh2303</t>
  </si>
  <si>
    <t>Investor and financing survey (current copy in Market Data folder on Dropbox)</t>
  </si>
  <si>
    <t>www.big-rigs-rv.com</t>
  </si>
  <si>
    <t>9244sage</t>
  </si>
  <si>
    <t>Tracks RV parks that can handle big rigs</t>
  </si>
  <si>
    <t>www.allstays.com/pro/full/</t>
  </si>
  <si>
    <t>sheilala / heilala@sagerealestate.com</t>
  </si>
  <si>
    <t>9244Sage****</t>
  </si>
  <si>
    <t>Campground / RV park rental listings</t>
  </si>
  <si>
    <t>www.airdna.co</t>
  </si>
  <si>
    <t>9244Sage**</t>
  </si>
  <si>
    <t xml:space="preserve">Short term rental market statistics </t>
  </si>
  <si>
    <t>www.timeanddate.com/worldclock/distances.html</t>
  </si>
  <si>
    <t>No login needed</t>
  </si>
  <si>
    <t>Drive time to major cities</t>
  </si>
  <si>
    <t>www.rvia.org</t>
  </si>
  <si>
    <t>9244Sage***</t>
  </si>
  <si>
    <t>www.fema.gov</t>
  </si>
  <si>
    <t>Flood maps (use search function for Map Service Center and search by address)</t>
  </si>
  <si>
    <t>www.fws.gov/wetlands/data/mapper.html</t>
  </si>
  <si>
    <t>Search by address</t>
  </si>
  <si>
    <t xml:space="preserve">www.upwork.com </t>
  </si>
  <si>
    <t>harsell@sageoutdooradvisory.com</t>
  </si>
  <si>
    <t>Sageoutdoor2022!</t>
  </si>
  <si>
    <t>Web scraper project. Contract developers to work on project.</t>
  </si>
  <si>
    <r>
      <rPr>
        <b/>
        <color theme="1"/>
        <family val="2"/>
        <scheme val="minor"/>
        <sz val="11"/>
        <rFont val="Calibri"/>
      </rPr>
      <t xml:space="preserve">Zoning: </t>
    </r>
    <r>
      <rPr>
        <color theme="1"/>
        <family val="2"/>
        <scheme val="minor"/>
        <sz val="11"/>
        <rFont val="Calibri"/>
      </rPr>
      <t xml:space="preserve"> Local municipality site or county if unincorporated (Zoning and or Planning department)</t>
    </r>
  </si>
  <si>
    <r>
      <rPr>
        <b/>
        <color theme="1"/>
        <family val="2"/>
        <scheme val="minor"/>
        <sz val="11"/>
        <rFont val="Calibri"/>
      </rPr>
      <t>Taxes:</t>
    </r>
    <r>
      <rPr>
        <color theme="1"/>
        <family val="2"/>
        <scheme val="minor"/>
        <sz val="11"/>
        <rFont val="Calibri"/>
      </rPr>
      <t xml:space="preserve">  County Assessor (County GIS for parcel outlines)</t>
    </r>
  </si>
  <si>
    <t>Travel and Tourism Statistics (in addition to local tourism organizations):</t>
  </si>
  <si>
    <t>www.Deanrunyan.com</t>
  </si>
  <si>
    <t>§  www.trade.gov/travel-and-tourism-research</t>
  </si>
  <si>
    <t>RV Industry Statistics:</t>
  </si>
  <si>
    <t>https://www.rvia.org/reports-trends</t>
  </si>
  <si>
    <t>www.koa.com/north-american-camping-report</t>
  </si>
  <si>
    <t>RV Resort Searches (in addition to Allstays and Google Maps):</t>
  </si>
  <si>
    <t>www.Goodsam.com</t>
  </si>
  <si>
    <t>www.Gorving.com</t>
  </si>
  <si>
    <t>www.Campgrounds.rvlife.com</t>
  </si>
  <si>
    <t>www.Thedyrt.com</t>
  </si>
  <si>
    <t>Glamping Resort Searches (in addition to Google Maps):</t>
  </si>
  <si>
    <t>www.Glampinghub.com</t>
  </si>
  <si>
    <t>www.Hipcamp.com</t>
  </si>
  <si>
    <t>www.Airbnb.com</t>
  </si>
  <si>
    <t>www.Glamping.com</t>
  </si>
  <si>
    <t>Hi, You'll also find copy and paste Prompts for AI, ChatGPT, or even Google Search throughout the ALL CAPS REFERENCE TABS here in Excel Templates that contain reference info to use after you perform the setup below.</t>
  </si>
  <si>
    <t>CHAT  GPT / AI SETUP INFO: COPY AND PASTE</t>
  </si>
  <si>
    <t>CHAT GPT: SAVED MEMORY REPLY AND DOWNLOAD FORMATTING FOR EASY IMPLEMENTATION INTO YOUR REPORTS</t>
  </si>
  <si>
    <r>
      <rPr>
        <b/>
        <color theme="1"/>
        <family val="2"/>
        <scheme val="minor"/>
        <sz val="11"/>
        <rFont val="Calibri"/>
      </rPr>
      <t>HUMAN USER NOTE (Not to paste into ChatGPT):</t>
    </r>
    <r>
      <rPr>
        <color theme="1"/>
        <family val="2"/>
        <scheme val="minor"/>
        <sz val="11"/>
        <rFont val="Calibri"/>
      </rPr>
      <t xml:space="preserve"> User, for improved AI productivity, turn on ALL your ChatGPT memory functions in your profile Settings &gt; Personalization, including turning on the Reference Chat History memory function, so the AI can learn and remember in all projects, folders, chats, etc. and you save time and effort with less time repeating yourself, less time teaching the AI.</t>
    </r>
  </si>
  <si>
    <t>BELOW TO COPY AND PASTE INTO YOUR CHAT GPT ACCOUNT IN A CHAT (*NOTE: be sure you read above and turned on All memory functions)</t>
  </si>
  <si>
    <t>CHAT GPT / AI PROMPT: DOC / EXCEL CHAT STYLE GUIDE &amp; WRITING STYLE (Have it in Saved Memory of your ChatGPT Account)</t>
  </si>
  <si>
    <t>Here are a few things to save to your "saved memory" to use across projects, folders, chats, agent mode sessions, etc., in my account.</t>
  </si>
  <si>
    <r>
      <rPr>
        <b/>
        <color theme="1"/>
        <family val="2"/>
        <scheme val="minor"/>
        <sz val="11"/>
        <rFont val="Calibri"/>
      </rPr>
      <t>CITATION:</t>
    </r>
    <r>
      <rPr>
        <color theme="1"/>
        <family val="2"/>
        <scheme val="minor"/>
        <sz val="11"/>
        <rFont val="Calibri"/>
      </rPr>
      <t xml:space="preserve"> In general, please cite your work, research, analysis, etc. with URLs, sources, and such. When calculating or extrapolating data, please show your work / calculations (whether we're in chat or agent mode, etc.), especially when you have to come up with the answers from the raw data yourself and perform the calculations for a final answer, as opposed to finding already completed data end results, when you're just sharing the information you found. Hopefully that makes sense.</t>
    </r>
  </si>
  <si>
    <r>
      <rPr>
        <b/>
        <color theme="1"/>
        <family val="2"/>
        <scheme val="minor"/>
        <sz val="11"/>
        <rFont val="Calibri"/>
      </rPr>
      <t>WHERE TO INCLUDE CITATIONS:</t>
    </r>
    <r>
      <rPr>
        <color theme="1"/>
        <family val="2"/>
        <scheme val="minor"/>
        <sz val="11"/>
        <rFont val="Calibri"/>
      </rPr>
      <t xml:space="preserve"> Please always provide citations, URLs, etc. for where you found the information or data; however, please keep the citation information in the chat here for each applicable reply of yours, and don't include citations in the Word, Excel, images, tables, or other downloads. The exception is if I request the citations in a download, or if you suspect I may want citations in the download, then if you ask if I want the citation in the download before producing the download, and I confirm that I do want the citations in the download then provide them there as well.</t>
    </r>
  </si>
  <si>
    <r>
      <rPr>
        <b/>
        <color theme="1"/>
        <family val="2"/>
        <scheme val="minor"/>
        <sz val="11"/>
        <rFont val="Calibri"/>
      </rPr>
      <t>WORD DOC FORMATTING:</t>
    </r>
    <r>
      <rPr>
        <color theme="1"/>
        <family val="2"/>
        <scheme val="minor"/>
        <sz val="11"/>
        <rFont val="Calibri"/>
      </rPr>
      <t xml:space="preserve"> Also, when you provide tables, Excel sheets, or table-like images for me, unless I ask for something otherwise, then please make the table header highlight color as Hex Code #E2EFDA. And if you are providing me information in a Word document, then currently please use Calibri 11 point font with 1.15 line spacing with text justified to fill left and right margins in the Word doc. Also, in these Word docs, please use bold font for headings of sections, bold font for the name of an item in a list or bullets, and the headings of any included tables. If Word tables are included in the document you provide for me to download, then those Word table headers should have the headers highlighted in the same Hex Code #E2EFDA.</t>
    </r>
  </si>
  <si>
    <r>
      <rPr>
        <b/>
        <color theme="1"/>
        <family val="2"/>
        <scheme val="minor"/>
        <sz val="11"/>
        <rFont val="Calibri"/>
      </rPr>
      <t>EXCEL &amp; TABLE FORMATTING:</t>
    </r>
    <r>
      <rPr>
        <color theme="1"/>
        <family val="2"/>
        <scheme val="minor"/>
        <sz val="11"/>
        <rFont val="Calibri"/>
      </rPr>
      <t xml:space="preserve"> When you provide an Excel spreadsheet or a table, please also use Calibri font, but this time in 10 point font with the headers highlighted in the same Hex Code #E2EFDA. For Excel, make the column widths set or adjusted so that all text or data is viewable in its cell, row, or column without me altering it afterwards. I would like the formatting in the cells to be for percentages, currency, text, or whichever is appropriate for the date to be formatted to their proper function and type. Left justify text in cells generally and center heading text in cells with the exception of the farthest left column header being left justified. Then center in the cells for numerical data generally.</t>
    </r>
  </si>
  <si>
    <r>
      <rPr>
        <b/>
        <color theme="1"/>
        <family val="2"/>
        <scheme val="minor"/>
        <sz val="11"/>
        <rFont val="Calibri"/>
      </rPr>
      <t xml:space="preserve">BULLET LISTS: </t>
    </r>
    <r>
      <rPr>
        <color theme="1"/>
        <family val="2"/>
        <scheme val="minor"/>
        <sz val="11"/>
        <rFont val="Calibri"/>
      </rPr>
      <t>Some prompts or requests will ask for bullets specifically in the reply you give. Bullets should generally be numbered bullets with the item name in each numbered bullet in bold font, then the other information or description written after the item name should be unbold in the font I've specified.</t>
    </r>
  </si>
  <si>
    <r>
      <rPr>
        <b/>
        <color theme="1"/>
        <family val="2"/>
        <scheme val="minor"/>
        <sz val="11"/>
        <rFont val="Calibri"/>
      </rPr>
      <t>PARAGRAPHS:</t>
    </r>
    <r>
      <rPr>
        <color theme="1"/>
        <family val="2"/>
        <scheme val="minor"/>
        <sz val="11"/>
        <rFont val="Calibri"/>
      </rPr>
      <t xml:space="preserve"> When you provide paragraphs or a few sentences for a write-up. If there is a name of the item, place, topic, etc. that the sentence(s) or paragraph will discuss, then use bold font for the name or title of what the paragraph will address, even if it is just at the start of the first line of the first sentence of the paragraph with a hyphen after the name / heading before the start of the text. This is for paragraphs in your replies in the chat, as well as in the paragraphs provided in Word documents you create for me to download.</t>
    </r>
  </si>
  <si>
    <r>
      <rPr>
        <b/>
        <color theme="1"/>
        <family val="2"/>
        <scheme val="minor"/>
        <sz val="11"/>
        <rFont val="Calibri"/>
      </rPr>
      <t>HYPHENS IN CHATGPT REPLIES, WORD DOCS, EXCEL, TABLES, ETC:</t>
    </r>
    <r>
      <rPr>
        <color theme="1"/>
        <family val="2"/>
        <scheme val="minor"/>
        <sz val="11"/>
        <rFont val="Calibri"/>
      </rPr>
      <t xml:space="preserve"> If possible, please use the same hyphen format that is always the same length standardized, and the shorter standard version, so I don't have to alter them in the Word doc I am pasting your Word doc information into.</t>
    </r>
  </si>
  <si>
    <r>
      <rPr>
        <b/>
        <color theme="1"/>
        <family val="2"/>
        <scheme val="minor"/>
        <sz val="11"/>
        <rFont val="Calibri"/>
      </rPr>
      <t>NO ABOUT / APPROXIMATE SYMBOL ~ OR SIMILAR IN REPLIES OR DOWNLOADS FOR ME:</t>
    </r>
    <r>
      <rPr>
        <color theme="1"/>
        <family val="2"/>
        <scheme val="minor"/>
        <sz val="11"/>
        <rFont val="Calibri"/>
      </rPr>
      <t xml:space="preserve"> Please don't add the ~ symbol for about or approximate in replies you provide, whether in the chat here or in downloads that are in Word, Excel, tables, written sentences / paragraphs, etc.</t>
    </r>
  </si>
  <si>
    <r>
      <rPr>
        <b/>
        <color theme="1"/>
        <family val="2"/>
        <scheme val="minor"/>
        <sz val="11"/>
        <rFont val="Calibri"/>
      </rPr>
      <t>NO RANDOM BOLDING OF TEXT:</t>
    </r>
    <r>
      <rPr>
        <color theme="1"/>
        <family val="2"/>
        <scheme val="minor"/>
        <sz val="11"/>
        <rFont val="Calibri"/>
      </rPr>
      <t xml:space="preserve"> Other than the rules and guidelines already provided, where I specified that I do want bold text in certain text, headings, or items / names, etc., I prefer you not use other bold text randomly in the downloads or chat replies you provide. This is because these are likely final answer information, both of which I may be copying and pasting into my main documents for my reports, and I don't want to spend time editing out the extra bold text occurrences.</t>
    </r>
  </si>
  <si>
    <r>
      <rPr>
        <b/>
        <color theme="1"/>
        <family val="2"/>
        <scheme val="minor"/>
        <sz val="11"/>
        <rFont val="Calibri"/>
      </rPr>
      <t>UPDATES &amp; SAVED MEMORY:</t>
    </r>
    <r>
      <rPr>
        <color theme="1"/>
        <family val="2"/>
        <scheme val="minor"/>
        <sz val="11"/>
        <rFont val="Calibri"/>
      </rPr>
      <t xml:space="preserve"> I may provide you with updates or modifications to the information shared here anytime to keep in your "saved memory" and implement moving forward, and I am also open to your suggestions on items like this that can save us both time and effort, creating efficiency and ease.</t>
    </r>
  </si>
  <si>
    <r>
      <rPr>
        <b/>
        <color theme="1"/>
        <family val="2"/>
        <scheme val="minor"/>
        <sz val="11"/>
        <rFont val="Calibri"/>
      </rPr>
      <t>WRITING STYLE / VOICE / TONE:</t>
    </r>
    <r>
      <rPr>
        <color theme="1"/>
        <family val="2"/>
        <scheme val="minor"/>
        <sz val="11"/>
        <rFont val="Calibri"/>
      </rPr>
      <t xml:space="preserve"> The writing style in chat replies, documents, and Excel worksheets / tabs is professional and neutral, suitable for use in investment-grade reports. The AI writing and replies maintain a consistent and organized output format, clearly labeling sections and subsections numerically and in bold as specified or included in this or later updated or provided style guide(s). The AI asks for clarification only when necessary, defaulting to common interpretations when unsure.</t>
    </r>
  </si>
  <si>
    <t>Author's AI Report Review Help</t>
  </si>
  <si>
    <r>
      <t xml:space="preserve">↓ ADDITIONAL INSTRUCTIONS / STEPS / INFO BELOW </t>
    </r>
    <r>
      <rPr>
        <b/>
        <color theme="1"/>
        <family val="2"/>
        <sz val="14"/>
        <rFont val="Calibri"/>
      </rPr>
      <t>↓</t>
    </r>
  </si>
  <si>
    <t>YOUR PROJECT NOTES (For Sections on Left):</t>
  </si>
  <si>
    <t>Author's AI Report Review Prompt (Run this prompt prior to submitting the report to the reviewer)</t>
  </si>
  <si>
    <t>Training Video Link (Date Video Last Updated 0/0/0):</t>
  </si>
  <si>
    <t>*AUTHOR: USE THE CHATGPT CHAT BOX + SIGN TO SELECT "DEEP RESEARCH" MODE IN CHAT GPT, &amp; THEN USE THE + SIGN TO UPLOAD REPORT PDF IN THE SAME MESSAGE IN THE AI CHAT BOX WITH THE PROMPT BELOW</t>
  </si>
  <si>
    <t>AI, Please perform a review of this PDF, which is my finished draft of the [TYPE STUDY TYPE: MARKET STUDY, REVENUE PROJECTION, FEASIBILITY STUDY] for the [TYPE PROJECT NAME] that we have been discussing in this project folder. Look for any spelling and / or grammatical errors, inconsistencies throughout, any mismatched or inconsistent same or similar information, any mathematical errors, and issues in the tables and projections where inflation or growth of expenses, revenue, ADR, or occupancy may be incorrect or a bit off. Check the headers to be sure the section name in the header matches the section title in the text portion, check the footers to be sure the pages numbers show and that the graphic bar is the appropriate width for the inside width of the margins of both portrait and landscape oriented pages. Be sure to check every single cell of every table, all narrative writing, bullets, and other charts / graphs / etc. In other words, be sure to check every single part of the document. Let me know if you find any other problematic issues. Please create a list that is easy for a human to view and check off any items you find that need to be addressed, adjusted, corrected, or edited. Identify for each item the PDF page number and also the Sage document page number and paragraph or sentence number or location on the page, table name / location / page, or another way for the User to quickly and easily locate the item to fix. Place your findings into priority groups from Highest to Lowest, and in each group be sure the items to be addressed are listed in order from occurring first in the report order to last by page number.</t>
  </si>
  <si>
    <t>PROJECT OVERVIEW (REFERENCE &amp; TRAINING)</t>
  </si>
  <si>
    <t>Table from Excel ToT (Table of Totals) Intake Form</t>
  </si>
  <si>
    <t>In Excel Select in the ToT Table from Property down through Additional Development, Improvements, &amp; Amenities, Then In Word place cursor in appropriate location for Table, then Click Word Paste Special, Click Paste Link, Select Microsoft Excel Worksheet Object, Click Ok, Adjust Table size to the page, Save.</t>
  </si>
  <si>
    <t>Guest Experience Write Up</t>
  </si>
  <si>
    <t>Utilize the Client Data form / ToT Attractions Info of who will come and why, and other discussion info with client on who they want there clients to be, or make recommendations if they were unsure.</t>
  </si>
  <si>
    <t>SITE IMPROVEMENTS</t>
  </si>
  <si>
    <t>Sites / Units Write Up</t>
  </si>
  <si>
    <t>Building Improvements</t>
  </si>
  <si>
    <t>Additional Amenities</t>
  </si>
  <si>
    <t>Add &amp; Cite Images</t>
  </si>
  <si>
    <t>Client Provided Renderings, Site Visit Images, Site Plan, Aerial Site Google Maps, Etc.</t>
  </si>
  <si>
    <t>SITE ANALYSIS</t>
  </si>
  <si>
    <t>Update List of Site Qualities starting with Shape</t>
  </si>
  <si>
    <t>Add Zoning GIS Map, search for local and county GIS.</t>
  </si>
  <si>
    <t>Flood Map / Write Up</t>
  </si>
  <si>
    <t>https://msc.fema.gov/portal/home</t>
  </si>
  <si>
    <t>Wetlands Map / Write Up</t>
  </si>
  <si>
    <t>https://fwsprimary.wim.usgs.gov/wetlands/apps/wetlands-mapper/</t>
  </si>
  <si>
    <t>Wildfire Loss Potential Map / Write Up</t>
  </si>
  <si>
    <t>Wildfire Map Steps</t>
  </si>
  <si>
    <t>Use FEMA Wildfire EAL (Expected Annual Loss) Report Info / Map (Link Below)</t>
  </si>
  <si>
    <t xml:space="preserve">1) Click the Link to Left or Paste and Bookmark https://hazards.fema.gov/nri/map 
2) In the 2nd link of Dropdown Menus: Click "Expected Annual Loss", then Scroll down and Select Wildfire
3) In the Search Field: Type the City, County, or Address of the Subject - Hit Enter
4) Once the County is Highlighted with Light Blue, then zoom out enough to show all contiguous surrounding counties at minimum
5) Take a Screenshot Selection: Include only the Wildfire EAL Legend and the Counties on screen surrounding the Subject County
6) Save the Screenshot to your Project's Market Research Folder or other appropriate folder
7) Paste the Screenshot Selection of the Legend and Map into your Project Word Doc in the appropriate area</t>
  </si>
  <si>
    <t>https://hazards.fema.gov/nri/map</t>
  </si>
  <si>
    <r>
      <rPr>
        <b/>
        <color theme="1"/>
        <family val="2"/>
        <scheme val="minor"/>
        <sz val="11"/>
        <rFont val="Calibri"/>
      </rPr>
      <t>NOTE:</t>
    </r>
    <r>
      <rPr>
        <color theme="1"/>
        <family val="2"/>
        <scheme val="minor"/>
        <sz val="11"/>
        <rFont val="Calibri"/>
      </rPr>
      <t xml:space="preserve"> FEMA defines Wildfire Expected Annual Loss (EAL) as the average yearly loss in dollars and it is calculated by considering exposure (of life and property), annualized frequency (yearly probability of occurrence), and historic loss ratio (expected loss of assets yearly). Factors like vegetation, topography, and population density are considered. The Wildfire EAL map rating is considered "in general, year-round".</t>
    </r>
  </si>
  <si>
    <r>
      <t>Training Video Link (Date Video Last Updated 2/18/25):</t>
    </r>
    <r>
      <rPr>
        <i/>
        <color theme="1"/>
        <family val="2"/>
        <scheme val="minor"/>
        <sz val="11"/>
        <rFont val="Calibri"/>
      </rPr>
      <t xml:space="preserve"> (Instructions =&gt;)</t>
    </r>
  </si>
  <si>
    <t>https://www.loom.com/share/e76c7b187a414cd3b02f070dbed6c92f?sid=50fd5cfd-9772-44ac-bdfb-c5aecbf3016c</t>
  </si>
  <si>
    <t>AREA ANALYSIS (REFERENCE &amp; TRAINING)</t>
  </si>
  <si>
    <t>Map Creation Training Video (Regional &amp; Local)</t>
  </si>
  <si>
    <t>Area &amp; Demand Full Write-up Tool (ALL-IN-ONE) for the below AI Prompts for sections possible:</t>
  </si>
  <si>
    <t>GPT Link for ChatGPT - for All available Area &amp; Demand Write Ups</t>
  </si>
  <si>
    <t>https://chatgpt.com/g/g-67fb14f8f1908191ad2df2bda899f0d5-area-and-demand-write-up-tool</t>
  </si>
  <si>
    <t>*OR Separate Prompts for each separate write-up section possible for Area &amp; Demand are below</t>
  </si>
  <si>
    <t>Write Ups Chat GPT How-To (State, County, Local)</t>
  </si>
  <si>
    <t>State</t>
  </si>
  <si>
    <t>Example Chat GPT Summary Prompt Text (Copy &amp; Paste):</t>
  </si>
  <si>
    <t>Write up a 3 paragraph overview of the state of [TYPE STATE] including geography, economy, population and transportation data.</t>
  </si>
  <si>
    <t>County</t>
  </si>
  <si>
    <t xml:space="preserve">Example Chat GPT Summary Prompt Text (Copy &amp; Paste): </t>
  </si>
  <si>
    <t>Write up a 3 paragraph overview of the county of [TYPE COUNTY, STATE] including geography, economy, population and transportation data.</t>
  </si>
  <si>
    <t>Local</t>
  </si>
  <si>
    <t>Write up a 3 paragraph overview of [TYPE CITY, STATE] including geography, economy, population and transportation data.</t>
  </si>
  <si>
    <t>DEMAND INDICATORS</t>
  </si>
  <si>
    <t>Weather</t>
  </si>
  <si>
    <t>https://weatherspark.com/</t>
  </si>
  <si>
    <t>Tourism Trends</t>
  </si>
  <si>
    <t>Write up 3 paragraphs on state of [TYPE STATE] tourism development and statistics. Please cite your findings and include any graphic charts, tables, or graphs that also represent the statistics you find.</t>
  </si>
  <si>
    <t>Local / Area Attractions &amp; Events</t>
  </si>
  <si>
    <t>WRITE UP: Write up 3 paragraphs on both the city and county of [TYPE CITY, COUNTY in STATE] tourism development and statistics. Please cite your findings and include any graphic charts, tables, or graphs that also represent the statistics you find.</t>
  </si>
  <si>
    <t>LIST OF ATTRACTIONS &amp; EVENTS: Create separate lists for both the city and county of [TYPE CITY, COUNTY, OR OTHER GEOGRAPHIC AREA, IN STATE] with the lists further separating for each geographic area, the area attractions from the area events which are in or near the city or county. Make these lists exhaustive with any and all possibilities that exist. Please cite your findings.</t>
  </si>
  <si>
    <r>
      <t>What's In My Community (STDB)</t>
    </r>
    <r>
      <rPr>
        <b/>
        <i/>
        <color rgb="FFFF0000"/>
        <family val="2"/>
        <scheme val="minor"/>
        <sz val="11"/>
        <rFont val="Calibri"/>
      </rPr>
      <t xml:space="preserve"> (*Instructions to Right =&gt;)</t>
    </r>
  </si>
  <si>
    <t>STDB HOW-TO (Multiple Parts as outlined on left)</t>
  </si>
  <si>
    <r>
      <t xml:space="preserve">STDB = Site to do Business (uses credits for each report / request)
</t>
    </r>
    <r>
      <rPr>
        <b/>
        <i/>
        <color rgb="FFFF0000"/>
        <family val="2"/>
        <scheme val="minor"/>
        <sz val="11"/>
        <rFont val="Calibri"/>
      </rPr>
      <t xml:space="preserve">STEP 1: Be sure no one else is on STDB... if No one is on, then Post to the whole Team 1st that you're "On STDB"  </t>
    </r>
    <r>
      <rPr>
        <color rgb="FFFF0000"/>
        <family val="2"/>
        <scheme val="minor"/>
        <sz val="11"/>
        <rFont val="Calibri"/>
      </rPr>
      <t xml:space="preserve">
</t>
    </r>
    <r>
      <rPr>
        <color theme="1"/>
        <family val="2"/>
        <scheme val="minor"/>
        <sz val="11"/>
        <rFont val="Calibri"/>
      </rPr>
      <t xml:space="preserve">
LOGIN as Subscriber to STDB -
* Select / Click Business Analyst Button
</t>
    </r>
    <r>
      <rPr>
        <b/>
        <color theme="1"/>
        <family val="2"/>
        <scheme val="minor"/>
        <sz val="11"/>
        <rFont val="Calibri"/>
      </rPr>
      <t>NEXT INITIAL STDB MULTI-PART PROJECT STEPS:</t>
    </r>
    <r>
      <rPr>
        <color theme="1"/>
        <family val="2"/>
        <scheme val="minor"/>
        <sz val="11"/>
        <rFont val="Calibri"/>
      </rPr>
      <t xml:space="preserve">
Click Maps, Click Define Areas, In the Left Dropdown's Search Bar, Enter Location / Address, or Click the Pin Button by search bar then Select a Location on the Map
</t>
    </r>
    <r>
      <rPr>
        <b/>
        <color theme="1"/>
        <family val="2"/>
        <scheme val="minor"/>
        <sz val="11"/>
        <rFont val="Calibri"/>
      </rPr>
      <t>What's In My Community Infographic Steps</t>
    </r>
    <r>
      <rPr>
        <color theme="1"/>
        <family val="2"/>
        <scheme val="minor"/>
        <sz val="11"/>
        <rFont val="Calibri"/>
      </rPr>
      <t xml:space="preserve"> 
1) Select Drive Time, Type 15, Select Minutes, Click Apply, Click Finish
2) Click Run Infographics, Click Box in menu for What's In My Community?
3) In Right Side Box that populated: Click Run Now - for your preferred location
4) Once Infographic Populates: Export it as an Image (or take screenshot selection of it), Save in your Market Research Folder for the Project
5) Copy and Paste Infographic Image into the appropriate section of your report doc
</t>
    </r>
    <r>
      <rPr>
        <b/>
        <color theme="1"/>
        <family val="2"/>
        <scheme val="minor"/>
        <sz val="11"/>
        <rFont val="Calibri"/>
      </rPr>
      <t xml:space="preserve">Traffic Count Map Steps
</t>
    </r>
    <r>
      <rPr>
        <color theme="1"/>
        <family val="2"/>
        <scheme val="minor"/>
        <sz val="11"/>
        <rFont val="Calibri"/>
      </rPr>
      <t xml:space="preserve">1) Click Maps, On Left Pop-Up Menu Click Back Button/Arrow, Click Rings
2) Type 1, 3, 5, Select Miles, Click Apply, Click Finish
3) In the Pop Up Menu on the Right, Click Run Reports
4) Scroll to and Click Box in the next menu for Traffic Count Map
5) In Right Side Box that populated: Click Run Now - for your preferred location
6) Once processed: Click Download in left side box, then Save the Downloaded Traffic Count Map PDF in your Market Research Folder for the Project
7) Open PDF, Export as an Image, Copy and Paste Image into the appropriate section of your report doc</t>
    </r>
  </si>
  <si>
    <t>https://www.stdb.com/</t>
  </si>
  <si>
    <t>National Parks - NOTE: if park is &gt; 2 hour drive from subject, then could omit that park(s)</t>
  </si>
  <si>
    <t>Create an exhaustive list of all national parks, monuments, or memorials that are within the state of [TYPE STATE] with some information about them and include both their distance in miles and drive time from [TYPE SUBJECT'S TOWN, GPS COORDINATES, OR ADDRESS]. Prioritize finding ones that are within approximately a 2 hour drive time from the most finite location provided. List them from closest to farthest. Also, if you can access the latest year's number of annual visitors, please provide that too and cite where that information was found for all parks or each park.</t>
  </si>
  <si>
    <t>State Parks - NOTE: if park is &gt; 90 minutes drive from subject, then could omit that park(s)</t>
  </si>
  <si>
    <t>Create an exhaustive list of all state parks, state recreation areas, state memorials, or state monuments that are within the state of [TYPE STATE] and are also within approximately 90 minutes or less drive time from [TYPE SUBJECT'S TOWN, GPS COORDINATES, OR ADDRESS]. List them from closest to farthest. Include a short summary about each of them. Include the number of annual visitors for each during [TYPE YEAR], and include both the distance in miles and drive time from [TYPE SUBJECT'S TOWN, GPS COORDINATES, OR ADDRESS] to each park. Please cite where the annual visitor numbers or statistics were found.</t>
  </si>
  <si>
    <t>Other Special Major Attractions?</t>
  </si>
  <si>
    <t>Transportation</t>
  </si>
  <si>
    <r>
      <t>Highway and Road Access - Traffic Count Map (STDB)</t>
    </r>
    <r>
      <rPr>
        <b/>
        <i/>
        <color rgb="FFFF0000"/>
        <family val="2"/>
        <scheme val="minor"/>
        <sz val="11"/>
        <rFont val="Calibri"/>
      </rPr>
      <t xml:space="preserve"> (*Instructions to Right =&gt;)</t>
    </r>
  </si>
  <si>
    <r>
      <t xml:space="preserve">Demographic Market Profile </t>
    </r>
    <r>
      <rPr>
        <b/>
        <i/>
        <color rgb="FFFF0000"/>
        <family val="2"/>
        <scheme val="minor"/>
        <sz val="11"/>
        <rFont val="Calibri"/>
      </rPr>
      <t>(*Instructions to Right =&gt;)</t>
    </r>
  </si>
  <si>
    <t>Drive-Time Radius Demographics Map (STDB)</t>
  </si>
  <si>
    <t>One, Two &amp; Three-Hour Drive Time Demographics Table (STDB)</t>
  </si>
  <si>
    <r>
      <rPr>
        <b/>
        <color theme="1"/>
        <family val="2"/>
        <scheme val="minor"/>
        <sz val="11"/>
        <rFont val="Calibri"/>
      </rPr>
      <t>Drive Time Radius Map 60 120 180 Steps</t>
    </r>
    <r>
      <rPr>
        <color theme="1"/>
        <family val="2"/>
        <scheme val="minor"/>
        <sz val="11"/>
        <rFont val="Calibri"/>
      </rPr>
      <t xml:space="preserve">
1) Click Maps, On Left Pop-Up Menu Click Back Button/Arrow, Select Drive Time, Type 60 120 180, Select Minutes, Click Apply, Don't click Finish, just take a Screenshot selection of Drive Time Map
2) Save Drive Time Radius Map image in your Market Research Folder for the Project
3) Copy and Paste the Map Image in the appropriate location in your Project Word Doc
</t>
    </r>
    <r>
      <rPr>
        <b/>
        <color theme="1"/>
        <family val="2"/>
        <scheme val="minor"/>
        <sz val="11"/>
        <rFont val="Calibri"/>
      </rPr>
      <t>Drive Time Radius Market Profile Steps</t>
    </r>
    <r>
      <rPr>
        <color theme="1"/>
        <family val="2"/>
        <scheme val="minor"/>
        <sz val="11"/>
        <rFont val="Calibri"/>
      </rPr>
      <t xml:space="preserve">
1) Click Reports, Click Market Profile, Select Excel in Right Side Box, Click Run Now in left box for your preferred location, Once processed: Click Download
2) Save Market Profile Report Excel in your Market Research Folder for the Project
</t>
    </r>
    <r>
      <rPr>
        <b/>
        <i/>
        <color rgb="FFFF0000"/>
        <family val="2"/>
        <scheme val="minor"/>
        <sz val="11"/>
        <rFont val="Calibri"/>
      </rPr>
      <t>3) LOG OFF STDB, Then Post to the whole Team that you are "OFF STDB"</t>
    </r>
    <r>
      <rPr>
        <b/>
        <color theme="1"/>
        <family val="2"/>
        <scheme val="minor"/>
        <sz val="11"/>
        <rFont val="Calibri"/>
      </rPr>
      <t xml:space="preserve">
</t>
    </r>
    <r>
      <rPr>
        <color theme="1"/>
        <family val="2"/>
        <scheme val="minor"/>
        <sz val="11"/>
        <rFont val="Calibri"/>
      </rPr>
      <t xml:space="preserve">4) Open the Excel File, Copy and Paste the Market Profile Section from the Excel Download into the 60 Min 120 Min 180 Min Sheet / Tab of your Project's Excel Spreadsheet
5) Verify that the Data appears correct in the Market Profile Sheet / Tab of the project Excel
6) If so, then Insert the Market Profile Excel Sheet Table in the appropriate location of your project Word Doc and Save</t>
    </r>
  </si>
  <si>
    <t>Training Video for Market Profile Excel Sheets / Tabs (Last Updated 0/0/0)</t>
  </si>
  <si>
    <t>Demand Indicators Guidelines (Summary Bullet Points) #'s / Terms</t>
  </si>
  <si>
    <r>
      <rPr>
        <b/>
        <color theme="1"/>
        <family val="2"/>
        <scheme val="minor"/>
        <sz val="11"/>
        <rFont val="Calibri"/>
      </rPr>
      <t>3 Hour Drive Radius:</t>
    </r>
    <r>
      <rPr>
        <color theme="1"/>
        <family val="2"/>
        <scheme val="minor"/>
        <sz val="11"/>
        <rFont val="Calibri"/>
      </rPr>
      <t xml:space="preserve">
*3,000,000 population or more is “very favorable”
*2,000,000 population give or take is “favorable”
*1,000,000 population give or take is “a neutral demand factor” (unless there is National Park high visitation or other special draw)
*Under 1,000,000 population is "not favorable"
</t>
    </r>
    <r>
      <rPr>
        <b/>
        <color theme="1"/>
        <family val="2"/>
        <scheme val="minor"/>
        <sz val="11"/>
        <rFont val="Calibri"/>
      </rPr>
      <t>2 Hour Drive Radius:</t>
    </r>
    <r>
      <rPr>
        <color theme="1"/>
        <family val="2"/>
        <scheme val="minor"/>
        <sz val="11"/>
        <rFont val="Calibri"/>
      </rPr>
      <t xml:space="preserve">
*2,000,000 population or more is “very favorable”
*1,340,000 population give or take is “favorable”
*660,000 population give or take is “a neutral demand factor” (unless there is National Park high visitation or other special draw)
*Under 660,000 population is "not favorable"
</t>
    </r>
    <r>
      <rPr>
        <b/>
        <color theme="1"/>
        <family val="2"/>
        <scheme val="minor"/>
        <sz val="11"/>
        <rFont val="Calibri"/>
      </rPr>
      <t>1 Hour Drive Radius:</t>
    </r>
    <r>
      <rPr>
        <color theme="1"/>
        <family val="2"/>
        <scheme val="minor"/>
        <sz val="11"/>
        <rFont val="Calibri"/>
      </rPr>
      <t xml:space="preserve">
*1,000,000 population or more is “very favorable”
*670,000 population give or take is “favorable”
*330,000 population give or take is “a neutral demand factor” (unless there is National Park high visitation or other special draw)
*Under 330,000 population is "not favorable"</t>
    </r>
  </si>
  <si>
    <t>Most Influential Cities</t>
  </si>
  <si>
    <t>Write up a one paragraph summary from a non-biased view point about [TYPE CITY, STATE] including population, economy, transportation, and any other information that stands out about the city.</t>
  </si>
  <si>
    <t>Demand Analysis Conclusion</t>
  </si>
  <si>
    <t>Key Competitive Advantages for Demand Analysis Conclusion</t>
  </si>
  <si>
    <t>Summarize in a short paragraph the key competitive advantages for a [TYPE GLAMPING, RV, OR RV &amp; GLAMPING] resort in the area of [TYPE CITY, COUNTY, STATE, REGION, ETC. AS APPROPRIATE].</t>
  </si>
  <si>
    <t>Annual Growth</t>
  </si>
  <si>
    <t>Years</t>
  </si>
  <si>
    <t>User Can Change</t>
  </si>
  <si>
    <t>Projected Growth Years (Population and Household)</t>
  </si>
  <si>
    <t>MARKET PROFILE</t>
  </si>
  <si>
    <t>Projected Growth Years (Income)</t>
  </si>
  <si>
    <t>Miles or Minutes will pull from the excel</t>
  </si>
  <si>
    <t>City</t>
  </si>
  <si>
    <t>MSA</t>
  </si>
  <si>
    <t>USA</t>
  </si>
  <si>
    <t>Population</t>
  </si>
  <si>
    <t>Get Market Profile in Excel (Miles or Drive Time, City, County, MSA) USA Info is Current</t>
  </si>
  <si>
    <t xml:space="preserve">   2020 Population</t>
  </si>
  <si>
    <t>Go to Cell A1 in the STDB Spreadsheet Download</t>
  </si>
  <si>
    <t xml:space="preserve">   2025 Population</t>
  </si>
  <si>
    <t>Ctrl A (select all) then Ctrl C (copy)</t>
  </si>
  <si>
    <t xml:space="preserve">   2030 Projected Population</t>
  </si>
  <si>
    <t>Then go to the appropriate spreadsheet (60 min, 120 min, 180 min, City, County, MSA)</t>
  </si>
  <si>
    <t xml:space="preserve">   Annual Growth Rate 2010 to 2025</t>
  </si>
  <si>
    <t>Go to Cell A1 and hit Paste (Ctrl V)</t>
  </si>
  <si>
    <t xml:space="preserve">   Projected Annual Growth Rate 2025 to 2030</t>
  </si>
  <si>
    <t>Households</t>
  </si>
  <si>
    <t xml:space="preserve">   2020 Households</t>
  </si>
  <si>
    <t xml:space="preserve">   2025 Households</t>
  </si>
  <si>
    <t xml:space="preserve">   2025 Average Household Size</t>
  </si>
  <si>
    <t xml:space="preserve">   2030 Projected Households</t>
  </si>
  <si>
    <t xml:space="preserve">   2030 Average Household Size</t>
  </si>
  <si>
    <t>Income</t>
  </si>
  <si>
    <t xml:space="preserve">   2025 Median Household Income</t>
  </si>
  <si>
    <t xml:space="preserve">   2030 Projected Median Household Income</t>
  </si>
  <si>
    <t xml:space="preserve">You Can Hide </t>
  </si>
  <si>
    <t xml:space="preserve">   2025 Percentage of Households Earning Over $200,000</t>
  </si>
  <si>
    <t>Home Values</t>
  </si>
  <si>
    <t xml:space="preserve">   2025 Median Home Value</t>
  </si>
  <si>
    <t xml:space="preserve">   2025 Average Home Value</t>
  </si>
  <si>
    <t>Housing Unit Summary</t>
  </si>
  <si>
    <t xml:space="preserve">   Owner Occupied Housing Units</t>
  </si>
  <si>
    <t xml:space="preserve">   Renter Occupied Housing Units</t>
  </si>
  <si>
    <t xml:space="preserve">   Vacant Housing Units</t>
  </si>
  <si>
    <t>2023 Unemployment Rate</t>
  </si>
  <si>
    <t>You Can Hide</t>
  </si>
  <si>
    <t>2025 Consumer Spending</t>
  </si>
  <si>
    <t xml:space="preserve">   2025 Average Household Entertainment / Recreation Spending</t>
  </si>
  <si>
    <t xml:space="preserve">   Spending Potential Index</t>
  </si>
  <si>
    <t xml:space="preserve">   2025 Average Household Travel Spending</t>
  </si>
  <si>
    <t>Source: Market Profile Derived From ESRI</t>
  </si>
  <si>
    <r>
      <rPr>
        <b/>
        <family val="2"/>
        <sz val="11"/>
        <rFont val="Aptos Narrow"/>
      </rPr>
      <t xml:space="preserve">Data Note: </t>
    </r>
    <r>
      <rPr>
        <color theme="1"/>
        <family val="2"/>
        <scheme val="minor"/>
        <sz val="11"/>
        <rFont val="Calibri"/>
      </rPr>
      <t xml:space="preserve">The Spending Potential Index represents the amount spent in the area relative to a national average of 100.
</t>
    </r>
  </si>
  <si>
    <r>
      <rPr>
        <b/>
        <family val="2"/>
        <sz val="15"/>
        <rFont val="Calibri"/>
      </rPr>
      <t>Market Profile</t>
    </r>
  </si>
  <si>
    <t>Prepared by Esri</t>
  </si>
  <si>
    <t>1140 W Butte Ave, Florence, Arizona, 85132 (60 minutes, 120 minutes, 180 minutes)</t>
  </si>
  <si>
    <t>1140 W Butte Ave, Florence, Arizona, 85132 (60 minutes), 1140 W Butte Ave, Florence, Arizona, 85132 (120 minutes), 1140 W Butte Ave, Florence, Arizona, 85132 (180 minutes)</t>
  </si>
  <si>
    <t>Drive time: 60, 120, 180 minute radii</t>
  </si>
  <si>
    <t>Latitude: 33.03182</t>
  </si>
  <si>
    <t>Longitude: -111.40332</t>
  </si>
  <si>
    <t>Population Summary</t>
  </si>
  <si>
    <t>60 minutes</t>
  </si>
  <si>
    <t>120 minutes</t>
  </si>
  <si>
    <t>180 minutes</t>
  </si>
  <si>
    <t>2010 Total Population</t>
  </si>
  <si>
    <t>2020 Total Population</t>
  </si>
  <si>
    <t>2020 Group Quarters</t>
  </si>
  <si>
    <t>2025 Total Population</t>
  </si>
  <si>
    <t>2025 Group Quarters</t>
  </si>
  <si>
    <t>2030 Total Population</t>
  </si>
  <si>
    <t>2025-2030 Annual Rate</t>
  </si>
  <si>
    <t>2025 Total Daytime Population</t>
  </si>
  <si>
    <t>Workers</t>
  </si>
  <si>
    <t>Residents</t>
  </si>
  <si>
    <t>Household Summary</t>
  </si>
  <si>
    <t>2010 Total Households</t>
  </si>
  <si>
    <t>2010 Average Household Size</t>
  </si>
  <si>
    <t>2020 Total Households</t>
  </si>
  <si>
    <t>2020 Average Household Size</t>
  </si>
  <si>
    <t>2025 Total Households</t>
  </si>
  <si>
    <t>2025 Average Household Size</t>
  </si>
  <si>
    <t>2030 Total Households</t>
  </si>
  <si>
    <t>2030 Average Household Size</t>
  </si>
  <si>
    <t>2025 Families</t>
  </si>
  <si>
    <t>2025 Average Family Size</t>
  </si>
  <si>
    <t>2030 Families</t>
  </si>
  <si>
    <t>2030 Average Family Size</t>
  </si>
  <si>
    <t>2025-2030 Growth Rate</t>
  </si>
  <si>
    <t>Median Household Income</t>
  </si>
  <si>
    <t>2025</t>
  </si>
  <si>
    <t>2030</t>
  </si>
  <si>
    <t>Per Capita Income</t>
  </si>
  <si>
    <t>2025 Households by Income</t>
  </si>
  <si>
    <t>Household Income Base</t>
  </si>
  <si>
    <t>&lt;$10,000</t>
  </si>
  <si>
    <t>$10,000-14,999</t>
  </si>
  <si>
    <t>$15,000-19,999</t>
  </si>
  <si>
    <t>$20,000-24,999</t>
  </si>
  <si>
    <t>$25,000-29,999</t>
  </si>
  <si>
    <t>$30,000-34,999</t>
  </si>
  <si>
    <t>$35,000-39,999</t>
  </si>
  <si>
    <t>$40,000-44,999</t>
  </si>
  <si>
    <t>$45,000-49,999</t>
  </si>
  <si>
    <t>$50,000-59,999</t>
  </si>
  <si>
    <t>$60,000-74,999</t>
  </si>
  <si>
    <t>$75000-99999</t>
  </si>
  <si>
    <t>$100,000-124,999</t>
  </si>
  <si>
    <t>$125,000-149,999</t>
  </si>
  <si>
    <t>$150000-199999</t>
  </si>
  <si>
    <t>$200,000-249,999</t>
  </si>
  <si>
    <t>$250,000-299,999</t>
  </si>
  <si>
    <t>$300,000-399,999</t>
  </si>
  <si>
    <t>$400,000-499,999</t>
  </si>
  <si>
    <t>$500,000+</t>
  </si>
  <si>
    <t>Average Household Income</t>
  </si>
  <si>
    <t>2025 Affordability, Mortgage and Wealth</t>
  </si>
  <si>
    <t>Housing Affordability Index</t>
  </si>
  <si>
    <t>Percent of Income for Mortgage</t>
  </si>
  <si>
    <t>Wealth Index</t>
  </si>
  <si>
    <t>Median Home Value</t>
  </si>
  <si>
    <t>2025 Home Value</t>
  </si>
  <si>
    <t>Total Owner Occupied Housing Units</t>
  </si>
  <si>
    <t>&lt;$50,000</t>
  </si>
  <si>
    <t>$50,000 - $99,999</t>
  </si>
  <si>
    <t>$100,000 - $149,999</t>
  </si>
  <si>
    <t>$150,000 - $199,999</t>
  </si>
  <si>
    <t>$200,000 - $249,999</t>
  </si>
  <si>
    <t>$250,000 - $299,999</t>
  </si>
  <si>
    <t>$300,000 - $399,999</t>
  </si>
  <si>
    <t>$400,000 - $499,999</t>
  </si>
  <si>
    <t>$500,000 - $749,999</t>
  </si>
  <si>
    <t>$750,000 - $999,999</t>
  </si>
  <si>
    <t>$1,000,000 - $1,499,999</t>
  </si>
  <si>
    <t>$1,500,000 - $1,999,999</t>
  </si>
  <si>
    <t>$2,000,000 +</t>
  </si>
  <si>
    <t>Average Home Value</t>
  </si>
  <si>
    <t>2010 Total Housing Units</t>
  </si>
  <si>
    <t>Owner Occupied Housing Units</t>
  </si>
  <si>
    <t>Renter Occupied Housing Units</t>
  </si>
  <si>
    <t>Vacant Housing Units</t>
  </si>
  <si>
    <t>2020 Housing Units</t>
  </si>
  <si>
    <t>2025 Housing Units</t>
  </si>
  <si>
    <t>2030 Total Housing Units</t>
  </si>
  <si>
    <t>2025 Population by Sex</t>
  </si>
  <si>
    <t>Males</t>
  </si>
  <si>
    <t>Females</t>
  </si>
  <si>
    <t>Median Age</t>
  </si>
  <si>
    <t>2010</t>
  </si>
  <si>
    <t>2020</t>
  </si>
  <si>
    <t>2025 Population by Age</t>
  </si>
  <si>
    <t>Total</t>
  </si>
  <si>
    <t>0 - 4</t>
  </si>
  <si>
    <t>5 - 9</t>
  </si>
  <si>
    <t>10 - 14</t>
  </si>
  <si>
    <t>15 - 24</t>
  </si>
  <si>
    <t>25 - 34</t>
  </si>
  <si>
    <t>35 - 44</t>
  </si>
  <si>
    <t>45 - 54</t>
  </si>
  <si>
    <t>55 - 64</t>
  </si>
  <si>
    <t>65 - 74</t>
  </si>
  <si>
    <t>75 - 84</t>
  </si>
  <si>
    <t>85 +</t>
  </si>
  <si>
    <t>18 +</t>
  </si>
  <si>
    <t>2025 Population 15+ by Marital Status</t>
  </si>
  <si>
    <t>Never Married</t>
  </si>
  <si>
    <t>Married</t>
  </si>
  <si>
    <t>Widowed</t>
  </si>
  <si>
    <t>Divorced</t>
  </si>
  <si>
    <t>2025 Pop 25+ by Educational Attainment</t>
  </si>
  <si>
    <t>Less than 9th Grade</t>
  </si>
  <si>
    <t>9th - 12th Grade, No Diploma</t>
  </si>
  <si>
    <t>High School Graduate</t>
  </si>
  <si>
    <t>GED/Alternative Credential</t>
  </si>
  <si>
    <t>Some College, No Degree</t>
  </si>
  <si>
    <t>Associate Degree</t>
  </si>
  <si>
    <t>Bachelor's Degree</t>
  </si>
  <si>
    <t>Graduate/Professional Degree</t>
  </si>
  <si>
    <t>2020 Population by Race/Ethnicity</t>
  </si>
  <si>
    <t>White Alone</t>
  </si>
  <si>
    <t>Black Alone</t>
  </si>
  <si>
    <t>American Indian Alone</t>
  </si>
  <si>
    <t>Asian Alone</t>
  </si>
  <si>
    <t>Pacific Islander Alone</t>
  </si>
  <si>
    <t>Some Other Race Alone</t>
  </si>
  <si>
    <t>Two or More Races</t>
  </si>
  <si>
    <t>Hispanic Origin</t>
  </si>
  <si>
    <t>Diversity Index</t>
  </si>
  <si>
    <t>2025 Population by Race/Ethnicity</t>
  </si>
  <si>
    <t>2025 Employed Pop 16+ by Occupation</t>
  </si>
  <si>
    <t>White Collar</t>
  </si>
  <si>
    <t>Management/Business/Financial</t>
  </si>
  <si>
    <t>Professional</t>
  </si>
  <si>
    <t>Sales</t>
  </si>
  <si>
    <t>Administrative Support</t>
  </si>
  <si>
    <t>Services</t>
  </si>
  <si>
    <t>Blue Collar</t>
  </si>
  <si>
    <t>Farming/Forestry/Fishing</t>
  </si>
  <si>
    <t>Construction/Extraction</t>
  </si>
  <si>
    <t>Installation/Maintenance/Repair</t>
  </si>
  <si>
    <t>Production</t>
  </si>
  <si>
    <t>Transportation/Material Moving</t>
  </si>
  <si>
    <t>2025 Civilian Population 16+ in Labor Force</t>
  </si>
  <si>
    <t>Civilian Population 16+</t>
  </si>
  <si>
    <t>Population 16+ Employed</t>
  </si>
  <si>
    <t>Population 16+ Unemployment rate</t>
  </si>
  <si>
    <t>Population 16-24 Employed</t>
  </si>
  <si>
    <t>Population 16-24 Unemployment rate</t>
  </si>
  <si>
    <t>Population 25-54 Employed</t>
  </si>
  <si>
    <t>Population 25-54 Unemployment rate</t>
  </si>
  <si>
    <t>Population 55-64 Employed</t>
  </si>
  <si>
    <t>Population 55-64 Unemployment rate</t>
  </si>
  <si>
    <t>Population 65+ Employed</t>
  </si>
  <si>
    <t>Population 65+ Unemployment rate</t>
  </si>
  <si>
    <t>2025 Employed Population 16+ by Industry</t>
  </si>
  <si>
    <t>Agriculture/Mining</t>
  </si>
  <si>
    <t>Construction</t>
  </si>
  <si>
    <t>Manufacturing</t>
  </si>
  <si>
    <t>Wholesale Trade</t>
  </si>
  <si>
    <t>Retail Trade</t>
  </si>
  <si>
    <t>Transportation/Utilities</t>
  </si>
  <si>
    <t>Information</t>
  </si>
  <si>
    <t>Finance/Insurance/Real Estate</t>
  </si>
  <si>
    <t>Public Administration</t>
  </si>
  <si>
    <t>Apparel &amp; Services:  Total $</t>
  </si>
  <si>
    <t>Average Spent</t>
  </si>
  <si>
    <t>Spending Potential Index</t>
  </si>
  <si>
    <t>Education:  Total $</t>
  </si>
  <si>
    <t>Entertainment/Recreation:  Total $</t>
  </si>
  <si>
    <t>Food at Home:  Total $</t>
  </si>
  <si>
    <t>Food Away from Home:  Total $</t>
  </si>
  <si>
    <t>Health Care:  Total $</t>
  </si>
  <si>
    <t>HH Furnishings &amp; Equipment:  Total $</t>
  </si>
  <si>
    <t>Personal Care Products &amp; Services: Total $</t>
  </si>
  <si>
    <t>Shelter:  Total $</t>
  </si>
  <si>
    <t>Support Payments/Gifts in Kind: Total $</t>
  </si>
  <si>
    <t>Travel:  Total $</t>
  </si>
  <si>
    <t>Vehicle Maintenance &amp; Repairs: Total $</t>
  </si>
  <si>
    <t>Top Tapestry Segment</t>
  </si>
  <si>
    <r>
      <rPr>
        <b/>
        <color rgb="FF151515"/>
        <family val="2"/>
        <sz val="9"/>
        <rFont val="Calibri"/>
      </rPr>
      <t>Boomburbs (H2)</t>
    </r>
    <r>
      <rPr>
        <color rgb="FF151515"/>
        <family val="2"/>
        <sz val="11"/>
        <rFont val="Calibri"/>
      </rPr>
      <t>:</t>
    </r>
  </si>
  <si>
    <r>
      <rPr>
        <color rgb="FF151515"/>
        <family val="2"/>
        <sz val="11"/>
        <rFont val="Calibri"/>
      </rPr>
      <t>This segment is characterized by high-earning suburban families in the South and West.</t>
    </r>
    <r>
      <rPr>
        <color theme="1"/>
        <family val="2"/>
        <scheme val="minor"/>
        <sz val="11"/>
        <rFont val="Calibri"/>
      </rPr>
      <t xml:space="preserve">
</t>
    </r>
    <r>
      <rPr>
        <color rgb="FF151515"/>
        <family val="2"/>
        <sz val="11"/>
        <rFont val="Calibri"/>
      </rPr>
      <t xml:space="preserve"> </t>
    </r>
    <r>
      <rPr>
        <color theme="1"/>
        <family val="2"/>
        <scheme val="minor"/>
        <sz val="11"/>
        <rFont val="Calibri"/>
      </rPr>
      <t xml:space="preserve">
</t>
    </r>
    <r>
      <rPr>
        <color rgb="FF00619B"/>
        <family val="2"/>
        <sz val="11"/>
        <rFont val="Calibri"/>
      </rPr>
      <t>Learn more about this segment...</t>
    </r>
  </si>
  <si>
    <r>
      <rPr>
        <b/>
        <family val="2"/>
        <sz val="11"/>
        <rFont val="Calibri"/>
      </rPr>
      <t>Source:</t>
    </r>
    <r>
      <rPr>
        <family val="2"/>
        <sz val="11"/>
        <rFont val="Calibri"/>
      </rPr>
      <t xml:space="preserve"> This infographic contains data provided by U.S. Census (2010, 2020), Esri (2025, 2030), Esri-Data Axle (2025), Esri-U.S. BLS (2025, 2030).</t>
    </r>
  </si>
  <si>
    <t>Florence Town, AZ (Florence town...)</t>
  </si>
  <si>
    <t>Florence Town, AZ (0423760)</t>
  </si>
  <si>
    <t>Geography: Place</t>
  </si>
  <si>
    <t>Florence town...</t>
  </si>
  <si>
    <r>
      <rPr>
        <b/>
        <color rgb="FF151515"/>
        <family val="2"/>
        <sz val="9"/>
        <rFont val="Calibri"/>
      </rPr>
      <t>The Elders (J2)</t>
    </r>
    <r>
      <rPr>
        <color rgb="FF151515"/>
        <family val="2"/>
        <sz val="11"/>
        <rFont val="Calibri"/>
      </rPr>
      <t>:</t>
    </r>
  </si>
  <si>
    <r>
      <rPr>
        <color rgb="FF151515"/>
        <family val="2"/>
        <sz val="11"/>
        <rFont val="Calibri"/>
      </rPr>
      <t>This segment is characterized by retired suburban seniors in warm climates who travel seasonally.</t>
    </r>
    <r>
      <rPr>
        <color theme="1"/>
        <family val="2"/>
        <scheme val="minor"/>
        <sz val="11"/>
        <rFont val="Calibri"/>
      </rPr>
      <t xml:space="preserve">
</t>
    </r>
    <r>
      <rPr>
        <color rgb="FF151515"/>
        <family val="2"/>
        <sz val="11"/>
        <rFont val="Calibri"/>
      </rPr>
      <t xml:space="preserve"> </t>
    </r>
    <r>
      <rPr>
        <color theme="1"/>
        <family val="2"/>
        <scheme val="minor"/>
        <sz val="11"/>
        <rFont val="Calibri"/>
      </rPr>
      <t xml:space="preserve">
</t>
    </r>
    <r>
      <rPr>
        <color rgb="FF00619B"/>
        <family val="2"/>
        <sz val="11"/>
        <rFont val="Calibri"/>
      </rPr>
      <t>Learn more about this segment...</t>
    </r>
  </si>
  <si>
    <t>Pinal County, AZ (Pinal County,...)</t>
  </si>
  <si>
    <t>Pinal County, AZ (04021)</t>
  </si>
  <si>
    <t>Geography: County</t>
  </si>
  <si>
    <t>Pinal County,...</t>
  </si>
  <si>
    <r>
      <rPr>
        <b/>
        <color rgb="FF151515"/>
        <family val="2"/>
        <sz val="9"/>
        <rFont val="Calibri"/>
      </rPr>
      <t>Up and Coming Families (G2)</t>
    </r>
    <r>
      <rPr>
        <color rgb="FF151515"/>
        <family val="2"/>
        <sz val="11"/>
        <rFont val="Calibri"/>
      </rPr>
      <t>:</t>
    </r>
  </si>
  <si>
    <r>
      <rPr>
        <color rgb="FF151515"/>
        <family val="2"/>
        <sz val="11"/>
        <rFont val="Calibri"/>
      </rPr>
      <t>This segment is characterized by Southern suburbanites with diverse family structures, education, and employment.</t>
    </r>
    <r>
      <rPr>
        <color theme="1"/>
        <family val="2"/>
        <scheme val="minor"/>
        <sz val="11"/>
        <rFont val="Calibri"/>
      </rPr>
      <t xml:space="preserve">
</t>
    </r>
    <r>
      <rPr>
        <color rgb="FF151515"/>
        <family val="2"/>
        <sz val="11"/>
        <rFont val="Calibri"/>
      </rPr>
      <t xml:space="preserve"> </t>
    </r>
    <r>
      <rPr>
        <color theme="1"/>
        <family val="2"/>
        <scheme val="minor"/>
        <sz val="11"/>
        <rFont val="Calibri"/>
      </rPr>
      <t xml:space="preserve">
</t>
    </r>
    <r>
      <rPr>
        <color rgb="FF00619B"/>
        <family val="2"/>
        <sz val="11"/>
        <rFont val="Calibri"/>
      </rPr>
      <t>Learn more about this segment...</t>
    </r>
  </si>
  <si>
    <t>Phoenix-Mesa-Chandler, AZ Metropolitan Statistical Area (Phoenix-Mesa-...)</t>
  </si>
  <si>
    <t>Phoenix-Mesa-Chandler, AZ Metropolitan Statistical Area (38060)</t>
  </si>
  <si>
    <t>Geography: CBSA</t>
  </si>
  <si>
    <t>Phoenix-Mesa-...</t>
  </si>
  <si>
    <t>United States 12 (United States)</t>
  </si>
  <si>
    <t>United States (01)</t>
  </si>
  <si>
    <t>Geography: USA</t>
  </si>
  <si>
    <t>United States</t>
  </si>
  <si>
    <r>
      <rPr>
        <b/>
        <color rgb="FF151515"/>
        <family val="2"/>
        <sz val="9"/>
        <rFont val="Calibri"/>
      </rPr>
      <t>Savvy Suburbanites (L1)</t>
    </r>
    <r>
      <rPr>
        <color rgb="FF151515"/>
        <family val="2"/>
        <sz val="11"/>
        <rFont val="Calibri"/>
      </rPr>
      <t>:</t>
    </r>
  </si>
  <si>
    <r>
      <rPr>
        <color rgb="FF151515"/>
        <family val="2"/>
        <sz val="11"/>
        <rFont val="Calibri"/>
      </rPr>
      <t>This segment is characterized by affluent New England and Mid-Atlantic suburbanites in major metropolises.</t>
    </r>
    <r>
      <rPr>
        <color theme="1"/>
        <family val="2"/>
        <scheme val="minor"/>
        <sz val="11"/>
        <rFont val="Calibri"/>
      </rPr>
      <t xml:space="preserve">
</t>
    </r>
    <r>
      <rPr>
        <color rgb="FF151515"/>
        <family val="2"/>
        <sz val="11"/>
        <rFont val="Calibri"/>
      </rPr>
      <t xml:space="preserve"> </t>
    </r>
    <r>
      <rPr>
        <color theme="1"/>
        <family val="2"/>
        <scheme val="minor"/>
        <sz val="11"/>
        <rFont val="Calibri"/>
      </rPr>
      <t xml:space="preserve">
</t>
    </r>
    <r>
      <rPr>
        <color rgb="FF00619B"/>
        <family val="2"/>
        <sz val="11"/>
        <rFont val="Calibri"/>
      </rPr>
      <t>Learn more about this segment...</t>
    </r>
  </si>
  <si>
    <t>#</t>
  </si>
  <si>
    <t>Name</t>
  </si>
  <si>
    <t>Address</t>
  </si>
  <si>
    <t>Miles from Subject</t>
  </si>
  <si>
    <t>2022-2023 Annual Visitors</t>
  </si>
  <si>
    <t>South Cumberland State Park, TN</t>
  </si>
  <si>
    <t>28 Miles</t>
  </si>
  <si>
    <t>Cloudland Canyon State Park, GA</t>
  </si>
  <si>
    <t>26 Miles</t>
  </si>
  <si>
    <t>Parks</t>
  </si>
  <si>
    <t>JAN</t>
  </si>
  <si>
    <t>FEB</t>
  </si>
  <si>
    <t>MAR</t>
  </si>
  <si>
    <t>APR</t>
  </si>
  <si>
    <t>MAY</t>
  </si>
  <si>
    <t>JUN</t>
  </si>
  <si>
    <t>JUL</t>
  </si>
  <si>
    <t>AUG</t>
  </si>
  <si>
    <t>SEP</t>
  </si>
  <si>
    <t>OCT</t>
  </si>
  <si>
    <t>NOV</t>
  </si>
  <si>
    <t>DEC</t>
  </si>
  <si>
    <t>Sum</t>
  </si>
  <si>
    <t>% of Total</t>
  </si>
  <si>
    <t>% of July</t>
  </si>
  <si>
    <t>Visitation by park=&gt;</t>
  </si>
  <si>
    <t>https://irma.nps.gov/STATS/SSRSReports/Park%20Specific%20Reports/Visitation%20by%20Month?Park=MNRR</t>
  </si>
  <si>
    <t>Map of parks =&gt;</t>
  </si>
  <si>
    <t>https://irma.nps.gov/STATS/</t>
  </si>
  <si>
    <t xml:space="preserve">Time to Subject </t>
  </si>
  <si>
    <t>2022 Annual Visitors</t>
  </si>
  <si>
    <t>2 hrs</t>
  </si>
  <si>
    <t>2 hrs 45 min</t>
  </si>
  <si>
    <t>3 hrs</t>
  </si>
  <si>
    <t>Indianna Dunes NP</t>
  </si>
  <si>
    <t>Seasonal Demand</t>
  </si>
  <si>
    <t>Annual Total</t>
  </si>
  <si>
    <t>YoY % Change</t>
  </si>
  <si>
    <t>Low Season (Nov-March)</t>
  </si>
  <si>
    <t>Shoulder Season (Apr, May, Sept, Oct)</t>
  </si>
  <si>
    <t>Peak Season (June - Aug)</t>
  </si>
  <si>
    <t>May - Oct</t>
  </si>
  <si>
    <t>Average</t>
  </si>
  <si>
    <t>% Total</t>
  </si>
  <si>
    <t>% July</t>
  </si>
  <si>
    <t>George Rogers Clark NHP</t>
  </si>
  <si>
    <t>Lincoln Boyhood NMEM</t>
  </si>
  <si>
    <t>SUPPLY &amp; COMPETITION ANALYSIS (REFERENCE &amp; TRAINING)</t>
  </si>
  <si>
    <t>Glamping Unit or RV Site Analysis (Database Excel Pivot Tables and Write Ups)</t>
  </si>
  <si>
    <t>Sage Database Search: Training Video Link (Date Video Last Updated 0/0/0):</t>
  </si>
  <si>
    <t>Excel Pivot Tables: Training Video Link (Date Video Last Updated 7/11/23):</t>
  </si>
  <si>
    <t>https://www.dropbox.com/scl/fi/jzncpyhi34ryci25nj897/Database-Training-Pivot-Tables?rlkey=pvaid9z7esq8b4fshf4hz0vcw&amp;st=g74he5jc&amp;dl=0</t>
  </si>
  <si>
    <t>Emerging Competitors</t>
  </si>
  <si>
    <t xml:space="preserve">EMERG. COMP. Call &amp; Info Notes Template / Questions Example (@ End of this Column) </t>
  </si>
  <si>
    <t>Example Chat GPT Search and Summary Prompt (Copy &amp; Paste):</t>
  </si>
  <si>
    <t>Perform an exhaustive search for and then list any campgrounds, rv parks, rv resorts, landscape hotels, landscape resorts, or glamping resorts which are new, under contruction, expanding, or in the approval or permitting process in [PROJECT STATE(S), REGION, OR COUNTY &amp; STATE] during the past 2 years. Please cite where any information was located.</t>
  </si>
  <si>
    <t>Area Competitors</t>
  </si>
  <si>
    <t>Selecting Area Competitors: Training Video Link (Date Video Last Updated 0/0/0):</t>
  </si>
  <si>
    <t>Perform an exhaustive search for and then create numbered and bulletized lists of each by the following types of any campgrounds, RV parks, RV resorts, landscape hotels, landscape resorts, or glamping resorts which are within [TYPE DRIVE TIME] of [TYPE PROJECT STATE(S), REGION, OR COUNTY &amp; STATE]. Please include any data available about each business's number of lodging units or RV sites, types of units, price ranges, and a brief description of the resort. In the bullets for each property please separate the number of RV sites, lodging, units, or glamping units by their type, such as by cabins, domes, RV sites, casitas, safari tents, etc. along with any other availale information for that unit type or site. Please cite where any information was located.</t>
  </si>
  <si>
    <t>COMPARABLES</t>
  </si>
  <si>
    <t>Selecting Best Comparables: Training Video Link (Date Video Last Updated 0/0/0):</t>
  </si>
  <si>
    <t>BEST COMP TABLES / Write-ups / Info</t>
  </si>
  <si>
    <t>(*This is a start point Only: verify, FACT CHECK IT, edit, add, remove, research further, etc.)</t>
  </si>
  <si>
    <t>RV Sites &amp; amenities AI prompt</t>
  </si>
  <si>
    <t>Create a sentence and list (separating by commas) for [TYPE RESORT NAME, ADDRESS, CITY, STATE] the total number of RV sites, number of back-in and pull-thru RV sites, RV hook-ups available (20/30/50 amp electricity, water, sewer), RV site surface paved/gravel/etc., and list RV site amenities (picnic table/seating, fire pit, etc.), Wi-Fi, and average RV site dimensions (such as 40' x 70').</t>
  </si>
  <si>
    <t>Units &amp; unit amenities AI prompt</t>
  </si>
  <si>
    <t>Create a sentence and list (separating by commas) for [TYPE RESORT NAME, ADDRESS, CITY, STATE] the total number of lodging units, type of units with number of rooms/bedrooms and quanitity of each unit type, in-unit amenities (private bathroom or shared bathhouse, full kitchen or kitchenette, bed sizes/types, loft), parking at unit or walking distance, and list at-unit amenities (picnic table/seating, fire pit, etc.), Wi-Fi, TV, and any available average information on size, number of guests the unit sleeps, and/or number of bedrooms for that unit type (such as sleeps 4 guests, 400 SF, or 2 bedroom).</t>
  </si>
  <si>
    <t>Property AI prompt</t>
  </si>
  <si>
    <t>Create a sentence and list (separating by commas) for [TYPE RESORT NAME, ADDRESS, CITY, STATE] the property characteristics to include number of acres, terrain (flat vs. hilly), mature trees or not, wooded or field, any ponds/lake/creek/river, walking trails, modern or classic style, paved/gravel/dirt roads, walkway surface type, quality overall and how well maintained if known, new or old build, etc.</t>
  </si>
  <si>
    <t>Resort amenities AI prompt</t>
  </si>
  <si>
    <t>Create a sentence and list (separating by commas) for [TYPE RESORT NAME, ADDRESS, CITY, STATE] the property/resort amenities that are for communal use. For example: 10,600-square-foot clubhouse with spa and fitness amenities, covered porte-cochère, wash stations, shared restrooms and shower facilities, picnic pavilions, an off-leash dog park, playgrounds, fire pits, a one-mile interpretive trail, pickleball courts, and landscaped recreation areas.</t>
  </si>
  <si>
    <t>Location AI prompt</t>
  </si>
  <si>
    <t xml:space="preserve">Write a very brief paragraph / sentence(s) listing with commas, for [TYPE RESORT NAME, ADDRESS, CITY, STATE] about its location as it relates to the setting (remote, rural, urban), road access, and driving times in minutes to the nearest city/town/census-designated place, nearest large city, nearest international airport, nearest full grocery store, nearest gas station, restaurants, bars, coffee shops, unique shopping, and important attractions of any sort that would draw guests to this type of resort (especially outdoor focused attractions, such as lakes, national or state parks, a ski area, etc.). </t>
  </si>
  <si>
    <t>Brand strength AI prompt</t>
  </si>
  <si>
    <t>Write a very brief paragraph / sentence(s) listing with commas, for [TYPE RESORT NAME, ADDRESS, CITY, STATE] the information that helps represent the business's brand strength, including ratings as applicable for Good Sam: (the 3 rated areas out of 10 each i.e., 10/10/10), Tripadvisor ratings (number score/stars out of 5, and total number of reviews/ratings, i.e. 4.5 of 342 reviews), Google ratings/reviews: (number score/stars out of 5, and total number of reviews/ratings, , i.e. 4.5 of 342 reviews), quality of website/photography/videos/booking platform, any major affiliated/parent company brand, awards won, and whether they are new or established, etc.</t>
  </si>
  <si>
    <t>Occupancy (look at their booking platform and call the resort to interview staff)</t>
  </si>
  <si>
    <t>Overview</t>
  </si>
  <si>
    <t>*Select photos / maps / diagrams for each "best comp" similar to Word template examples</t>
  </si>
  <si>
    <t>Best Comparables Information / Descriptions (Table In "Best Comps" Excel Sheet)</t>
  </si>
  <si>
    <t>Comparables Descriptions How-To: Training Video Link (Date Video Last Updated 0/0/0):</t>
  </si>
  <si>
    <t>*Guidance/How-To/?'s is in the "Best Comps" Excel Sheet next to the table sections</t>
  </si>
  <si>
    <t>Best Comps Occupancy Info &amp; % Reference Sheet Based on Call Convo</t>
  </si>
  <si>
    <t>Call &amp; Info Link to Sample How-To Sheet Link</t>
  </si>
  <si>
    <t>*Make Notes: Template for Occupancy Calls to Properties in "Best Comps" Excel Sheet/Tab</t>
  </si>
  <si>
    <t>Subject Quality Score Excel Table (Table In "Best Comps" Excel Sheet)</t>
  </si>
  <si>
    <t>Subject Quality Score How-To: Training Video Link (Date Video Last Updated 0/0/0):</t>
  </si>
  <si>
    <t>Summary</t>
  </si>
  <si>
    <t>Table of All of the Best Comparables Quality Scores (In "All Comps" Excel Sheet)</t>
  </si>
  <si>
    <t>*Guidance is in the "All Comps" Sheet next to the table sections</t>
  </si>
  <si>
    <t>Table of All of the Best Comparables Rates &amp; Occupancies (In "All Comps" Excel Sheet)</t>
  </si>
  <si>
    <t>Summary Write Up for All Best Comparables</t>
  </si>
  <si>
    <t>Summary Write Up How-To: Training Video Link (Date Video Last Updated 0/0/0):</t>
  </si>
  <si>
    <t>Example Chat GPT Summary Prompt Using Rates &amp; Occupancy Table (Copy &amp; Paste): " "</t>
  </si>
  <si>
    <t>EMERGING COMPETITORS INTERNAL NOTES:</t>
  </si>
  <si>
    <t>EMERGING COMPETITORS TEMPLATES, SAMPLE ?'s, INTRO</t>
  </si>
  <si>
    <t>1. (Add Name &amp; Location of Agency Contacted Here):</t>
  </si>
  <si>
    <r>
      <rPr>
        <b/>
        <color theme="1"/>
        <family val="2"/>
        <scheme val="minor"/>
        <sz val="11"/>
        <rFont val="Calibri"/>
      </rPr>
      <t>EMERGING COMPETITORS</t>
    </r>
    <r>
      <rPr>
        <color theme="1"/>
        <family val="2"/>
        <scheme val="minor"/>
        <sz val="11"/>
        <rFont val="Calibri"/>
      </rPr>
      <t xml:space="preserve"> -
</t>
    </r>
    <r>
      <rPr>
        <b/>
        <color theme="1"/>
        <family val="2"/>
        <scheme val="minor"/>
        <sz val="11"/>
        <rFont val="Calibri"/>
      </rPr>
      <t>TEMPLATE &amp; SAMPLE INTRO / QUESTIONS:</t>
    </r>
    <r>
      <rPr>
        <color theme="1"/>
        <family val="2"/>
        <scheme val="minor"/>
        <sz val="11"/>
        <rFont val="Calibri"/>
      </rPr>
      <t xml:space="preserve">
</t>
    </r>
    <r>
      <rPr>
        <b/>
        <i/>
        <color theme="1"/>
        <family val="2"/>
        <scheme val="minor"/>
        <sz val="11"/>
        <rFont val="Calibri"/>
      </rPr>
      <t xml:space="preserve">CALL INTRO (OR MESSAGE) EXAMPLE:
</t>
    </r>
    <r>
      <rPr>
        <color theme="1"/>
        <family val="2"/>
        <scheme val="minor"/>
        <sz val="11"/>
        <rFont val="Calibri"/>
      </rPr>
      <t xml:space="preserve">“Hi [THEIR NAME], this is [YOUR NAME] and I’m performing a study in the area and had a couple questions I hoped to ask. [Allow Them To Reply] Great! Are there any (campgrounds, glamping resorts Or RV parks/resorts) in any phases of planning, permitting, special permits/zoning changes, or that are approved, under contruction, or more recently opened?”
(NOTES &amp; FINDINGS IN LEFT BOX)
(INCLUDE - Your Notes: about reaching them/voicemails, emails,  texts sent &amp; when)
</t>
    </r>
    <r>
      <rPr>
        <b/>
        <color theme="1"/>
        <family val="2"/>
        <scheme val="minor"/>
        <sz val="11"/>
        <rFont val="Calibri"/>
      </rPr>
      <t>EMERGING COMPETITOR QUESTIONS</t>
    </r>
    <r>
      <rPr>
        <color theme="1"/>
        <family val="2"/>
        <scheme val="minor"/>
        <sz val="11"/>
        <rFont val="Calibri"/>
      </rPr>
      <t xml:space="preserve"> 
• HOW MANY - emerging competitors in this county / city / town?
• WHAT TYPE - of competitors (RV, glamping, combination of both)?
• WHAT STAGE IN THE PROCESS – planning, approved, requesting zoning changes/permits, under construction, opened in the last year or so?
• NOTES FOR THE ABOVE PLUS OTHER INFO IN LEFT BOX - Any other details gleaned or shared? 
(All This Information Noted - Can help you, your project manager, or other authors)</t>
    </r>
  </si>
  <si>
    <t>2. (Add Name &amp; Location of Agency Contacted Here):</t>
  </si>
  <si>
    <t>3. (Add Name &amp; Location of Agency Contacted Here):</t>
  </si>
  <si>
    <t>4. (Add Name &amp; Location of Agency Contacted Here):</t>
  </si>
  <si>
    <t>Avg. Rate (Next 12 Months)</t>
  </si>
  <si>
    <t>(Multiple Items)</t>
  </si>
  <si>
    <t>Avg. Retail Daily Rate 2024</t>
  </si>
  <si>
    <t>Toilet</t>
  </si>
  <si>
    <t>Yes</t>
  </si>
  <si>
    <t>Shower</t>
  </si>
  <si>
    <t>Cooking equipment</t>
  </si>
  <si>
    <t>Occupancy rate 2024</t>
  </si>
  <si>
    <t>Location</t>
  </si>
  <si>
    <t>Average  Retail Daily Rate 2024</t>
  </si>
  <si>
    <t>Average Rate (Next 12 Months)</t>
  </si>
  <si>
    <t>Average of Low Rate (Next 12 Months)</t>
  </si>
  <si>
    <t>Average of High Rate (Next 12 Months)</t>
  </si>
  <si>
    <t>Average of Occupancy rate 2024</t>
  </si>
  <si>
    <t>Minnesota</t>
  </si>
  <si>
    <t>Braham</t>
  </si>
  <si>
    <t>Deerwood</t>
  </si>
  <si>
    <t>Duluth</t>
  </si>
  <si>
    <t>Fergus Falls</t>
  </si>
  <si>
    <t>Hinckley</t>
  </si>
  <si>
    <t>Ogema</t>
  </si>
  <si>
    <t>Outing</t>
  </si>
  <si>
    <t>Pine City</t>
  </si>
  <si>
    <t>Winona</t>
  </si>
  <si>
    <t>Wisconsin</t>
  </si>
  <si>
    <t>Black River Falls</t>
  </si>
  <si>
    <t>Greenwood</t>
  </si>
  <si>
    <t>Hager City</t>
  </si>
  <si>
    <t>La Farge</t>
  </si>
  <si>
    <t>Lynxville</t>
  </si>
  <si>
    <t>Mattoon</t>
  </si>
  <si>
    <t>New Post</t>
  </si>
  <si>
    <t>Osseo</t>
  </si>
  <si>
    <t>Prairie Farm</t>
  </si>
  <si>
    <t>Presque Isle</t>
  </si>
  <si>
    <t>Viroqua</t>
  </si>
  <si>
    <t>Grand Total</t>
  </si>
  <si>
    <t>Average Retail Daily Rate 2024</t>
  </si>
  <si>
    <t>Alabama</t>
  </si>
  <si>
    <t>Arizona</t>
  </si>
  <si>
    <t>California</t>
  </si>
  <si>
    <t>Colorado</t>
  </si>
  <si>
    <t>Georgia</t>
  </si>
  <si>
    <t>Hawaii</t>
  </si>
  <si>
    <t>Iowa</t>
  </si>
  <si>
    <t>Maine</t>
  </si>
  <si>
    <t>Michigan</t>
  </si>
  <si>
    <t>New Hampshire</t>
  </si>
  <si>
    <t>New Mexico</t>
  </si>
  <si>
    <t>New York</t>
  </si>
  <si>
    <t>Oregon</t>
  </si>
  <si>
    <t>Tennessee</t>
  </si>
  <si>
    <t>Texas</t>
  </si>
  <si>
    <t>Vermont</t>
  </si>
  <si>
    <t>West Virginia</t>
  </si>
  <si>
    <t>Wyoming</t>
  </si>
  <si>
    <t>Arkansas</t>
  </si>
  <si>
    <t>Florida</t>
  </si>
  <si>
    <t>Idaho</t>
  </si>
  <si>
    <t>Indiana</t>
  </si>
  <si>
    <t>Kentucky</t>
  </si>
  <si>
    <t>North Carolina</t>
  </si>
  <si>
    <t>Pennsylvania</t>
  </si>
  <si>
    <t>South Carolina</t>
  </si>
  <si>
    <t>Virginia</t>
  </si>
  <si>
    <t>Washington</t>
  </si>
  <si>
    <r>
      <rPr>
        <b/>
        <color theme="1"/>
        <family val="2"/>
        <sz val="11"/>
        <rFont val="Calibri"/>
      </rPr>
      <t>→</t>
    </r>
    <r>
      <rPr>
        <b/>
        <color theme="1"/>
        <family val="2"/>
        <scheme val="minor"/>
        <sz val="11"/>
        <rFont val="Calibri"/>
      </rPr>
      <t xml:space="preserve"> OCCUPANCY CALL QUESTION EXAMPLES / INFO TO GATHER - FAR RIGHT </t>
    </r>
    <r>
      <rPr>
        <b/>
        <color theme="1"/>
        <family val="2"/>
        <sz val="11"/>
        <rFont val="Calibri"/>
      </rPr>
      <t>→</t>
    </r>
  </si>
  <si>
    <t>↓ OCCUPANCY CALL QUESTION EXAMPLES / INFO TO COLLECT - BELOW ↓</t>
  </si>
  <si>
    <t>INTERNAL - SUBJECT PROPERTY NOTES (Add Property Name):</t>
  </si>
  <si>
    <t>CALL QUESTION EXAMPLES / INFO TO COLLECT:</t>
  </si>
  <si>
    <t>Subject</t>
  </si>
  <si>
    <t>Description</t>
  </si>
  <si>
    <r>
      <rPr>
        <b/>
        <color theme="1"/>
        <family val="2"/>
        <scheme val="minor"/>
        <sz val="11"/>
        <rFont val="Calibri"/>
      </rPr>
      <t>(YOUR NOTES: about reaching them or voicemails, emails, or texts sent and when)</t>
    </r>
    <r>
      <rPr>
        <color theme="1"/>
        <family val="2"/>
        <scheme val="minor"/>
        <sz val="11"/>
        <rFont val="Calibri"/>
      </rPr>
      <t xml:space="preserve">
• </t>
    </r>
    <r>
      <rPr>
        <b/>
        <color theme="1"/>
        <family val="2"/>
        <scheme val="minor"/>
        <sz val="11"/>
        <rFont val="Calibri"/>
      </rPr>
      <t xml:space="preserve">BUSIEST TIMES &amp; HOW FULL:
</t>
    </r>
    <r>
      <rPr>
        <color theme="1"/>
        <family val="2"/>
        <scheme val="minor"/>
        <sz val="11"/>
        <rFont val="Calibri"/>
      </rPr>
      <t xml:space="preserve">When are the busiest times of year? How full are weekends each season vs. How full are weekdays each season? (totally full, half full, mostly empty)
• </t>
    </r>
    <r>
      <rPr>
        <b/>
        <color theme="1"/>
        <family val="2"/>
        <scheme val="minor"/>
        <sz val="11"/>
        <rFont val="Calibri"/>
      </rPr>
      <t>SLOWEST TIMES &amp; HOW FULL:</t>
    </r>
    <r>
      <rPr>
        <color theme="1"/>
        <family val="2"/>
        <scheme val="minor"/>
        <sz val="11"/>
        <rFont val="Calibri"/>
      </rPr>
      <t xml:space="preserve">
Quietest times? Weekend vs. Weekday how full when slow? 
• </t>
    </r>
    <r>
      <rPr>
        <b/>
        <color theme="1"/>
        <family val="2"/>
        <scheme val="minor"/>
        <sz val="11"/>
        <rFont val="Calibri"/>
      </rPr>
      <t>CLOSED WHEN:</t>
    </r>
    <r>
      <rPr>
        <color theme="1"/>
        <family val="2"/>
        <scheme val="minor"/>
        <sz val="11"/>
        <rFont val="Calibri"/>
      </rPr>
      <t xml:space="preserve">
Do you close for periods? If so, when are you closed?
• </t>
    </r>
    <r>
      <rPr>
        <b/>
        <color theme="1"/>
        <family val="2"/>
        <scheme val="minor"/>
        <sz val="11"/>
        <rFont val="Calibri"/>
      </rPr>
      <t>BOOK HOW FAR OUT:</t>
    </r>
    <r>
      <rPr>
        <color theme="1"/>
        <family val="2"/>
        <scheme val="minor"/>
        <sz val="11"/>
        <rFont val="Calibri"/>
      </rPr>
      <t xml:space="preserve">
When busy, how far in advance should I book to get a spot?
• </t>
    </r>
    <r>
      <rPr>
        <b/>
        <color theme="1"/>
        <family val="2"/>
        <scheme val="minor"/>
        <sz val="11"/>
        <rFont val="Calibri"/>
      </rPr>
      <t>AREA ATTRACTIONS:</t>
    </r>
    <r>
      <rPr>
        <color theme="1"/>
        <family val="2"/>
        <scheme val="minor"/>
        <sz val="11"/>
        <rFont val="Calibri"/>
      </rPr>
      <t xml:space="preserve">
What are the biggest draws for people to the area?
• </t>
    </r>
    <r>
      <rPr>
        <b/>
        <color theme="1"/>
        <family val="2"/>
        <scheme val="minor"/>
        <sz val="11"/>
        <rFont val="Calibri"/>
      </rPr>
      <t>ON-SITE AMENITIES:</t>
    </r>
    <r>
      <rPr>
        <color theme="1"/>
        <family val="2"/>
        <scheme val="minor"/>
        <sz val="11"/>
        <rFont val="Calibri"/>
      </rPr>
      <t xml:space="preserve">
Double check for all on-site amenities (per unit and communal use)?
• </t>
    </r>
    <r>
      <rPr>
        <b/>
        <color theme="1"/>
        <family val="2"/>
        <scheme val="minor"/>
        <sz val="11"/>
        <rFont val="Calibri"/>
      </rPr>
      <t>RATES – HIGHEST &amp; LOWEST:</t>
    </r>
    <r>
      <rPr>
        <color theme="1"/>
        <family val="2"/>
        <scheme val="minor"/>
        <sz val="11"/>
        <rFont val="Calibri"/>
      </rPr>
      <t xml:space="preserve">
- What are the busy time rates or highest rates (if not already obtained)? 
- Slow time rates or lowest rates (if not already obtained)?</t>
    </r>
  </si>
  <si>
    <t>Unit Type(s)</t>
  </si>
  <si>
    <t xml:space="preserve">17 small treehouses, 4 large treehouses, 10 small domes, 4 large domes, 15 mirrored cabins, and 1 luxury signature unit. </t>
  </si>
  <si>
    <t>Unit Amenities</t>
  </si>
  <si>
    <t>Very high quality furnishings with full bath, bedroom, living area, hot tubs at large treehouses, large dome, signature treehouse, and mirrored cabins. Each unit will have outdoor seating and deck with grill and fire pit.</t>
  </si>
  <si>
    <t>Property</t>
  </si>
  <si>
    <t>Forested 500 acres, very high quality, brand new, dirt roads with gravel walkways, and has a small pond on site.</t>
  </si>
  <si>
    <t>Property Amenities</t>
  </si>
  <si>
    <t>Limited F&amp;B in lodge which includes a fitness center, meeting area, and business center. Communal hot tub, sauna, and pool.</t>
  </si>
  <si>
    <t>70 minutes north of Kansas City, adjacent to a waterfront marina, and located on Nickajack Lake with access to the lake via the adjacent marina. Near restaurants, gas station, and grocery store.</t>
  </si>
  <si>
    <t>Brand Strength</t>
  </si>
  <si>
    <t xml:space="preserve">Assumed to be strong in Year 5 with high quality and professional photos, videos, website, and booking platform, plus good social media and reviews.  </t>
  </si>
  <si>
    <t>INTERNAL - OCCUPANCY CALL NOTES (Add Property Name):</t>
  </si>
  <si>
    <t>Bolt Farm Treehouses</t>
  </si>
  <si>
    <r>
      <rPr>
        <b/>
        <color theme="1"/>
        <family val="2"/>
        <scheme val="minor"/>
        <sz val="11"/>
        <rFont val="Calibri"/>
      </rPr>
      <t>(YOUR NOTES: about reaching them or voicemails, emails, or texts sent and when)</t>
    </r>
    <r>
      <rPr>
        <color theme="1"/>
        <family val="2"/>
        <scheme val="minor"/>
        <sz val="11"/>
        <rFont val="Calibri"/>
      </rPr>
      <t xml:space="preserve">
• 
• </t>
    </r>
    <r>
      <rPr>
        <b/>
        <color theme="1"/>
        <family val="2"/>
        <scheme val="minor"/>
        <sz val="11"/>
        <rFont val="Calibri"/>
      </rPr>
      <t xml:space="preserve">BUSIEST TIMES &amp; HOW FULL:
</t>
    </r>
    <r>
      <rPr>
        <color theme="1"/>
        <family val="2"/>
        <scheme val="minor"/>
        <sz val="11"/>
        <rFont val="Calibri"/>
      </rPr>
      <t xml:space="preserve">When are the busiest times of year? How full are weekends each season vs. How full are weekdays each season? (totally full, half full, mostly empty)
• </t>
    </r>
    <r>
      <rPr>
        <b/>
        <color theme="1"/>
        <family val="2"/>
        <scheme val="minor"/>
        <sz val="11"/>
        <rFont val="Calibri"/>
      </rPr>
      <t>SLOWEST TIMES &amp; HOW FULL:</t>
    </r>
    <r>
      <rPr>
        <color theme="1"/>
        <family val="2"/>
        <scheme val="minor"/>
        <sz val="11"/>
        <rFont val="Calibri"/>
      </rPr>
      <t xml:space="preserve">
Quietest times? Weekend vs. Weekday how full when slow? 
• </t>
    </r>
    <r>
      <rPr>
        <b/>
        <color theme="1"/>
        <family val="2"/>
        <scheme val="minor"/>
        <sz val="11"/>
        <rFont val="Calibri"/>
      </rPr>
      <t>CLOSED WHEN:</t>
    </r>
    <r>
      <rPr>
        <color theme="1"/>
        <family val="2"/>
        <scheme val="minor"/>
        <sz val="11"/>
        <rFont val="Calibri"/>
      </rPr>
      <t xml:space="preserve">
Do you close for periods? If so, when are you closed?
• </t>
    </r>
    <r>
      <rPr>
        <b/>
        <color theme="1"/>
        <family val="2"/>
        <scheme val="minor"/>
        <sz val="11"/>
        <rFont val="Calibri"/>
      </rPr>
      <t>BOOK HOW FAR OUT:</t>
    </r>
    <r>
      <rPr>
        <color theme="1"/>
        <family val="2"/>
        <scheme val="minor"/>
        <sz val="11"/>
        <rFont val="Calibri"/>
      </rPr>
      <t xml:space="preserve">
When busy, how far in advance should I book to get a spot?
• </t>
    </r>
    <r>
      <rPr>
        <b/>
        <color theme="1"/>
        <family val="2"/>
        <scheme val="minor"/>
        <sz val="11"/>
        <rFont val="Calibri"/>
      </rPr>
      <t>AREA ATTRACTIONS:</t>
    </r>
    <r>
      <rPr>
        <color theme="1"/>
        <family val="2"/>
        <scheme val="minor"/>
        <sz val="11"/>
        <rFont val="Calibri"/>
      </rPr>
      <t xml:space="preserve">
What are the biggest draws for people to the area?
• </t>
    </r>
    <r>
      <rPr>
        <b/>
        <color theme="1"/>
        <family val="2"/>
        <scheme val="minor"/>
        <sz val="11"/>
        <rFont val="Calibri"/>
      </rPr>
      <t>ON-SITE AMENITIES:</t>
    </r>
    <r>
      <rPr>
        <color theme="1"/>
        <family val="2"/>
        <scheme val="minor"/>
        <sz val="11"/>
        <rFont val="Calibri"/>
      </rPr>
      <t xml:space="preserve">
Double check for all on-site amenities (per unit and communal use)?
• </t>
    </r>
    <r>
      <rPr>
        <b/>
        <color theme="1"/>
        <family val="2"/>
        <scheme val="minor"/>
        <sz val="11"/>
        <rFont val="Calibri"/>
      </rPr>
      <t>RATES – HIGHEST &amp; LOWEST:</t>
    </r>
    <r>
      <rPr>
        <color theme="1"/>
        <family val="2"/>
        <scheme val="minor"/>
        <sz val="11"/>
        <rFont val="Calibri"/>
      </rPr>
      <t xml:space="preserve">
- What are the busy time rates or highest rates (if not already obtained)? 
- Slow time rates or lowest rates (if not already obtained)?</t>
    </r>
  </si>
  <si>
    <t xml:space="preserve">Lodge rooms/suites, cabins, Conestoga wagons, and tipis.  </t>
  </si>
  <si>
    <t xml:space="preserve">Wagons and tipis have detached private bathroom, ac, Wi-Fi, coffee maker; cabins have en suite bathroom, kitchen, seating area, grill, deck; lodge rooms have microwave, mini fridge, and patio seating.   </t>
  </si>
  <si>
    <t>58 acre resort, has a small pond with fishing, treed property, parking is a 2 minute walk from the units, and has dirt roads leading to the property.</t>
  </si>
  <si>
    <t>Clubhouse with bar, restaurant, spa, swimming pool, communal fire pit, lawn games, fitness center with sauna, mini-golf, pedal boats, canoes and kayaks, lazy river, paved trails, and playground.</t>
  </si>
  <si>
    <t>Situated in the mountains, right outside Capitol Reef National Park. After November 1st the local restaurants and stores close down. Near a town with easy access to the local amenities including grocery store, gas stataion and gas. A 15 minute drive to the nearest highway with the interstate 40 minutes away.</t>
  </si>
  <si>
    <t>Tripadvisor reviews 4.0 of 2,057: Google reviews: 4.3 of 1,572, high quality website, photography. Mixed reviews with the negative reviews stating that the resort is a glorified motel.</t>
  </si>
  <si>
    <t>Occupancy Notes</t>
  </si>
  <si>
    <t>At the time of our research the units were almost completely booked out for the first few months of the year. There is a waiting list for their units.</t>
  </si>
  <si>
    <t>ReTreet Glamping Resort</t>
  </si>
  <si>
    <r>
      <rPr>
        <b/>
        <color theme="1"/>
        <family val="2"/>
        <scheme val="minor"/>
        <sz val="11"/>
        <rFont val="Calibri"/>
      </rPr>
      <t xml:space="preserve">(YOUR NOTES: about reaching them or voicemails, emails, or texts sent and when)
• 
</t>
    </r>
    <r>
      <rPr>
        <color theme="1"/>
        <family val="2"/>
        <scheme val="minor"/>
        <sz val="11"/>
        <rFont val="Calibri"/>
      </rPr>
      <t xml:space="preserve">
• </t>
    </r>
    <r>
      <rPr>
        <b/>
        <color theme="1"/>
        <family val="2"/>
        <scheme val="minor"/>
        <sz val="11"/>
        <rFont val="Calibri"/>
      </rPr>
      <t xml:space="preserve">BUSIEST TIMES &amp; HOW FULL:
</t>
    </r>
    <r>
      <rPr>
        <color theme="1"/>
        <family val="2"/>
        <scheme val="minor"/>
        <sz val="11"/>
        <rFont val="Calibri"/>
      </rPr>
      <t xml:space="preserve">When are the busiest times of year? How full are weekends each season vs. How full are weekdays each season? (totally full, half full, mostly empty)
• </t>
    </r>
    <r>
      <rPr>
        <b/>
        <color theme="1"/>
        <family val="2"/>
        <scheme val="minor"/>
        <sz val="11"/>
        <rFont val="Calibri"/>
      </rPr>
      <t>SLOWEST TIMES &amp; HOW FULL:</t>
    </r>
    <r>
      <rPr>
        <color theme="1"/>
        <family val="2"/>
        <scheme val="minor"/>
        <sz val="11"/>
        <rFont val="Calibri"/>
      </rPr>
      <t xml:space="preserve">
Quietest times? Weekend vs. Weekday how full when slow? 
•</t>
    </r>
    <r>
      <rPr>
        <b/>
        <color theme="1"/>
        <family val="2"/>
        <scheme val="minor"/>
        <sz val="11"/>
        <rFont val="Calibri"/>
      </rPr>
      <t xml:space="preserve"> CLOSED WHEN:</t>
    </r>
    <r>
      <rPr>
        <color theme="1"/>
        <family val="2"/>
        <scheme val="minor"/>
        <sz val="11"/>
        <rFont val="Calibri"/>
      </rPr>
      <t xml:space="preserve">
Do you close for periods? If so, when are you closed?
• </t>
    </r>
    <r>
      <rPr>
        <b/>
        <color theme="1"/>
        <family val="2"/>
        <scheme val="minor"/>
        <sz val="11"/>
        <rFont val="Calibri"/>
      </rPr>
      <t>BOOK HOW FAR OUT:</t>
    </r>
    <r>
      <rPr>
        <color theme="1"/>
        <family val="2"/>
        <scheme val="minor"/>
        <sz val="11"/>
        <rFont val="Calibri"/>
      </rPr>
      <t xml:space="preserve">
When busy, how far in advance should I book to get a spot?
• </t>
    </r>
    <r>
      <rPr>
        <b/>
        <color theme="1"/>
        <family val="2"/>
        <scheme val="minor"/>
        <sz val="11"/>
        <rFont val="Calibri"/>
      </rPr>
      <t>AREA ATTRACTIONS:</t>
    </r>
    <r>
      <rPr>
        <color theme="1"/>
        <family val="2"/>
        <scheme val="minor"/>
        <sz val="11"/>
        <rFont val="Calibri"/>
      </rPr>
      <t xml:space="preserve">
What are the biggest draws for people to the area?
• </t>
    </r>
    <r>
      <rPr>
        <b/>
        <color theme="1"/>
        <family val="2"/>
        <scheme val="minor"/>
        <sz val="11"/>
        <rFont val="Calibri"/>
      </rPr>
      <t>ON-SITE AMENITIES:</t>
    </r>
    <r>
      <rPr>
        <color theme="1"/>
        <family val="2"/>
        <scheme val="minor"/>
        <sz val="11"/>
        <rFont val="Calibri"/>
      </rPr>
      <t xml:space="preserve">
Double check for all on-site amenities (per unit and communal use)?
• </t>
    </r>
    <r>
      <rPr>
        <b/>
        <color theme="1"/>
        <family val="2"/>
        <scheme val="minor"/>
        <sz val="11"/>
        <rFont val="Calibri"/>
      </rPr>
      <t>RATES – HIGHEST &amp; LOWEST:</t>
    </r>
    <r>
      <rPr>
        <color theme="1"/>
        <family val="2"/>
        <scheme val="minor"/>
        <sz val="11"/>
        <rFont val="Calibri"/>
      </rPr>
      <t xml:space="preserve">
- What are the busy time rates or highest rates (if not already obtained)? 
- Slow time rates or lowest rates (if not already obtained)?</t>
    </r>
  </si>
  <si>
    <t xml:space="preserve">Lodge rooms/suites, cabins, Conestoga wagons &amp; tipis.  </t>
  </si>
  <si>
    <t>58 acre resort, has a creek running through, and has a moderate amount of trees. Roads are paved.</t>
  </si>
  <si>
    <t>Clubhouse with bar, restaurant, spa, swimming pool, beach area, outdoor games, fitness center, mini-golf, pedal boats, canoes and kayaks, lazy river, paved trails, and playground.</t>
  </si>
  <si>
    <t>Situated in the mountains near multiple national and state parks. Restaurants and stores are 20 minutes drive away and are only open during the summer high season. A 45 minute drive to interstate access.</t>
  </si>
  <si>
    <t>At the time of our research before the 4th of July there were a lot of units available.  Front desk manager stated that they were having a slow summer.  New to this year is extending the season for the tipis and wagons through the beginning of October.  Lodge and cabins are available year-round.</t>
  </si>
  <si>
    <r>
      <rPr>
        <b/>
        <color theme="1"/>
        <family val="2"/>
        <scheme val="minor"/>
        <sz val="11"/>
        <rFont val="Calibri"/>
      </rPr>
      <t xml:space="preserve">(YOUR NOTES: about reaching them or voicemails, emails, or texts sent and when)
• 
</t>
    </r>
    <r>
      <rPr>
        <color theme="1"/>
        <family val="2"/>
        <scheme val="minor"/>
        <sz val="11"/>
        <rFont val="Calibri"/>
      </rPr>
      <t xml:space="preserve">
• </t>
    </r>
    <r>
      <rPr>
        <b/>
        <color theme="1"/>
        <family val="2"/>
        <scheme val="minor"/>
        <sz val="11"/>
        <rFont val="Calibri"/>
      </rPr>
      <t xml:space="preserve">BUSIEST TIMES &amp; HOW FULL:
</t>
    </r>
    <r>
      <rPr>
        <color theme="1"/>
        <family val="2"/>
        <scheme val="minor"/>
        <sz val="11"/>
        <rFont val="Calibri"/>
      </rPr>
      <t xml:space="preserve">When are the busiest times of year? How full are weekends each season vs. How full are weekdays each season? (totally full, half full, mostly empty)
• </t>
    </r>
    <r>
      <rPr>
        <b/>
        <color theme="1"/>
        <family val="2"/>
        <scheme val="minor"/>
        <sz val="11"/>
        <rFont val="Calibri"/>
      </rPr>
      <t>SLOWEST TIMES &amp; HOW FULL:</t>
    </r>
    <r>
      <rPr>
        <color theme="1"/>
        <family val="2"/>
        <scheme val="minor"/>
        <sz val="11"/>
        <rFont val="Calibri"/>
      </rPr>
      <t xml:space="preserve">
Quietest times? Weekend vs. Weekday how full when slow? 
• </t>
    </r>
    <r>
      <rPr>
        <b/>
        <color theme="1"/>
        <family val="2"/>
        <scheme val="minor"/>
        <sz val="11"/>
        <rFont val="Calibri"/>
      </rPr>
      <t>CLOSED WHEN:</t>
    </r>
    <r>
      <rPr>
        <color theme="1"/>
        <family val="2"/>
        <scheme val="minor"/>
        <sz val="11"/>
        <rFont val="Calibri"/>
      </rPr>
      <t xml:space="preserve">
Do you close for periods? If so, when are you closed?
• </t>
    </r>
    <r>
      <rPr>
        <b/>
        <color theme="1"/>
        <family val="2"/>
        <scheme val="minor"/>
        <sz val="11"/>
        <rFont val="Calibri"/>
      </rPr>
      <t>BOOK HOW FAR OUT:</t>
    </r>
    <r>
      <rPr>
        <color theme="1"/>
        <family val="2"/>
        <scheme val="minor"/>
        <sz val="11"/>
        <rFont val="Calibri"/>
      </rPr>
      <t xml:space="preserve">
When busy, how far in advance should I book to get a spot?
• </t>
    </r>
    <r>
      <rPr>
        <b/>
        <color theme="1"/>
        <family val="2"/>
        <scheme val="minor"/>
        <sz val="11"/>
        <rFont val="Calibri"/>
      </rPr>
      <t>AREA ATTRACTIONS:</t>
    </r>
    <r>
      <rPr>
        <color theme="1"/>
        <family val="2"/>
        <scheme val="minor"/>
        <sz val="11"/>
        <rFont val="Calibri"/>
      </rPr>
      <t xml:space="preserve">
What are the biggest draws for people to the area?
• </t>
    </r>
    <r>
      <rPr>
        <b/>
        <color theme="1"/>
        <family val="2"/>
        <scheme val="minor"/>
        <sz val="11"/>
        <rFont val="Calibri"/>
      </rPr>
      <t>ON-SITE AMENITIES:</t>
    </r>
    <r>
      <rPr>
        <color theme="1"/>
        <family val="2"/>
        <scheme val="minor"/>
        <sz val="11"/>
        <rFont val="Calibri"/>
      </rPr>
      <t xml:space="preserve">
Double check for all on-site amenities (per unit and communal use)?
• </t>
    </r>
    <r>
      <rPr>
        <b/>
        <color theme="1"/>
        <family val="2"/>
        <scheme val="minor"/>
        <sz val="11"/>
        <rFont val="Calibri"/>
      </rPr>
      <t>RATES – HIGHEST &amp; LOWEST:</t>
    </r>
    <r>
      <rPr>
        <color theme="1"/>
        <family val="2"/>
        <scheme val="minor"/>
        <sz val="11"/>
        <rFont val="Calibri"/>
      </rPr>
      <t xml:space="preserve">
- What are the busy time rates or highest rates (if not already obtained)? 
- Slow time rates or lowest rates (if not already obtained)?</t>
    </r>
  </si>
  <si>
    <r>
      <rPr>
        <b/>
        <color rgb="FF00B0F0"/>
        <family val="2"/>
        <sz val="9"/>
        <rFont val="Arial"/>
      </rPr>
      <t>LOCATION:</t>
    </r>
    <r>
      <rPr>
        <color rgb="FF00B0F0"/>
        <family val="2"/>
        <sz val="9"/>
        <rFont val="Arial"/>
      </rPr>
      <t xml:space="preserve"> Things to consider when writing up location: Drive time to major highway or interstate, major city or cities. Drive time to restaurants, full grocery store, and gas station. Drive time to any major attractions or draws, to nearest major airport. Are there adjacent neighbors or not.</t>
    </r>
  </si>
  <si>
    <t xml:space="preserve">Name </t>
  </si>
  <si>
    <t>Amenity Comparison</t>
  </si>
  <si>
    <t>Distance (mi)</t>
  </si>
  <si>
    <t>Total  Sites</t>
  </si>
  <si>
    <t xml:space="preserve">Quality Score </t>
  </si>
  <si>
    <t>Treehouses, domes &amp; mirror cabins</t>
  </si>
  <si>
    <t>More and higher quality than subject property</t>
  </si>
  <si>
    <t>Treehouses, glamping tents &amp; tiny cottages</t>
  </si>
  <si>
    <t>Less than but similar quality level as subject property</t>
  </si>
  <si>
    <t>2 sizes of domes</t>
  </si>
  <si>
    <t>Similar to subject property</t>
  </si>
  <si>
    <t>Hunters Lodge</t>
  </si>
  <si>
    <t>Clubhouse with lots of offerings</t>
  </si>
  <si>
    <t>Lamplighter</t>
  </si>
  <si>
    <t xml:space="preserve">55+ senior MHC + RV Park </t>
  </si>
  <si>
    <t xml:space="preserve">Clubhouse </t>
  </si>
  <si>
    <t>Houston Creek</t>
  </si>
  <si>
    <t>INSERT TABLE ONLY FOR A MARKET ANALYSIS</t>
  </si>
  <si>
    <t xml:space="preserve">Type </t>
  </si>
  <si>
    <t>Total # of Sites</t>
  </si>
  <si>
    <t>Low Daily Retail Rate</t>
  </si>
  <si>
    <t>Peak Daily  Retail Rate</t>
  </si>
  <si>
    <t>Low Monthly Rate</t>
  </si>
  <si>
    <t>Peak Monthly Rate</t>
  </si>
  <si>
    <t>Low Occ.</t>
  </si>
  <si>
    <t>Peak  Occ.</t>
  </si>
  <si>
    <t>Treehouse (Sleeps 2)</t>
  </si>
  <si>
    <t>Friends &amp; Family Treehouse (Sleeps 6)</t>
  </si>
  <si>
    <t>Dome (Sleeps 2)</t>
  </si>
  <si>
    <t>Mirror Cabin (Sleeps 2)</t>
  </si>
  <si>
    <t>Treehouse (Sleeps 3-4)</t>
  </si>
  <si>
    <t>Glamping Tent (Sleeps 3-4)</t>
  </si>
  <si>
    <t>Tiny Cottage (Sleeps 2)</t>
  </si>
  <si>
    <t>Large Dome (Sleeps 5-7)</t>
  </si>
  <si>
    <t>Small Dome (Sleeps 2)</t>
  </si>
  <si>
    <t xml:space="preserve">Minimum: </t>
  </si>
  <si>
    <t>Average:</t>
  </si>
  <si>
    <t>Max:</t>
  </si>
  <si>
    <t>PROPERTY AND BUSINESS OVERVIEW</t>
  </si>
  <si>
    <t>Report Type</t>
  </si>
  <si>
    <t>Glamping Resort Feasibility Study</t>
  </si>
  <si>
    <t>Owner Summary</t>
  </si>
  <si>
    <t>Owner Name</t>
  </si>
  <si>
    <t>Phone Number</t>
  </si>
  <si>
    <t>Legal Business Name</t>
  </si>
  <si>
    <t>Owner / Business Address</t>
  </si>
  <si>
    <t>Purpose of the report?</t>
  </si>
  <si>
    <t>Resort Name</t>
  </si>
  <si>
    <t>Resort Type</t>
  </si>
  <si>
    <t>Resort Full Address</t>
  </si>
  <si>
    <t>Resort County</t>
  </si>
  <si>
    <t>Lot Size (Acres)</t>
  </si>
  <si>
    <t>Lot Size (SF)</t>
  </si>
  <si>
    <t>Parcel Number(s)</t>
  </si>
  <si>
    <t>Units / Sites</t>
  </si>
  <si>
    <t>Unit A Type</t>
  </si>
  <si>
    <t>Please specify if cabins are stick built, modular or park model</t>
  </si>
  <si>
    <t>Unit A Quantity</t>
  </si>
  <si>
    <t>Unit A Description</t>
  </si>
  <si>
    <t>Unit B Type</t>
  </si>
  <si>
    <t>Unit B Quantity</t>
  </si>
  <si>
    <t>Unit B Description</t>
  </si>
  <si>
    <t>Unit C Type</t>
  </si>
  <si>
    <t>Unit C Quantity</t>
  </si>
  <si>
    <t>Unit C Description</t>
  </si>
  <si>
    <t>Unit D Type</t>
  </si>
  <si>
    <t>Unit D Quantity</t>
  </si>
  <si>
    <t>Unit D Description</t>
  </si>
  <si>
    <t>Unit E Type</t>
  </si>
  <si>
    <t>Unit E Quantity</t>
  </si>
  <si>
    <t>Unit E Description</t>
  </si>
  <si>
    <t>Unit F Type</t>
  </si>
  <si>
    <t>Unit F Quantity</t>
  </si>
  <si>
    <t>Unit F Description</t>
  </si>
  <si>
    <t>Unit G Type</t>
  </si>
  <si>
    <t>Unit G Quantity</t>
  </si>
  <si>
    <t>Unit G Description</t>
  </si>
  <si>
    <t>Total Units / Sites</t>
  </si>
  <si>
    <t>Additional Development, Improvements, Amenities</t>
  </si>
  <si>
    <t>What amenities are planned for the property / guest experience?</t>
  </si>
  <si>
    <t>Is any of this going to be broken out into a phase 2 or 3 development?</t>
  </si>
  <si>
    <t>If yes, how many years after will the next phase start?</t>
  </si>
  <si>
    <t>What stage is the planning / approval process? Having any approvals or permits been issued so far?</t>
  </si>
  <si>
    <t>What stage is the engineering / design plans? Are there any site layouts or unit designs to date? If yes, please send them to us.</t>
  </si>
  <si>
    <t>Is there a budget for your project? Please share as much detail as available.</t>
  </si>
  <si>
    <t>Financing Details</t>
  </si>
  <si>
    <t>Year Property Purchased</t>
  </si>
  <si>
    <t>Purchase Price</t>
  </si>
  <si>
    <t>Land Cost Basis (if different):</t>
  </si>
  <si>
    <t>Development Construction Cost:</t>
  </si>
  <si>
    <t>Total Project Cost:</t>
  </si>
  <si>
    <t>% Of Project Cost Financed:</t>
  </si>
  <si>
    <t>Loan Amount Towards Project Cost:</t>
  </si>
  <si>
    <t>Equity Amount Toward Project Cost:</t>
  </si>
  <si>
    <t>Interest Rate (Annual):</t>
  </si>
  <si>
    <t>Term of the Loan (Years):</t>
  </si>
  <si>
    <t>Utilities / Site Infrastructure</t>
  </si>
  <si>
    <r>
      <t xml:space="preserve">Water: </t>
    </r>
    <r>
      <rPr>
        <color rgb="FF000000"/>
        <family val="2"/>
        <scheme val="minor"/>
        <sz val="11"/>
        <rFont val="Calibri"/>
      </rPr>
      <t xml:space="preserve">What is the status of water access on the property? Is there existing municipal water connections? Or an existing well? If no, have any estimates been gathered to bring water to the site? </t>
    </r>
  </si>
  <si>
    <r>
      <t xml:space="preserve">Power: </t>
    </r>
    <r>
      <rPr>
        <color rgb="FF000000"/>
        <family val="2"/>
        <scheme val="minor"/>
        <sz val="11"/>
        <rFont val="Calibri"/>
      </rPr>
      <t xml:space="preserve">What is the status of power / electrical access on the property? Is there existing municipal power source or connection? Will this be an off grid / solar site? If no, have any estimates been gathered to connect power to the site? </t>
    </r>
  </si>
  <si>
    <r>
      <t xml:space="preserve">Sewer / Septic: </t>
    </r>
    <r>
      <rPr>
        <color rgb="FF000000"/>
        <family val="2"/>
        <scheme val="minor"/>
        <sz val="11"/>
        <rFont val="Calibri"/>
      </rPr>
      <t xml:space="preserve">What is the status of sewer / septic access on the property? Is there existing municipal water connections? Or an existing well? If no, have any estimates been gathered to bring water access to the site? </t>
    </r>
  </si>
  <si>
    <r>
      <t xml:space="preserve">Grading: </t>
    </r>
    <r>
      <rPr>
        <color rgb="FF000000"/>
        <family val="2"/>
        <scheme val="minor"/>
        <sz val="11"/>
        <rFont val="Calibri"/>
      </rPr>
      <t xml:space="preserve">Are there any plans for site grading or earth moving? </t>
    </r>
  </si>
  <si>
    <r>
      <t xml:space="preserve">Roads / Walkways: </t>
    </r>
    <r>
      <rPr>
        <color rgb="FF000000"/>
        <family val="2"/>
        <scheme val="minor"/>
        <sz val="11"/>
        <rFont val="Calibri"/>
      </rPr>
      <t xml:space="preserve">Are there any plans you could share for onsite roads, dimensions, parking, walkways? </t>
    </r>
  </si>
  <si>
    <t>Attractions</t>
  </si>
  <si>
    <t>What type of customer demographic are you targeting with your offering?</t>
  </si>
  <si>
    <t>What is your understanding about why people visit the area? What are the attractions? Why do people visit?</t>
  </si>
  <si>
    <t>Who do you consider your biggest local or regional competition?</t>
  </si>
  <si>
    <t>When calling around to local municipalities and competition do you want to keep your site confidential?</t>
  </si>
  <si>
    <t>Other Revenue Streams</t>
  </si>
  <si>
    <t>Other Notes</t>
  </si>
  <si>
    <t>RATES &amp; OCCUPANCY ANALYSIS (REFERENCE &amp; TRAINING)</t>
  </si>
  <si>
    <t>AI RATES SAMPLE TABLE BELOW</t>
  </si>
  <si>
    <t>Rates Analysis</t>
  </si>
  <si>
    <t>Searching for Competitor $ Rates: Training Video Link (Date Video Last Updated 0/0/0):</t>
  </si>
  <si>
    <t>Example AI (ChatGPT AGENT MODE) Search and Summary Prompt (Copy &amp; Paste):</t>
  </si>
  <si>
    <t>$ RATES RESEARCH AI PROMPT</t>
  </si>
  <si>
    <t>$ RATES PRICING RESEARCH PROMPT: The following prompt should be applied this time to: [TYPE / EDIT FOR - LODGING / GLAMPING UNITS ONLY, RV SITES ONLY, BOTH LODGING / GLAMPING UNITS &amp; RV SITES]. Please go to the [TYPE RESORT NAME] booking website at [TYPE OR PASTE BOOKING WEBSITE URL] and search the main webpage for pricing / rates to compare at [TYPE OR PASTE MAIN WEBSITE URL], then use the booking platform URL to enter dates and view and log nightly rates for mid-week, weekend, and major U.S. holiday's / holiday weekends (such as Labor day, Thanksgiving, Christmas, New Year's, President's Weekend, Memorial Day, July 4th, etc.) throughout all four seasons of the year. For Monday holidays (e.g., Presidents Day, Memorial Day, Labor Day), search Friday–Sunday or Saturday–Monday stays and record the nightly rates reflecting any holiday premium. Do not use Monday night–Tuesday checkout rates unless the resort explicitly applies a holiday premium to that night. If no distinct holiday premium is observed versus standard weekend pricing, note that the resort does not apply a holiday uplift.There may be requirements at times for minimum of multi-night stays to book and see the rates, and in those cases you will get search for multiple nights when requred, but then if the multi-night pricing does not show as a single night price go ahead and divide the total cost for multiple nights by the number of nights scheduled to report back to the User with a single night rate in your output. Additionally, sometimes you may find that the chosen sample date selection is booked in certain seasons, be sure to choose another date set that simlarly represents the season, time of week, and/or holiday for that season, do not leave empty dates if possible, and do not fabricate or estimate rates unless the User instructs you to provide and estimate based on other real rates you located (you must inform the User of any of these items). And you can average across the peak season months to get the most common or average rates for mid-week, weekend, and holiday of that peak season, and you can average across the low season months to get the most common or average rates for mid-week, weekend, and holiday of that low season. Also, search for monthly rates during each of the four seasons of the year (please be sure to try selecting at least 30 nights or so on any online booking calendar to determine whether the monthly rate is different and majorly discounted from their nightly / daily rates there vs. what their main website or other websites show for a monthly rate.  NOTE: If searching for RV info; most RV parks / resorts give approximately a 50% or more discount per night compared to what the total would be for the usual daily rate for a month's or 30 days or  so worth of nights, so if you see rates that don't reasonably meet this criteria, then report back the discrepancy and don't use the rate that is near the usual daily rate X 30 nights). If you are searching for lodging / glamping units, or for the same in addition to RV information, be sure to view all unit types and different bedroom configurations for all specified times and time periods, as rates may vary. If you are searching for RV $ rates some sites will require you to enter other details, enter values, or select dropdown menu options before you can view accurate rates (when this occurs select van if available, or travel trailer if not, then use dimensions of a length of approximately 20 feet, width of approximately 8 feet, and No slideouts, otherwise you may not see all available sites and rates). If there is ever a screen that appears like you must enter a name or email address, there is usually also a button or text on the screen (not usually very obvious) that you can click to "skip this step" and move forward to the booking platform without entering name, email, phone, etc., so skip that part and keep going. You may also reference other reputable sites or obtain documents, etc., that provide accurate information as requested regarding this particular property, or be creative in finding a way to obtain the requested rate information. Next, provide a table showing the rates you find for the categories and time frames I shared. Please cite your findings. For more complicated cases that require extrapolation or calculation, show your work to support your conclusions.</t>
  </si>
  <si>
    <t xml:space="preserve">FOR ADDING THE PROMPT TO THE AI's SAVED MEMORY:
Please add the following prompt to your Saved Memory for later use. Any items that are in all Capital Letters and in Brackets are the information I should provide you for that particular resort at the time the prompt is requested for use, and if I do not provide that information, then please ask me to do so. This prompt will be called the Rates Pricing Research Prompt.
FOR ADDING THE RATES INPUT EXCEL TABLE SAMPLE FOR THE AI:
Please also save in your "Saved Memory" the Excel table that I provided to use with the Rates Pricing Research Prompt. When providing your findings on the rates please provide them in the chat as usual, but then also provide them in an Excel spreadsheet using my Style Guide basics previously provided to your saved memory, but then enter the information for each RV Site Type or Glamping / Lodging Unit Type, with labeling by site / unit type such as Standard RV Back-in, Premium RV Pull Thru, Cabin 1 BR (Sleeps 2-4), Safari Tent (Sleeps 2-6), for what the resort offers. Place the rates samples you obtain in duplicate versions, as many as needed for each site / unit type, of the table example I have included in this message for you to also include in your Saved Memory. This table format I provided to you will allow me to copy and paste your results directly into the Excel workbook for my particular project for that resort, and by each unit / site type and rates samples you've obtained to meet the criteria of the Excel table I provided with this message. You will provide in this table format for each site / unit type in the appropriate cells the resort name as shown (use general cell format), the unit / site type name (text cell format), and each rate dollar amount (use currency cell format), such as Mid-week, Weekend, Holiday, and for Low Season (rate sample times predicted to have lower occupancy) or Peak Season (rates sample times predicted to have higher occupancy) in each of the appropriate table cells as indicated in the row headers corresponding to the neighboring cells.
</t>
  </si>
  <si>
    <t xml:space="preserve">AI PROMPT INSTRUCTIONS TO PACKAGE THE INFO IT PROVIDED FROM THE RATES $ RESEARCH AI PROMPT ABOVE THIS ONE:
Can you please now place the rates the AI in Agent Mode has gathered and replied with organized in the appropriate cells using the exact format, layout, and formulas in this Excel and have each unit type, and site type have its own Excel sheet tab, within the Excel overall worksheet that the AI replies with for me to download. There is a Word doc that explains the style guide for the AI to follow as well for Excel. 
[NOTE: Author needs to upload to the AI / ChatGPT with this message both the Sage Word Doc Style Guide and Sage AI Rates Input Table Sample Excel located in the Sage Templates Folder as Template &gt; 3.5 AI ChatGPT Resources_Uploads_Guides]</t>
  </si>
  <si>
    <t>Occupancy Analysis</t>
  </si>
  <si>
    <t>Searching for Competitor Occupancy: Training Video Link (Date Video Last Updated 0/0/0):</t>
  </si>
  <si>
    <t>% OCCUPANCY RESEARCH AI PROMPT</t>
  </si>
  <si>
    <t>% OCCUPANCY RESEARCH PROMPT: The following prompt should be applied this time to: [TYPE / EDIT FOR - LODGING / GLAMPING UNITS ONLY, RV SITES ONLY, BOTH LODGING / GLAMPING UNITS &amp; RV SITES]. Please go to the [TYPE RESORT NAME] booking website at [TYPE OR PASTE BOOKING WEBSITE URL] and also search the main webpage for information to gather or compare at [TYPE OR PASTE MAIN WEBSITE URL], and do whatever you can do to search for and find or determine % occupancy rates for past historical data (last 1 or 2 years) and future near term data (priorities of today, next few days, next week or few weeks, month, next holiday, etc.), whether it requires you to do any or all of the following; enter dates in the booking platform, search for documents, reports, or PDFs shared online, or websites, etc. for anything you can obtain on occupancy over the past yearand / or for the next few days, weeks, or months ahead for mid-week, weekend, each month for 12 months, total occupancy for a 12 month period, and for major U.S. holiday's / holiday weekends (such as Labor day, Thanksgiving, Christmas, New Year's, President's Weekend, Memorial Day, July 4th, etc.) throughout all four seasons of the year, and also for monthly site occupancy for the entire season for each of the four seasons of the year, and provide a table showing the occupancy percentages you find for the categories and time frames I shared. If you can't find such information readily available, then attempt to use any available online booking platforms to see if you can see, either in menus or on an interactive resort or park site map, compare and determine with the static resort or park site map to help or give a basis and determine site counts by unit or RV site type and the unit or RV site totals and quality or special types, for then determining the amount of units showing available or the amount of units occupied either stated or in viewing mapping, etc. to then extrapolate and / or calculate the occupancy rate(s) for the times and time periods I have outlined. On interactive maps, they work in varied ways, which may require you to hover and / or click them to compare clickable available sites to non-clickable images that indicate unavailable units or sites, or interpret or read pop-ups when hovering that tell whether the site is available or reserved. This works mostly for looking at the current day or future days, weeks, and months, but sometimes shows even past information that can be used to determine occupancy. If you are searching for lodging / glamping units, or for the same in addition to RV sites, be sure to view all unit types and different unit bedroom configurations for all times and time periods I've specified, as those rates may vary. If you are searching for RV $ rates or using rates search to determine occupancy, some sites will require you to enter other details, enter values, or select dropdown menu options before you can view accurate rates (when this occurs select van if available, or travel trailer if not, then use dimensions of a length of approximately 20 feet, width of approximately 8 feet, and No slideouts, otherwise you may not see all available sites and rates). If there is ever a screen that appears like you must enter a name or email address, there is usually also a button or text on the screen (not usually very obvious) that you can click to "skip this step" and move forward to the booking platform without entering name, email, phone, etc., so skip that part and keep going. You may also reference other reputable sites or obtain documents, etc., that provide accurate information as requested regarding this particular property, or be creative in finding a way to obtain the requested occupancy information. Next, provide a table showing the occupancy percentages you find or determine for the categories and time frames I shared. Please cite your findings. For more complicated cases that require extrapolation or calculation, show your work to support your conclusions.</t>
  </si>
  <si>
    <t xml:space="preserve">FOR ADDING THE PROMPT TO THE AI's SAVED MEMORY:
Please add the following prompt to your Saved Memory for later use. Any items that are in all Capital Letters and in Brackets are the information I should provide you for that particular resort at the time the prompt is requested for use, and if I do not provide that information, then please ask me to do so. This prompt will be called the Occupancy Research Prompt.</t>
  </si>
  <si>
    <t>Best / Area Comp Name:</t>
  </si>
  <si>
    <t>Enter Resort Name Here</t>
  </si>
  <si>
    <t>Site/Unit Name &amp; Type:</t>
  </si>
  <si>
    <t>Enter Site or Unit Type Name Here</t>
  </si>
  <si>
    <t>LOW Season Rates</t>
  </si>
  <si>
    <t>PEAK Season Rates</t>
  </si>
  <si>
    <t>Mid-week Rate 1</t>
  </si>
  <si>
    <t>Mid-week Rate 2</t>
  </si>
  <si>
    <t>Weekend Rate 1</t>
  </si>
  <si>
    <t>Weekend Rate 2</t>
  </si>
  <si>
    <t>Holiday Rate for Season</t>
  </si>
  <si>
    <t>CALCULATOR FOR - AVERAGE SEASONAL DAILY RETAIL RATES TO RIGHT &amp; DOWN AT R60:</t>
  </si>
  <si>
    <t xml:space="preserve">1ST Unit Type </t>
  </si>
  <si>
    <t>Cabin Retail Rate Indicators</t>
  </si>
  <si>
    <t xml:space="preserve">Low </t>
  </si>
  <si>
    <t>Peak</t>
  </si>
  <si>
    <t>Avg.</t>
  </si>
  <si>
    <t xml:space="preserve">Quality </t>
  </si>
  <si>
    <t>Sage Dataset Cabins</t>
  </si>
  <si>
    <t>&lt;=only list comparables that relate to subject i.e. no. of people unit sleeps</t>
  </si>
  <si>
    <t>Subject Projected Mirror Cabin Large Rates</t>
  </si>
  <si>
    <t>Subject Projected Mirror Cabin Rates</t>
  </si>
  <si>
    <t>2ND Unit Type</t>
  </si>
  <si>
    <t>Treehouse Retail Rate Indicators</t>
  </si>
  <si>
    <t>Sage Dataset Treehouses</t>
  </si>
  <si>
    <t>Subject Projected Small Treehouse Rates</t>
  </si>
  <si>
    <t>Subject Projected Large Treehouse Rates</t>
  </si>
  <si>
    <t>Subject Projected Signature Treehouse Rates</t>
  </si>
  <si>
    <t>3RD Unit Type</t>
  </si>
  <si>
    <t>Dome Retail Rate Indicators</t>
  </si>
  <si>
    <t>Sage Dataset Domes</t>
  </si>
  <si>
    <t>Subject Projected Small Dome Rates</t>
  </si>
  <si>
    <t>Subject Projected Large Dome Rates</t>
  </si>
  <si>
    <t>4TH Unit Type</t>
  </si>
  <si>
    <t>Park Model Cabin Retail Rate Indicators</t>
  </si>
  <si>
    <t>Sage Dataset Park Model</t>
  </si>
  <si>
    <t xml:space="preserve">Daily Rate Projections 
(Year 1)</t>
  </si>
  <si>
    <t>Low</t>
  </si>
  <si>
    <t xml:space="preserve">Yr1 Annual ADR (Occ. Weighted) </t>
  </si>
  <si>
    <t>INTERNAL - AVERAGE SEASONAL DAILY RETAIL RATES CALCULATOR: (Calculates Weighted Average Low &amp; High Season Daily Rates Automatically)</t>
  </si>
  <si>
    <t>Best / Area Comps</t>
  </si>
  <si>
    <t>1ST Unit Type Column</t>
  </si>
  <si>
    <t>2ND Unit Type Column</t>
  </si>
  <si>
    <t>3RD Unit Type Column</t>
  </si>
  <si>
    <t>4TH Unit Type Column</t>
  </si>
  <si>
    <t>Comp 1 Name</t>
  </si>
  <si>
    <r>
      <rPr>
        <b/>
        <color theme="1"/>
        <family val="2"/>
        <scheme val="minor"/>
        <sz val="12"/>
        <rFont val="Calibri"/>
      </rPr>
      <t>DIRECTIONS (Average Seasonal Daily Rates Calculator): =&gt;</t>
    </r>
    <r>
      <rPr>
        <color theme="1"/>
        <family val="2"/>
        <scheme val="minor"/>
        <sz val="11"/>
        <rFont val="Calibri"/>
      </rPr>
      <t xml:space="preserve">
</t>
    </r>
    <r>
      <rPr>
        <b/>
        <color theme="1"/>
        <family val="2"/>
        <scheme val="minor"/>
        <sz val="11"/>
        <rFont val="Calibri"/>
      </rPr>
      <t>1. Blue Boxes &amp; Labeling:</t>
    </r>
    <r>
      <rPr>
        <color theme="1"/>
        <family val="2"/>
        <scheme val="minor"/>
        <sz val="11"/>
        <rFont val="Calibri"/>
      </rPr>
      <t xml:space="preserve"> Fill in the blue boxes to include Comp Name box &amp; Comp Name / Unit Name/Type/Sleeps # box (the 2nd will Autopopulate to Rate Indicators table in top left of this sheet)
</t>
    </r>
    <r>
      <rPr>
        <b/>
        <color theme="1"/>
        <family val="2"/>
        <scheme val="minor"/>
        <sz val="11"/>
        <rFont val="Calibri"/>
      </rPr>
      <t>2. Unit Types Organization:</t>
    </r>
    <r>
      <rPr>
        <color theme="1"/>
        <family val="2"/>
        <scheme val="minor"/>
        <sz val="11"/>
        <rFont val="Calibri"/>
      </rPr>
      <t xml:space="preserve"> Keep all Units of similar type represented in each Comp in the same Vertical Column here. So that they are being categorized here as the same unit type and they go to the proper unit type Rate Indicator table to be calculated together automatically into one unit type average for your reference (and then used at the end to estimate for manual entry at top left of this sheet, your estimated low and peak rates per unit type) 
</t>
    </r>
    <r>
      <rPr>
        <b/>
        <color theme="1"/>
        <family val="2"/>
        <scheme val="minor"/>
        <sz val="11"/>
        <rFont val="Calibri"/>
      </rPr>
      <t>3. Rates Entry &amp; Automatic Averages:</t>
    </r>
    <r>
      <rPr>
        <color theme="1"/>
        <family val="2"/>
        <scheme val="minor"/>
        <sz val="11"/>
        <rFont val="Calibri"/>
      </rPr>
      <t xml:space="preserve"> Then, fill in all the other blue boxes for rates with the real rate samples you obtain for mid-week, weekend, and holiday fo that property and unit type (the the averages from the bottom row will autopopulate to Rate Indicators table at top left of this sheet from the weighted calculation preset in the averages row for all of each comp's unit types tables here)
</t>
    </r>
    <r>
      <rPr>
        <b/>
        <color theme="1"/>
        <family val="2"/>
        <scheme val="minor"/>
        <sz val="11"/>
        <rFont val="Calibri"/>
      </rPr>
      <t>4. Verify Correct Data:</t>
    </r>
    <r>
      <rPr>
        <color theme="1"/>
        <family val="2"/>
        <scheme val="minor"/>
        <sz val="11"/>
        <rFont val="Calibri"/>
      </rPr>
      <t xml:space="preserve"> Check the data and headings of your Rates Indicator Tables to be sure it appears correct from your entries here with all pertinent info
</t>
    </r>
    <r>
      <rPr>
        <b/>
        <color theme="1"/>
        <family val="2"/>
        <scheme val="minor"/>
        <sz val="11"/>
        <rFont val="Calibri"/>
      </rPr>
      <t>5. Connect to Daily Rates Projection (Year 1) Table: N</t>
    </r>
    <r>
      <rPr>
        <color theme="1"/>
        <family val="2"/>
        <scheme val="minor"/>
        <sz val="11"/>
        <rFont val="Calibri"/>
      </rPr>
      <t xml:space="preserve">ext link the appropirate cells from your manually projected rates in the upper left rates indicator tables to the appropriate cells of the Daily Rates Projection Table to the lower left of the rates indicator tables
</t>
    </r>
    <r>
      <rPr>
        <b/>
        <color theme="1"/>
        <family val="2"/>
        <scheme val="minor"/>
        <sz val="11"/>
        <rFont val="Calibri"/>
      </rPr>
      <t>NOTE (Need More?):</t>
    </r>
    <r>
      <rPr>
        <color theme="1"/>
        <family val="2"/>
        <scheme val="minor"/>
        <sz val="11"/>
        <rFont val="Calibri"/>
      </rPr>
      <t xml:space="preserve"> If you need more than 4 Best Comps or more than 4 Unit Types, then copy and paste more of each needed table by column and row in the calculator on the right and then create the spaces in the rates indicators tables (top left of this sheet) as appropriate and link the calculators and rates indicator tables together for autocalculation and autopopulation </t>
    </r>
  </si>
  <si>
    <t>1ST Unit Name/Type/Slps:</t>
  </si>
  <si>
    <t>Comp 1 Name Cabin (Sleeps 2)</t>
  </si>
  <si>
    <t>2ND Unit Name/Type/Slps:</t>
  </si>
  <si>
    <t>Comp 1 Name Treehouse (Sleeps 2)</t>
  </si>
  <si>
    <t>3RD Unit Name/Type/Slps:</t>
  </si>
  <si>
    <t>Comp 1 Name Dome (Sleeps 2)</t>
  </si>
  <si>
    <t>4TH Unit Name/Type/Slps:</t>
  </si>
  <si>
    <t>Comp 1 Name Park Model Cab.(Sleeps 2)</t>
  </si>
  <si>
    <t>AVERAGES</t>
  </si>
  <si>
    <t>Comp 2 Name</t>
  </si>
  <si>
    <t>Comp 2 Name Cabin (Sleeps 2)</t>
  </si>
  <si>
    <t>Comp 2 Name Treehouse (Sleeps 2)</t>
  </si>
  <si>
    <t>Comp 2 Name Dome (Sleeps 2)</t>
  </si>
  <si>
    <t>Comp 2 Name Park Model Cab.(Sleeps 2)</t>
  </si>
  <si>
    <t>Comp 3 Name</t>
  </si>
  <si>
    <t>Comp 3 Name Cabin (Sleeps 2)</t>
  </si>
  <si>
    <t>Comp 3 Name Treehouse (Sleeps 2)</t>
  </si>
  <si>
    <t>Comp 3 Name Dome (Sleeps 2)</t>
  </si>
  <si>
    <t>Comp 3 Name Park Model Cab.(Sleeps 2)</t>
  </si>
  <si>
    <t>Comp 4 Name</t>
  </si>
  <si>
    <t>Comp 4 Name Cabin (Sleeps 2)</t>
  </si>
  <si>
    <t>Comp 4 Name Treehouse (Sleeps 2)</t>
  </si>
  <si>
    <t>Comp 4 Name Dome (Sleeps 2)</t>
  </si>
  <si>
    <t>Comp 4 Name Park Model Cab.(Sleeps 2)</t>
  </si>
  <si>
    <t>Comp 5 Name</t>
  </si>
  <si>
    <t>Comp 5 Name Cabin (Sleeps 2)</t>
  </si>
  <si>
    <t>Comp 5 Name Treehouse (Sleeps 2)</t>
  </si>
  <si>
    <t>Comp 5 Name Dome (Sleeps 2)</t>
  </si>
  <si>
    <t>Comp 5 Name Park Model Cab.(Sleeps 2)</t>
  </si>
  <si>
    <t>Comp 6 Name</t>
  </si>
  <si>
    <t>Comp 6 Name Cabin (Sleeps 2)</t>
  </si>
  <si>
    <t>Comp 6 Name Treehouse (Sleeps 2)</t>
  </si>
  <si>
    <t>Comp 6 Name Dome (Sleeps 2)</t>
  </si>
  <si>
    <t>Comp 6 Name Park Model (Sleeps 2)</t>
  </si>
  <si>
    <t xml:space="preserve">Occupancy Indicators </t>
  </si>
  <si>
    <t>Local AirDNA STVR Occupancy</t>
  </si>
  <si>
    <t>Local Hotel Occupancy</t>
  </si>
  <si>
    <t>Subject Projected Standard Rates</t>
  </si>
  <si>
    <t xml:space="preserve">Stabilized Occupancy 
(Year 5)</t>
  </si>
  <si>
    <t>Yr 5+ Occupancy (Weighted)</t>
  </si>
  <si>
    <t>Annual Avg.</t>
  </si>
  <si>
    <t># of Months</t>
  </si>
  <si>
    <t>(% of Year 5+ Occupancy)</t>
  </si>
  <si>
    <t>Year 1</t>
  </si>
  <si>
    <t>Year 2</t>
  </si>
  <si>
    <t>Year 3</t>
  </si>
  <si>
    <t>Year 4</t>
  </si>
  <si>
    <t>Year 5</t>
  </si>
  <si>
    <t>Annual Occupancy Projections</t>
  </si>
  <si>
    <t>Year 1 Occup.</t>
  </si>
  <si>
    <t>Year 2 Occup.</t>
  </si>
  <si>
    <t>Year 3 Occup.</t>
  </si>
  <si>
    <t>Year 4 Occup.</t>
  </si>
  <si>
    <t>Year 5+ Occup.</t>
  </si>
  <si>
    <t>REV. PROJECTION, TAXES, EXPENSES, PRO FORMA (REFERENCE &amp; TRAINING)</t>
  </si>
  <si>
    <t>Revenue Projection</t>
  </si>
  <si>
    <t>Lodging and/or RV Site Revenue</t>
  </si>
  <si>
    <t>Miscellaneous Revenue</t>
  </si>
  <si>
    <t>Revenue Portion of 10 Year Pro Forma Table</t>
  </si>
  <si>
    <t>Operating Expenses</t>
  </si>
  <si>
    <t>Expense Section of 10 Year Pro Forma &amp; Its Components</t>
  </si>
  <si>
    <t>Staffing Quantity</t>
  </si>
  <si>
    <t>Example AI / Chat GPT / Google Search and Summary Prompt (Copy &amp; Paste):</t>
  </si>
  <si>
    <t>What would you recommend for number and type of staffing for this [TYPE QUALITY LEVEL AND NEWNESS]  resort in [LOCATION: CITY, STATE], with [TYPE # RV SITES &amp; / OR GLAMPING UNITS], and the additional structures and amenities [PASTE IN ADDL. BUILDINGS / AMENETIES LIST &amp; OTHER DETAILS NEEDED] for management, full-time staff, and peak season part-time staff? Cite your sources, findings, and methods.</t>
  </si>
  <si>
    <t>Payroll / Payroll Taxes</t>
  </si>
  <si>
    <t>What is the minimum wage in [TYPE STATE]? And what is the average wage for [TYPE STAFF POSITION] in [TYPE CITY, STATE OF SUBJECT]? Please cite your findings.</t>
  </si>
  <si>
    <t>General / Administrative / Credit Card Fees / Repairs &amp; Maint.</t>
  </si>
  <si>
    <t>Utilities &amp; Reference / Wi-Fi</t>
  </si>
  <si>
    <t>What is the average cost of [ENTER UTILITY TYPE] for a home in [TYPE CITY, STATE OF SUBJECT]? Please cite your findings.</t>
  </si>
  <si>
    <t>Real Estate / Property Taxes</t>
  </si>
  <si>
    <t>Previous Year's Taxes Paid &amp; Assessor's Market Value for Subject Property</t>
  </si>
  <si>
    <t>Please perform an exhaustive search and provide any and all information and resources on what the taxes were, and methodology for calculating them, in the last completed fiscal year for [TYPE SUBJECT ADDRESS, TYPE PARCEL #, TYPE SUBJECT CITY/TOWN/DESIGNATED PLACE, TYPE COUNTY, TYPE STATE, TYPE TYPE OWNER NAME IF KNOWN]. Please cite your findings.</t>
  </si>
  <si>
    <t>Current Year / Future Tax Calculation Information for FS Projection of Subject Development</t>
  </si>
  <si>
    <t>Please perform an exhaustive search and provide any and all information, resources, or webstes regarding taxes and methodology for calculating them including percentages and mill levy rates for the current or previous fiscal year, that are applied both for commercial and personal property tax, in [TYPE SUBJECT CITY/TOWN/DESIGNATED PLACE, TYPE COUNTY, TYPE STATE]. Please cite your findings.</t>
  </si>
  <si>
    <t>Personal Property Tax (For More Information  - if initial Chat GPT ? did not provide all info)</t>
  </si>
  <si>
    <t>Does [TYPE COUNTY OF SUBJECT] tax personal property, and if so, what all is considered personal property, and at what rate do they tax the owner?</t>
  </si>
  <si>
    <t>Insurance (If client has quotes, then use that)</t>
  </si>
  <si>
    <t>Reserves for Replacement</t>
  </si>
  <si>
    <t>Estimated Property Taxes As Complete</t>
  </si>
  <si>
    <t>*This is laid out in a typical RE tax approach, but this will vary project to project and might need to re-do once speaking with the local assessor.</t>
  </si>
  <si>
    <t>Acquisition Cost / Land Cost</t>
  </si>
  <si>
    <t>&lt;--- Utilize the highest dollar amount of: either the Assessor's Market Value, OR the Client's stated Acquisition Cost / Land Cost from the Table Of Totals (TOT).</t>
  </si>
  <si>
    <t>Total Hard Development Cost</t>
  </si>
  <si>
    <t>Post Development Total Assessed Value</t>
  </si>
  <si>
    <t>Assessment Ratio</t>
  </si>
  <si>
    <t>&lt;--- Call Assessor to get current assessment ratio. Also, the assessment ratio may change after development, please find out.</t>
  </si>
  <si>
    <t>Projected Assessed Value</t>
  </si>
  <si>
    <t>Projected Tax Rate / Mill Levy</t>
  </si>
  <si>
    <t>&lt;--- Obtain the most recent property tax bill or call the assessor or treasurer</t>
  </si>
  <si>
    <t>Post Dev. Annual RE Tax Proj.</t>
  </si>
  <si>
    <t>Personal Property Value</t>
  </si>
  <si>
    <t>&lt;--- Call Assessor to find out if personal property is taxed. Ask if an assessment ratio is applied and verify the tax rate. In most cases, the assessment ratio for personal property and the tax rate are the same as the real estate assessment ratio and tax rate.</t>
  </si>
  <si>
    <t>Personal Property Assessment Ratio</t>
  </si>
  <si>
    <t>Projected Assessed Personal Property Value</t>
  </si>
  <si>
    <t>&lt;---- Make sure glamping units / cabins / Park Models are handled appropriately! Depending on their type the assessor may or may not treat them as personal property.</t>
  </si>
  <si>
    <t>Projected Tax Rate / Mill Levy (Pers. Property)</t>
  </si>
  <si>
    <t>Post Dev. Annual Personal Property Tax Proj.</t>
  </si>
  <si>
    <t>&lt;--- Call Assessor to find out if personal property is taxed</t>
  </si>
  <si>
    <t>Rollback Penalty</t>
  </si>
  <si>
    <t>&lt;--- Call Assessor, find out if there is any rollback penalty with change of Ag to Commercial zoning (If no rollback, then enter Zero and hide row)</t>
  </si>
  <si>
    <t>Total Projected Property Taxes (Year 2)</t>
  </si>
  <si>
    <t>*If there is a Rollback Penalty, ask the assessor to calculate it for you.</t>
  </si>
  <si>
    <t>If as complete taxes seem excessive then try the Tax Comps Sheet</t>
  </si>
  <si>
    <t>Item #</t>
  </si>
  <si>
    <t>Parcel No.</t>
  </si>
  <si>
    <t>2024 Assessed Value</t>
  </si>
  <si>
    <t>Most Recent Tax Rate</t>
  </si>
  <si>
    <t>2024 Taxes</t>
  </si>
  <si>
    <t>20-1-5</t>
  </si>
  <si>
    <t>24-1-8</t>
  </si>
  <si>
    <t>&lt;--- Zero out and Hide any extra / unused parcel rows</t>
  </si>
  <si>
    <t>Total / Average (Year 1)</t>
  </si>
  <si>
    <t>Estimated Payroll Costs</t>
  </si>
  <si>
    <t>Quantity</t>
  </si>
  <si>
    <t>Annual Pay Each</t>
  </si>
  <si>
    <t>State Minimum Wage</t>
  </si>
  <si>
    <t>Insert that state or city's minimum wage here</t>
  </si>
  <si>
    <t>Talent Premium Needed</t>
  </si>
  <si>
    <t>Google local job postings for similar jobs rv parks, hotel staff, (even fast food if there is nothing else). Adjust the talent premium above until expected wage matches the local wages.</t>
  </si>
  <si>
    <t>Expected Pay Wage Needed</t>
  </si>
  <si>
    <t>Front Desk / Guest / Support Staff</t>
  </si>
  <si>
    <t>Depends on the number of units and adjust up if lots of services and amenities that require staff.  10 employees for a standard RV resort with 150 sites and average amenity package.  Adjust down if mostly monthly sites.  Adjust up if lots of amenities that require staff.</t>
  </si>
  <si>
    <t>Peak Season Support Staff</t>
  </si>
  <si>
    <t>Look at the occupancy swings throughout the year. If they are 90% full in the summer and 30% full in the winter expect that about a third of staff will be seasonal.</t>
  </si>
  <si>
    <t>Full Time Manager Salary</t>
  </si>
  <si>
    <t xml:space="preserve">$80,000 is standard amount for an average 150 site park. If it is a luxury park with lots of amenities and 250+ sites this might be $150,000. Look at salaries of local campground or hotel manager job postings to check this amount. If there is on site manager housing provided this might be $10K less. </t>
  </si>
  <si>
    <t>Total Staffing Wage Pay</t>
  </si>
  <si>
    <t>Cost of Employment</t>
  </si>
  <si>
    <t>Adjust to 30% if employment costs are lower in the state.</t>
  </si>
  <si>
    <t>Subtotal</t>
  </si>
  <si>
    <t>Total Payroll Costs (Year 5)*</t>
  </si>
  <si>
    <t>* Grown for inflation</t>
  </si>
  <si>
    <t>Room Turnover Service &amp; Linens</t>
  </si>
  <si>
    <t>Time to Clean Unit (hrs)</t>
  </si>
  <si>
    <t xml:space="preserve">This will typically be 1. Only increase to 1.5 if it is a 2BR unit and 2.0 if a 3 BR unit. </t>
  </si>
  <si>
    <t xml:space="preserve">Housekeeping Staff Hourly Rate </t>
  </si>
  <si>
    <t>Cost of Employment @35%</t>
  </si>
  <si>
    <t>Check to Make Sure Cost of Employment Matches</t>
  </si>
  <si>
    <t>Staff Cost Per Room Turnover</t>
  </si>
  <si>
    <t>Linens cost per Room Turnover</t>
  </si>
  <si>
    <t>Total Cost to Clean and Launder per Booking</t>
  </si>
  <si>
    <t>Year 5 Site Nights</t>
  </si>
  <si>
    <t xml:space="preserve">Estimated Avg. Days per Booking </t>
  </si>
  <si>
    <t>Annual Room Turnovers Needed</t>
  </si>
  <si>
    <t>Total Room Turnover Service Cost (Year 5)*</t>
  </si>
  <si>
    <t xml:space="preserve">Utility Cost </t>
  </si>
  <si>
    <t>Average Local Monthly Electricity Cost</t>
  </si>
  <si>
    <t>Energy Sage</t>
  </si>
  <si>
    <t xml:space="preserve">Lookup average local household utility costs and add it here. Cite source in report. </t>
  </si>
  <si>
    <t>Monthly Electricity Cost p. Site</t>
  </si>
  <si>
    <t xml:space="preserve">This number is expected to be smaller as a glamping unit is expected to be smaller than an average residential house. </t>
  </si>
  <si>
    <t>Monthly Wi-Fi Cost p. Site</t>
  </si>
  <si>
    <t>Monthly Trash, Water, Sewage Cost p. Site</t>
  </si>
  <si>
    <t xml:space="preserve">This number assumes they are connected to municipal water and sewer. This will be less if the site is on well water and has a septic/sewage treatment facility on site. </t>
  </si>
  <si>
    <t>Monthly Utility Cost p. Site</t>
  </si>
  <si>
    <t xml:space="preserve">Annual Utility Cost p. Site </t>
  </si>
  <si>
    <t>Number of Nightly Sites</t>
  </si>
  <si>
    <t>All Sites Annual Utility Cost</t>
  </si>
  <si>
    <t>Weighted Occupancy (Excluding Monthly)</t>
  </si>
  <si>
    <t>If you do not have monthly sites, then you will need to change this to cell BU87 in the Monthly PF</t>
  </si>
  <si>
    <t>All Sites Annual Utility Cost (with usage)</t>
  </si>
  <si>
    <t>Other Buildings Annual Utility Cost</t>
  </si>
  <si>
    <t>Not sure of the best way to estimate this. Want Utility costs to be between 4-10%</t>
  </si>
  <si>
    <t>Total Annual Utility Cost (Year 5)</t>
  </si>
  <si>
    <t xml:space="preserve"> </t>
  </si>
  <si>
    <t>Assumptions</t>
  </si>
  <si>
    <t>INCOME</t>
  </si>
  <si>
    <t>Jan</t>
  </si>
  <si>
    <t>Feb</t>
  </si>
  <si>
    <t>March</t>
  </si>
  <si>
    <t>Apr</t>
  </si>
  <si>
    <t>May</t>
  </si>
  <si>
    <t>Jun</t>
  </si>
  <si>
    <t>July</t>
  </si>
  <si>
    <t>Aug</t>
  </si>
  <si>
    <t>Sep</t>
  </si>
  <si>
    <t>Oct</t>
  </si>
  <si>
    <t>Nov</t>
  </si>
  <si>
    <t>Dec</t>
  </si>
  <si>
    <t>ADR YoY Growth Rate</t>
  </si>
  <si>
    <t>Days</t>
  </si>
  <si>
    <t>STABILIZATION SCHEDULE - % OF STABILIZED:</t>
  </si>
  <si>
    <t>Year 1 % Occupancy</t>
  </si>
  <si>
    <t>ADR</t>
  </si>
  <si>
    <t>Year 2 % Occupancy</t>
  </si>
  <si>
    <t>Occupancy</t>
  </si>
  <si>
    <t>Year 3 % Occupancy</t>
  </si>
  <si>
    <t xml:space="preserve">Site Nights </t>
  </si>
  <si>
    <t>Year 4 % Occupancy</t>
  </si>
  <si>
    <t xml:space="preserve">Revenue </t>
  </si>
  <si>
    <t>Revenue</t>
  </si>
  <si>
    <t>Total Lodging Revenue</t>
  </si>
  <si>
    <t xml:space="preserve">Events Revenue </t>
  </si>
  <si>
    <t>F&amp;B Revenue</t>
  </si>
  <si>
    <t xml:space="preserve">    F&amp;B Revenue</t>
  </si>
  <si>
    <t>Other Revenue</t>
  </si>
  <si>
    <t xml:space="preserve">    Other Revenue</t>
  </si>
  <si>
    <t xml:space="preserve">Misc. Revenue </t>
  </si>
  <si>
    <t xml:space="preserve">TOTAL REVENUE </t>
  </si>
  <si>
    <t>Expense Assumptions</t>
  </si>
  <si>
    <t>EXPENSE</t>
  </si>
  <si>
    <t>Payroll / Payroll Tax Expense</t>
  </si>
  <si>
    <t>Misc Exp Tab</t>
  </si>
  <si>
    <t>Credit Card Booking Fee @ 3.0%</t>
  </si>
  <si>
    <t>Room Turn Over Service / Linens</t>
  </si>
  <si>
    <t xml:space="preserve">General / Admin. Expenses </t>
  </si>
  <si>
    <t>Marketing / Advertising*</t>
  </si>
  <si>
    <t>Marketing / Advertising</t>
  </si>
  <si>
    <t xml:space="preserve">Repairs and Maintenance </t>
  </si>
  <si>
    <t xml:space="preserve">Utilities </t>
  </si>
  <si>
    <t>Utilities</t>
  </si>
  <si>
    <t>Misc Expense</t>
  </si>
  <si>
    <t>Misc. Expense</t>
  </si>
  <si>
    <t>Management Fee</t>
  </si>
  <si>
    <t>Property Taxes</t>
  </si>
  <si>
    <t>RE Tax Tab</t>
  </si>
  <si>
    <t xml:space="preserve">Insurance </t>
  </si>
  <si>
    <t xml:space="preserve">Legal / Professional </t>
  </si>
  <si>
    <t>Number of sites</t>
  </si>
  <si>
    <t>Total Expense</t>
  </si>
  <si>
    <t>Replacement Reserves</t>
  </si>
  <si>
    <t>Expense Growth Rate</t>
  </si>
  <si>
    <t>TOTAL EXPENSE INCL. RESERVES</t>
  </si>
  <si>
    <t>Marketing / Advertising Year 1</t>
  </si>
  <si>
    <t>NET OPERATING INCOME (NOI)</t>
  </si>
  <si>
    <t>Marketing / Advertising Year 2</t>
  </si>
  <si>
    <t>NOI % of Total Revenue</t>
  </si>
  <si>
    <t>EXPENSE as % of Total Revenue</t>
  </si>
  <si>
    <t>Only use if needed for additional or extra expenses</t>
  </si>
  <si>
    <t>Payroll</t>
  </si>
  <si>
    <t>&lt;= Should decrease, function of occupancy (Exp. Comps Avg. 19.6%)</t>
  </si>
  <si>
    <t>Wtd Avg Occ</t>
  </si>
  <si>
    <t>Cr. Cd. Fee</t>
  </si>
  <si>
    <t>&lt;= Flat % of revenue (Generally fixed 3%)</t>
  </si>
  <si>
    <t>Room Tnovr.</t>
  </si>
  <si>
    <t>&lt;= Should decrease, function of occupancy (Exp. Comps Avg. 5%)</t>
  </si>
  <si>
    <t>Excl. Monthly</t>
  </si>
  <si>
    <t>Gen. Admin.</t>
  </si>
  <si>
    <t>&lt;= Should decrease, function of cost per site (Exp. Comps Avg. 2.7%)</t>
  </si>
  <si>
    <t>Mark./Advrt.</t>
  </si>
  <si>
    <t>&lt;= Flat, besides increase in first 2 years (Stabilized Exp. Comps Avg. 2.7%)</t>
  </si>
  <si>
    <t>Rep./Maint.</t>
  </si>
  <si>
    <t>&lt;= Should decrease, function of occupancy (Exp. Comps Avg. 2.8%)</t>
  </si>
  <si>
    <t>&lt;= Should decrease, function of occupancy (Exp. Comps Avg. 3.6%)</t>
  </si>
  <si>
    <t>Misc. Exp.</t>
  </si>
  <si>
    <t>&lt;= Should decrease</t>
  </si>
  <si>
    <t>Mgt. Fees</t>
  </si>
  <si>
    <t>&lt;= Flat % of revenue</t>
  </si>
  <si>
    <t>Prop. Taxes</t>
  </si>
  <si>
    <t>&lt;= Call Assessor &amp; Digital Search Needed</t>
  </si>
  <si>
    <t>Insurance</t>
  </si>
  <si>
    <t>&lt;= Should decrease (% &amp; $ Vary by property &amp; location risks + amenity risks - Exp. Comps Avg. 1.7%)</t>
  </si>
  <si>
    <t>Leg./Prof.</t>
  </si>
  <si>
    <t>&lt;= Should decrease (Exp. Comps Avg. 1.6%)</t>
  </si>
  <si>
    <t>Total Exp.</t>
  </si>
  <si>
    <t>&lt;= Total Expenses % of Tot. Rev. Should be 45% - 55% by year 5</t>
  </si>
  <si>
    <t>Rep. Resrv.</t>
  </si>
  <si>
    <t>&lt;= Should decrease (Currently using a fixed percentage starting year 3)</t>
  </si>
  <si>
    <t>Year</t>
  </si>
  <si>
    <t xml:space="preserve"> Year 1</t>
  </si>
  <si>
    <t xml:space="preserve"> Year 3</t>
  </si>
  <si>
    <t xml:space="preserve"> Year 4</t>
  </si>
  <si>
    <t xml:space="preserve"> Year 5</t>
  </si>
  <si>
    <t xml:space="preserve"> Year 6</t>
  </si>
  <si>
    <t xml:space="preserve"> Year 7</t>
  </si>
  <si>
    <t xml:space="preserve"> Year 8</t>
  </si>
  <si>
    <t xml:space="preserve"> Year 9</t>
  </si>
  <si>
    <t xml:space="preserve"> Year 10</t>
  </si>
  <si>
    <t>Year 5 Total Site Nights</t>
  </si>
  <si>
    <t>$/Site Yr1</t>
  </si>
  <si>
    <t>% Yr5 Rev</t>
  </si>
  <si>
    <t>Estimated Duration Stay per Booking</t>
  </si>
  <si>
    <t>Estimated Cost For Room Turnover Service</t>
  </si>
  <si>
    <t>Credit Card Booking Fee</t>
  </si>
  <si>
    <t>Total Cabins</t>
  </si>
  <si>
    <t>Total RV Sites</t>
  </si>
  <si>
    <t>Total Sites</t>
  </si>
  <si>
    <t>Annual Cost Growth</t>
  </si>
  <si>
    <t>Utilities and Wi-Fi</t>
  </si>
  <si>
    <t>Projected Sales Price</t>
  </si>
  <si>
    <t xml:space="preserve">Year 5 - Stabilized </t>
  </si>
  <si>
    <t>Year 10 NOI</t>
  </si>
  <si>
    <t xml:space="preserve">Total Revenue </t>
  </si>
  <si>
    <t>Terminal Cap</t>
  </si>
  <si>
    <t>Cap rates range between 7-10% and 9% for a typical park. A 7% would be for an incredible property like waterfront or near a major attraction. Higher caps for more remote and less ideal locations</t>
  </si>
  <si>
    <t>Sales Price</t>
  </si>
  <si>
    <t>% Selling Costs</t>
  </si>
  <si>
    <t>Sales costs range from 4-6% and typically 5%. 4% if it is a large sale like $20M+ and a 6% for a small sale less than $5M</t>
  </si>
  <si>
    <t>Less: % Selling Costs</t>
  </si>
  <si>
    <t>Reversion / Sale Proceeds</t>
  </si>
  <si>
    <t>Event Comps Indicators</t>
  </si>
  <si>
    <t>Venue Capacity</t>
  </si>
  <si>
    <t>Avg. Venue Rental Fee</t>
  </si>
  <si>
    <t>Avg. Alcohol Sales per Event</t>
  </si>
  <si>
    <t xml:space="preserve">Avg. # of Events per Year </t>
  </si>
  <si>
    <t>Est. Annual Revenue</t>
  </si>
  <si>
    <t>Subject Projections</t>
  </si>
  <si>
    <t>Average Monthly Rates</t>
  </si>
  <si>
    <t>Subject Projected Rates</t>
  </si>
  <si>
    <t>Converted to daily rates</t>
  </si>
  <si>
    <t xml:space="preserve">Low Avg. </t>
  </si>
  <si>
    <t>Peak Avg.</t>
  </si>
  <si>
    <t>Discounts</t>
  </si>
  <si>
    <t>Low Avg. w/Discount</t>
  </si>
  <si>
    <t>Peak Avg. w/Discount</t>
  </si>
  <si>
    <t>Annual Avg. w/Discount</t>
  </si>
  <si>
    <t>Tubbo Unit</t>
  </si>
  <si>
    <t>Strohboid Unit</t>
  </si>
  <si>
    <t>Anna Cabin</t>
  </si>
  <si>
    <t>Wilding Mirror Cabin</t>
  </si>
  <si>
    <t>A-Frame Cabin</t>
  </si>
  <si>
    <t>Homestead Cabin</t>
  </si>
  <si>
    <t>Total Events</t>
  </si>
  <si>
    <t>Weddings</t>
  </si>
  <si>
    <t>Corporate</t>
  </si>
  <si>
    <t>Other</t>
  </si>
  <si>
    <t>Avg. Rate (Venue Only)</t>
  </si>
  <si>
    <t>Alcohol</t>
  </si>
  <si>
    <t>Site Nights</t>
  </si>
  <si>
    <t>Sites</t>
  </si>
  <si>
    <t>RV Sites Demand Forecast</t>
  </si>
  <si>
    <t>% Daily</t>
  </si>
  <si>
    <t>% Weekly</t>
  </si>
  <si>
    <t>% Monthly</t>
  </si>
  <si>
    <t>Stabilized Occupancy (Year 3)</t>
  </si>
  <si>
    <t>Low (Months)</t>
  </si>
  <si>
    <t>Shoulder (Months)</t>
  </si>
  <si>
    <t>Peak (Months)</t>
  </si>
  <si>
    <t>Average Rate</t>
  </si>
  <si>
    <t>Months</t>
  </si>
  <si>
    <t>Day</t>
  </si>
  <si>
    <t>Percent of the Year</t>
  </si>
  <si>
    <t>Week</t>
  </si>
  <si>
    <t>Site Nights Allocated</t>
  </si>
  <si>
    <t>Month</t>
  </si>
  <si>
    <t>Average Rate in Days</t>
  </si>
  <si>
    <t>Occupancy Projection</t>
  </si>
  <si>
    <t>Site Nights Occupied</t>
  </si>
  <si>
    <t>Segments of Demand - RV Sites</t>
  </si>
  <si>
    <t>Allocation</t>
  </si>
  <si>
    <t>Cabin Site Nights</t>
  </si>
  <si>
    <t>Cabins</t>
  </si>
  <si>
    <t>Cottages Demand Forecast</t>
  </si>
  <si>
    <t>Segments of Demand - Cottage</t>
  </si>
  <si>
    <t>Airstream Demand Forecast</t>
  </si>
  <si>
    <t>Segments of Demand - Airstream</t>
  </si>
  <si>
    <t>DEVELOPMENT COSTS (REFERENCE &amp; TRAINING)</t>
  </si>
  <si>
    <r>
      <t>Reference the Marshall Swift Valuation Guide</t>
    </r>
    <r>
      <rPr>
        <color theme="1"/>
        <family val="2"/>
        <scheme val="minor"/>
        <sz val="12"/>
        <rFont val="Calibri"/>
      </rPr>
      <t xml:space="preserve"> (Saved in Dropbox: Sage Commercial Team Folder&gt;Market Data&gt;Marshall &amp; Swift)</t>
    </r>
  </si>
  <si>
    <t>General Development Costs:</t>
  </si>
  <si>
    <t>Quality Level: Base Horizontal Const. Costs (Excellent is most common if higher end, and because MVS estimates often come in low with lower grade quality pricing)</t>
  </si>
  <si>
    <r>
      <t xml:space="preserve">MVS Section(s): </t>
    </r>
    <r>
      <rPr>
        <color theme="1"/>
        <family val="2"/>
        <scheme val="minor"/>
        <sz val="11"/>
        <rFont val="Calibri"/>
      </rPr>
      <t>for Manufactured Housing Parks - Section 63</t>
    </r>
  </si>
  <si>
    <t>for quality level tables</t>
  </si>
  <si>
    <t>Quality Level: Training Video Link (Date Video Last Updated 0/0/0):</t>
  </si>
  <si>
    <t>Modifiers / Multipliers</t>
  </si>
  <si>
    <t>Multipliers: Training Video Link (Date Video Last Updated 0/0/0):</t>
  </si>
  <si>
    <r>
      <t xml:space="preserve">MVS Section(s): </t>
    </r>
    <r>
      <rPr>
        <color theme="1"/>
        <family val="2"/>
        <scheme val="minor"/>
        <sz val="11"/>
        <rFont val="Calibri"/>
      </rPr>
      <t>Section 63 for sites / per site quantity or site square footage</t>
    </r>
  </si>
  <si>
    <t>for MVS Zone Multiplier Map, # Space Multiplier, Gross Area per Space Multiplier</t>
  </si>
  <si>
    <r>
      <t xml:space="preserve">MVS Section(s): </t>
    </r>
    <r>
      <rPr>
        <color theme="1"/>
        <family val="2"/>
        <scheme val="minor"/>
        <sz val="11"/>
        <rFont val="Calibri"/>
      </rPr>
      <t>Section 99 - Nearest State / City / County Multiplier</t>
    </r>
  </si>
  <si>
    <t>Construction Class for City/State/Area Modifier (A, B, C, D, S): Training Video Link (Date Video Last Updated 0/0/0):</t>
  </si>
  <si>
    <t>Site Improvements Costing: Driveway Gates, Yard Improvements / Landscaping, Fences, Pools, Decks, etc.</t>
  </si>
  <si>
    <r>
      <t xml:space="preserve">MVS Section(s): </t>
    </r>
    <r>
      <rPr>
        <color theme="1"/>
        <family val="2"/>
        <scheme val="minor"/>
        <sz val="11"/>
        <rFont val="Calibri"/>
      </rPr>
      <t>Section 66</t>
    </r>
  </si>
  <si>
    <t>Additional Building Improvements and Amenities</t>
  </si>
  <si>
    <t>Example AI (ChatGPT) Search and Summary Prompt (Copy &amp; Paste):</t>
  </si>
  <si>
    <t>*NOTE: There are 2 Approaches below, 1 for Web Research Only (tends to be most accurate), and 1 for MVS &amp; Only using Web Research where necessary (good to compare with web research only version).</t>
  </si>
  <si>
    <t>STEP 1 AI PROMPT (WEB RESEARCH ADDL. BLDG. COSTING *TENDS TO BE MORE IN LINE WITH WHAT WE SEE FOR COSTS IN REAL LIFE):</t>
  </si>
  <si>
    <t xml:space="preserve">Resort Description: [TYPE YOUR RESORT SIZE IN ACRES, RESORT UNIT QUANTITY, RV SITE QUANTITY, RESORT QUALITY LEVEL]. I have already projected costs for the horizontal infrastructure construction of the [RV SITES or RV SITES &amp; GLAMPING / LODGING UNITS or GLAMPING / LODGING UNITS], and [I have also estimated the costs for the glamping units themselves. OMIT IF NOT NEEDED FOR RV ONLY RESORTS].
In this message, I am including the list of Additional Building Improvements, Land Improvements, and Amenities for an outdoor hospitality development that requires cost estimates for construction, covering each item in the list, including all materials and labor. If there are also options for pre-built / modular, then include both stick-built and modular options with all details and pricing.
Please use any and all legitimate internet resources you can find and use to estimate each item's costs:
1) Per Space Method
2) Calculator Method
Quality Level: [TYPE QUALITY LEVEL DESCRIPTION, I.E., LOW, AVERAGE, GOOD, VERY GOOD, HIGH-END, LUXURY, &amp; ANY OHTER DETAILS YOU FIND PERTINENT]
I would like you to estimate the appropriate / applicable needed size, linear feet, quantity, and square footage of each item (and provide all those details of what you chose in your estimates), basing your projection for size and quantity on the information I provided about the resort unit and site quantities, resort size, resort area, and resort quality. If you need more information about an item (such as size, type, quality, or square footage) to provide accurate estimates, please ask, but I would prefer you locate the needed information yourself and project all costs, breakdowns, and information requested with citations / sources in one reply. But, I would prefer you locate the needed information yourself and project all costs, breakdowns, and information requested with citations / sources in one reply. I would really like you to find costs through the internet or other resources, and note how you estimated the costs or where you found any hard figures. Generally, I don't need FF&amp;E Costs as we apply a percentage to the construction cost to calculate an overall FF&amp;E Cost.
Estimate costs for lighting as appropriate / needed for any pool deck area, pickleball and sports courts, or any other areas deemed in need of nighttime lighting, if appropriate for this resort. Please show the lighting cost for each item type next to, but separate from, the cost of the item itself.
Cite your sources and show your work. Citations should be in a format that a human can easily understand. Provide company names used and website URLs, and with Website URLs separate each link in your reply so each can be individually seen by a human for copying and pasting elsewhere without them being grouped together. 
Here is the list:
[TYPE OR PASTE YOUR ADDITIONAL BUILDINGS / AMENITIES LIST]
Square Footage and Construction Class (A, B, C, D, S) and Any Special Finishings: [TYPE OR PASTE PER ITEM THE ITEM NAME FROM YOUR LIST WITH SQUARE FOOTAGE, NUMBER OF STORIES, SIZE, TYPE, CONSTRUCTION TYPE A, B, C, D, OR S &amp; ANY SPECIAL FINISHES PREFERRED, OR OTHER HELPUL COSTING INFO YOU HAVE].
The Marshall and Swift Cost Manual is uploaded with this message for you to use. [USE THE ATTACHMENT FUNCTION TO UPLOAD THE CURRENT MARSHALL AND SWIFT COST MANUAL WITH THIS MESSAGE].</t>
  </si>
  <si>
    <t>STEP 2 AI PROMPT - WEB SEARCH ONLY: [Once you are satisfied with the AI's overall estimates generally, then send this next prompt].</t>
  </si>
  <si>
    <t>Please utilize the style guide in your saved memory (but add the following items) to now generate an Excel Spreadsheet with the 1st column listing the item you estimated costs for, the 2nd column with the Quantity of the item, 3rd column with Cost Per Item, 4th Column with either Square Feet (SF) of the item or Linear Feet (LF) or other appropriate measure, 5th Columns with Cost / Square Foot ($ / SF) or Cost / Linear Foot ($ / LF), 6th Column With Price Total for the Total Quantity &amp; Overall Cost for that Item and at bottom the Grand Total for Total Quanity and Total Cost of All Items, 7th Column with Notes for where the Costing Came from for Each Line / Row Item (such as company names &amp; website URLs. All links should be separate from each other so I can view, copy and paste each.). All FF&amp;E Costs Estimates - should be on a separate Tab in the same Excel worksheet.</t>
  </si>
  <si>
    <t>STEP 1 AI PROMPT (MARSHALL &amp; SWIFT ADDL. BLDG. COSTING *TENDS TO BE HIGHER THAN WHAT WE SEE FOR COSTS IN REAL LIFE):</t>
  </si>
  <si>
    <t xml:space="preserve">Resort Description: [TYPE YOUR RESORT SIZE IN ACRES, RESORT UNIT QUANTITY, RV SITE QUANTITY, RESORT QUALITY LEVEL]. I have already projected costs for the horizontal infrastructure construction of the RV sites and glamping unit sites using the Marshall and Swift Trailer and Manufactured Housing Park section, and I have also estimated the costs for the glamping units themselves.
In this message, I am including the list of Additional Building Improvements, Land Improvements, and Amenities for an outdoor hospitality development that requires cost estimates for construction, covering each item in the list, including all materials and labor. If there are also options for pre-built / modular, then include both stick-built and modular options with all details and pricing.
Please use the Marshall and Swift Cost Guide I provided and estimate each item's costs via both methods where possible:
1) Per Space Method
2) Calculator Method
Only use the Marshall &amp; Swift Multipliers as appropriate and / or as directed by the M&amp;S Guide for the methods they are meant to apply to in the estimate calculations.
Region Multiplier (M&amp;S): [TYPE THE M&amp;S REGION OR ACTUAL MULTIPLIER #]
Local Cost Multiplier (M&amp;S): [TYPE THE CITY, COUNTY, AND / OR STATE YOU'VE CHOSEN FROM M&amp;S OR ACTUAL MULTIPLIER #]
Number of Spaces Multiplier: [TYPE THE MULTIPLIER # YOU'VE CHOSEN]
SF Square Foot / Space Multiplier: [TYPE THE MULTIPLIER # YOU'VE CHOSEN]
Quality Level (M&amp;S): [TYPE QUALITY LEVEL YOU'VE CHOSEN FROM M&amp;S]
I would like you to estimate the appropriate / applicable needed size, linear feet, quantity, and square footage of each item (and provide all those details of what you chose in your estimates), basing your projection for size and quantity on the information I provided about the resort unit and site quantities, resort size, resort area, and resort quality. If you need more information about an item (such as size, type, quality, or square footage) to provide accurate estimates, please ask, but I would prefer you locate the needed information yourself and project all costs, breakdowns, and information requested with citations / sources in one reply. If there is an item that cannot be estimated using the Marshall and Swift Costing Guide, please let me know. But, I would like you to find costs through the internet or other resources, and note how you estimated the costs or where you found any hard figures. Generally, I don't need FF&amp;E Costs as we apply a percentage to the construction cost to calculate an overall FF&amp;E Cost.
Estimate costs for lighting as appropriate / needed for any pool deck area, pickleball and sports courts, or any other areas deemed in need of nighttime lighting, if appropriate for this resort. Please show the lighting cost for each item type next to, but separate from, the cost of the item itself.
I want you to choose the Construction Class in the M&amp;S Guide and the Finishings based on the quality level I provided with your best educated choice and report what you chose for any items they apply to.
Cite your sources and show your work. Citations should be in a format that a human can easily understand. Provide Section # and Page Number in the Section for Marshall Swift Cost Guide references and calculations, and with Website URLs separate each link in your reply so each can be individually seen by a human for copying and pasting elsewhere without them being grouped together. 
Here is the list:
[TYPE OR PASTE YOUR ADDITIONAL BUILDINGS / AMENITIES LIST]
Square Footage and Construction Class (A, B, C, D, S) and Any Special Finishings: [TYPE OR PASTE PER ITEM THE ITEM NAME FROM YOUR LIST WITH SQUARE FOOTAGE, NUMBER OF STORIES, SIZE, TYPE, CONSTRUCTION TYPE A, B, C, D, OR S &amp; ANY SPECIAL FINISHES PREFERRED, OR OTHER HELPUL COSTING INFO YOU HAVE].
The Marshall and Swift Cost Manual is uploaded with this message for you to use. [USE THE ATTACHMENT FUNCTION TO UPLOAD THE CURRENT MARSHALL AND SWIFT COST MANUAL WITH THIS MESSAGE].</t>
  </si>
  <si>
    <t>STEP 2 AI PROMPT - MARSHALL &amp; SWIFT WITH SOME WEB SEARCH AS NECESSARY: [Once you are satisfied with the AI's overall estimates generally, then send this next prompt].</t>
  </si>
  <si>
    <t>Please utilize the style guide in your saved memory (but add the following items) to now generate an Excel Spreadsheet with the 1st column listing the item you estimated costs for, the 2nd column with the Quantity of the item, 3rd column with Cost Per Item, 4th Column with either Square Feet (SF) of the item or Linear Feet (LF) or other appropriate measure, 5th Columns with Cost / Square Foot ($ / SF) or Cost / Linear Foot ($ / LF), 6th Column With Price Total for the Total Quantity &amp; Overall Cost for that Item and at bottom the Grand Total for Total Quanity and Total Cost of All Items, 7th Column with Notes for where the Costing Came from for Each Line / Row Item (ie, MVS for Marshall &amp; Swift, or other Sources Cited, such as company names &amp; website URLs. All links should be separate from each other so I can view, copy and paste each.). All FF&amp;E Costs Estimates - should be on a separate Tab in the same Excel worksheet.</t>
  </si>
  <si>
    <t>Unit Costs (Glamping / Lodging)</t>
  </si>
  <si>
    <t>Unit Costs (Glamping / Lodging): Training Video Link (Date Video Last Updated 0/0/0):</t>
  </si>
  <si>
    <t>*NOTE: First check to see if the client can or has provided actual unit cost quotes.</t>
  </si>
  <si>
    <t>Research cost guides from manufacturers or Sage unit cost reference materials, OR the Walden Unit Cost Guide</t>
  </si>
  <si>
    <t>If Stick-built: Could use MVS and local / construction class multiplier (sometimes comes out high)</t>
  </si>
  <si>
    <t>Estimate the cost for materials and labor to both stick-build or purchase modular / pre-built and install for the following units and specifications: [TYPE or LIST GLAMPING / LODGING UNIT TYPE(S) &amp; QUANTITY OF EACH, TYPE QUALITY LEVEL EACH, TYPE SIZE IN SF EACH, &amp; ADD DECKS / PLATFORM WHERE NEEDED PER UNIT TYPE]. Please exclude the horizontal site work needed for infrastructure, as I have already estimated this separately. Cite your sources and findings and show your work for any calculations or estimates.</t>
  </si>
  <si>
    <t xml:space="preserve">Site Development Costs </t>
  </si>
  <si>
    <t># Sites</t>
  </si>
  <si>
    <t>P. Site</t>
  </si>
  <si>
    <t>$ Totals</t>
  </si>
  <si>
    <t>Quality Level / Notes</t>
  </si>
  <si>
    <t>Number of Units/Sites</t>
  </si>
  <si>
    <t>Excellent</t>
  </si>
  <si>
    <t>Good</t>
  </si>
  <si>
    <t>Cheap</t>
  </si>
  <si>
    <t xml:space="preserve">Engineering </t>
  </si>
  <si>
    <t>Grading</t>
  </si>
  <si>
    <t>Street Paving</t>
  </si>
  <si>
    <t xml:space="preserve">Street Paving </t>
  </si>
  <si>
    <t xml:space="preserve">Patios and Walks </t>
  </si>
  <si>
    <t>Sewer</t>
  </si>
  <si>
    <t xml:space="preserve">Sewer </t>
  </si>
  <si>
    <t>Water</t>
  </si>
  <si>
    <t>Gas</t>
  </si>
  <si>
    <t>N/A</t>
  </si>
  <si>
    <t>Electrical</t>
  </si>
  <si>
    <t xml:space="preserve">Electrical </t>
  </si>
  <si>
    <t>Buildings</t>
  </si>
  <si>
    <t>Separate Calc.</t>
  </si>
  <si>
    <t>Miscellaneous</t>
  </si>
  <si>
    <t>Subtotal Cost per Unit</t>
  </si>
  <si>
    <t>Cost Multipliers</t>
  </si>
  <si>
    <t>Area / # / SF</t>
  </si>
  <si>
    <t>Multipliers</t>
  </si>
  <si>
    <t>Notes</t>
  </si>
  <si>
    <t>Current Cost Multiplier</t>
  </si>
  <si>
    <t>Eastern</t>
  </si>
  <si>
    <t>MVS</t>
  </si>
  <si>
    <t>Local Multiplier</t>
  </si>
  <si>
    <t>Chattanooga</t>
  </si>
  <si>
    <t>Number of Spaces Multiplier</t>
  </si>
  <si>
    <t>Average Area (SF) per Space Multiplier</t>
  </si>
  <si>
    <t>Additional Multiplier - Real Market Adj.</t>
  </si>
  <si>
    <t xml:space="preserve">Additional Multiplier </t>
  </si>
  <si>
    <t>Net Multiplier</t>
  </si>
  <si>
    <t>Site Dev Costs (w/ Multiplier)</t>
  </si>
  <si>
    <t>P. Space</t>
  </si>
  <si>
    <t>$ Total</t>
  </si>
  <si>
    <t>Total Site Dev Costs (w/ Multiplier)</t>
  </si>
  <si>
    <t>Unit Costs</t>
  </si>
  <si>
    <t>#  Units</t>
  </si>
  <si>
    <t>P. Unit</t>
  </si>
  <si>
    <t>$ Unit Totals</t>
  </si>
  <si>
    <t>Description / Notes</t>
  </si>
  <si>
    <t>Put Description here (SF, etc)</t>
  </si>
  <si>
    <t>Total Unit Costs</t>
  </si>
  <si>
    <t>Total Site Development Costs + Unit Costs</t>
  </si>
  <si>
    <t xml:space="preserve">Summary of Total Unit Costs </t>
  </si>
  <si>
    <t>Per Unit</t>
  </si>
  <si>
    <t xml:space="preserve">Total Unit Cost </t>
  </si>
  <si>
    <t xml:space="preserve">Exterior </t>
  </si>
  <si>
    <t>Composite Deck 30'x30' @$45 PSF</t>
  </si>
  <si>
    <t>Hot Tub - small</t>
  </si>
  <si>
    <t>2x Deck Chairs + Table</t>
  </si>
  <si>
    <t>Deck Umbrella / Shade Structure</t>
  </si>
  <si>
    <t>Propane Campfire + Propane Tank</t>
  </si>
  <si>
    <t>BBQ</t>
  </si>
  <si>
    <t>Interior</t>
  </si>
  <si>
    <t>Kitchen Build Out</t>
  </si>
  <si>
    <t xml:space="preserve">Bathroom Build Out </t>
  </si>
  <si>
    <t>HVAC Mini Split / Insulation</t>
  </si>
  <si>
    <t>Queen Bed + Frame</t>
  </si>
  <si>
    <t>Linens (3x sets per room)</t>
  </si>
  <si>
    <t xml:space="preserve">Chairs + Table </t>
  </si>
  <si>
    <t>Desk + Chair</t>
  </si>
  <si>
    <t>Lighting, Other Furnishing, Decor</t>
  </si>
  <si>
    <t>Additional Structures / Site Improvements</t>
  </si>
  <si>
    <t># Units</t>
  </si>
  <si>
    <t xml:space="preserve"> SF</t>
  </si>
  <si>
    <t>$ / SF</t>
  </si>
  <si>
    <t>Event structure with bar/coffee bar, stage, business center, restrooms, and comm. laundry</t>
  </si>
  <si>
    <t>Based on MVS + Client Description</t>
  </si>
  <si>
    <t>Check In office building</t>
  </si>
  <si>
    <t>Spa/Sauna/Dipping Pool area amenity</t>
  </si>
  <si>
    <t>SOA Estimate and MVS</t>
  </si>
  <si>
    <t>&lt;= FF&amp;E should not be entered here unless absolutely necessary, as it does not get tied into formulas for reserves or r.e. taxes (must adjust formulas if added here)</t>
  </si>
  <si>
    <t>Total Add. Bldg. Improv.</t>
  </si>
  <si>
    <t>↓  See below for more MVS costs for decking, fencing, dog runs, hot tubs, etc.</t>
  </si>
  <si>
    <t>DO NOT USE</t>
  </si>
  <si>
    <t>Replacement Reserves Cost</t>
  </si>
  <si>
    <t xml:space="preserve">Cost </t>
  </si>
  <si>
    <t>Useful Life</t>
  </si>
  <si>
    <t>Annual Replacement Cost</t>
  </si>
  <si>
    <t>&lt;= Typically 40 years for standard buildings unless otherwise specified, DON'T FORGET GLAMPING  UNITS! TENTS HAVE A SHORTER USEFUL LIFE</t>
  </si>
  <si>
    <t xml:space="preserve">FF&amp;E </t>
  </si>
  <si>
    <t>&lt;= This number can range buy we will typically put 8</t>
  </si>
  <si>
    <t>&lt;= This number can range buy we will typically put 9</t>
  </si>
  <si>
    <t>&lt;= This number can range buy we will typically put 10</t>
  </si>
  <si>
    <t>&lt;= This number can range buy we will typically put 11</t>
  </si>
  <si>
    <t>&lt;= This number can range buy we will typically put 12</t>
  </si>
  <si>
    <t>Total Annual Replacement Reserve</t>
  </si>
  <si>
    <t xml:space="preserve">&lt;= We typically want this number to fall between 3-5% of Revenue </t>
  </si>
  <si>
    <t>&lt;--- Replacement Reserves % is now being set in the Monthly Pro Forma Assumptions, generally 3% starting Year 3, may be higher % up to 5% if lots of frequently replaced items such as Canvas for Safari Tents, etc.</t>
  </si>
  <si>
    <t>Be sure that glamping units are included in reserves if applicable. Cabins and park models can go with total Add. Bldg Improv. Anything canvas might have a shorter useful life and need its own line item.  Must tie into tax calculation as well. Double check!</t>
  </si>
  <si>
    <t>Zook Cabin Pricing:</t>
  </si>
  <si>
    <t>The prices listed below are if someone orders only one Park Model. We do offer discounts for multiples.</t>
  </si>
  <si>
    <t>Here is information and pricing on our RV certified Park Model Cabins. See the pricing and availability below.</t>
  </si>
  <si>
    <t xml:space="preserve"> Please note that the pricing includes all the appliances, mini split heating/cooling unit, and delivery to Salt Lake City, UT.</t>
  </si>
  <si>
    <t>Pinecrest Park Model – Click here to see this model – Price: $121,100</t>
  </si>
  <si>
    <t>Aspen Park Model – Click here to see this model – Price: $122,300</t>
  </si>
  <si>
    <t>Studio Park Model – Click here to see this model – Price: $103,700</t>
  </si>
  <si>
    <t xml:space="preserve">Cascade Park Model – Click here to see this cabin – Price: $138,800  </t>
  </si>
  <si>
    <t xml:space="preserve">Pocono Park Model – Click here to see this cabin – Price: $122,500  </t>
  </si>
  <si>
    <t xml:space="preserve">Rockwood Park Model – Click here to see this cabin – Price: $159,200  </t>
  </si>
  <si>
    <t>Alpine Park Model – Click here to see this cabin – Price: $147,400</t>
  </si>
  <si>
    <t xml:space="preserve">A-Frame Park Model – Click here to see this cabin – Price: $155,500  </t>
  </si>
  <si>
    <t xml:space="preserve">Luna Park Model – Click here to see this cabin – Price: $153,900  </t>
  </si>
  <si>
    <t xml:space="preserve">Please note that all our Park Models / Tiny Homes are RV certified. This means that when you purchase a Park Model, you are technically buying an RV/camper. </t>
  </si>
  <si>
    <t>Each unit comes with a title and VIN.</t>
  </si>
  <si>
    <t xml:space="preserve">Total Project Cost </t>
  </si>
  <si>
    <t xml:space="preserve"> $/Unit or  %</t>
  </si>
  <si>
    <t>Number of Units</t>
  </si>
  <si>
    <t>Total Site Development Costs</t>
  </si>
  <si>
    <t>Total Additional Building Improvements</t>
  </si>
  <si>
    <t>Total Hard Costs</t>
  </si>
  <si>
    <t>FF&amp;E @ 12.5% of Unit Costs</t>
  </si>
  <si>
    <t>Industry Average</t>
  </si>
  <si>
    <t>FF&amp;E @ 12.5% of Bldg Improv.</t>
  </si>
  <si>
    <t>Soft Costs</t>
  </si>
  <si>
    <t>Hard Cost Contingency</t>
  </si>
  <si>
    <t>Pre-opening Expense</t>
  </si>
  <si>
    <t>&lt;= Pre-opening Expense Estimate: Approximately 10% of hard costs give or take based on the complexity of the project.</t>
  </si>
  <si>
    <t>Interest Reserve</t>
  </si>
  <si>
    <t>SOA Estimate</t>
  </si>
  <si>
    <t>Land Cost Basis</t>
  </si>
  <si>
    <t>Client Provided Figure</t>
  </si>
  <si>
    <t>Total Development Cost</t>
  </si>
  <si>
    <t xml:space="preserve">CASH ON CASH RETURN (AFTER DEBT) </t>
  </si>
  <si>
    <t>YEAR</t>
  </si>
  <si>
    <t>NOI</t>
  </si>
  <si>
    <t>Less: Debt Service</t>
  </si>
  <si>
    <t>NET INCOME TO EQUITY</t>
  </si>
  <si>
    <t>Debt Coverage Ratio</t>
  </si>
  <si>
    <t>&lt;= Lenders want 1.25 or higher by year 3 for DCR</t>
  </si>
  <si>
    <t>Cash on Cash Return</t>
  </si>
  <si>
    <t>Payback Total:</t>
  </si>
  <si>
    <t>Less Debt Service</t>
  </si>
  <si>
    <t>PAYBACK PERIOD</t>
  </si>
  <si>
    <t>EQUITY INVESTMENT*</t>
  </si>
  <si>
    <t>* Based on LTC ratio</t>
  </si>
  <si>
    <t>10+ Years</t>
  </si>
  <si>
    <t>&lt;------- Do Not Remove, Part of Formula</t>
  </si>
  <si>
    <t>Financing Assumptions</t>
  </si>
  <si>
    <t>Interest Rate (Annual)</t>
  </si>
  <si>
    <t>&lt;=From TOT</t>
  </si>
  <si>
    <t>Interest Rate (Monthly)</t>
  </si>
  <si>
    <t>Term (Years)</t>
  </si>
  <si>
    <t>Total Construction Development Cost</t>
  </si>
  <si>
    <t xml:space="preserve">Land Cost Basis </t>
  </si>
  <si>
    <t>Total Project Cost</t>
  </si>
  <si>
    <t>Equity Investment</t>
  </si>
  <si>
    <t>LTC or % Financed</t>
  </si>
  <si>
    <t>Mortgage Amount</t>
  </si>
  <si>
    <t>Monthly Payment</t>
  </si>
  <si>
    <t>Annual Debt Service</t>
  </si>
  <si>
    <t>Mortgage Constant Calculator</t>
  </si>
  <si>
    <t>Mortgage Constant</t>
  </si>
  <si>
    <t>Interest Rate</t>
  </si>
  <si>
    <t>Term (Yrs)</t>
  </si>
  <si>
    <t>Note:  Calculated on a monthly basis</t>
  </si>
  <si>
    <t>Note:  This does not factor in interest-only payments.  For interest only - simply multiply the loan amount times the interest rate, and put all in the interest column.  Then for the year that the normal loan starts, change the reference in column N to cell D14 to the proper year and copy down.  Move first year payment formulas down to appropriate year.  Keep in mind, interest only payments apply to construction too, typically 1 year.</t>
  </si>
  <si>
    <t>Here is what the interest only table would look like (3 yrs interest only, effectively 2 after construction), but it links to other things so this is just to check your work:</t>
  </si>
  <si>
    <t>RETURN TO THE LENDER</t>
  </si>
  <si>
    <t>LOAN AMORTIZATION SCHEDULE</t>
  </si>
  <si>
    <t>Total Annual</t>
  </si>
  <si>
    <t>PV Factor @</t>
  </si>
  <si>
    <t xml:space="preserve">Discounted </t>
  </si>
  <si>
    <t xml:space="preserve"> Debt Service</t>
  </si>
  <si>
    <t>Cash Flow</t>
  </si>
  <si>
    <t>Payment</t>
  </si>
  <si>
    <t xml:space="preserve">Interest </t>
  </si>
  <si>
    <t>Principal</t>
  </si>
  <si>
    <t>Balance</t>
  </si>
  <si>
    <t>Loan:</t>
  </si>
  <si>
    <t>x</t>
  </si>
  <si>
    <t>=</t>
  </si>
  <si>
    <t>*</t>
  </si>
  <si>
    <t>Mortgage</t>
  </si>
  <si>
    <t>Value:</t>
  </si>
  <si>
    <t>*10th year debt service plus outstanding mortgage balance</t>
  </si>
  <si>
    <t xml:space="preserve">EQUITY COMPONENT YIELD </t>
  </si>
  <si>
    <t xml:space="preserve">Net Income </t>
  </si>
  <si>
    <t>IRR @</t>
  </si>
  <si>
    <t>to Equity</t>
  </si>
  <si>
    <t>10 Year IRR on Equity =</t>
  </si>
  <si>
    <t>Equity:</t>
  </si>
  <si>
    <t>In 2025: IRR of 13-18%+ varied by bank &amp; owner / investor risk preferences</t>
  </si>
  <si>
    <t>Equity</t>
  </si>
  <si>
    <t>Value</t>
  </si>
  <si>
    <t xml:space="preserve">*10th year net income, less mortgage balance, plus sale proceeds </t>
  </si>
  <si>
    <t>DO NOT TOUCH</t>
  </si>
  <si>
    <t>Loan Amount</t>
  </si>
  <si>
    <t>Annual Interest Rate</t>
  </si>
  <si>
    <t>Monthly Interest Rate</t>
  </si>
  <si>
    <t>Loan Term</t>
  </si>
  <si>
    <t>Payments Per Year</t>
  </si>
  <si>
    <t>Annual Payment</t>
  </si>
  <si>
    <t>Total Payments</t>
  </si>
  <si>
    <t>Interest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</si>
</sst>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2">
    <numFmt numFmtId="164" formatCode="0.0"/>
    <numFmt numFmtId="165" formatCode="&quot;$&quot;#,##0_);(&quot;$&quot;#,##0)"/>
    <numFmt numFmtId="166" formatCode="0.0%"/>
    <numFmt numFmtId="167" formatCode="&quot;$&quot;#,##0"/>
    <numFmt numFmtId="168" formatCode="#,##0.0"/>
    <numFmt numFmtId="169" formatCode="&quot;$&quot;#,##0.00"/>
    <numFmt numFmtId="170" formatCode="[$-10409]#,##0;(#,##0)"/>
    <numFmt numFmtId="171" formatCode="&quot;$&quot;#,##0_);[Red](&quot;$&quot;#,##0)"/>
    <numFmt numFmtId="172" formatCode="_(* #,##0.0_);_(* (#,##0.0);_(* &quot;-&quot;??_);_(@_)"/>
    <numFmt numFmtId="173" formatCode="_(&quot;$&quot;* #,##0.00_);_(&quot;$&quot;* (#,##0.00);_(&quot;$&quot;* &quot;-&quot;??_);_(@_)"/>
    <numFmt numFmtId="174" formatCode="0.000"/>
    <numFmt numFmtId="175" formatCode="_(&quot;$&quot;* #,##0_);_(&quot;$&quot;* (#,##0);_(&quot;$&quot;* &quot;-&quot;??_);_(@_)"/>
    <numFmt numFmtId="176" formatCode="0.0000%"/>
    <numFmt numFmtId="177" formatCode="&quot;$&quot;#,##0;[Red]&quot;$&quot;#,##0"/>
    <numFmt numFmtId="178" formatCode="_(* #,##0_);_(* (#,##0);_(* &quot;-&quot;??_);_(@_)"/>
    <numFmt numFmtId="179" formatCode="&quot;$&quot;#,##0.00_);[Red](&quot;$&quot;#,##0.00)"/>
    <numFmt numFmtId="180" formatCode="_(* #,##0.00_);_(* (#,##0.00);_(* &quot;-&quot;??_);_(@_)"/>
    <numFmt numFmtId="181" formatCode="#,##0&quot; Years&quot;"/>
    <numFmt numFmtId="182" formatCode="&quot;$&quot;#,##0.00_);(&quot;$&quot;#,##0.00)"/>
    <numFmt numFmtId="183" formatCode="0.0000"/>
    <numFmt numFmtId="184" formatCode="&quot;$&quot;#,##0&quot;/Unit&quot;"/>
    <numFmt numFmtId="185" formatCode="0.000000"/>
  </numFmts>
  <fonts count="67" x14ac:knownFonts="1">
    <font>
      <color theme="1"/>
      <family val="2"/>
      <scheme val="minor"/>
      <sz val="11"/>
      <name val="Calibri"/>
    </font>
    <font>
      <color theme="1"/>
      <scheme val="minor"/>
      <sz val="11"/>
      <name val="Calibri"/>
    </font>
    <font>
      <b/>
      <color theme="1"/>
      <family val="2"/>
      <scheme val="minor"/>
      <sz val="11"/>
      <name val="Calibri"/>
    </font>
    <font>
      <u/>
      <color theme="10"/>
      <family val="2"/>
      <scheme val="minor"/>
      <sz val="11"/>
      <name val="Calibri"/>
    </font>
    <font>
      <b/>
      <family val="2"/>
      <scheme val="minor"/>
      <sz val="11"/>
      <name val="Calibri"/>
    </font>
    <font>
      <family val="2"/>
      <scheme val="minor"/>
      <sz val="11"/>
      <name val="Calibri"/>
    </font>
    <font>
      <b/>
      <color theme="1"/>
      <family val="2"/>
      <scheme val="minor"/>
      <sz val="14"/>
      <name val="Calibri"/>
    </font>
    <font>
      <b/>
      <color theme="1"/>
      <family val="2"/>
      <scheme val="minor"/>
      <sz val="12"/>
      <name val="Calibri"/>
    </font>
    <font>
      <color theme="1"/>
      <family val="2"/>
      <scheme val="minor"/>
      <sz val="14"/>
      <name val="Calibri"/>
    </font>
    <font>
      <b/>
      <u/>
      <color theme="10"/>
      <family val="2"/>
      <scheme val="minor"/>
      <sz val="11"/>
      <name val="Calibri"/>
    </font>
    <font>
      <b/>
      <color theme="1"/>
      <sz val="14"/>
      <name val="Calibri   "/>
    </font>
    <font>
      <family val="1"/>
      <sz val="10"/>
      <name val="Times New Roman"/>
    </font>
    <font>
      <color theme="1"/>
      <sz val="11"/>
      <name val="Calibri   "/>
    </font>
    <font>
      <b/>
      <color theme="1"/>
      <sz val="11"/>
      <name val="Calibri   "/>
    </font>
    <font>
      <sz val="11"/>
      <name val="Calibri   "/>
    </font>
    <font>
      <i/>
      <color theme="1"/>
      <sz val="11"/>
      <name val="Calibri   "/>
    </font>
    <font>
      <b/>
      <color rgb="FF151515"/>
      <family val="2"/>
      <scheme val="minor"/>
      <sz val="11"/>
      <name val="Calibri"/>
    </font>
    <font>
      <color rgb="FF151515"/>
      <family val="2"/>
      <scheme val="minor"/>
      <sz val="11"/>
      <name val="Calibri"/>
    </font>
    <font>
      <color theme="1"/>
      <family val="2"/>
      <sz val="10"/>
      <name val="Calibri"/>
    </font>
    <font>
      <b/>
      <color theme="1"/>
      <family val="2"/>
      <sz val="10"/>
      <name val="Calibri"/>
    </font>
    <font>
      <u/>
      <color rgb="FF000000"/>
      <family val="2"/>
      <sz val="10"/>
      <name val="Calibri"/>
    </font>
    <font>
      <color rgb="FF000000"/>
      <family val="2"/>
      <sz val="10"/>
      <name val="Calibri"/>
    </font>
    <font>
      <b/>
      <color rgb="FF854136"/>
      <family val="2"/>
      <sz val="10"/>
      <name val="Calibri"/>
    </font>
    <font>
      <b/>
      <color rgb="FF000000"/>
      <family val="2"/>
      <scheme val="minor"/>
      <sz val="10"/>
      <name val="Calibri"/>
    </font>
    <font>
      <b/>
      <color theme="1"/>
      <family val="2"/>
      <scheme val="minor"/>
      <sz val="10"/>
      <name val="Calibri"/>
    </font>
    <font>
      <color theme="1"/>
      <family val="2"/>
      <scheme val="minor"/>
      <sz val="10"/>
      <name val="Calibri"/>
    </font>
    <font>
      <color rgb="FF00B0F0"/>
      <family val="2"/>
      <sz val="9"/>
      <name val="Arial"/>
    </font>
    <font>
      <color rgb="FF7030A0"/>
      <family val="2"/>
      <scheme val="minor"/>
      <sz val="11"/>
      <name val="Calibri"/>
    </font>
    <font>
      <color theme="1"/>
      <family val="2"/>
      <sz val="11"/>
      <name val="Calibri"/>
    </font>
    <font>
      <b/>
      <color theme="1"/>
      <family val="2"/>
      <sz val="11"/>
      <name val="Calibri"/>
    </font>
    <font>
      <color rgb="FF0070C0"/>
      <family val="2"/>
      <scheme val="minor"/>
      <sz val="11"/>
      <name val="Calibri"/>
    </font>
    <font>
      <b/>
      <color rgb="FF000000"/>
      <family val="2"/>
      <scheme val="minor"/>
      <sz val="11"/>
      <name val="Calibri"/>
    </font>
    <font>
      <i/>
      <color theme="1"/>
      <family val="2"/>
      <scheme val="minor"/>
      <sz val="10"/>
      <name val="Calibri"/>
    </font>
    <font>
      <b/>
      <i/>
      <color theme="1"/>
      <family val="2"/>
      <scheme val="minor"/>
      <sz val="10"/>
      <name val="Calibri"/>
    </font>
    <font>
      <color rgb="FF000000"/>
      <family val="2"/>
      <scheme val="minor"/>
      <sz val="10"/>
      <name val="Calibri"/>
    </font>
    <font>
      <color rgb="FF00B0F0"/>
      <family val="2"/>
      <sz val="10"/>
      <name val="Calibri"/>
    </font>
    <font>
      <u/>
      <color theme="10"/>
      <family val="2"/>
      <sz val="10"/>
      <name val="Calibri"/>
    </font>
    <font>
      <color rgb="FF00B0F0"/>
      <family val="2"/>
      <scheme val="minor"/>
      <sz val="10"/>
      <name val="Calibri"/>
    </font>
    <font>
      <b/>
      <u/>
      <color theme="10"/>
      <family val="2"/>
      <sz val="10"/>
      <name val="Calibri"/>
    </font>
    <font>
      <color rgb="FF00B0F0"/>
      <family val="2"/>
      <sz val="9"/>
      <name val="Segoe UI"/>
    </font>
    <font>
      <color rgb="FFFF0000"/>
      <family val="2"/>
      <scheme val="minor"/>
      <sz val="10"/>
      <name val="Calibri"/>
    </font>
    <font>
      <b/>
      <color rgb="FF00B0F0"/>
      <family val="2"/>
      <scheme val="minor"/>
      <sz val="10"/>
      <name val="Calibri"/>
    </font>
    <font>
      <b/>
      <color rgb="FF00B0F0"/>
      <family val="2"/>
      <sz val="10"/>
      <name val="Calibri"/>
    </font>
    <font>
      <color rgb="FF999999"/>
      <family val="2"/>
      <sz val="10"/>
      <name val="Calibri"/>
    </font>
    <font>
      <b/>
      <color rgb="FF999999"/>
      <family val="2"/>
      <sz val="10"/>
      <name val="Calibri"/>
    </font>
    <font>
      <color rgb="FF999999"/>
      <family val="2"/>
      <sz val="8"/>
      <name val="Calibri"/>
    </font>
    <font>
      <color rgb="FF666666"/>
      <family val="2"/>
      <sz val="10"/>
      <name val="Calibri"/>
    </font>
    <font>
      <i/>
      <color rgb="FF666666"/>
      <family val="2"/>
      <sz val="10"/>
      <name val="Calibri"/>
    </font>
    <font>
      <b/>
      <i/>
      <color rgb="FF666666"/>
      <family val="2"/>
      <sz val="10"/>
      <name val="Calibri"/>
    </font>
    <font>
      <b/>
      <color rgb="FF666666"/>
      <family val="2"/>
      <sz val="10"/>
      <name val="Calibri"/>
    </font>
    <font>
      <color theme="1" tint="0.499984740745262"/>
      <family val="2"/>
      <sz val="10"/>
      <name val="Calibri"/>
    </font>
    <font>
      <color rgb="FF000000"/>
      <family val="2"/>
      <sz val="11"/>
      <name val="Calibri"/>
    </font>
    <font>
      <b/>
      <color rgb="FF000000"/>
      <family val="2"/>
      <sz val="11"/>
      <name val="Calibri"/>
    </font>
    <font>
      <i/>
      <color theme="1"/>
      <family val="2"/>
      <sz val="10"/>
      <name val="Calibri"/>
    </font>
    <font>
      <i/>
      <color rgb="FF000000"/>
      <family val="2"/>
      <sz val="10"/>
      <name val="Calibri"/>
    </font>
    <font>
      <i/>
      <color theme="1"/>
      <family val="2"/>
      <sz val="11"/>
      <name val="Calibri"/>
    </font>
    <font>
      <b/>
      <i/>
      <color theme="1"/>
      <family val="2"/>
      <sz val="11"/>
      <name val="Calibri"/>
    </font>
    <font>
      <color rgb="FF999999"/>
      <family val="2"/>
      <sz val="11"/>
      <name val="Calibri"/>
    </font>
    <font>
      <b/>
      <color rgb="FF00B0F0"/>
      <family val="2"/>
      <sz val="9"/>
      <name val="Segoe UI"/>
    </font>
    <font>
      <b/>
      <color theme="8"/>
      <family val="2"/>
      <sz val="10"/>
      <name val="Calibri"/>
    </font>
    <font>
      <color rgb="FF222222"/>
      <family val="2"/>
      <sz val="10"/>
      <name val="Calibri"/>
    </font>
    <font>
      <color rgb="FF00B0F0"/>
      <family val="2"/>
      <sz val="10"/>
      <name val="Arial"/>
    </font>
    <font>
      <b/>
      <i/>
      <color theme="1"/>
      <family val="2"/>
      <sz val="10"/>
      <name val="Calibri"/>
    </font>
    <font>
      <u/>
      <color theme="1"/>
      <family val="2"/>
      <sz val="10"/>
      <name val="Calibri"/>
    </font>
    <font>
      <b/>
      <color theme="1"/>
      <family val="2"/>
      <sz val="12"/>
      <name val="Calibri"/>
    </font>
    <font>
      <family val="2"/>
      <sz val="10"/>
      <name val="Calibri"/>
    </font>
    <font>
      <b/>
      <color rgb="FF00B0F0"/>
      <family val="2"/>
      <scheme val="minor"/>
      <sz val="11"/>
      <name val="Calibri"/>
    </font>
  </fonts>
  <fills count="36">
    <fill>
      <patternFill patternType="none"/>
    </fill>
    <fill>
      <patternFill patternType="gray125"/>
    </fill>
    <fill>
      <patternFill patternType="solid">
        <fgColor rgb="FFE8E8E8"/>
        <bgColor indexed="64"/>
      </patternFill>
    </fill>
    <fill>
      <patternFill patternType="solid">
        <fgColor rgb="FF92D050"/>
        <bgColor indexed="64"/>
      </patternFill>
    </fill>
    <fill>
      <patternFill patternType="solid">
        <fgColor rgb="FFFFFF00"/>
        <bgColor indexed="64"/>
      </patternFill>
    </fill>
    <fill>
      <patternFill patternType="solid">
        <fgColor theme="9" tint="0.7999816888943144"/>
        <bgColor indexed="64"/>
      </patternFill>
    </fill>
    <fill>
      <patternFill patternType="solid">
        <fgColor rgb="FFFFC000"/>
        <bgColor indexed="64"/>
      </patternFill>
    </fill>
    <fill>
      <patternFill patternType="solid">
        <fgColor rgb="FF66FF33"/>
        <bgColor indexed="64"/>
      </patternFill>
    </fill>
    <fill>
      <patternFill patternType="solid">
        <fgColor theme="0"/>
        <bgColor indexed="64"/>
      </patternFill>
    </fill>
    <fill>
      <patternFill patternType="solid">
        <fgColor rgb="FF90CDF2"/>
        <bgColor rgb="FF90CDF2"/>
      </patternFill>
    </fill>
    <fill>
      <patternFill patternType="solid">
        <fgColor rgb="FFE2F1FB"/>
        <bgColor rgb="FFE2F1FB"/>
      </patternFill>
    </fill>
    <fill>
      <patternFill patternType="solid">
        <fgColor theme="9" tint="0.7999816888943144"/>
        <bgColor rgb="FFC5E0B3"/>
      </patternFill>
    </fill>
    <fill>
      <patternFill patternType="solid">
        <fgColor rgb="FFFFFFFF"/>
        <bgColor rgb="FFFFFFFF"/>
      </patternFill>
    </fill>
    <fill>
      <patternFill patternType="solid">
        <fgColor rgb="FFD9EAD3"/>
        <bgColor rgb="FFD9EAD3"/>
      </patternFill>
    </fill>
    <fill>
      <patternFill patternType="solid">
        <fgColor theme="9" tint="0.7999816888943144"/>
        <bgColor rgb="FFD9EAD3"/>
      </patternFill>
    </fill>
    <fill>
      <patternFill patternType="solid">
        <fgColor rgb="FFF5F5F5"/>
        <bgColor rgb="FFF5F5F5"/>
      </patternFill>
    </fill>
    <fill>
      <patternFill patternType="solid">
        <fgColor rgb="FF00FFFF"/>
        <bgColor indexed="64"/>
      </patternFill>
    </fill>
    <fill>
      <patternFill patternType="solid">
        <fgColor rgb="FF00B0F0"/>
        <bgColor indexed="64"/>
      </patternFill>
    </fill>
    <fill>
      <patternFill patternType="solid">
        <fgColor rgb="FF75DBFF"/>
        <bgColor indexed="64"/>
      </patternFill>
    </fill>
    <fill>
      <patternFill patternType="solid">
        <fgColor theme="2" tint="-0.1499984740745262"/>
        <bgColor indexed="64"/>
      </patternFill>
    </fill>
    <fill>
      <patternFill patternType="solid">
        <fgColor rgb="FFE2EFDA"/>
        <bgColor rgb="FFD9EAD3"/>
      </patternFill>
    </fill>
    <fill>
      <patternFill patternType="solid">
        <fgColor theme="0"/>
        <bgColor theme="0"/>
      </patternFill>
    </fill>
    <fill>
      <patternFill patternType="solid">
        <fgColor rgb="FFFF7474"/>
        <bgColor indexed="64"/>
      </patternFill>
    </fill>
    <fill>
      <patternFill patternType="solid">
        <fgColor rgb="FFE2EFDA"/>
        <bgColor indexed="64"/>
      </patternFill>
    </fill>
    <fill>
      <patternFill patternType="solid">
        <fgColor theme="0"/>
        <bgColor rgb="FFD9EAD3"/>
      </patternFill>
    </fill>
    <fill>
      <patternFill patternType="solid">
        <fgColor rgb="FF00B0F0"/>
        <bgColor rgb="FFD9EAD3"/>
      </patternFill>
    </fill>
    <fill>
      <patternFill patternType="solid">
        <fgColor rgb="FFFF0000"/>
        <bgColor indexed="64"/>
      </patternFill>
    </fill>
    <fill>
      <patternFill patternType="solid">
        <fgColor rgb="FF00B0F0"/>
        <bgColor rgb="FFFFFFFF"/>
      </patternFill>
    </fill>
    <fill>
      <patternFill patternType="solid">
        <fgColor theme="0"/>
        <bgColor rgb="FFFFFFFF"/>
      </patternFill>
    </fill>
    <fill>
      <patternFill patternType="solid">
        <fgColor theme="9" tint="0.7999816888943144"/>
        <bgColor theme="0"/>
      </patternFill>
    </fill>
    <fill>
      <patternFill patternType="solid">
        <fgColor theme="9" tint="0.7999816888943144"/>
        <bgColor rgb="FFFFFFFF"/>
      </patternFill>
    </fill>
    <fill>
      <patternFill patternType="solid">
        <fgColor theme="9" tint="0.7999816888943144"/>
        <bgColor rgb="FFB6D7A8"/>
      </patternFill>
    </fill>
    <fill>
      <patternFill patternType="solid">
        <fgColor rgb="FF00B0F0"/>
        <bgColor theme="0"/>
      </patternFill>
    </fill>
    <fill>
      <patternFill patternType="solid">
        <fgColor theme="9" tint="0.3999755851924192"/>
        <bgColor indexed="64"/>
      </patternFill>
    </fill>
    <fill>
      <patternFill patternType="solid">
        <fgColor theme="9" tint="0.7999816888943144"/>
        <bgColor rgb="FFD6E3BC"/>
      </patternFill>
    </fill>
    <fill>
      <patternFill patternType="solid">
        <fgColor theme="9"/>
        <bgColor indexed="64"/>
      </patternFill>
    </fill>
  </fills>
  <borders count="41">
    <border>
      <left/>
      <right/>
      <top/>
      <bottom/>
      <diagonal/>
    </border>
    <border>
      <left/>
      <right/>
      <top style="medium">
        <color rgb="FFA5A5A5"/>
      </top>
      <bottom style="medium">
        <color rgb="FFA5A5A5"/>
      </bottom>
      <diagonal/>
    </border>
    <border>
      <left/>
      <right/>
      <top style="medium">
        <color rgb="FFA5A5A5"/>
      </top>
      <bottom/>
      <diagonal/>
    </border>
    <border>
      <left/>
      <right/>
      <top/>
      <bottom style="medium">
        <color rgb="FFA5A5A5"/>
      </bottom>
      <diagonal/>
    </border>
    <border>
      <left style="thin">
        <color indexed="64"/>
      </left>
      <right style="thin">
        <color indexed="64"/>
      </right>
      <top/>
      <bottom/>
      <diagonal/>
    </border>
    <border>
      <left/>
      <right style="thin"/>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style="thin">
        <color rgb="FFD3D3D3"/>
      </right>
      <top style="thin">
        <color rgb="FFD3D3D3"/>
      </top>
      <bottom style="thin">
        <color rgb="FFD3D3D3"/>
      </bottom>
      <diagonal/>
    </border>
    <border>
      <left/>
      <right/>
      <top style="thin">
        <color rgb="FFD3D3D3"/>
      </top>
      <bottom style="thin">
        <color rgb="FFD3D3D3"/>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thin">
        <color theme="1"/>
      </top>
      <bottom/>
      <diagonal/>
    </border>
    <border>
      <left/>
      <right/>
      <top/>
      <bottom style="thin">
        <color theme="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0"/>
      </left>
      <right style="thin">
        <color theme="0"/>
      </right>
      <top style="thin">
        <color theme="0"/>
      </top>
      <bottom style="thin">
        <color theme="0"/>
      </bottom>
      <diagonal/>
    </border>
    <border>
      <left/>
      <right/>
      <top/>
      <bottom style="thin">
        <color rgb="FF000000"/>
      </bottom>
      <diagonal/>
    </border>
    <border>
      <left style="thin">
        <color theme="2" tint="-0.1499984740745262"/>
      </left>
      <right style="thin">
        <color theme="2" tint="-0.1499984740745262"/>
      </right>
      <top style="thin">
        <color theme="2" tint="-0.1499984740745262"/>
      </top>
      <bottom style="thin">
        <color theme="2" tint="-0.1499984740745262"/>
      </bottom>
      <diagonal/>
    </border>
    <border>
      <left style="thin">
        <color rgb="FF000000"/>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indexed="64"/>
      </left>
      <right style="thin">
        <color rgb="FF000000"/>
      </right>
      <top style="thin">
        <color indexed="64"/>
      </top>
      <bottom style="thin">
        <color indexed="64"/>
      </bottom>
      <diagonal/>
    </border>
  </borders>
  <cellStyleXfs count="1">
    <xf numFmtId="0" fontId="0" fillId="0" borderId="0"/>
  </cellStyleXfs>
  <cellXfs count="1051">
    <xf numFmtId="0" fontId="0" fillId="0" borderId="0" xfId="0"/>
    <xf numFmtId="0" fontId="1" fillId="0" borderId="0" xfId="0" applyFont="1" applyAlignment="1">
      <alignment vertical="center"/>
    </xf>
    <xf numFmtId="0" fontId="2" fillId="0" borderId="0" xfId="0" applyFont="1"/>
    <xf numFmtId="0" fontId="3" fillId="0" borderId="0" xfId="0" applyFont="1"/>
    <xf numFmtId="0" fontId="4" fillId="0" borderId="1" xfId="0" applyFont="1" applyBorder="1" applyAlignment="1">
      <alignment vertical="center" wrapText="1"/>
    </xf>
    <xf numFmtId="0" fontId="4" fillId="0" borderId="1" xfId="0" applyFont="1" applyBorder="1" applyAlignment="1">
      <alignment vertical="center"/>
    </xf>
    <xf numFmtId="0" fontId="3" fillId="2" borderId="0" xfId="0" applyFont="1" applyFill="1" applyAlignment="1">
      <alignment vertical="center" wrapText="1"/>
    </xf>
    <xf numFmtId="0" fontId="5" fillId="0" borderId="0" xfId="0" applyFont="1" applyAlignment="1">
      <alignment vertical="center"/>
    </xf>
    <xf numFmtId="0" fontId="5" fillId="2" borderId="0" xfId="0" applyFont="1" applyFill="1" applyAlignment="1">
      <alignment vertical="center" wrapText="1"/>
    </xf>
    <xf numFmtId="0" fontId="5" fillId="2" borderId="2" xfId="0" applyFont="1" applyFill="1" applyBorder="1" applyAlignment="1">
      <alignment vertical="center" wrapText="1"/>
    </xf>
    <xf numFmtId="0" fontId="3" fillId="0" borderId="0" xfId="0" applyFont="1" applyAlignment="1">
      <alignment vertical="center" wrapText="1"/>
    </xf>
    <xf numFmtId="0" fontId="5" fillId="0" borderId="0" xfId="0" applyFont="1" applyAlignment="1">
      <alignment vertical="center" wrapText="1"/>
    </xf>
    <xf numFmtId="0" fontId="3" fillId="2" borderId="0" xfId="0" applyFont="1" applyFill="1" applyAlignment="1">
      <alignment vertical="center"/>
    </xf>
    <xf numFmtId="0" fontId="4" fillId="2" borderId="0" xfId="0" applyFont="1" applyFill="1" applyAlignment="1">
      <alignment vertical="center"/>
    </xf>
    <xf numFmtId="0" fontId="5" fillId="2" borderId="0" xfId="0" applyFont="1" applyFill="1" applyAlignment="1">
      <alignment vertical="center"/>
    </xf>
    <xf numFmtId="0" fontId="3" fillId="2" borderId="3" xfId="0" applyFont="1" applyFill="1" applyBorder="1" applyAlignment="1">
      <alignment vertical="center" wrapText="1"/>
    </xf>
    <xf numFmtId="0" fontId="5" fillId="2" borderId="3" xfId="0" applyFont="1" applyFill="1" applyBorder="1" applyAlignment="1">
      <alignment vertical="center"/>
    </xf>
    <xf numFmtId="0" fontId="5" fillId="2" borderId="3" xfId="0" applyFont="1" applyFill="1" applyBorder="1" applyAlignment="1">
      <alignment vertical="center" wrapText="1"/>
    </xf>
    <xf numFmtId="0" fontId="0" fillId="0" borderId="0" xfId="0" applyAlignment="1">
      <alignment vertical="center" wrapText="1"/>
    </xf>
    <xf numFmtId="0" fontId="2"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wrapText="1"/>
    </xf>
    <xf numFmtId="0" fontId="3" fillId="0" borderId="0" xfId="0" applyFont="1" applyAlignment="1">
      <alignment vertical="center"/>
    </xf>
    <xf numFmtId="0" fontId="6" fillId="3" borderId="0" xfId="0" applyFont="1" applyFill="1" applyAlignment="1">
      <alignment wrapText="1"/>
    </xf>
    <xf numFmtId="0" fontId="1" fillId="0" borderId="0" xfId="0" applyFont="1" applyAlignment="1">
      <alignment horizontal="left" vertical="top"/>
    </xf>
    <xf numFmtId="0" fontId="1" fillId="0" borderId="0" xfId="0" applyFont="1" applyAlignment="1">
      <alignment horizontal="left" vertical="top" wrapText="1"/>
    </xf>
    <xf numFmtId="0" fontId="6" fillId="4" borderId="0" xfId="0" applyFont="1" applyFill="1" applyAlignment="1">
      <alignment horizontal="left" vertical="top" wrapText="1"/>
    </xf>
    <xf numFmtId="0" fontId="6" fillId="5" borderId="0" xfId="0" applyFont="1" applyFill="1" applyAlignment="1">
      <alignment horizontal="left" vertical="top" wrapText="1"/>
    </xf>
    <xf numFmtId="0" fontId="0" fillId="0" borderId="0" xfId="0" applyAlignment="1">
      <alignment horizontal="left" vertical="top" wrapText="1"/>
    </xf>
    <xf numFmtId="0" fontId="7" fillId="6" borderId="0" xfId="0" applyFont="1" applyFill="1" applyAlignment="1">
      <alignment horizontal="left" vertical="top" wrapText="1"/>
    </xf>
    <xf numFmtId="0" fontId="7" fillId="0" borderId="0" xfId="0" applyFont="1" applyAlignment="1">
      <alignment horizontal="left" vertical="top" wrapText="1"/>
    </xf>
    <xf numFmtId="0" fontId="1" fillId="0" borderId="4" xfId="0" applyFont="1" applyBorder="1" applyAlignment="1">
      <alignment wrapText="1"/>
    </xf>
    <xf numFmtId="0" fontId="8" fillId="0" borderId="0" xfId="0" applyFont="1"/>
    <xf numFmtId="0" fontId="6" fillId="5" borderId="0" xfId="0" applyFont="1" applyFill="1" applyAlignment="1">
      <alignment horizontal="left" vertical="top"/>
    </xf>
    <xf numFmtId="0" fontId="8" fillId="5" borderId="0" xfId="0" applyFont="1" applyFill="1" applyAlignment="1">
      <alignment horizontal="left" vertical="top"/>
    </xf>
    <xf numFmtId="0" fontId="6" fillId="4" borderId="0" xfId="0" applyFont="1" applyFill="1" applyAlignment="1">
      <alignment horizontal="left" vertical="top"/>
    </xf>
    <xf numFmtId="0" fontId="6" fillId="0" borderId="4" xfId="0" applyFont="1" applyBorder="1" applyAlignment="1">
      <alignment wrapText="1"/>
    </xf>
    <xf numFmtId="0" fontId="2" fillId="0" borderId="0" xfId="0" applyFont="1" applyAlignment="1">
      <alignment horizontal="left" vertical="top"/>
    </xf>
    <xf numFmtId="0" fontId="0" fillId="0" borderId="0" xfId="0" applyAlignment="1">
      <alignment horizontal="left" vertical="top"/>
    </xf>
    <xf numFmtId="0" fontId="9" fillId="0" borderId="0" xfId="0" applyFont="1" applyAlignment="1">
      <alignment horizontal="left" vertical="top" wrapText="1"/>
    </xf>
    <xf numFmtId="0" fontId="0" fillId="0" borderId="0" xfId="0" applyAlignment="1">
      <alignment wrapText="1"/>
    </xf>
    <xf numFmtId="0" fontId="3" fillId="0" borderId="0" xfId="0" applyFont="1" applyAlignment="1">
      <alignment horizontal="left" vertical="top"/>
    </xf>
    <xf numFmtId="0" fontId="0" fillId="0" borderId="5" xfId="0" applyBorder="1" applyAlignment="1">
      <alignment horizontal="left" vertical="top" wrapText="1"/>
    </xf>
    <xf numFmtId="0" fontId="0" fillId="0" borderId="4" xfId="0" applyBorder="1" applyAlignment="1">
      <alignment wrapText="1"/>
    </xf>
    <xf numFmtId="0" fontId="0" fillId="0" borderId="5" xfId="0" applyBorder="1" applyAlignment="1">
      <alignment vertical="top" wrapText="1"/>
    </xf>
    <xf numFmtId="0" fontId="2" fillId="5" borderId="0" xfId="0" applyFont="1" applyFill="1" applyAlignment="1">
      <alignment horizontal="left" vertical="top"/>
    </xf>
    <xf numFmtId="0" fontId="0" fillId="0" borderId="0" xfId="0" applyAlignment="1">
      <alignment vertical="top" wrapText="1"/>
    </xf>
    <xf numFmtId="0" fontId="0" fillId="0" borderId="5" xfId="0" applyBorder="1" applyAlignment="1">
      <alignment horizontal="center" vertical="top" wrapText="1"/>
    </xf>
    <xf numFmtId="0" fontId="0" fillId="4" borderId="0" xfId="0" applyFill="1" applyAlignment="1">
      <alignment horizontal="left" vertical="top"/>
    </xf>
    <xf numFmtId="0" fontId="1" fillId="4" borderId="0" xfId="0" applyFont="1" applyFill="1" applyAlignment="1">
      <alignment horizontal="left" vertical="top"/>
    </xf>
    <xf numFmtId="0" fontId="0" fillId="7" borderId="0" xfId="0" applyFill="1" applyAlignment="1">
      <alignment horizontal="left" vertical="top"/>
    </xf>
    <xf numFmtId="0" fontId="1" fillId="7" borderId="0" xfId="0" applyFont="1" applyFill="1" applyAlignment="1">
      <alignment horizontal="left" vertical="top"/>
    </xf>
    <xf numFmtId="0" fontId="0" fillId="6" borderId="0" xfId="0" applyFill="1"/>
    <xf numFmtId="0" fontId="2" fillId="6" borderId="0" xfId="0" applyFont="1" applyFill="1" applyAlignment="1">
      <alignment horizontal="center"/>
    </xf>
    <xf numFmtId="0" fontId="10" fillId="5" borderId="6" xfId="0" applyFont="1" applyFill="1" applyBorder="1" applyAlignment="1">
      <alignment horizontal="center" vertical="center"/>
    </xf>
    <xf numFmtId="0" fontId="10" fillId="5" borderId="7" xfId="0" applyFont="1" applyFill="1" applyBorder="1" applyAlignment="1">
      <alignment horizontal="center" vertical="center"/>
    </xf>
    <xf numFmtId="0" fontId="10" fillId="5" borderId="8" xfId="0" applyFont="1" applyFill="1" applyBorder="1" applyAlignment="1">
      <alignment horizontal="center" vertical="center"/>
    </xf>
    <xf numFmtId="0" fontId="11" fillId="0" borderId="0" xfId="0" applyFont="1"/>
    <xf numFmtId="0" fontId="0" fillId="4" borderId="0" xfId="0" applyFill="1"/>
    <xf numFmtId="0" fontId="0" fillId="8" borderId="0" xfId="0" applyFill="1"/>
    <xf numFmtId="0" fontId="12" fillId="0" borderId="0" xfId="0" applyFont="1"/>
    <xf numFmtId="0" fontId="12" fillId="5" borderId="6" xfId="0" applyFont="1" applyFill="1" applyBorder="1"/>
    <xf numFmtId="0" fontId="13" fillId="5" borderId="7" xfId="0" applyFont="1" applyFill="1" applyBorder="1" applyAlignment="1">
      <alignment horizontal="center"/>
    </xf>
    <xf numFmtId="0" fontId="13" fillId="5" borderId="8" xfId="0" applyFont="1" applyFill="1" applyBorder="1" applyAlignment="1">
      <alignment horizontal="center"/>
    </xf>
    <xf numFmtId="0" fontId="13" fillId="5" borderId="6" xfId="0" applyFont="1" applyFill="1" applyBorder="1" applyAlignment="1">
      <alignment horizontal="center"/>
    </xf>
    <xf numFmtId="0" fontId="12" fillId="5" borderId="8" xfId="0" applyFont="1" applyFill="1" applyBorder="1"/>
    <xf numFmtId="0" fontId="12" fillId="0" borderId="9" xfId="0" applyFont="1" applyBorder="1"/>
    <xf numFmtId="0" fontId="12" fillId="0" borderId="10" xfId="0" applyFont="1" applyBorder="1"/>
    <xf numFmtId="0" fontId="12" fillId="0" borderId="5" xfId="0" applyFont="1" applyBorder="1"/>
    <xf numFmtId="0" fontId="13" fillId="0" borderId="4" xfId="0" applyFont="1" applyBorder="1"/>
    <xf numFmtId="0" fontId="2" fillId="3" borderId="0" xfId="0" applyFont="1" applyFill="1"/>
    <xf numFmtId="0" fontId="0" fillId="3" borderId="0" xfId="0" applyFill="1"/>
    <xf numFmtId="0" fontId="12" fillId="0" borderId="4" xfId="0" applyFont="1" applyBorder="1"/>
    <xf numFmtId="3" fontId="12" fillId="0" borderId="0" xfId="0" applyNumberFormat="1" applyFont="1" applyAlignment="1">
      <alignment horizontal="center"/>
    </xf>
    <xf numFmtId="0" fontId="12" fillId="0" borderId="5" xfId="0" applyFont="1" applyBorder="1" applyAlignment="1">
      <alignment horizontal="center"/>
    </xf>
    <xf numFmtId="0" fontId="12" fillId="0" borderId="10" xfId="0" applyFont="1" applyBorder="1" applyAlignment="1">
      <alignment horizontal="center"/>
    </xf>
    <xf numFmtId="3" fontId="14" fillId="8" borderId="0" xfId="0" applyNumberFormat="1" applyFont="1" applyFill="1" applyAlignment="1">
      <alignment horizontal="center"/>
    </xf>
    <xf numFmtId="0" fontId="0" fillId="8" borderId="0" xfId="0" applyFill="1" applyAlignment="1">
      <alignment horizontal="right"/>
    </xf>
    <xf numFmtId="10" fontId="12" fillId="0" borderId="0" xfId="0" applyNumberFormat="1" applyFont="1" applyAlignment="1">
      <alignment horizontal="center"/>
    </xf>
    <xf numFmtId="10" fontId="12" fillId="0" borderId="10" xfId="0" applyNumberFormat="1" applyFont="1" applyBorder="1" applyAlignment="1">
      <alignment horizontal="center"/>
    </xf>
    <xf numFmtId="10" fontId="12" fillId="0" borderId="5" xfId="0" applyNumberFormat="1" applyFont="1" applyBorder="1" applyAlignment="1">
      <alignment horizontal="center"/>
    </xf>
    <xf numFmtId="10" fontId="14" fillId="8" borderId="0" xfId="0" applyNumberFormat="1" applyFont="1" applyFill="1" applyAlignment="1">
      <alignment horizontal="center"/>
    </xf>
    <xf numFmtId="0" fontId="13" fillId="0" borderId="4" xfId="0" applyFont="1" applyBorder="1" applyAlignment="1">
      <alignment horizontal="left"/>
    </xf>
    <xf numFmtId="0" fontId="12" fillId="0" borderId="0" xfId="0" applyFont="1" applyAlignment="1">
      <alignment horizontal="center"/>
    </xf>
    <xf numFmtId="0" fontId="14" fillId="8" borderId="0" xfId="0" applyFont="1" applyFill="1" applyAlignment="1">
      <alignment horizontal="center"/>
    </xf>
    <xf numFmtId="4" fontId="12" fillId="0" borderId="0" xfId="0" applyNumberFormat="1" applyFont="1" applyAlignment="1">
      <alignment horizontal="center"/>
    </xf>
    <xf numFmtId="4" fontId="14" fillId="8" borderId="0" xfId="0" applyNumberFormat="1" applyFont="1" applyFill="1" applyAlignment="1">
      <alignment horizontal="center"/>
    </xf>
    <xf numFmtId="164" fontId="12" fillId="0" borderId="0" xfId="0" applyNumberFormat="1" applyFont="1" applyAlignment="1">
      <alignment horizontal="center"/>
    </xf>
    <xf numFmtId="164" fontId="14" fillId="8" borderId="0" xfId="0" applyNumberFormat="1" applyFont="1" applyFill="1" applyAlignment="1">
      <alignment horizontal="center"/>
    </xf>
    <xf numFmtId="165" fontId="12" fillId="0" borderId="0" xfId="0" applyNumberFormat="1" applyFont="1" applyAlignment="1">
      <alignment horizontal="center"/>
    </xf>
    <xf numFmtId="165" fontId="12" fillId="0" borderId="5" xfId="0" applyNumberFormat="1" applyFont="1" applyBorder="1" applyAlignment="1">
      <alignment horizontal="center"/>
    </xf>
    <xf numFmtId="165" fontId="12" fillId="0" borderId="10" xfId="0" applyNumberFormat="1" applyFont="1" applyBorder="1" applyAlignment="1">
      <alignment horizontal="center"/>
    </xf>
    <xf numFmtId="165" fontId="14" fillId="8" borderId="0" xfId="0" applyNumberFormat="1" applyFont="1" applyFill="1" applyAlignment="1">
      <alignment horizontal="center"/>
    </xf>
    <xf numFmtId="0" fontId="13" fillId="0" borderId="10" xfId="0" applyFont="1" applyBorder="1"/>
    <xf numFmtId="166" fontId="12" fillId="0" borderId="0" xfId="0" applyNumberFormat="1" applyFont="1" applyAlignment="1">
      <alignment horizontal="center"/>
    </xf>
    <xf numFmtId="166" fontId="14" fillId="8" borderId="0" xfId="0" applyNumberFormat="1" applyFont="1" applyFill="1" applyAlignment="1">
      <alignment horizontal="center"/>
    </xf>
    <xf numFmtId="0" fontId="13" fillId="4" borderId="10" xfId="0" applyFont="1" applyFill="1" applyBorder="1"/>
    <xf numFmtId="0" fontId="12" fillId="4" borderId="10" xfId="0" applyFont="1" applyFill="1" applyBorder="1"/>
    <xf numFmtId="166" fontId="12" fillId="4" borderId="0" xfId="0" applyNumberFormat="1" applyFont="1" applyFill="1" applyAlignment="1">
      <alignment horizontal="center"/>
    </xf>
    <xf numFmtId="165" fontId="12" fillId="4" borderId="0" xfId="0" applyNumberFormat="1" applyFont="1" applyFill="1" applyAlignment="1">
      <alignment horizontal="center"/>
    </xf>
    <xf numFmtId="165" fontId="12" fillId="4" borderId="10" xfId="0" applyNumberFormat="1" applyFont="1" applyFill="1" applyBorder="1" applyAlignment="1">
      <alignment horizontal="center"/>
    </xf>
    <xf numFmtId="165" fontId="12" fillId="4" borderId="5" xfId="0" applyNumberFormat="1" applyFont="1" applyFill="1" applyBorder="1" applyAlignment="1">
      <alignment horizontal="center"/>
    </xf>
    <xf numFmtId="166" fontId="14" fillId="4" borderId="0" xfId="0" applyNumberFormat="1" applyFont="1" applyFill="1" applyAlignment="1">
      <alignment horizontal="center"/>
    </xf>
    <xf numFmtId="0" fontId="12" fillId="4" borderId="5" xfId="0" applyFont="1" applyFill="1" applyBorder="1"/>
    <xf numFmtId="0" fontId="12" fillId="4" borderId="0" xfId="0" applyFont="1" applyFill="1"/>
    <xf numFmtId="165" fontId="12" fillId="0" borderId="0" xfId="0" applyNumberFormat="1" applyFont="1"/>
    <xf numFmtId="165" fontId="12" fillId="0" borderId="10" xfId="0" applyNumberFormat="1" applyFont="1" applyBorder="1"/>
    <xf numFmtId="0" fontId="2" fillId="8" borderId="0" xfId="0" applyFont="1" applyFill="1"/>
    <xf numFmtId="167" fontId="12" fillId="0" borderId="0" xfId="0" applyNumberFormat="1" applyFont="1" applyAlignment="1">
      <alignment horizontal="center"/>
    </xf>
    <xf numFmtId="167" fontId="12" fillId="0" borderId="5" xfId="0" applyNumberFormat="1" applyFont="1" applyBorder="1" applyAlignment="1">
      <alignment horizontal="center"/>
    </xf>
    <xf numFmtId="167" fontId="12" fillId="0" borderId="10" xfId="0" applyNumberFormat="1" applyFont="1" applyBorder="1" applyAlignment="1">
      <alignment horizontal="center"/>
    </xf>
    <xf numFmtId="167" fontId="12" fillId="0" borderId="5" xfId="0" applyNumberFormat="1" applyFont="1" applyBorder="1"/>
    <xf numFmtId="167" fontId="12" fillId="0" borderId="0" xfId="0" applyNumberFormat="1" applyFont="1"/>
    <xf numFmtId="167" fontId="12" fillId="0" borderId="10" xfId="0" applyNumberFormat="1" applyFont="1" applyBorder="1"/>
    <xf numFmtId="1" fontId="12" fillId="0" borderId="0" xfId="0" applyNumberFormat="1" applyFont="1" applyAlignment="1">
      <alignment horizontal="center"/>
    </xf>
    <xf numFmtId="1" fontId="12" fillId="0" borderId="10" xfId="0" applyNumberFormat="1" applyFont="1" applyBorder="1" applyAlignment="1">
      <alignment horizontal="center"/>
    </xf>
    <xf numFmtId="1" fontId="12" fillId="0" borderId="5" xfId="0" applyNumberFormat="1" applyFont="1" applyBorder="1" applyAlignment="1">
      <alignment horizontal="center"/>
    </xf>
    <xf numFmtId="1" fontId="12" fillId="0" borderId="5" xfId="0" applyNumberFormat="1" applyFont="1" applyBorder="1"/>
    <xf numFmtId="1" fontId="12" fillId="0" borderId="10" xfId="0" applyNumberFormat="1" applyFont="1" applyBorder="1"/>
    <xf numFmtId="1" fontId="12" fillId="0" borderId="0" xfId="0" applyNumberFormat="1" applyFont="1"/>
    <xf numFmtId="0" fontId="12" fillId="0" borderId="11" xfId="0" applyFont="1" applyBorder="1"/>
    <xf numFmtId="0" fontId="12" fillId="0" borderId="12" xfId="0" applyFont="1" applyBorder="1"/>
    <xf numFmtId="0" fontId="12" fillId="0" borderId="13" xfId="0" applyFont="1" applyBorder="1"/>
    <xf numFmtId="0" fontId="0" fillId="0" borderId="11" xfId="0" applyBorder="1"/>
    <xf numFmtId="0" fontId="0" fillId="0" borderId="12" xfId="0" applyBorder="1"/>
    <xf numFmtId="0" fontId="0" fillId="0" borderId="13" xfId="0" applyBorder="1"/>
    <xf numFmtId="0" fontId="0" fillId="0" borderId="10" xfId="0" applyBorder="1"/>
    <xf numFmtId="0" fontId="15" fillId="0" borderId="0" xfId="0" applyFont="1"/>
    <xf numFmtId="0" fontId="0" fillId="9" borderId="0" xfId="0" applyFill="1" applyAlignment="1">
      <alignment horizontal="left" vertical="center"/>
    </xf>
    <xf numFmtId="0" fontId="0" fillId="0" borderId="0" xfId="0" applyAlignment="1">
      <alignment horizontal="left" vertical="center"/>
    </xf>
    <xf numFmtId="0" fontId="0" fillId="9" borderId="14" xfId="0" applyFill="1" applyBorder="1" applyAlignment="1">
      <alignment horizontal="left" vertical="center" wrapText="1"/>
    </xf>
    <xf numFmtId="0" fontId="0" fillId="0" borderId="15" xfId="0" applyBorder="1" applyAlignment="1">
      <alignment horizontal="left" vertical="center"/>
    </xf>
    <xf numFmtId="0" fontId="0" fillId="0" borderId="16" xfId="0" applyBorder="1" applyAlignment="1">
      <alignment horizontal="left" vertical="center"/>
    </xf>
    <xf numFmtId="0" fontId="0" fillId="0" borderId="14" xfId="0" applyBorder="1" applyAlignment="1">
      <alignment horizontal="left" vertical="center" wrapText="1"/>
    </xf>
    <xf numFmtId="0" fontId="1" fillId="0" borderId="0" xfId="0" applyFont="1" applyAlignment="1">
      <alignment horizontal="left"/>
    </xf>
    <xf numFmtId="0" fontId="16" fillId="9" borderId="17" xfId="0" applyFont="1" applyFill="1" applyBorder="1" applyAlignment="1">
      <alignment horizontal="left" vertical="center" wrapText="1" indent="1"/>
    </xf>
    <xf numFmtId="0" fontId="16" fillId="9" borderId="17" xfId="0" applyFont="1" applyFill="1" applyBorder="1" applyAlignment="1">
      <alignment horizontal="right" vertical="center" wrapText="1" indent="1"/>
    </xf>
    <xf numFmtId="0" fontId="17" fillId="0" borderId="17" xfId="0" applyFont="1" applyBorder="1" applyAlignment="1">
      <alignment horizontal="left" vertical="center" wrapText="1" indent="1"/>
    </xf>
    <xf numFmtId="3" fontId="17" fillId="0" borderId="17" xfId="0" applyNumberFormat="1" applyFont="1" applyBorder="1" applyAlignment="1">
      <alignment horizontal="right" vertical="center" indent="1"/>
    </xf>
    <xf numFmtId="0" fontId="17" fillId="10" borderId="17" xfId="0" applyFont="1" applyFill="1" applyBorder="1" applyAlignment="1">
      <alignment horizontal="left" vertical="center" wrapText="1" indent="1"/>
    </xf>
    <xf numFmtId="3" fontId="17" fillId="10" borderId="17" xfId="0" applyNumberFormat="1" applyFont="1" applyFill="1" applyBorder="1" applyAlignment="1">
      <alignment horizontal="right" vertical="center" indent="1"/>
    </xf>
    <xf numFmtId="0" fontId="17" fillId="0" borderId="17" xfId="0" applyFont="1" applyBorder="1" applyAlignment="1">
      <alignment horizontal="left" vertical="center" wrapText="1" indent="2"/>
    </xf>
    <xf numFmtId="10" fontId="17" fillId="0" borderId="17" xfId="0" applyNumberFormat="1" applyFont="1" applyBorder="1" applyAlignment="1">
      <alignment horizontal="right" vertical="center" indent="1"/>
    </xf>
    <xf numFmtId="0" fontId="17" fillId="10" borderId="17" xfId="0" applyFont="1" applyFill="1" applyBorder="1" applyAlignment="1">
      <alignment horizontal="left" vertical="center" wrapText="1" indent="2"/>
    </xf>
    <xf numFmtId="4" fontId="17" fillId="10" borderId="17" xfId="0" applyNumberFormat="1" applyFont="1" applyFill="1" applyBorder="1" applyAlignment="1">
      <alignment horizontal="right" vertical="center" indent="1"/>
    </xf>
    <xf numFmtId="4" fontId="17" fillId="0" borderId="17" xfId="0" applyNumberFormat="1" applyFont="1" applyBorder="1" applyAlignment="1">
      <alignment horizontal="right" vertical="center" indent="1"/>
    </xf>
    <xf numFmtId="166" fontId="17" fillId="10" borderId="17" xfId="0" applyNumberFormat="1" applyFont="1" applyFill="1" applyBorder="1" applyAlignment="1">
      <alignment horizontal="right" vertical="center" indent="1"/>
    </xf>
    <xf numFmtId="167" fontId="17" fillId="0" borderId="17" xfId="0" applyNumberFormat="1" applyFont="1" applyBorder="1" applyAlignment="1">
      <alignment horizontal="right" vertical="center" indent="1"/>
    </xf>
    <xf numFmtId="167" fontId="17" fillId="10" borderId="17" xfId="0" applyNumberFormat="1" applyFont="1" applyFill="1" applyBorder="1" applyAlignment="1">
      <alignment horizontal="right" vertical="center" indent="1"/>
    </xf>
    <xf numFmtId="166" fontId="17" fillId="0" borderId="17" xfId="0" applyNumberFormat="1" applyFont="1" applyBorder="1" applyAlignment="1">
      <alignment horizontal="right" vertical="center" indent="1"/>
    </xf>
    <xf numFmtId="168" fontId="17" fillId="0" borderId="17" xfId="0" applyNumberFormat="1" applyFont="1" applyBorder="1" applyAlignment="1">
      <alignment horizontal="right" vertical="center" indent="1"/>
    </xf>
    <xf numFmtId="168" fontId="17" fillId="10" borderId="17" xfId="0" applyNumberFormat="1" applyFont="1" applyFill="1" applyBorder="1" applyAlignment="1">
      <alignment horizontal="right" vertical="center" indent="1"/>
    </xf>
    <xf numFmtId="0" fontId="17" fillId="0" borderId="17" xfId="0" applyFont="1" applyBorder="1" applyAlignment="1">
      <alignment horizontal="left" vertical="center" wrapText="1" indent="3"/>
    </xf>
    <xf numFmtId="0" fontId="17" fillId="10" borderId="17" xfId="0" applyFont="1" applyFill="1" applyBorder="1" applyAlignment="1">
      <alignment horizontal="left" vertical="center" wrapText="1" indent="3"/>
    </xf>
    <xf numFmtId="9" fontId="17" fillId="10" borderId="17" xfId="0" applyNumberFormat="1" applyFont="1" applyFill="1" applyBorder="1" applyAlignment="1">
      <alignment horizontal="right" vertical="center" indent="1"/>
    </xf>
    <xf numFmtId="169" fontId="17" fillId="10" borderId="17" xfId="0" applyNumberFormat="1" applyFont="1" applyFill="1" applyBorder="1" applyAlignment="1">
      <alignment horizontal="right" vertical="center" indent="1"/>
    </xf>
    <xf numFmtId="169" fontId="17" fillId="0" borderId="17" xfId="0" applyNumberFormat="1" applyFont="1" applyBorder="1" applyAlignment="1">
      <alignment horizontal="right" vertical="center" indent="1"/>
    </xf>
    <xf numFmtId="0" fontId="16" fillId="9" borderId="14" xfId="0" applyFont="1" applyFill="1" applyBorder="1" applyAlignment="1">
      <alignment horizontal="left" vertical="center" wrapText="1" indent="1"/>
    </xf>
    <xf numFmtId="0" fontId="0" fillId="0" borderId="16" xfId="0" applyBorder="1" applyAlignment="1">
      <alignment horizontal="center" vertical="center"/>
    </xf>
    <xf numFmtId="0" fontId="16" fillId="9" borderId="14" xfId="0" applyFont="1" applyFill="1" applyBorder="1" applyAlignment="1">
      <alignment horizontal="right" vertical="top" wrapText="1"/>
    </xf>
    <xf numFmtId="0" fontId="17" fillId="0" borderId="17" xfId="0" applyFont="1" applyBorder="1" applyAlignment="1">
      <alignment horizontal="left" vertical="top" wrapText="1" indent="1"/>
    </xf>
    <xf numFmtId="0" fontId="0" fillId="0" borderId="14" xfId="0" applyBorder="1" applyAlignment="1">
      <alignment horizontal="left" vertical="top" wrapText="1"/>
    </xf>
    <xf numFmtId="0" fontId="16" fillId="9" borderId="17" xfId="0" applyFont="1" applyFill="1" applyBorder="1" applyAlignment="1">
      <alignment horizontal="right" vertical="top" wrapText="1"/>
    </xf>
    <xf numFmtId="0" fontId="18" fillId="0" borderId="0" xfId="0" applyFont="1" applyAlignment="1">
      <alignment horizontal="center" vertical="top"/>
    </xf>
    <xf numFmtId="0" fontId="18" fillId="0" borderId="0" xfId="0" applyFont="1" applyAlignment="1">
      <alignment vertical="top"/>
    </xf>
    <xf numFmtId="0" fontId="19" fillId="0" borderId="0" xfId="0" applyFont="1" applyAlignment="1">
      <alignment horizontal="right" vertical="top"/>
    </xf>
    <xf numFmtId="0" fontId="19" fillId="11" borderId="17" xfId="0" applyFont="1" applyFill="1" applyBorder="1" applyAlignment="1">
      <alignment horizontal="center" vertical="center"/>
    </xf>
    <xf numFmtId="0" fontId="19" fillId="11" borderId="17" xfId="0" applyFont="1" applyFill="1" applyBorder="1" applyAlignment="1">
      <alignment horizontal="left" vertical="center"/>
    </xf>
    <xf numFmtId="0" fontId="19" fillId="11" borderId="17" xfId="0" applyFont="1" applyFill="1" applyBorder="1" applyAlignment="1">
      <alignment horizontal="center" vertical="center" wrapText="1"/>
    </xf>
    <xf numFmtId="0" fontId="18" fillId="0" borderId="17" xfId="0" applyFont="1" applyBorder="1" applyAlignment="1">
      <alignment horizontal="center" vertical="top"/>
    </xf>
    <xf numFmtId="0" fontId="18" fillId="0" borderId="17" xfId="0" applyFont="1" applyBorder="1" applyAlignment="1">
      <alignment horizontal="left" vertical="top" wrapText="1"/>
    </xf>
    <xf numFmtId="0" fontId="18" fillId="0" borderId="17" xfId="0" applyFont="1" applyBorder="1" applyAlignment="1">
      <alignment horizontal="center" vertical="top" wrapText="1"/>
    </xf>
    <xf numFmtId="3" fontId="18" fillId="0" borderId="17" xfId="0" applyNumberFormat="1" applyFont="1" applyBorder="1" applyAlignment="1">
      <alignment horizontal="center" vertical="top" wrapText="1"/>
    </xf>
    <xf numFmtId="3" fontId="18" fillId="0" borderId="17" xfId="0" applyNumberFormat="1" applyFont="1" applyBorder="1" applyAlignment="1">
      <alignment horizontal="center" vertical="top"/>
    </xf>
    <xf numFmtId="0" fontId="18" fillId="0" borderId="17" xfId="0" applyFont="1" applyBorder="1" applyAlignment="1">
      <alignment vertical="top"/>
    </xf>
    <xf numFmtId="0" fontId="19" fillId="0" borderId="17" xfId="0" applyFont="1" applyBorder="1" applyAlignment="1">
      <alignment horizontal="center" vertical="top"/>
    </xf>
    <xf numFmtId="3" fontId="19" fillId="0" borderId="17" xfId="0" applyNumberFormat="1" applyFont="1" applyBorder="1" applyAlignment="1">
      <alignment horizontal="center" vertical="top"/>
    </xf>
    <xf numFmtId="0" fontId="18" fillId="12" borderId="0" xfId="0" applyFont="1" applyFill="1" applyAlignment="1">
      <alignment vertical="top"/>
    </xf>
    <xf numFmtId="0" fontId="19" fillId="12" borderId="0" xfId="0" applyFont="1" applyFill="1" applyAlignment="1">
      <alignment horizontal="right" vertical="top"/>
    </xf>
    <xf numFmtId="0" fontId="18" fillId="0" borderId="0" xfId="0" applyFont="1"/>
    <xf numFmtId="9" fontId="18" fillId="0" borderId="0" xfId="0" applyNumberFormat="1" applyFont="1" applyAlignment="1">
      <alignment horizontal="right" vertical="top"/>
    </xf>
    <xf numFmtId="0" fontId="18" fillId="13" borderId="0" xfId="0" applyFont="1" applyFill="1" applyAlignment="1">
      <alignment vertical="top" wrapText="1"/>
    </xf>
    <xf numFmtId="170" fontId="18" fillId="13" borderId="0" xfId="0" applyNumberFormat="1" applyFont="1" applyFill="1" applyAlignment="1">
      <alignment horizontal="right" vertical="top"/>
    </xf>
    <xf numFmtId="170" fontId="18" fillId="13" borderId="0" xfId="0" applyNumberFormat="1" applyFont="1" applyFill="1" applyAlignment="1">
      <alignment horizontal="right" vertical="top" wrapText="1"/>
    </xf>
    <xf numFmtId="0" fontId="18" fillId="0" borderId="18" xfId="0" applyFont="1" applyBorder="1" applyAlignment="1">
      <alignment horizontal="left" vertical="top" wrapText="1"/>
    </xf>
    <xf numFmtId="170" fontId="18" fillId="0" borderId="19" xfId="0" applyNumberFormat="1" applyFont="1" applyBorder="1" applyAlignment="1">
      <alignment horizontal="right" vertical="top" wrapText="1"/>
    </xf>
    <xf numFmtId="170" fontId="18" fillId="0" borderId="20" xfId="0" applyNumberFormat="1" applyFont="1" applyBorder="1" applyAlignment="1">
      <alignment horizontal="right" vertical="top" wrapText="1"/>
    </xf>
    <xf numFmtId="0" fontId="18" fillId="0" borderId="0" xfId="0" applyFont="1" applyAlignment="1">
      <alignment vertical="top" wrapText="1"/>
    </xf>
    <xf numFmtId="170" fontId="18" fillId="0" borderId="0" xfId="0" applyNumberFormat="1" applyFont="1" applyAlignment="1">
      <alignment horizontal="right" vertical="top" wrapText="1"/>
    </xf>
    <xf numFmtId="3" fontId="18" fillId="0" borderId="0" xfId="0" applyNumberFormat="1" applyFont="1" applyAlignment="1">
      <alignment horizontal="right" vertical="top"/>
    </xf>
    <xf numFmtId="0" fontId="18" fillId="0" borderId="18" xfId="0" applyFont="1" applyBorder="1" applyAlignment="1">
      <alignment vertical="top" wrapText="1"/>
    </xf>
    <xf numFmtId="170" fontId="18" fillId="0" borderId="0" xfId="0" applyNumberFormat="1" applyFont="1" applyAlignment="1">
      <alignment horizontal="right" vertical="top" wrapText="1" readingOrder="1"/>
    </xf>
    <xf numFmtId="0" fontId="19" fillId="0" borderId="0" xfId="0" applyFont="1" applyAlignment="1">
      <alignment vertical="top"/>
    </xf>
    <xf numFmtId="170" fontId="19" fillId="0" borderId="0" xfId="0" applyNumberFormat="1" applyFont="1" applyAlignment="1">
      <alignment horizontal="right" vertical="top"/>
    </xf>
    <xf numFmtId="166" fontId="19" fillId="0" borderId="0" xfId="0" applyNumberFormat="1" applyFont="1" applyAlignment="1">
      <alignment horizontal="right" vertical="top"/>
    </xf>
    <xf numFmtId="0" fontId="18" fillId="0" borderId="0" xfId="0" applyFont="1" applyAlignment="1">
      <alignment horizontal="center" vertical="center"/>
    </xf>
    <xf numFmtId="0" fontId="18" fillId="0" borderId="0" xfId="0" applyFont="1" applyAlignment="1">
      <alignment vertical="center"/>
    </xf>
    <xf numFmtId="0" fontId="20" fillId="0" borderId="0" xfId="0" applyFont="1" applyAlignment="1">
      <alignment vertical="center"/>
    </xf>
    <xf numFmtId="0" fontId="18" fillId="0" borderId="0" xfId="0" applyFont="1" applyAlignment="1">
      <alignment horizontal="left" vertical="center"/>
    </xf>
    <xf numFmtId="0" fontId="18" fillId="0" borderId="0" xfId="0" applyFont="1" applyAlignment="1">
      <alignment horizontal="right" vertical="center"/>
    </xf>
    <xf numFmtId="0" fontId="18" fillId="12" borderId="0" xfId="0" applyFont="1" applyFill="1" applyAlignment="1">
      <alignment horizontal="center" vertical="center"/>
    </xf>
    <xf numFmtId="0" fontId="18" fillId="12" borderId="0" xfId="0" applyFont="1" applyFill="1" applyAlignment="1">
      <alignment vertical="center"/>
    </xf>
    <xf numFmtId="0" fontId="18" fillId="12" borderId="0" xfId="0" applyFont="1" applyFill="1" applyAlignment="1">
      <alignment horizontal="left" vertical="center"/>
    </xf>
    <xf numFmtId="0" fontId="18" fillId="12" borderId="0" xfId="0" applyFont="1" applyFill="1" applyAlignment="1">
      <alignment horizontal="right" vertical="center"/>
    </xf>
    <xf numFmtId="0" fontId="19" fillId="0" borderId="0" xfId="0" applyFont="1" applyAlignment="1">
      <alignment horizontal="center" vertical="center"/>
    </xf>
    <xf numFmtId="0" fontId="18" fillId="0" borderId="0" xfId="0" applyFont="1" applyAlignment="1">
      <alignment horizontal="right" vertical="center" wrapText="1"/>
    </xf>
    <xf numFmtId="0" fontId="18" fillId="14" borderId="0" xfId="0" applyFont="1" applyFill="1" applyAlignment="1">
      <alignment horizontal="center" vertical="center"/>
    </xf>
    <xf numFmtId="0" fontId="18" fillId="14" borderId="0" xfId="0" applyFont="1" applyFill="1" applyAlignment="1">
      <alignment vertical="center"/>
    </xf>
    <xf numFmtId="0" fontId="18" fillId="14" borderId="0" xfId="0" applyFont="1" applyFill="1" applyAlignment="1">
      <alignment horizontal="right" vertical="center" wrapText="1"/>
    </xf>
    <xf numFmtId="0" fontId="18" fillId="14" borderId="0" xfId="0" applyFont="1" applyFill="1" applyAlignment="1">
      <alignment horizontal="right" vertical="center"/>
    </xf>
    <xf numFmtId="0" fontId="18" fillId="0" borderId="0" xfId="0" applyFont="1" applyAlignment="1">
      <alignment vertical="center" wrapText="1"/>
    </xf>
    <xf numFmtId="3" fontId="18" fillId="0" borderId="0" xfId="0" applyNumberFormat="1" applyFont="1" applyAlignment="1">
      <alignment horizontal="right" vertical="center" wrapText="1"/>
    </xf>
    <xf numFmtId="3" fontId="18" fillId="0" borderId="0" xfId="0" applyNumberFormat="1" applyFont="1" applyAlignment="1">
      <alignment horizontal="right" vertical="center"/>
    </xf>
    <xf numFmtId="0" fontId="19" fillId="0" borderId="0" xfId="0" applyFont="1" applyAlignment="1">
      <alignment horizontal="right" vertical="center"/>
    </xf>
    <xf numFmtId="3" fontId="19" fillId="0" borderId="0" xfId="0" applyNumberFormat="1" applyFont="1" applyAlignment="1">
      <alignment horizontal="right" vertical="center"/>
    </xf>
    <xf numFmtId="0" fontId="19" fillId="0" borderId="0" xfId="0" applyFont="1" applyAlignment="1">
      <alignment horizontal="left" vertical="center"/>
    </xf>
    <xf numFmtId="0" fontId="18" fillId="13" borderId="0" xfId="0" applyFont="1" applyFill="1" applyAlignment="1">
      <alignment vertical="center"/>
    </xf>
    <xf numFmtId="0" fontId="21" fillId="13" borderId="0" xfId="0" applyFont="1" applyFill="1" applyAlignment="1">
      <alignment horizontal="center" vertical="center"/>
    </xf>
    <xf numFmtId="0" fontId="18" fillId="13" borderId="0" xfId="0" applyFont="1" applyFill="1" applyAlignment="1">
      <alignment horizontal="center" vertical="center"/>
    </xf>
    <xf numFmtId="0" fontId="18" fillId="13" borderId="0" xfId="0" applyFont="1" applyFill="1" applyAlignment="1">
      <alignment horizontal="center" vertical="center" wrapText="1"/>
    </xf>
    <xf numFmtId="0" fontId="19" fillId="13" borderId="0" xfId="0" applyFont="1" applyFill="1" applyAlignment="1">
      <alignment horizontal="center" vertical="center" wrapText="1"/>
    </xf>
    <xf numFmtId="9" fontId="18" fillId="0" borderId="0" xfId="0" applyNumberFormat="1" applyFont="1" applyAlignment="1">
      <alignment horizontal="right" vertical="center"/>
    </xf>
    <xf numFmtId="0" fontId="18" fillId="12" borderId="0" xfId="0" applyFont="1" applyFill="1" applyAlignment="1">
      <alignment horizontal="left" vertical="center" wrapText="1"/>
    </xf>
    <xf numFmtId="3" fontId="18" fillId="12" borderId="0" xfId="0" applyNumberFormat="1" applyFont="1" applyFill="1" applyAlignment="1">
      <alignment horizontal="right" vertical="center" wrapText="1"/>
    </xf>
    <xf numFmtId="3" fontId="19" fillId="12" borderId="0" xfId="0" applyNumberFormat="1" applyFont="1" applyFill="1" applyAlignment="1">
      <alignment horizontal="right" vertical="center" wrapText="1"/>
    </xf>
    <xf numFmtId="10" fontId="19" fillId="12" borderId="0" xfId="0" applyNumberFormat="1" applyFont="1" applyFill="1" applyAlignment="1">
      <alignment horizontal="right" vertical="center" wrapText="1"/>
    </xf>
    <xf numFmtId="3" fontId="19" fillId="12" borderId="0" xfId="0" applyNumberFormat="1" applyFont="1" applyFill="1" applyAlignment="1">
      <alignment horizontal="right" vertical="center"/>
    </xf>
    <xf numFmtId="10" fontId="19" fillId="12" borderId="0" xfId="0" applyNumberFormat="1" applyFont="1" applyFill="1" applyAlignment="1">
      <alignment horizontal="right" vertical="center"/>
    </xf>
    <xf numFmtId="166" fontId="19" fillId="12" borderId="0" xfId="0" applyNumberFormat="1" applyFont="1" applyFill="1" applyAlignment="1">
      <alignment horizontal="right" vertical="center"/>
    </xf>
    <xf numFmtId="10" fontId="18" fillId="12" borderId="0" xfId="0" applyNumberFormat="1" applyFont="1" applyFill="1" applyAlignment="1">
      <alignment horizontal="right" vertical="center"/>
    </xf>
    <xf numFmtId="10" fontId="18" fillId="12" borderId="0" xfId="0" applyNumberFormat="1" applyFont="1" applyFill="1" applyAlignment="1">
      <alignment horizontal="right" vertical="center" wrapText="1"/>
    </xf>
    <xf numFmtId="3" fontId="18" fillId="15" borderId="0" xfId="0" applyNumberFormat="1" applyFont="1" applyFill="1" applyAlignment="1">
      <alignment horizontal="right" vertical="center" wrapText="1"/>
    </xf>
    <xf numFmtId="10" fontId="21" fillId="12" borderId="0" xfId="0" applyNumberFormat="1" applyFont="1" applyFill="1" applyAlignment="1">
      <alignment horizontal="center" vertical="center" wrapText="1"/>
    </xf>
    <xf numFmtId="3" fontId="21" fillId="0" borderId="0" xfId="0" applyNumberFormat="1" applyFont="1" applyAlignment="1">
      <alignment horizontal="right" vertical="center" wrapText="1"/>
    </xf>
    <xf numFmtId="10" fontId="18" fillId="12" borderId="0" xfId="0" applyNumberFormat="1" applyFont="1" applyFill="1" applyAlignment="1">
      <alignment horizontal="center" vertical="center" wrapText="1"/>
    </xf>
    <xf numFmtId="0" fontId="21" fillId="0" borderId="0" xfId="0" applyFont="1" applyAlignment="1">
      <alignment horizontal="left" vertical="center"/>
    </xf>
    <xf numFmtId="0" fontId="22" fillId="12" borderId="0" xfId="0" applyFont="1" applyFill="1" applyAlignment="1">
      <alignment horizontal="right" vertical="center" wrapText="1"/>
    </xf>
    <xf numFmtId="3" fontId="21" fillId="12" borderId="0" xfId="0" applyNumberFormat="1" applyFont="1" applyFill="1" applyAlignment="1">
      <alignment horizontal="right" vertical="center" wrapText="1"/>
    </xf>
    <xf numFmtId="0" fontId="22" fillId="15" borderId="0" xfId="0" applyFont="1" applyFill="1" applyAlignment="1">
      <alignment horizontal="right" vertical="center" wrapText="1"/>
    </xf>
    <xf numFmtId="3" fontId="21" fillId="15" borderId="0" xfId="0" applyNumberFormat="1" applyFont="1" applyFill="1" applyAlignment="1">
      <alignment horizontal="right" vertical="center" wrapText="1"/>
    </xf>
    <xf numFmtId="0" fontId="3" fillId="0" borderId="0" xfId="0" applyFont="1" applyAlignment="1">
      <alignment horizontal="left" vertical="top" wrapText="1"/>
    </xf>
    <xf numFmtId="0" fontId="0" fillId="16" borderId="0" xfId="0" applyFill="1" applyAlignment="1">
      <alignment horizontal="left" vertical="top"/>
    </xf>
    <xf numFmtId="0" fontId="1" fillId="16" borderId="0" xfId="0" applyFont="1" applyFill="1" applyAlignment="1">
      <alignment horizontal="left" vertical="top"/>
    </xf>
    <xf numFmtId="0" fontId="2" fillId="4" borderId="0" xfId="0" applyFont="1" applyFill="1" applyAlignment="1">
      <alignment horizontal="left" vertical="top"/>
    </xf>
    <xf numFmtId="0" fontId="2" fillId="5" borderId="6" xfId="0" applyFont="1" applyFill="1" applyBorder="1" applyAlignment="1">
      <alignment horizontal="left" vertical="top"/>
    </xf>
    <xf numFmtId="0" fontId="1" fillId="5" borderId="7" xfId="0" applyFont="1" applyFill="1" applyBorder="1" applyAlignment="1">
      <alignment horizontal="left" vertical="top"/>
    </xf>
    <xf numFmtId="0" fontId="1" fillId="5" borderId="8" xfId="0" applyFont="1" applyFill="1" applyBorder="1" applyAlignment="1">
      <alignment horizontal="left" vertical="top"/>
    </xf>
    <xf numFmtId="0" fontId="1" fillId="0" borderId="7" xfId="0" applyFont="1" applyBorder="1" applyAlignment="1">
      <alignment horizontal="left" vertical="top"/>
    </xf>
    <xf numFmtId="0" fontId="1" fillId="0" borderId="8" xfId="0" applyFont="1" applyBorder="1" applyAlignment="1">
      <alignment horizontal="left" vertical="top"/>
    </xf>
    <xf numFmtId="0" fontId="2" fillId="5" borderId="21" xfId="0" applyFont="1" applyFill="1" applyBorder="1" applyAlignment="1">
      <alignment vertical="top"/>
    </xf>
    <xf numFmtId="0" fontId="0" fillId="0" borderId="9" xfId="0" applyBorder="1" applyAlignment="1">
      <alignment horizontal="left" vertical="top" wrapText="1"/>
    </xf>
    <xf numFmtId="0" fontId="2" fillId="0" borderId="22" xfId="0" applyFont="1" applyBorder="1" applyAlignment="1">
      <alignment horizontal="left" vertical="top"/>
    </xf>
    <xf numFmtId="0" fontId="2" fillId="0" borderId="21" xfId="0" applyFont="1" applyBorder="1" applyAlignment="1">
      <alignment horizontal="left" vertical="top"/>
    </xf>
    <xf numFmtId="0" fontId="0" fillId="0" borderId="4" xfId="0" applyBorder="1" applyAlignment="1">
      <alignment horizontal="left" vertical="top" wrapText="1"/>
    </xf>
    <xf numFmtId="0" fontId="2" fillId="0" borderId="10" xfId="0" applyFont="1" applyBorder="1" applyAlignment="1">
      <alignment horizontal="left" vertical="top"/>
    </xf>
    <xf numFmtId="0" fontId="2" fillId="0" borderId="11" xfId="0" applyFont="1" applyBorder="1" applyAlignment="1">
      <alignment horizontal="left" vertical="top"/>
    </xf>
    <xf numFmtId="0" fontId="2" fillId="0" borderId="12" xfId="0" applyFont="1" applyBorder="1" applyAlignment="1">
      <alignment horizontal="left" vertical="top"/>
    </xf>
    <xf numFmtId="0" fontId="0" fillId="0" borderId="23" xfId="0" applyBorder="1" applyAlignment="1">
      <alignment horizontal="left" vertical="top" wrapText="1"/>
    </xf>
    <xf numFmtId="0" fontId="1" fillId="0" borderId="0" xfId="0" applyFont="1" applyAlignment="1">
      <alignment vertical="top" wrapText="1"/>
    </xf>
    <xf numFmtId="0" fontId="1" fillId="0" borderId="5" xfId="0" applyFont="1" applyBorder="1" applyAlignment="1">
      <alignment horizontal="left" vertical="top" wrapText="1"/>
    </xf>
    <xf numFmtId="0" fontId="1" fillId="0" borderId="0" xfId="0" applyFont="1" applyAlignment="1">
      <alignment horizontal="center"/>
    </xf>
    <xf numFmtId="0" fontId="1" fillId="0" borderId="0" xfId="0" applyFont="1"/>
    <xf numFmtId="0" fontId="1" fillId="5" borderId="0" xfId="0" applyFont="1" applyFill="1"/>
    <xf numFmtId="0" fontId="1" fillId="5" borderId="0" xfId="0" applyFont="1" applyFill="1" applyAlignment="1">
      <alignment horizontal="center" wrapText="1"/>
    </xf>
    <xf numFmtId="167" fontId="1" fillId="0" borderId="0" xfId="0" applyNumberFormat="1" applyFont="1" applyAlignment="1">
      <alignment horizontal="center"/>
    </xf>
    <xf numFmtId="9" fontId="1" fillId="0" borderId="0" xfId="0" applyNumberFormat="1" applyFont="1" applyAlignment="1">
      <alignment horizontal="center"/>
    </xf>
    <xf numFmtId="0" fontId="1" fillId="0" borderId="0" xfId="0" applyFont="1" applyAlignment="1">
      <alignment horizontal="left" indent="1"/>
    </xf>
    <xf numFmtId="0" fontId="1" fillId="5" borderId="0" xfId="0" applyFont="1" applyFill="1" applyAlignment="1">
      <alignment horizontal="left"/>
    </xf>
    <xf numFmtId="167" fontId="1" fillId="5" borderId="0" xfId="0" applyNumberFormat="1" applyFont="1" applyFill="1" applyAlignment="1">
      <alignment horizontal="center"/>
    </xf>
    <xf numFmtId="9" fontId="1" fillId="5" borderId="0" xfId="0" applyNumberFormat="1" applyFont="1" applyFill="1" applyAlignment="1">
      <alignment horizontal="center"/>
    </xf>
    <xf numFmtId="169" fontId="1" fillId="0" borderId="0" xfId="0" applyNumberFormat="1" applyFont="1" applyAlignment="1">
      <alignment horizontal="center" wrapText="1"/>
    </xf>
    <xf numFmtId="2" fontId="1" fillId="0" borderId="0" xfId="0" applyNumberFormat="1" applyFont="1" applyAlignment="1">
      <alignment horizontal="center" wrapText="1"/>
    </xf>
    <xf numFmtId="0" fontId="2" fillId="4" borderId="6" xfId="0" applyFont="1" applyFill="1" applyBorder="1" applyAlignment="1">
      <alignment vertical="center"/>
    </xf>
    <xf numFmtId="0" fontId="1" fillId="4" borderId="7" xfId="0" applyFont="1" applyFill="1" applyBorder="1" applyAlignment="1">
      <alignment vertical="center"/>
    </xf>
    <xf numFmtId="0" fontId="1" fillId="4" borderId="8" xfId="0" applyFont="1" applyFill="1" applyBorder="1" applyAlignment="1">
      <alignment vertical="center"/>
    </xf>
    <xf numFmtId="0" fontId="2" fillId="4" borderId="7" xfId="0" applyFont="1" applyFill="1" applyBorder="1" applyAlignment="1">
      <alignment vertical="center"/>
    </xf>
    <xf numFmtId="0" fontId="2" fillId="4" borderId="8" xfId="0" applyFont="1" applyFill="1" applyBorder="1" applyAlignment="1">
      <alignment vertical="center"/>
    </xf>
    <xf numFmtId="0" fontId="0" fillId="0" borderId="0" xfId="0" applyAlignment="1">
      <alignment vertical="center"/>
    </xf>
    <xf numFmtId="0" fontId="2" fillId="5" borderId="22" xfId="0" applyFont="1" applyFill="1" applyBorder="1" applyAlignment="1">
      <alignment vertical="center"/>
    </xf>
    <xf numFmtId="0" fontId="1" fillId="5" borderId="21" xfId="0" applyFont="1" applyFill="1" applyBorder="1" applyAlignment="1">
      <alignment vertical="center"/>
    </xf>
    <xf numFmtId="0" fontId="1" fillId="5" borderId="24" xfId="0" applyFont="1" applyFill="1" applyBorder="1" applyAlignment="1">
      <alignment vertical="center"/>
    </xf>
    <xf numFmtId="0" fontId="4" fillId="5" borderId="6" xfId="0" applyFont="1" applyFill="1" applyBorder="1" applyAlignment="1">
      <alignment vertical="center"/>
    </xf>
    <xf numFmtId="0" fontId="5" fillId="5" borderId="7" xfId="0" applyFont="1" applyFill="1" applyBorder="1" applyAlignment="1">
      <alignment vertical="center"/>
    </xf>
    <xf numFmtId="0" fontId="5" fillId="5" borderId="8" xfId="0" applyFont="1" applyFill="1" applyBorder="1" applyAlignment="1">
      <alignment vertical="center"/>
    </xf>
    <xf numFmtId="0" fontId="23" fillId="5" borderId="0" xfId="0" applyFont="1" applyFill="1" applyAlignment="1">
      <alignment horizontal="left" vertical="center" wrapText="1"/>
    </xf>
    <xf numFmtId="2" fontId="23" fillId="5" borderId="0" xfId="0" applyNumberFormat="1" applyFont="1" applyFill="1" applyAlignment="1">
      <alignment horizontal="center" vertical="center" wrapText="1"/>
    </xf>
    <xf numFmtId="0" fontId="0" fillId="0" borderId="10" xfId="0" applyBorder="1" applyAlignment="1">
      <alignment horizontal="left" vertical="top" wrapText="1"/>
    </xf>
    <xf numFmtId="0" fontId="0" fillId="0" borderId="22" xfId="0" applyBorder="1" applyAlignment="1">
      <alignment horizontal="left" vertical="top" wrapText="1"/>
    </xf>
    <xf numFmtId="0" fontId="0" fillId="0" borderId="21" xfId="0" applyBorder="1" applyAlignment="1">
      <alignment horizontal="left" vertical="top" wrapText="1"/>
    </xf>
    <xf numFmtId="0" fontId="0" fillId="0" borderId="24" xfId="0" applyBorder="1" applyAlignment="1">
      <alignment horizontal="left" vertical="top" wrapText="1"/>
    </xf>
    <xf numFmtId="0" fontId="24" fillId="0" borderId="0" xfId="0" applyFont="1" applyAlignment="1">
      <alignment horizontal="left" vertical="top" wrapText="1"/>
    </xf>
    <xf numFmtId="2" fontId="25" fillId="0" borderId="0" xfId="0" applyNumberFormat="1" applyFont="1" applyAlignment="1">
      <alignment horizontal="center" vertical="top" wrapText="1"/>
    </xf>
    <xf numFmtId="0" fontId="25" fillId="17" borderId="0" xfId="0" applyFont="1" applyFill="1" applyAlignment="1">
      <alignment horizontal="left" vertical="top"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2" fontId="1" fillId="0" borderId="0" xfId="0" applyNumberFormat="1" applyFont="1" applyAlignment="1">
      <alignment vertical="center"/>
    </xf>
    <xf numFmtId="0" fontId="2" fillId="0" borderId="0" xfId="0" applyFont="1" applyAlignment="1">
      <alignment vertical="top" wrapText="1"/>
    </xf>
    <xf numFmtId="0" fontId="0" fillId="0" borderId="25" xfId="0" applyBorder="1" applyAlignment="1">
      <alignment horizontal="left" vertical="top" wrapText="1"/>
    </xf>
    <xf numFmtId="2" fontId="25" fillId="0" borderId="0" xfId="0" applyNumberFormat="1" applyFont="1" applyAlignment="1">
      <alignment horizontal="left" vertical="top" wrapText="1"/>
    </xf>
    <xf numFmtId="0" fontId="25" fillId="0" borderId="0" xfId="0" applyFont="1" applyAlignment="1">
      <alignment horizontal="left" vertical="center" wrapText="1"/>
    </xf>
    <xf numFmtId="2" fontId="24" fillId="0" borderId="0" xfId="0" applyNumberFormat="1" applyFont="1" applyAlignment="1">
      <alignment horizontal="center" vertical="center" wrapText="1"/>
    </xf>
    <xf numFmtId="0" fontId="26" fillId="0" borderId="0" xfId="0" applyFont="1" applyAlignment="1">
      <alignment wrapText="1"/>
    </xf>
    <xf numFmtId="0" fontId="1" fillId="0" borderId="0" xfId="0" applyFont="1" applyAlignment="1">
      <alignment horizontal="center" vertical="center"/>
    </xf>
    <xf numFmtId="169" fontId="1" fillId="0" borderId="0" xfId="0" applyNumberFormat="1" applyFont="1" applyAlignment="1">
      <alignment vertical="center"/>
    </xf>
    <xf numFmtId="9" fontId="1" fillId="0" borderId="0" xfId="0" applyNumberFormat="1" applyFont="1" applyAlignment="1">
      <alignment vertical="center"/>
    </xf>
    <xf numFmtId="164" fontId="1" fillId="0" borderId="0" xfId="0" applyNumberFormat="1" applyFont="1" applyAlignment="1">
      <alignment vertical="center"/>
    </xf>
    <xf numFmtId="0" fontId="1" fillId="0" borderId="0" xfId="0" applyFont="1" applyAlignment="1">
      <alignment vertical="center" wrapText="1"/>
    </xf>
    <xf numFmtId="0" fontId="2" fillId="5" borderId="0" xfId="0" applyFont="1" applyFill="1" applyAlignment="1">
      <alignment vertical="center" wrapText="1"/>
    </xf>
    <xf numFmtId="0" fontId="2" fillId="5" borderId="0" xfId="0" applyFont="1" applyFill="1" applyAlignment="1">
      <alignment horizontal="center" vertical="center" wrapText="1"/>
    </xf>
    <xf numFmtId="0" fontId="1" fillId="0" borderId="0" xfId="0" applyFont="1" applyAlignment="1">
      <alignment horizontal="center" vertical="center" wrapText="1"/>
    </xf>
    <xf numFmtId="169" fontId="1" fillId="0" borderId="0" xfId="0" applyNumberFormat="1" applyFont="1" applyAlignment="1">
      <alignment vertical="center" wrapText="1"/>
    </xf>
    <xf numFmtId="9" fontId="1" fillId="0" borderId="0" xfId="0" applyNumberFormat="1" applyFont="1" applyAlignment="1">
      <alignment vertical="center" wrapText="1"/>
    </xf>
    <xf numFmtId="164" fontId="1" fillId="0" borderId="0" xfId="0" applyNumberFormat="1" applyFont="1" applyAlignment="1">
      <alignment vertical="center" wrapText="1"/>
    </xf>
    <xf numFmtId="0" fontId="0" fillId="17" borderId="0" xfId="0" applyFill="1" applyAlignment="1">
      <alignment vertical="center" wrapText="1"/>
    </xf>
    <xf numFmtId="0" fontId="1" fillId="17" borderId="0" xfId="0" applyFont="1" applyFill="1" applyAlignment="1">
      <alignment horizontal="center" vertical="center" wrapText="1"/>
    </xf>
    <xf numFmtId="2" fontId="1" fillId="17" borderId="0" xfId="0" applyNumberFormat="1" applyFont="1" applyFill="1" applyAlignment="1">
      <alignment horizontal="center" vertical="center" wrapText="1"/>
    </xf>
    <xf numFmtId="0" fontId="27" fillId="0" borderId="0" xfId="0" applyFont="1" applyAlignment="1">
      <alignment vertical="center"/>
    </xf>
    <xf numFmtId="2" fontId="1" fillId="17" borderId="0" xfId="0" applyNumberFormat="1" applyFont="1" applyFill="1" applyAlignment="1">
      <alignment horizontal="center" vertical="center"/>
    </xf>
    <xf numFmtId="0" fontId="1" fillId="17" borderId="0" xfId="0" applyFont="1" applyFill="1" applyAlignment="1">
      <alignment vertical="center"/>
    </xf>
    <xf numFmtId="0" fontId="1" fillId="17" borderId="0" xfId="0" applyFont="1" applyFill="1" applyAlignment="1">
      <alignment horizontal="center" vertical="center"/>
    </xf>
    <xf numFmtId="0" fontId="1" fillId="17" borderId="0" xfId="0" applyFont="1" applyFill="1" applyAlignment="1">
      <alignment vertical="center" wrapText="1"/>
    </xf>
    <xf numFmtId="0" fontId="1" fillId="17" borderId="0" xfId="0" applyFont="1" applyFill="1" applyAlignment="1">
      <alignment horizontal="left" vertical="center"/>
    </xf>
    <xf numFmtId="0" fontId="6" fillId="4" borderId="0" xfId="0" applyFont="1" applyFill="1" applyAlignment="1">
      <alignment vertical="center"/>
    </xf>
    <xf numFmtId="0" fontId="1" fillId="4" borderId="0" xfId="0" applyFont="1" applyFill="1" applyAlignment="1">
      <alignment vertical="center"/>
    </xf>
    <xf numFmtId="0" fontId="1" fillId="4" borderId="0" xfId="0" applyFont="1" applyFill="1" applyAlignment="1">
      <alignment horizontal="center" vertical="center"/>
    </xf>
    <xf numFmtId="0" fontId="2" fillId="0" borderId="0" xfId="0" applyFont="1" applyAlignment="1">
      <alignment horizontal="right" vertical="center"/>
    </xf>
    <xf numFmtId="169" fontId="2" fillId="5" borderId="0" xfId="0" applyNumberFormat="1" applyFont="1" applyFill="1" applyAlignment="1">
      <alignment horizontal="center" vertical="center" wrapText="1"/>
    </xf>
    <xf numFmtId="9" fontId="2" fillId="5" borderId="0" xfId="0" applyNumberFormat="1" applyFont="1" applyFill="1" applyAlignment="1">
      <alignment horizontal="center" vertical="center" wrapText="1"/>
    </xf>
    <xf numFmtId="164" fontId="2" fillId="5" borderId="0" xfId="0" applyNumberFormat="1" applyFont="1" applyFill="1" applyAlignment="1">
      <alignment horizontal="center" vertical="center" wrapText="1"/>
    </xf>
    <xf numFmtId="0" fontId="0" fillId="17" borderId="0" xfId="0" applyFill="1" applyAlignment="1">
      <alignment vertical="center"/>
    </xf>
    <xf numFmtId="169" fontId="1" fillId="17" borderId="0" xfId="0" applyNumberFormat="1" applyFont="1" applyFill="1" applyAlignment="1">
      <alignment horizontal="center" vertical="center"/>
    </xf>
    <xf numFmtId="9" fontId="1" fillId="17" borderId="0" xfId="0" applyNumberFormat="1" applyFont="1" applyFill="1" applyAlignment="1">
      <alignment horizontal="center" vertical="center"/>
    </xf>
    <xf numFmtId="169" fontId="1" fillId="0" borderId="0" xfId="0" applyNumberFormat="1" applyFont="1" applyAlignment="1">
      <alignment horizontal="center" vertical="center"/>
    </xf>
    <xf numFmtId="9" fontId="1" fillId="0" borderId="0" xfId="0" applyNumberFormat="1" applyFont="1" applyAlignment="1">
      <alignment horizontal="center" vertical="center"/>
    </xf>
    <xf numFmtId="164" fontId="1" fillId="0" borderId="0" xfId="0" applyNumberFormat="1" applyFont="1" applyAlignment="1">
      <alignment horizontal="center" vertical="center"/>
    </xf>
    <xf numFmtId="0" fontId="0" fillId="0" borderId="0" xfId="0" applyAlignment="1">
      <alignment horizontal="right" vertical="center"/>
    </xf>
    <xf numFmtId="1" fontId="2" fillId="0" borderId="0" xfId="0" applyNumberFormat="1" applyFont="1" applyAlignment="1">
      <alignment horizontal="center" vertical="center"/>
    </xf>
    <xf numFmtId="169" fontId="2" fillId="0" borderId="0" xfId="0" applyNumberFormat="1" applyFont="1" applyAlignment="1">
      <alignment horizontal="center" vertical="center"/>
    </xf>
    <xf numFmtId="9" fontId="2" fillId="0" borderId="0" xfId="0" applyNumberFormat="1" applyFont="1" applyAlignment="1">
      <alignment horizontal="center" vertical="center"/>
    </xf>
    <xf numFmtId="164" fontId="2" fillId="0" borderId="0" xfId="0" applyNumberFormat="1" applyFont="1" applyAlignment="1">
      <alignment horizontal="center" vertical="center"/>
    </xf>
    <xf numFmtId="0" fontId="0" fillId="0" borderId="0" xfId="0" applyAlignment="1">
      <alignment vertical="top"/>
    </xf>
    <xf numFmtId="0" fontId="28" fillId="0" borderId="0" xfId="0" applyFont="1" applyAlignment="1">
      <alignment vertical="top" wrapText="1"/>
    </xf>
    <xf numFmtId="0" fontId="28" fillId="0" borderId="0" xfId="0" applyFont="1" applyAlignment="1">
      <alignment horizontal="left" vertical="top" wrapText="1"/>
    </xf>
    <xf numFmtId="0" fontId="29" fillId="5" borderId="6" xfId="0" applyFont="1" applyFill="1" applyBorder="1" applyAlignment="1">
      <alignment vertical="top"/>
    </xf>
    <xf numFmtId="0" fontId="28" fillId="5" borderId="8" xfId="0" applyFont="1" applyFill="1" applyBorder="1" applyAlignment="1">
      <alignment horizontal="left" vertical="top" wrapText="1"/>
    </xf>
    <xf numFmtId="0" fontId="0" fillId="0" borderId="25" xfId="0" applyBorder="1" applyAlignment="1">
      <alignment vertical="top" wrapText="1"/>
    </xf>
    <xf numFmtId="0" fontId="0" fillId="0" borderId="8" xfId="0" applyBorder="1" applyAlignment="1">
      <alignment horizontal="left" vertical="top" wrapText="1"/>
    </xf>
    <xf numFmtId="0" fontId="2" fillId="5" borderId="22" xfId="0" applyFont="1" applyFill="1" applyBorder="1" applyAlignment="1">
      <alignment vertical="top" wrapText="1"/>
    </xf>
    <xf numFmtId="0" fontId="0" fillId="5" borderId="8" xfId="0" applyFill="1" applyBorder="1" applyAlignment="1">
      <alignment horizontal="left" vertical="top" wrapText="1"/>
    </xf>
    <xf numFmtId="0" fontId="0" fillId="0" borderId="9" xfId="0" applyBorder="1" applyAlignment="1">
      <alignment vertical="top" wrapText="1"/>
    </xf>
    <xf numFmtId="0" fontId="0" fillId="0" borderId="4" xfId="0" applyBorder="1" applyAlignment="1">
      <alignment vertical="top" wrapText="1"/>
    </xf>
    <xf numFmtId="0" fontId="0" fillId="0" borderId="23" xfId="0" applyBorder="1" applyAlignment="1">
      <alignment vertical="top" wrapText="1"/>
    </xf>
    <xf numFmtId="0" fontId="0" fillId="0" borderId="22" xfId="0" applyBorder="1" applyAlignment="1">
      <alignment vertical="top" wrapText="1"/>
    </xf>
    <xf numFmtId="0" fontId="0" fillId="0" borderId="10" xfId="0" applyBorder="1" applyAlignment="1">
      <alignment vertical="top" wrapText="1"/>
    </xf>
    <xf numFmtId="0" fontId="1" fillId="0" borderId="4" xfId="0" applyFont="1" applyBorder="1" applyAlignment="1">
      <alignment horizontal="left" wrapText="1"/>
    </xf>
    <xf numFmtId="3" fontId="0" fillId="0" borderId="4" xfId="0" applyNumberFormat="1" applyBorder="1" applyAlignment="1">
      <alignment horizontal="left" vertical="top" wrapText="1"/>
    </xf>
    <xf numFmtId="0" fontId="0" fillId="0" borderId="11" xfId="0" applyBorder="1" applyAlignment="1">
      <alignment vertical="top" wrapText="1"/>
    </xf>
    <xf numFmtId="0" fontId="2" fillId="5" borderId="6" xfId="0" applyFont="1" applyFill="1" applyBorder="1" applyAlignment="1">
      <alignment vertical="top" wrapText="1"/>
    </xf>
    <xf numFmtId="0" fontId="1" fillId="4" borderId="0" xfId="0" applyFont="1" applyFill="1"/>
    <xf numFmtId="0" fontId="0" fillId="4" borderId="24" xfId="0" applyFill="1" applyBorder="1" applyAlignment="1">
      <alignment horizontal="left" vertical="top" wrapText="1"/>
    </xf>
    <xf numFmtId="0" fontId="0" fillId="0" borderId="6" xfId="0" applyBorder="1" applyAlignment="1">
      <alignment vertical="top" wrapText="1"/>
    </xf>
    <xf numFmtId="0" fontId="2" fillId="5" borderId="6" xfId="0" applyFont="1" applyFill="1" applyBorder="1" applyAlignment="1">
      <alignment wrapText="1"/>
    </xf>
    <xf numFmtId="0" fontId="2" fillId="5" borderId="8" xfId="0" applyFont="1" applyFill="1" applyBorder="1" applyAlignment="1">
      <alignment horizontal="left" vertical="top" wrapText="1"/>
    </xf>
    <xf numFmtId="171" fontId="0" fillId="0" borderId="25" xfId="0" applyNumberFormat="1" applyBorder="1" applyAlignment="1">
      <alignment horizontal="left" vertical="top" wrapText="1"/>
    </xf>
    <xf numFmtId="0" fontId="0" fillId="0" borderId="25" xfId="0" applyBorder="1" applyAlignment="1">
      <alignment wrapText="1"/>
    </xf>
    <xf numFmtId="10" fontId="0" fillId="0" borderId="25" xfId="0" applyNumberFormat="1" applyBorder="1" applyAlignment="1">
      <alignment horizontal="left" vertical="top" wrapText="1"/>
    </xf>
    <xf numFmtId="0" fontId="30" fillId="5" borderId="24" xfId="0" applyFont="1" applyFill="1" applyBorder="1" applyAlignment="1">
      <alignment horizontal="left" vertical="top" wrapText="1"/>
    </xf>
    <xf numFmtId="0" fontId="31" fillId="0" borderId="25" xfId="0" applyFont="1" applyBorder="1" applyAlignment="1">
      <alignment vertical="top" wrapText="1"/>
    </xf>
    <xf numFmtId="0" fontId="2" fillId="0" borderId="6" xfId="0" applyFont="1" applyBorder="1" applyAlignment="1">
      <alignment wrapText="1"/>
    </xf>
    <xf numFmtId="0" fontId="2" fillId="0" borderId="25" xfId="0" applyFont="1" applyBorder="1" applyAlignment="1">
      <alignment vertical="top" wrapText="1"/>
    </xf>
    <xf numFmtId="0" fontId="6" fillId="18" borderId="0" xfId="0" applyFont="1" applyFill="1"/>
    <xf numFmtId="0" fontId="8" fillId="18" borderId="0" xfId="0" applyFont="1" applyFill="1"/>
    <xf numFmtId="0" fontId="24" fillId="5" borderId="6" xfId="0" applyFont="1" applyFill="1" applyBorder="1" applyAlignment="1">
      <alignment vertical="center"/>
    </xf>
    <xf numFmtId="0" fontId="25" fillId="18" borderId="6" xfId="0" applyFont="1" applyFill="1" applyBorder="1" applyAlignment="1">
      <alignment horizontal="left" vertical="center"/>
    </xf>
    <xf numFmtId="0" fontId="25" fillId="18" borderId="8" xfId="0" applyFont="1" applyFill="1" applyBorder="1" applyAlignment="1">
      <alignment horizontal="left" vertical="center"/>
    </xf>
    <xf numFmtId="0" fontId="25" fillId="19" borderId="25" xfId="0" applyFont="1" applyFill="1" applyBorder="1" applyAlignment="1">
      <alignment vertical="center"/>
    </xf>
    <xf numFmtId="0" fontId="24" fillId="5" borderId="25" xfId="0" applyFont="1" applyFill="1" applyBorder="1" applyAlignment="1">
      <alignment horizontal="center" vertical="center"/>
    </xf>
    <xf numFmtId="0" fontId="24" fillId="0" borderId="25" xfId="0" applyFont="1" applyBorder="1" applyAlignment="1">
      <alignment vertical="center"/>
    </xf>
    <xf numFmtId="167" fontId="25" fillId="18" borderId="25" xfId="0" applyNumberFormat="1" applyFont="1" applyFill="1" applyBorder="1" applyAlignment="1">
      <alignment horizontal="center" vertical="center"/>
    </xf>
    <xf numFmtId="0" fontId="25" fillId="0" borderId="0" xfId="0" applyFont="1" applyAlignment="1">
      <alignment vertical="center"/>
    </xf>
    <xf numFmtId="0" fontId="25" fillId="0" borderId="0" xfId="0" applyFont="1" applyAlignment="1">
      <alignment horizontal="center" vertical="center"/>
    </xf>
    <xf numFmtId="0" fontId="25" fillId="0" borderId="0" xfId="0" applyFont="1" applyAlignment="1">
      <alignment vertical="center" wrapText="1"/>
    </xf>
    <xf numFmtId="0" fontId="2" fillId="4" borderId="0" xfId="0" applyFont="1" applyFill="1" applyAlignment="1">
      <alignment vertical="center"/>
    </xf>
    <xf numFmtId="0" fontId="0" fillId="4" borderId="0" xfId="0" applyFill="1" applyAlignment="1">
      <alignment vertical="center"/>
    </xf>
    <xf numFmtId="0" fontId="25" fillId="4" borderId="0" xfId="0" applyFont="1" applyFill="1" applyAlignment="1">
      <alignment vertical="center"/>
    </xf>
    <xf numFmtId="0" fontId="25" fillId="4" borderId="0" xfId="0" applyFont="1" applyFill="1" applyAlignment="1">
      <alignment horizontal="center" vertical="center"/>
    </xf>
    <xf numFmtId="167" fontId="25" fillId="0" borderId="0" xfId="0" applyNumberFormat="1" applyFont="1" applyAlignment="1">
      <alignment horizontal="center" vertical="center"/>
    </xf>
    <xf numFmtId="9" fontId="25" fillId="0" borderId="0" xfId="0" applyNumberFormat="1" applyFont="1" applyAlignment="1">
      <alignment horizontal="center" vertical="center"/>
    </xf>
    <xf numFmtId="167" fontId="25" fillId="0" borderId="0" xfId="0" applyNumberFormat="1" applyFont="1" applyAlignment="1">
      <alignment vertical="center"/>
    </xf>
    <xf numFmtId="0" fontId="24" fillId="14" borderId="0" xfId="0" applyFont="1" applyFill="1" applyAlignment="1">
      <alignment vertical="center"/>
    </xf>
    <xf numFmtId="0" fontId="25" fillId="5" borderId="0" xfId="0" applyFont="1" applyFill="1" applyAlignment="1">
      <alignment horizontal="center" vertical="center"/>
    </xf>
    <xf numFmtId="0" fontId="25" fillId="14" borderId="0" xfId="0" applyFont="1" applyFill="1" applyAlignment="1">
      <alignment horizontal="center" vertical="center"/>
    </xf>
    <xf numFmtId="0" fontId="25" fillId="17" borderId="0" xfId="0" applyFont="1" applyFill="1" applyAlignment="1">
      <alignment vertical="center"/>
    </xf>
    <xf numFmtId="169" fontId="25" fillId="17" borderId="0" xfId="0" applyNumberFormat="1" applyFont="1" applyFill="1" applyAlignment="1">
      <alignment horizontal="center" vertical="center"/>
    </xf>
    <xf numFmtId="2" fontId="25" fillId="17" borderId="0" xfId="0" applyNumberFormat="1" applyFont="1" applyFill="1" applyAlignment="1">
      <alignment horizontal="center" vertical="center"/>
    </xf>
    <xf numFmtId="0" fontId="25" fillId="0" borderId="0" xfId="0" applyFont="1" applyAlignment="1">
      <alignment horizontal="left" vertical="center"/>
    </xf>
    <xf numFmtId="0" fontId="24" fillId="0" borderId="0" xfId="0" applyFont="1" applyAlignment="1">
      <alignment vertical="center"/>
    </xf>
    <xf numFmtId="169" fontId="25" fillId="0" borderId="0" xfId="0" applyNumberFormat="1" applyFont="1" applyAlignment="1">
      <alignment horizontal="center" vertical="center"/>
    </xf>
    <xf numFmtId="169" fontId="24" fillId="0" borderId="0" xfId="0" applyNumberFormat="1" applyFont="1" applyAlignment="1">
      <alignment horizontal="center" vertical="center"/>
    </xf>
    <xf numFmtId="2" fontId="25" fillId="0" borderId="0" xfId="0" applyNumberFormat="1" applyFont="1" applyAlignment="1">
      <alignment horizontal="center" vertical="center"/>
    </xf>
    <xf numFmtId="0" fontId="32" fillId="0" borderId="0" xfId="0" applyFont="1" applyAlignment="1">
      <alignment horizontal="right" vertical="center"/>
    </xf>
    <xf numFmtId="0" fontId="33" fillId="17" borderId="0" xfId="0" applyFont="1" applyFill="1" applyAlignment="1">
      <alignment horizontal="right" vertical="center"/>
    </xf>
    <xf numFmtId="169" fontId="24" fillId="17" borderId="0" xfId="0" applyNumberFormat="1" applyFont="1" applyFill="1" applyAlignment="1">
      <alignment horizontal="center" vertical="center"/>
    </xf>
    <xf numFmtId="167" fontId="25" fillId="0" borderId="0" xfId="0" applyNumberFormat="1" applyFont="1" applyAlignment="1">
      <alignment horizontal="center" vertical="center" wrapText="1"/>
    </xf>
    <xf numFmtId="172" fontId="25" fillId="0" borderId="0" xfId="0" applyNumberFormat="1" applyFont="1" applyAlignment="1">
      <alignment horizontal="center" vertical="center"/>
    </xf>
    <xf numFmtId="0" fontId="33" fillId="0" borderId="0" xfId="0" applyFont="1" applyAlignment="1">
      <alignment horizontal="right" vertical="center"/>
    </xf>
    <xf numFmtId="173" fontId="24" fillId="0" borderId="0" xfId="0" applyNumberFormat="1" applyFont="1" applyAlignment="1">
      <alignment horizontal="center" vertical="center"/>
    </xf>
    <xf numFmtId="166" fontId="25" fillId="0" borderId="0" xfId="0" applyNumberFormat="1" applyFont="1" applyAlignment="1">
      <alignment horizontal="center" vertical="center"/>
    </xf>
    <xf numFmtId="166" fontId="24" fillId="0" borderId="0" xfId="0" applyNumberFormat="1" applyFont="1" applyAlignment="1">
      <alignment horizontal="center" vertical="center"/>
    </xf>
    <xf numFmtId="0" fontId="24" fillId="5" borderId="0" xfId="0" applyFont="1" applyFill="1" applyAlignment="1">
      <alignment vertical="center" wrapText="1"/>
    </xf>
    <xf numFmtId="0" fontId="25" fillId="5" borderId="0" xfId="0" applyFont="1" applyFill="1" applyAlignment="1">
      <alignment horizontal="center" vertical="center" wrapText="1"/>
    </xf>
    <xf numFmtId="0" fontId="24" fillId="5" borderId="0" xfId="0" applyFont="1" applyFill="1" applyAlignment="1">
      <alignment horizontal="center" vertical="center" wrapText="1"/>
    </xf>
    <xf numFmtId="0" fontId="34" fillId="17" borderId="0" xfId="0" applyFont="1" applyFill="1" applyAlignment="1">
      <alignment horizontal="left" vertical="center"/>
    </xf>
    <xf numFmtId="169" fontId="25" fillId="17" borderId="0" xfId="0" applyNumberFormat="1" applyFont="1" applyFill="1" applyAlignment="1">
      <alignment horizontal="center" vertical="center" wrapText="1"/>
    </xf>
    <xf numFmtId="167" fontId="24" fillId="0" borderId="0" xfId="0" applyNumberFormat="1" applyFont="1" applyAlignment="1">
      <alignment vertical="center" wrapText="1"/>
    </xf>
    <xf numFmtId="0" fontId="25" fillId="0" borderId="0" xfId="0" applyFont="1" applyAlignment="1">
      <alignment horizontal="center" vertical="center" wrapText="1"/>
    </xf>
    <xf numFmtId="167" fontId="24" fillId="0" borderId="0" xfId="0" applyNumberFormat="1" applyFont="1" applyAlignment="1">
      <alignment horizontal="center" vertical="center" wrapText="1"/>
    </xf>
    <xf numFmtId="166" fontId="25" fillId="0" borderId="0" xfId="0" applyNumberFormat="1" applyFont="1" applyAlignment="1">
      <alignment horizontal="center" vertical="center" wrapText="1"/>
    </xf>
    <xf numFmtId="9" fontId="25" fillId="0" borderId="0" xfId="0" applyNumberFormat="1" applyFont="1" applyAlignment="1">
      <alignment horizontal="center" vertical="center" wrapText="1"/>
    </xf>
    <xf numFmtId="9" fontId="24" fillId="0" borderId="0" xfId="0" applyNumberFormat="1" applyFont="1" applyAlignment="1">
      <alignment horizontal="center" vertical="center"/>
    </xf>
    <xf numFmtId="0" fontId="7" fillId="4" borderId="6" xfId="0" applyFont="1" applyFill="1" applyBorder="1" applyAlignment="1">
      <alignment horizontal="left" vertical="center"/>
    </xf>
    <xf numFmtId="0" fontId="7" fillId="4" borderId="7" xfId="0" applyFont="1" applyFill="1" applyBorder="1" applyAlignment="1">
      <alignment horizontal="left" vertical="center"/>
    </xf>
    <xf numFmtId="0" fontId="7" fillId="4" borderId="8" xfId="0" applyFont="1" applyFill="1" applyBorder="1" applyAlignment="1">
      <alignment horizontal="left" vertical="center"/>
    </xf>
    <xf numFmtId="0" fontId="2" fillId="0" borderId="0" xfId="0" applyFont="1" applyAlignment="1">
      <alignment vertical="center"/>
    </xf>
    <xf numFmtId="0" fontId="6" fillId="5" borderId="25" xfId="0" applyFont="1" applyFill="1" applyBorder="1" applyAlignment="1">
      <alignment horizontal="center" vertical="center"/>
    </xf>
    <xf numFmtId="0" fontId="24" fillId="0" borderId="0" xfId="0" applyFont="1" applyAlignment="1">
      <alignment horizontal="center" vertical="center"/>
    </xf>
    <xf numFmtId="0" fontId="7" fillId="5" borderId="6" xfId="0" applyFont="1" applyFill="1" applyBorder="1" applyAlignment="1">
      <alignment horizontal="center" vertical="center"/>
    </xf>
    <xf numFmtId="0" fontId="7" fillId="5" borderId="8" xfId="0" applyFont="1" applyFill="1" applyBorder="1" applyAlignment="1">
      <alignment horizontal="center" vertical="center"/>
    </xf>
    <xf numFmtId="172" fontId="24" fillId="0" borderId="0" xfId="0" applyNumberFormat="1" applyFont="1" applyAlignment="1">
      <alignment horizontal="center" vertical="center"/>
    </xf>
    <xf numFmtId="0" fontId="24" fillId="19" borderId="25" xfId="0" applyFont="1" applyFill="1" applyBorder="1" applyAlignment="1">
      <alignment horizontal="center" vertical="center"/>
    </xf>
    <xf numFmtId="1" fontId="25" fillId="0" borderId="0" xfId="0" applyNumberFormat="1" applyFont="1" applyAlignment="1">
      <alignment horizontal="center" vertical="center"/>
    </xf>
    <xf numFmtId="166" fontId="25" fillId="0" borderId="0" xfId="0" applyNumberFormat="1" applyFont="1" applyAlignment="1">
      <alignment vertical="center"/>
    </xf>
    <xf numFmtId="174" fontId="25" fillId="0" borderId="0" xfId="0" applyNumberFormat="1" applyFont="1" applyAlignment="1">
      <alignment vertical="center"/>
    </xf>
    <xf numFmtId="0" fontId="25" fillId="17" borderId="6" xfId="0" applyFont="1" applyFill="1" applyBorder="1" applyAlignment="1">
      <alignment horizontal="left" vertical="center"/>
    </xf>
    <xf numFmtId="0" fontId="25" fillId="17" borderId="8" xfId="0" applyFont="1" applyFill="1" applyBorder="1" applyAlignment="1">
      <alignment horizontal="left" vertical="center"/>
    </xf>
    <xf numFmtId="174" fontId="0" fillId="4" borderId="0" xfId="0" applyNumberFormat="1" applyFill="1" applyAlignment="1">
      <alignment horizontal="left" vertical="top" wrapText="1"/>
    </xf>
    <xf numFmtId="0" fontId="24" fillId="5" borderId="25" xfId="0" applyFont="1" applyFill="1" applyBorder="1" applyAlignment="1">
      <alignment vertical="center"/>
    </xf>
    <xf numFmtId="0" fontId="24" fillId="5" borderId="23" xfId="0" applyFont="1" applyFill="1" applyBorder="1" applyAlignment="1">
      <alignment horizontal="center" vertical="center"/>
    </xf>
    <xf numFmtId="167" fontId="24" fillId="0" borderId="0" xfId="0" applyNumberFormat="1" applyFont="1" applyAlignment="1">
      <alignment horizontal="center" vertical="center"/>
    </xf>
    <xf numFmtId="167" fontId="25" fillId="17" borderId="25" xfId="0" applyNumberFormat="1" applyFont="1" applyFill="1" applyBorder="1" applyAlignment="1">
      <alignment horizontal="center" vertical="center"/>
    </xf>
    <xf numFmtId="167" fontId="24" fillId="0" borderId="0" xfId="0" applyNumberFormat="1" applyFont="1" applyAlignment="1">
      <alignment vertical="center"/>
    </xf>
    <xf numFmtId="167" fontId="24" fillId="0" borderId="25" xfId="0" applyNumberFormat="1" applyFont="1" applyBorder="1" applyAlignment="1">
      <alignment horizontal="center" vertical="center"/>
    </xf>
    <xf numFmtId="175" fontId="25" fillId="0" borderId="0" xfId="0" applyNumberFormat="1" applyFont="1" applyAlignment="1">
      <alignment horizontal="center" vertical="center"/>
    </xf>
    <xf numFmtId="0" fontId="24" fillId="14" borderId="0" xfId="0" applyFont="1" applyFill="1"/>
    <xf numFmtId="0" fontId="24" fillId="14" borderId="0" xfId="0" applyFont="1" applyFill="1" applyAlignment="1">
      <alignment horizontal="center" vertical="center"/>
    </xf>
    <xf numFmtId="0" fontId="25" fillId="17" borderId="0" xfId="0" applyFont="1" applyFill="1"/>
    <xf numFmtId="166" fontId="25" fillId="17" borderId="0" xfId="0" applyNumberFormat="1" applyFont="1" applyFill="1" applyAlignment="1">
      <alignment horizontal="center"/>
    </xf>
    <xf numFmtId="166" fontId="24" fillId="17" borderId="0" xfId="0" applyNumberFormat="1" applyFont="1" applyFill="1" applyAlignment="1">
      <alignment horizontal="center"/>
    </xf>
    <xf numFmtId="166" fontId="25" fillId="17" borderId="0" xfId="0" applyNumberFormat="1" applyFont="1" applyFill="1" applyAlignment="1">
      <alignment horizontal="center" vertical="center"/>
    </xf>
    <xf numFmtId="9" fontId="25" fillId="17" borderId="0" xfId="0" applyNumberFormat="1" applyFont="1" applyFill="1"/>
    <xf numFmtId="0" fontId="25" fillId="8" borderId="0" xfId="0" applyFont="1" applyFill="1" applyAlignment="1">
      <alignment vertical="center"/>
    </xf>
    <xf numFmtId="166" fontId="25" fillId="8" borderId="0" xfId="0" applyNumberFormat="1" applyFont="1" applyFill="1" applyAlignment="1">
      <alignment horizontal="center" vertical="center"/>
    </xf>
    <xf numFmtId="166" fontId="24" fillId="8" borderId="0" xfId="0" applyNumberFormat="1" applyFont="1" applyFill="1" applyAlignment="1">
      <alignment horizontal="center"/>
    </xf>
    <xf numFmtId="0" fontId="24" fillId="0" borderId="0" xfId="0" applyFont="1" applyAlignment="1">
      <alignment horizontal="right" vertical="center"/>
    </xf>
    <xf numFmtId="0" fontId="25" fillId="17" borderId="0" xfId="0" applyFont="1" applyFill="1" applyAlignment="1">
      <alignment horizontal="center" vertical="center"/>
    </xf>
    <xf numFmtId="0" fontId="24" fillId="17" borderId="0" xfId="0" applyFont="1" applyFill="1" applyAlignment="1">
      <alignment horizontal="center" vertical="center"/>
    </xf>
    <xf numFmtId="166" fontId="25" fillId="17" borderId="0" xfId="0" applyNumberFormat="1" applyFont="1" applyFill="1" applyAlignment="1">
      <alignment horizontal="left" vertical="center"/>
    </xf>
    <xf numFmtId="167" fontId="24" fillId="5" borderId="0" xfId="0" applyNumberFormat="1" applyFont="1" applyFill="1" applyAlignment="1">
      <alignment vertical="center" wrapText="1"/>
    </xf>
    <xf numFmtId="166" fontId="25" fillId="5" borderId="0" xfId="0" applyNumberFormat="1" applyFont="1" applyFill="1" applyAlignment="1">
      <alignment horizontal="center" vertical="center"/>
    </xf>
    <xf numFmtId="167" fontId="25" fillId="17" borderId="0" xfId="0" applyNumberFormat="1" applyFont="1" applyFill="1" applyAlignment="1">
      <alignment vertical="center"/>
    </xf>
    <xf numFmtId="0" fontId="25" fillId="17" borderId="0" xfId="0" applyFont="1" applyFill="1" applyAlignment="1">
      <alignment horizontal="left" vertical="center"/>
    </xf>
    <xf numFmtId="166" fontId="25" fillId="5" borderId="0" xfId="0" applyNumberFormat="1" applyFont="1" applyFill="1" applyAlignment="1">
      <alignment horizontal="center" vertical="center" wrapText="1"/>
    </xf>
    <xf numFmtId="167" fontId="34" fillId="0" borderId="0" xfId="0" applyNumberFormat="1" applyFont="1" applyAlignment="1">
      <alignment horizontal="left" vertical="center"/>
    </xf>
    <xf numFmtId="0" fontId="34" fillId="0" borderId="0" xfId="0" applyFont="1" applyAlignment="1">
      <alignment horizontal="left" vertical="center"/>
    </xf>
    <xf numFmtId="0" fontId="19" fillId="20" borderId="0" xfId="0" applyFont="1" applyFill="1" applyAlignment="1">
      <alignment vertical="center"/>
    </xf>
    <xf numFmtId="0" fontId="35" fillId="0" borderId="0" xfId="0" applyFont="1" applyAlignment="1">
      <alignment vertical="center"/>
    </xf>
    <xf numFmtId="0" fontId="18" fillId="21" borderId="0" xfId="0" applyFont="1" applyFill="1" applyAlignment="1">
      <alignment horizontal="left" vertical="center"/>
    </xf>
    <xf numFmtId="167" fontId="18" fillId="17" borderId="0" xfId="0" applyNumberFormat="1" applyFont="1" applyFill="1" applyAlignment="1">
      <alignment vertical="center"/>
    </xf>
    <xf numFmtId="167" fontId="19" fillId="12" borderId="0" xfId="0" applyNumberFormat="1" applyFont="1" applyFill="1" applyAlignment="1">
      <alignment vertical="center"/>
    </xf>
    <xf numFmtId="0" fontId="35" fillId="0" borderId="0" xfId="0" applyFont="1"/>
    <xf numFmtId="10" fontId="18" fillId="0" borderId="0" xfId="0" applyNumberFormat="1" applyFont="1" applyAlignment="1">
      <alignment vertical="center"/>
    </xf>
    <xf numFmtId="167" fontId="18" fillId="0" borderId="0" xfId="0" applyNumberFormat="1" applyFont="1" applyAlignment="1">
      <alignment vertical="center"/>
    </xf>
    <xf numFmtId="167" fontId="18" fillId="12" borderId="0" xfId="0" applyNumberFormat="1" applyFont="1" applyFill="1" applyAlignment="1">
      <alignment vertical="center"/>
    </xf>
    <xf numFmtId="0" fontId="36" fillId="0" borderId="0" xfId="0" applyFont="1" applyAlignment="1">
      <alignment horizontal="left" vertical="center"/>
    </xf>
    <xf numFmtId="0" fontId="18" fillId="21" borderId="26" xfId="0" applyFont="1" applyFill="1" applyBorder="1" applyAlignment="1">
      <alignment vertical="center"/>
    </xf>
    <xf numFmtId="167" fontId="18" fillId="0" borderId="26" xfId="0" applyNumberFormat="1" applyFont="1" applyBorder="1" applyAlignment="1">
      <alignment vertical="center"/>
    </xf>
    <xf numFmtId="0" fontId="18" fillId="21" borderId="0" xfId="0" applyFont="1" applyFill="1" applyAlignment="1">
      <alignment vertical="center"/>
    </xf>
    <xf numFmtId="9" fontId="18" fillId="17" borderId="0" xfId="0" applyNumberFormat="1" applyFont="1" applyFill="1" applyAlignment="1">
      <alignment vertical="center"/>
    </xf>
    <xf numFmtId="9" fontId="18" fillId="12" borderId="0" xfId="0" applyNumberFormat="1" applyFont="1" applyFill="1" applyAlignment="1">
      <alignment vertical="center"/>
    </xf>
    <xf numFmtId="0" fontId="18" fillId="21" borderId="27" xfId="0" applyFont="1" applyFill="1" applyBorder="1" applyAlignment="1">
      <alignment vertical="center"/>
    </xf>
    <xf numFmtId="176" fontId="18" fillId="0" borderId="27" xfId="0" applyNumberFormat="1" applyFont="1" applyBorder="1" applyAlignment="1">
      <alignment vertical="center"/>
    </xf>
    <xf numFmtId="176" fontId="18" fillId="12" borderId="0" xfId="0" applyNumberFormat="1" applyFont="1" applyFill="1" applyAlignment="1">
      <alignment vertical="center"/>
    </xf>
    <xf numFmtId="0" fontId="19" fillId="21" borderId="0" xfId="0" applyFont="1" applyFill="1" applyAlignment="1">
      <alignment vertical="center"/>
    </xf>
    <xf numFmtId="167" fontId="19" fillId="0" borderId="0" xfId="0" applyNumberFormat="1" applyFont="1" applyAlignment="1">
      <alignment vertical="center"/>
    </xf>
    <xf numFmtId="0" fontId="37" fillId="0" borderId="0" xfId="0" applyFont="1" applyAlignment="1">
      <alignment vertical="center"/>
    </xf>
    <xf numFmtId="176" fontId="18" fillId="17" borderId="0" xfId="0" applyNumberFormat="1" applyFont="1" applyFill="1" applyAlignment="1">
      <alignment vertical="center"/>
    </xf>
    <xf numFmtId="0" fontId="19" fillId="0" borderId="7" xfId="0" applyFont="1" applyBorder="1" applyAlignment="1">
      <alignment vertical="center"/>
    </xf>
    <xf numFmtId="167" fontId="19" fillId="0" borderId="7" xfId="0" applyNumberFormat="1" applyFont="1" applyBorder="1" applyAlignment="1">
      <alignment vertical="center"/>
    </xf>
    <xf numFmtId="0" fontId="35" fillId="4" borderId="0" xfId="0" applyFont="1" applyFill="1" applyAlignment="1">
      <alignment vertical="center"/>
    </xf>
    <xf numFmtId="0" fontId="18" fillId="4" borderId="0" xfId="0" applyFont="1" applyFill="1" applyAlignment="1">
      <alignment vertical="center"/>
    </xf>
    <xf numFmtId="0" fontId="18" fillId="4" borderId="0" xfId="0" applyFont="1" applyFill="1"/>
    <xf numFmtId="0" fontId="19" fillId="0" borderId="28" xfId="0" applyFont="1" applyBorder="1" applyAlignment="1">
      <alignment vertical="center"/>
    </xf>
    <xf numFmtId="167" fontId="19" fillId="0" borderId="29" xfId="0" applyNumberFormat="1" applyFont="1" applyBorder="1" applyAlignment="1">
      <alignment vertical="center"/>
    </xf>
    <xf numFmtId="0" fontId="19" fillId="0" borderId="0" xfId="0" applyFont="1" applyAlignment="1">
      <alignment vertical="center"/>
    </xf>
    <xf numFmtId="0" fontId="18" fillId="8" borderId="0" xfId="0" applyFont="1" applyFill="1" applyAlignment="1">
      <alignment vertical="center"/>
    </xf>
    <xf numFmtId="0" fontId="18" fillId="22" borderId="0" xfId="0" applyFont="1" applyFill="1"/>
    <xf numFmtId="167" fontId="19" fillId="22" borderId="0" xfId="0" applyNumberFormat="1" applyFont="1" applyFill="1" applyAlignment="1">
      <alignment vertical="center"/>
    </xf>
    <xf numFmtId="0" fontId="19" fillId="0" borderId="0" xfId="0" applyFont="1" applyAlignment="1">
      <alignment horizontal="center"/>
    </xf>
    <xf numFmtId="0" fontId="19" fillId="23" borderId="0" xfId="0" applyFont="1" applyFill="1"/>
    <xf numFmtId="0" fontId="19" fillId="23" borderId="0" xfId="0" applyFont="1" applyFill="1" applyAlignment="1">
      <alignment horizontal="right" vertical="center"/>
    </xf>
    <xf numFmtId="0" fontId="19" fillId="0" borderId="0" xfId="0" applyFont="1" applyAlignment="1">
      <alignment wrapText="1"/>
    </xf>
    <xf numFmtId="0" fontId="18" fillId="0" borderId="0" xfId="0" applyFont="1" applyAlignment="1">
      <alignment wrapText="1"/>
    </xf>
    <xf numFmtId="0" fontId="19" fillId="0" borderId="0" xfId="0" applyFont="1" applyAlignment="1">
      <alignment horizontal="center" vertical="top"/>
    </xf>
    <xf numFmtId="177" fontId="18" fillId="0" borderId="0" xfId="0" applyNumberFormat="1" applyFont="1" applyAlignment="1">
      <alignment horizontal="right" vertical="center"/>
    </xf>
    <xf numFmtId="176" fontId="18" fillId="0" borderId="0" xfId="0" applyNumberFormat="1" applyFont="1" applyAlignment="1">
      <alignment horizontal="right" vertical="center"/>
    </xf>
    <xf numFmtId="165" fontId="18" fillId="0" borderId="0" xfId="0" applyNumberFormat="1" applyFont="1" applyAlignment="1">
      <alignment horizontal="right" vertical="center"/>
    </xf>
    <xf numFmtId="0" fontId="38" fillId="0" borderId="0" xfId="0" applyFont="1"/>
    <xf numFmtId="0" fontId="18" fillId="0" borderId="21" xfId="0" applyFont="1" applyBorder="1" applyAlignment="1">
      <alignment horizontal="left" vertical="center"/>
    </xf>
    <xf numFmtId="177" fontId="18" fillId="0" borderId="21" xfId="0" applyNumberFormat="1" applyFont="1" applyBorder="1" applyAlignment="1">
      <alignment horizontal="right" vertical="center"/>
    </xf>
    <xf numFmtId="176" fontId="18" fillId="0" borderId="21" xfId="0" applyNumberFormat="1" applyFont="1" applyBorder="1" applyAlignment="1">
      <alignment horizontal="right" vertical="center"/>
    </xf>
    <xf numFmtId="165" fontId="18" fillId="0" borderId="21" xfId="0" applyNumberFormat="1" applyFont="1" applyBorder="1" applyAlignment="1">
      <alignment horizontal="right" vertical="center"/>
    </xf>
    <xf numFmtId="177" fontId="19" fillId="0" borderId="0" xfId="0" applyNumberFormat="1" applyFont="1" applyAlignment="1">
      <alignment horizontal="right" vertical="center"/>
    </xf>
    <xf numFmtId="176" fontId="19" fillId="0" borderId="0" xfId="0" applyNumberFormat="1" applyFont="1" applyAlignment="1">
      <alignment horizontal="right" vertical="center"/>
    </xf>
    <xf numFmtId="165" fontId="19" fillId="0" borderId="0" xfId="0" applyNumberFormat="1" applyFont="1" applyAlignment="1">
      <alignment horizontal="right" vertical="center"/>
    </xf>
    <xf numFmtId="0" fontId="25" fillId="0" borderId="0" xfId="0" applyFont="1"/>
    <xf numFmtId="0" fontId="25" fillId="24" borderId="0" xfId="0" applyFont="1" applyFill="1" applyAlignment="1">
      <alignment vertical="center"/>
    </xf>
    <xf numFmtId="169" fontId="25" fillId="25" borderId="0" xfId="0" applyNumberFormat="1" applyFont="1" applyFill="1" applyAlignment="1">
      <alignment horizontal="right" vertical="center"/>
    </xf>
    <xf numFmtId="0" fontId="39" fillId="0" borderId="0" xfId="0" applyFont="1"/>
    <xf numFmtId="0" fontId="25" fillId="24" borderId="27" xfId="0" applyFont="1" applyFill="1" applyBorder="1" applyAlignment="1">
      <alignment vertical="center"/>
    </xf>
    <xf numFmtId="0" fontId="25" fillId="0" borderId="27" xfId="0" applyFont="1" applyBorder="1" applyAlignment="1">
      <alignment horizontal="center" vertical="center"/>
    </xf>
    <xf numFmtId="2" fontId="25" fillId="25" borderId="27" xfId="0" applyNumberFormat="1" applyFont="1" applyFill="1" applyBorder="1" applyAlignment="1">
      <alignment horizontal="right" vertical="center"/>
    </xf>
    <xf numFmtId="0" fontId="39" fillId="0" borderId="0" xfId="0" applyFont="1" applyAlignment="1">
      <alignment vertical="center"/>
    </xf>
    <xf numFmtId="169" fontId="25" fillId="0" borderId="0" xfId="0" applyNumberFormat="1" applyFont="1" applyAlignment="1">
      <alignment horizontal="right" vertical="center"/>
    </xf>
    <xf numFmtId="0" fontId="37" fillId="0" borderId="0" xfId="0" applyFont="1"/>
    <xf numFmtId="1" fontId="25" fillId="17" borderId="0" xfId="0" applyNumberFormat="1" applyFont="1" applyFill="1" applyAlignment="1">
      <alignment horizontal="center" vertical="center"/>
    </xf>
    <xf numFmtId="167" fontId="25" fillId="0" borderId="0" xfId="0" applyNumberFormat="1" applyFont="1" applyAlignment="1">
      <alignment horizontal="right" vertical="center"/>
    </xf>
    <xf numFmtId="0" fontId="25" fillId="0" borderId="27" xfId="0" applyFont="1" applyBorder="1" applyAlignment="1">
      <alignment vertical="center"/>
    </xf>
    <xf numFmtId="167" fontId="25" fillId="17" borderId="27" xfId="0" applyNumberFormat="1" applyFont="1" applyFill="1" applyBorder="1" applyAlignment="1">
      <alignment horizontal="right" vertical="center"/>
    </xf>
    <xf numFmtId="0" fontId="25" fillId="0" borderId="0" xfId="0" applyFont="1" applyAlignment="1">
      <alignment horizontal="right" vertical="center"/>
    </xf>
    <xf numFmtId="9" fontId="25" fillId="17" borderId="27" xfId="0" applyNumberFormat="1" applyFont="1" applyFill="1" applyBorder="1" applyAlignment="1">
      <alignment horizontal="center" vertical="center"/>
    </xf>
    <xf numFmtId="167" fontId="25" fillId="0" borderId="27" xfId="0" applyNumberFormat="1" applyFont="1" applyBorder="1" applyAlignment="1">
      <alignment horizontal="right" vertical="center"/>
    </xf>
    <xf numFmtId="167" fontId="24" fillId="0" borderId="0" xfId="0" applyNumberFormat="1" applyFont="1" applyAlignment="1">
      <alignment horizontal="right" vertical="center"/>
    </xf>
    <xf numFmtId="0" fontId="32" fillId="0" borderId="0" xfId="0" applyFont="1" applyAlignment="1">
      <alignment vertical="center"/>
    </xf>
    <xf numFmtId="0" fontId="25" fillId="14" borderId="0" xfId="0" applyFont="1" applyFill="1" applyAlignment="1">
      <alignment vertical="center"/>
    </xf>
    <xf numFmtId="0" fontId="25" fillId="17" borderId="0" xfId="0" applyFont="1" applyFill="1" applyAlignment="1">
      <alignment horizontal="right" vertical="center"/>
    </xf>
    <xf numFmtId="0" fontId="25" fillId="8" borderId="0" xfId="0" applyFont="1" applyFill="1"/>
    <xf numFmtId="0" fontId="25" fillId="26" borderId="27" xfId="0" applyFont="1" applyFill="1" applyBorder="1" applyAlignment="1">
      <alignment vertical="center"/>
    </xf>
    <xf numFmtId="169" fontId="25" fillId="0" borderId="27" xfId="0" applyNumberFormat="1" applyFont="1" applyBorder="1" applyAlignment="1">
      <alignment horizontal="right" vertical="center"/>
    </xf>
    <xf numFmtId="0" fontId="25" fillId="0" borderId="27" xfId="0" applyFont="1" applyBorder="1" applyAlignment="1">
      <alignment vertical="center" wrapText="1"/>
    </xf>
    <xf numFmtId="0" fontId="24" fillId="0" borderId="0" xfId="0" applyFont="1" applyAlignment="1">
      <alignment vertical="center" wrapText="1"/>
    </xf>
    <xf numFmtId="169" fontId="24" fillId="0" borderId="0" xfId="0" applyNumberFormat="1" applyFont="1" applyAlignment="1">
      <alignment horizontal="right" vertical="center"/>
    </xf>
    <xf numFmtId="3" fontId="25" fillId="17" borderId="0" xfId="0" applyNumberFormat="1" applyFont="1" applyFill="1"/>
    <xf numFmtId="168" fontId="25" fillId="0" borderId="0" xfId="0" applyNumberFormat="1" applyFont="1" applyAlignment="1">
      <alignment horizontal="right" vertical="center"/>
    </xf>
    <xf numFmtId="172" fontId="25" fillId="25" borderId="0" xfId="0" applyNumberFormat="1" applyFont="1" applyFill="1" applyAlignment="1">
      <alignment vertical="center"/>
    </xf>
    <xf numFmtId="169" fontId="25" fillId="0" borderId="0" xfId="0" applyNumberFormat="1" applyFont="1" applyAlignment="1">
      <alignment vertical="center"/>
    </xf>
    <xf numFmtId="3" fontId="25" fillId="0" borderId="27" xfId="0" applyNumberFormat="1" applyFont="1" applyBorder="1" applyAlignment="1">
      <alignment horizontal="right" vertical="center"/>
    </xf>
    <xf numFmtId="167" fontId="25" fillId="12" borderId="0" xfId="0" applyNumberFormat="1" applyFont="1" applyFill="1" applyAlignment="1">
      <alignment vertical="center"/>
    </xf>
    <xf numFmtId="167" fontId="25" fillId="27" borderId="0" xfId="0" applyNumberFormat="1" applyFont="1" applyFill="1" applyAlignment="1">
      <alignment vertical="center"/>
    </xf>
    <xf numFmtId="167" fontId="25" fillId="12" borderId="27" xfId="0" applyNumberFormat="1" applyFont="1" applyFill="1" applyBorder="1" applyAlignment="1">
      <alignment vertical="center"/>
    </xf>
    <xf numFmtId="167" fontId="25" fillId="27" borderId="27" xfId="0" applyNumberFormat="1" applyFont="1" applyFill="1" applyBorder="1" applyAlignment="1">
      <alignment vertical="center"/>
    </xf>
    <xf numFmtId="167" fontId="25" fillId="0" borderId="0" xfId="0" applyNumberFormat="1" applyFont="1"/>
    <xf numFmtId="1" fontId="25" fillId="0" borderId="27" xfId="0" applyNumberFormat="1" applyFont="1" applyBorder="1" applyAlignment="1">
      <alignment vertical="center"/>
    </xf>
    <xf numFmtId="9" fontId="25" fillId="27" borderId="27" xfId="0" applyNumberFormat="1" applyFont="1" applyFill="1" applyBorder="1" applyAlignment="1">
      <alignment vertical="center"/>
    </xf>
    <xf numFmtId="0" fontId="40" fillId="4" borderId="0" xfId="0" applyFont="1" applyFill="1" applyAlignment="1">
      <alignment vertical="center"/>
    </xf>
    <xf numFmtId="167" fontId="25" fillId="17" borderId="27" xfId="0" applyNumberFormat="1" applyFont="1" applyFill="1" applyBorder="1" applyAlignment="1">
      <alignment vertical="center"/>
    </xf>
    <xf numFmtId="0" fontId="25" fillId="0" borderId="0" xfId="0" applyFont="1" applyAlignment="1">
      <alignment horizontal="right"/>
    </xf>
    <xf numFmtId="0" fontId="24" fillId="0" borderId="0" xfId="0" applyFont="1" applyAlignment="1">
      <alignment horizontal="right"/>
    </xf>
    <xf numFmtId="0" fontId="24" fillId="0" borderId="0" xfId="0" applyFont="1"/>
    <xf numFmtId="0" fontId="25" fillId="0" borderId="30" xfId="0" applyFont="1" applyBorder="1"/>
    <xf numFmtId="0" fontId="25" fillId="5" borderId="0" xfId="0" applyFont="1" applyFill="1"/>
    <xf numFmtId="167" fontId="19" fillId="14" borderId="0" xfId="0" applyNumberFormat="1" applyFont="1" applyFill="1" applyAlignment="1">
      <alignment vertical="center"/>
    </xf>
    <xf numFmtId="0" fontId="25" fillId="5" borderId="0" xfId="0" applyFont="1" applyFill="1" applyAlignment="1">
      <alignment horizontal="right"/>
    </xf>
    <xf numFmtId="0" fontId="24" fillId="5" borderId="0" xfId="0" applyFont="1" applyFill="1" applyAlignment="1">
      <alignment horizontal="right"/>
    </xf>
    <xf numFmtId="167" fontId="19" fillId="13" borderId="0" xfId="0" applyNumberFormat="1" applyFont="1" applyFill="1" applyAlignment="1">
      <alignment vertical="center"/>
    </xf>
    <xf numFmtId="166" fontId="25" fillId="17" borderId="0" xfId="0" applyNumberFormat="1" applyFont="1" applyFill="1"/>
    <xf numFmtId="167" fontId="18" fillId="24" borderId="0" xfId="0" applyNumberFormat="1" applyFont="1" applyFill="1" applyAlignment="1">
      <alignment vertical="center"/>
    </xf>
    <xf numFmtId="0" fontId="25" fillId="8" borderId="0" xfId="0" applyFont="1" applyFill="1" applyAlignment="1">
      <alignment horizontal="right"/>
    </xf>
    <xf numFmtId="167" fontId="19" fillId="24" borderId="0" xfId="0" applyNumberFormat="1" applyFont="1" applyFill="1" applyAlignment="1">
      <alignment vertical="center"/>
    </xf>
    <xf numFmtId="167" fontId="19" fillId="12" borderId="0" xfId="0" applyNumberFormat="1" applyFont="1" applyFill="1" applyAlignment="1">
      <alignment horizontal="left" vertical="center"/>
    </xf>
    <xf numFmtId="169" fontId="25" fillId="0" borderId="0" xfId="0" applyNumberFormat="1" applyFont="1"/>
    <xf numFmtId="166" fontId="25" fillId="8" borderId="0" xfId="0" applyNumberFormat="1" applyFont="1" applyFill="1"/>
    <xf numFmtId="169" fontId="18" fillId="12" borderId="0" xfId="0" applyNumberFormat="1" applyFont="1" applyFill="1" applyAlignment="1">
      <alignment horizontal="left" vertical="center" indent="2"/>
    </xf>
    <xf numFmtId="169" fontId="25" fillId="17" borderId="0" xfId="0" applyNumberFormat="1" applyFont="1" applyFill="1" applyAlignment="1">
      <alignment horizontal="right"/>
    </xf>
    <xf numFmtId="169" fontId="24" fillId="5" borderId="0" xfId="0" applyNumberFormat="1" applyFont="1" applyFill="1" applyAlignment="1">
      <alignment horizontal="right"/>
    </xf>
    <xf numFmtId="169" fontId="25" fillId="0" borderId="0" xfId="0" applyNumberFormat="1" applyFont="1" applyAlignment="1">
      <alignment horizontal="right"/>
    </xf>
    <xf numFmtId="166" fontId="25" fillId="0" borderId="0" xfId="0" applyNumberFormat="1" applyFont="1"/>
    <xf numFmtId="166" fontId="18" fillId="12" borderId="0" xfId="0" applyNumberFormat="1" applyFont="1" applyFill="1" applyAlignment="1">
      <alignment horizontal="left" vertical="center" indent="2"/>
    </xf>
    <xf numFmtId="166" fontId="25" fillId="0" borderId="0" xfId="0" applyNumberFormat="1" applyFont="1" applyAlignment="1">
      <alignment horizontal="right"/>
    </xf>
    <xf numFmtId="166" fontId="24" fillId="5" borderId="0" xfId="0" applyNumberFormat="1" applyFont="1" applyFill="1" applyAlignment="1">
      <alignment horizontal="right"/>
    </xf>
    <xf numFmtId="166" fontId="25" fillId="17" borderId="0" xfId="0" applyNumberFormat="1" applyFont="1" applyFill="1" applyAlignment="1">
      <alignment horizontal="right"/>
    </xf>
    <xf numFmtId="1" fontId="18" fillId="12" borderId="0" xfId="0" applyNumberFormat="1" applyFont="1" applyFill="1" applyAlignment="1">
      <alignment horizontal="left" vertical="center" indent="2"/>
    </xf>
    <xf numFmtId="1" fontId="25" fillId="0" borderId="0" xfId="0" applyNumberFormat="1" applyFont="1" applyAlignment="1">
      <alignment horizontal="right"/>
    </xf>
    <xf numFmtId="178" fontId="24" fillId="5" borderId="0" xfId="0" applyNumberFormat="1" applyFont="1" applyFill="1" applyAlignment="1">
      <alignment horizontal="right"/>
    </xf>
    <xf numFmtId="1" fontId="25" fillId="0" borderId="0" xfId="0" applyNumberFormat="1" applyFont="1"/>
    <xf numFmtId="167" fontId="18" fillId="12" borderId="0" xfId="0" applyNumberFormat="1" applyFont="1" applyFill="1" applyAlignment="1">
      <alignment horizontal="left" vertical="center" indent="1"/>
    </xf>
    <xf numFmtId="167" fontId="25" fillId="0" borderId="0" xfId="0" applyNumberFormat="1" applyFont="1" applyAlignment="1">
      <alignment horizontal="right"/>
    </xf>
    <xf numFmtId="167" fontId="24" fillId="5" borderId="0" xfId="0" applyNumberFormat="1" applyFont="1" applyFill="1" applyAlignment="1">
      <alignment horizontal="right"/>
    </xf>
    <xf numFmtId="167" fontId="18" fillId="12" borderId="0" xfId="0" applyNumberFormat="1" applyFont="1" applyFill="1" applyAlignment="1">
      <alignment horizontal="left" vertical="center" indent="2"/>
    </xf>
    <xf numFmtId="178" fontId="25" fillId="0" borderId="0" xfId="0" applyNumberFormat="1" applyFont="1" applyAlignment="1">
      <alignment horizontal="right"/>
    </xf>
    <xf numFmtId="167" fontId="25" fillId="5" borderId="0" xfId="0" applyNumberFormat="1" applyFont="1" applyFill="1" applyAlignment="1">
      <alignment horizontal="right"/>
    </xf>
    <xf numFmtId="167" fontId="19" fillId="12" borderId="21" xfId="0" applyNumberFormat="1" applyFont="1" applyFill="1" applyBorder="1" applyAlignment="1">
      <alignment horizontal="left" vertical="center"/>
    </xf>
    <xf numFmtId="167" fontId="24" fillId="0" borderId="21" xfId="0" applyNumberFormat="1" applyFont="1" applyBorder="1" applyAlignment="1">
      <alignment horizontal="right"/>
    </xf>
    <xf numFmtId="167" fontId="24" fillId="5" borderId="21" xfId="0" applyNumberFormat="1" applyFont="1" applyFill="1" applyBorder="1" applyAlignment="1">
      <alignment horizontal="right"/>
    </xf>
    <xf numFmtId="167" fontId="25" fillId="0" borderId="21" xfId="0" applyNumberFormat="1" applyFont="1" applyBorder="1"/>
    <xf numFmtId="167" fontId="18" fillId="0" borderId="0" xfId="0" applyNumberFormat="1" applyFont="1" applyAlignment="1">
      <alignment horizontal="left" vertical="center" indent="1"/>
    </xf>
    <xf numFmtId="167" fontId="18" fillId="12" borderId="0" xfId="0" applyNumberFormat="1" applyFont="1" applyFill="1" applyAlignment="1">
      <alignment horizontal="left" vertical="center"/>
    </xf>
    <xf numFmtId="0" fontId="24" fillId="5" borderId="0" xfId="0" applyFont="1" applyFill="1"/>
    <xf numFmtId="167" fontId="24" fillId="5" borderId="0" xfId="0" applyNumberFormat="1" applyFont="1" applyFill="1"/>
    <xf numFmtId="167" fontId="18" fillId="0" borderId="0" xfId="0" applyNumberFormat="1" applyFont="1" applyAlignment="1">
      <alignment horizontal="left" vertical="center"/>
    </xf>
    <xf numFmtId="9" fontId="25" fillId="17" borderId="0" xfId="0" applyNumberFormat="1" applyFont="1" applyFill="1" applyAlignment="1">
      <alignment horizontal="right"/>
    </xf>
    <xf numFmtId="167" fontId="25" fillId="17" borderId="0" xfId="0" applyNumberFormat="1" applyFont="1" applyFill="1" applyAlignment="1">
      <alignment horizontal="right"/>
    </xf>
    <xf numFmtId="167" fontId="18" fillId="27" borderId="0" xfId="0" applyNumberFormat="1" applyFont="1" applyFill="1" applyAlignment="1">
      <alignment horizontal="left" vertical="center" indent="1"/>
    </xf>
    <xf numFmtId="1" fontId="25" fillId="8" borderId="0" xfId="0" applyNumberFormat="1" applyFont="1" applyFill="1" applyAlignment="1">
      <alignment horizontal="right"/>
    </xf>
    <xf numFmtId="167" fontId="19" fillId="12" borderId="21" xfId="0" applyNumberFormat="1" applyFont="1" applyFill="1" applyBorder="1" applyAlignment="1">
      <alignment vertical="center"/>
    </xf>
    <xf numFmtId="167" fontId="25" fillId="17" borderId="0" xfId="0" applyNumberFormat="1" applyFont="1" applyFill="1"/>
    <xf numFmtId="0" fontId="18" fillId="12" borderId="0" xfId="0" applyFont="1" applyFill="1" applyAlignment="1">
      <alignment horizontal="left" vertical="center" indent="1"/>
    </xf>
    <xf numFmtId="0" fontId="18" fillId="0" borderId="0" xfId="0" applyFont="1" applyAlignment="1">
      <alignment horizontal="left" vertical="center" indent="1"/>
    </xf>
    <xf numFmtId="0" fontId="18" fillId="27" borderId="0" xfId="0" applyFont="1" applyFill="1" applyAlignment="1">
      <alignment horizontal="left" vertical="center" indent="1"/>
    </xf>
    <xf numFmtId="0" fontId="19" fillId="12" borderId="21" xfId="0" applyFont="1" applyFill="1" applyBorder="1" applyAlignment="1">
      <alignment vertical="center"/>
    </xf>
    <xf numFmtId="166" fontId="24" fillId="0" borderId="21" xfId="0" applyNumberFormat="1" applyFont="1" applyBorder="1" applyAlignment="1">
      <alignment horizontal="right"/>
    </xf>
    <xf numFmtId="166" fontId="24" fillId="5" borderId="21" xfId="0" applyNumberFormat="1" applyFont="1" applyFill="1" applyBorder="1" applyAlignment="1">
      <alignment horizontal="right"/>
    </xf>
    <xf numFmtId="0" fontId="24" fillId="0" borderId="21" xfId="0" applyFont="1" applyBorder="1"/>
    <xf numFmtId="0" fontId="24" fillId="0" borderId="0" xfId="0" applyFont="1" applyAlignment="1">
      <alignment horizontal="center"/>
    </xf>
    <xf numFmtId="0" fontId="37" fillId="0" borderId="0" xfId="0" applyFont="1" applyAlignment="1">
      <alignment horizontal="right"/>
    </xf>
    <xf numFmtId="0" fontId="37" fillId="0" borderId="0" xfId="0" applyFont="1" applyAlignment="1">
      <alignment horizontal="left"/>
    </xf>
    <xf numFmtId="166" fontId="24" fillId="0" borderId="0" xfId="0" applyNumberFormat="1" applyFont="1" applyAlignment="1">
      <alignment horizontal="center"/>
    </xf>
    <xf numFmtId="0" fontId="41" fillId="0" borderId="0" xfId="0" applyFont="1" applyAlignment="1">
      <alignment horizontal="right"/>
    </xf>
    <xf numFmtId="0" fontId="42" fillId="4" borderId="0" xfId="0" applyFont="1" applyFill="1"/>
    <xf numFmtId="0" fontId="25" fillId="4" borderId="0" xfId="0" applyFont="1" applyFill="1" applyAlignment="1">
      <alignment horizontal="right"/>
    </xf>
    <xf numFmtId="167" fontId="43" fillId="12" borderId="0" xfId="0" applyNumberFormat="1" applyFont="1" applyFill="1" applyAlignment="1">
      <alignment horizontal="right" vertical="center"/>
    </xf>
    <xf numFmtId="167" fontId="18" fillId="12" borderId="0" xfId="0" applyNumberFormat="1" applyFont="1" applyFill="1" applyAlignment="1">
      <alignment horizontal="right" vertical="center"/>
    </xf>
    <xf numFmtId="167" fontId="43" fillId="14" borderId="0" xfId="0" applyNumberFormat="1" applyFont="1" applyFill="1" applyAlignment="1">
      <alignment horizontal="right" vertical="center"/>
    </xf>
    <xf numFmtId="3" fontId="18" fillId="14" borderId="0" xfId="0" applyNumberFormat="1" applyFont="1" applyFill="1" applyAlignment="1">
      <alignment horizontal="right" vertical="center"/>
    </xf>
    <xf numFmtId="3" fontId="43" fillId="12" borderId="0" xfId="0" applyNumberFormat="1" applyFont="1" applyFill="1" applyAlignment="1">
      <alignment horizontal="right" vertical="center"/>
    </xf>
    <xf numFmtId="3" fontId="18" fillId="28" borderId="0" xfId="0" applyNumberFormat="1" applyFont="1" applyFill="1" applyAlignment="1">
      <alignment horizontal="right" vertical="center"/>
    </xf>
    <xf numFmtId="3" fontId="18" fillId="12" borderId="0" xfId="0" applyNumberFormat="1" applyFont="1" applyFill="1" applyAlignment="1">
      <alignment horizontal="right" vertical="center"/>
    </xf>
    <xf numFmtId="37" fontId="1" fillId="0" borderId="0" xfId="0" applyNumberFormat="1" applyFont="1" applyAlignment="1">
      <alignment horizontal="center"/>
    </xf>
    <xf numFmtId="166" fontId="43" fillId="12" borderId="0" xfId="0" applyNumberFormat="1" applyFont="1" applyFill="1" applyAlignment="1">
      <alignment horizontal="right" vertical="center"/>
    </xf>
    <xf numFmtId="169" fontId="18" fillId="28" borderId="0" xfId="0" applyNumberFormat="1" applyFont="1" applyFill="1" applyAlignment="1">
      <alignment horizontal="right" vertical="center"/>
    </xf>
    <xf numFmtId="169" fontId="18" fillId="12" borderId="0" xfId="0" applyNumberFormat="1" applyFont="1" applyFill="1" applyAlignment="1">
      <alignment horizontal="right" vertical="center"/>
    </xf>
    <xf numFmtId="175" fontId="1" fillId="0" borderId="0" xfId="0" applyNumberFormat="1" applyFont="1"/>
    <xf numFmtId="166" fontId="18" fillId="28" borderId="0" xfId="0" applyNumberFormat="1" applyFont="1" applyFill="1" applyAlignment="1">
      <alignment horizontal="right" vertical="center"/>
    </xf>
    <xf numFmtId="166" fontId="18" fillId="12" borderId="0" xfId="0" applyNumberFormat="1" applyFont="1" applyFill="1" applyAlignment="1">
      <alignment horizontal="right" vertical="center"/>
    </xf>
    <xf numFmtId="167" fontId="18" fillId="12" borderId="12" xfId="0" applyNumberFormat="1" applyFont="1" applyFill="1" applyBorder="1" applyAlignment="1">
      <alignment horizontal="left" vertical="center" indent="2"/>
    </xf>
    <xf numFmtId="1" fontId="43" fillId="12" borderId="12" xfId="0" applyNumberFormat="1" applyFont="1" applyFill="1" applyBorder="1" applyAlignment="1">
      <alignment horizontal="right" vertical="center"/>
    </xf>
    <xf numFmtId="3" fontId="18" fillId="28" borderId="12" xfId="0" applyNumberFormat="1" applyFont="1" applyFill="1" applyBorder="1" applyAlignment="1">
      <alignment horizontal="right" vertical="center"/>
    </xf>
    <xf numFmtId="3" fontId="18" fillId="12" borderId="12" xfId="0" applyNumberFormat="1" applyFont="1" applyFill="1" applyBorder="1" applyAlignment="1">
      <alignment horizontal="right" vertical="center"/>
    </xf>
    <xf numFmtId="167" fontId="18" fillId="28" borderId="0" xfId="0" applyNumberFormat="1" applyFont="1" applyFill="1" applyAlignment="1">
      <alignment horizontal="right" vertical="center"/>
    </xf>
    <xf numFmtId="0" fontId="19" fillId="12" borderId="0" xfId="0" applyFont="1" applyFill="1" applyAlignment="1">
      <alignment horizontal="left" vertical="center"/>
    </xf>
    <xf numFmtId="167" fontId="18" fillId="12" borderId="12" xfId="0" applyNumberFormat="1" applyFont="1" applyFill="1" applyBorder="1" applyAlignment="1">
      <alignment horizontal="left" vertical="center" indent="1"/>
    </xf>
    <xf numFmtId="9" fontId="43" fillId="12" borderId="12" xfId="0" applyNumberFormat="1" applyFont="1" applyFill="1" applyBorder="1" applyAlignment="1">
      <alignment horizontal="right" vertical="center"/>
    </xf>
    <xf numFmtId="167" fontId="18" fillId="12" borderId="12" xfId="0" applyNumberFormat="1" applyFont="1" applyFill="1" applyBorder="1" applyAlignment="1">
      <alignment horizontal="right" vertical="center"/>
    </xf>
    <xf numFmtId="167" fontId="24" fillId="0" borderId="0" xfId="0" applyNumberFormat="1" applyFont="1" applyAlignment="1">
      <alignment horizontal="right"/>
    </xf>
    <xf numFmtId="166" fontId="43" fillId="0" borderId="0" xfId="0" applyNumberFormat="1" applyFont="1" applyAlignment="1">
      <alignment horizontal="right" vertical="center"/>
    </xf>
    <xf numFmtId="167" fontId="44" fillId="12" borderId="21" xfId="0" applyNumberFormat="1" applyFont="1" applyFill="1" applyBorder="1" applyAlignment="1">
      <alignment horizontal="right" vertical="center"/>
    </xf>
    <xf numFmtId="167" fontId="19" fillId="28" borderId="21" xfId="0" applyNumberFormat="1" applyFont="1" applyFill="1" applyBorder="1" applyAlignment="1">
      <alignment horizontal="right" vertical="center"/>
    </xf>
    <xf numFmtId="167" fontId="19" fillId="12" borderId="21" xfId="0" applyNumberFormat="1" applyFont="1" applyFill="1" applyBorder="1" applyAlignment="1">
      <alignment horizontal="right" vertical="center"/>
    </xf>
    <xf numFmtId="167" fontId="45" fillId="14" borderId="0" xfId="0" applyNumberFormat="1" applyFont="1" applyFill="1" applyAlignment="1">
      <alignment horizontal="right" vertical="center"/>
    </xf>
    <xf numFmtId="167" fontId="46" fillId="14" borderId="0" xfId="0" applyNumberFormat="1" applyFont="1" applyFill="1" applyAlignment="1">
      <alignment horizontal="right" vertical="center"/>
    </xf>
    <xf numFmtId="168" fontId="18" fillId="12" borderId="0" xfId="0" applyNumberFormat="1" applyFont="1" applyFill="1" applyAlignment="1">
      <alignment vertical="center"/>
    </xf>
    <xf numFmtId="166" fontId="47" fillId="12" borderId="0" xfId="0" applyNumberFormat="1" applyFont="1" applyFill="1" applyAlignment="1">
      <alignment horizontal="right" vertical="center"/>
    </xf>
    <xf numFmtId="169" fontId="18" fillId="12" borderId="0" xfId="0" applyNumberFormat="1" applyFont="1" applyFill="1" applyAlignment="1">
      <alignment vertical="center"/>
    </xf>
    <xf numFmtId="10" fontId="25" fillId="0" borderId="0" xfId="0" applyNumberFormat="1" applyFont="1" applyAlignment="1">
      <alignment vertical="center"/>
    </xf>
    <xf numFmtId="3" fontId="18" fillId="12" borderId="0" xfId="0" applyNumberFormat="1" applyFont="1" applyFill="1" applyAlignment="1">
      <alignment vertical="center"/>
    </xf>
    <xf numFmtId="3" fontId="25" fillId="0" borderId="0" xfId="0" applyNumberFormat="1" applyFont="1" applyAlignment="1">
      <alignment vertical="center"/>
    </xf>
    <xf numFmtId="178" fontId="18" fillId="12" borderId="0" xfId="0" applyNumberFormat="1" applyFont="1" applyFill="1" applyAlignment="1">
      <alignment horizontal="right" vertical="center"/>
    </xf>
    <xf numFmtId="166" fontId="18" fillId="12" borderId="0" xfId="0" applyNumberFormat="1" applyFont="1" applyFill="1" applyAlignment="1">
      <alignment vertical="center"/>
    </xf>
    <xf numFmtId="0" fontId="18" fillId="12" borderId="31" xfId="0" applyFont="1" applyFill="1" applyBorder="1" applyAlignment="1">
      <alignment vertical="center"/>
    </xf>
    <xf numFmtId="167" fontId="43" fillId="12" borderId="12" xfId="0" applyNumberFormat="1" applyFont="1" applyFill="1" applyBorder="1" applyAlignment="1">
      <alignment horizontal="right" vertical="center"/>
    </xf>
    <xf numFmtId="167" fontId="18" fillId="28" borderId="12" xfId="0" applyNumberFormat="1" applyFont="1" applyFill="1" applyBorder="1" applyAlignment="1">
      <alignment horizontal="right" vertical="center"/>
    </xf>
    <xf numFmtId="167" fontId="18" fillId="12" borderId="31" xfId="0" applyNumberFormat="1" applyFont="1" applyFill="1" applyBorder="1" applyAlignment="1">
      <alignment horizontal="right" vertical="center"/>
    </xf>
    <xf numFmtId="166" fontId="47" fillId="12" borderId="12" xfId="0" applyNumberFormat="1" applyFont="1" applyFill="1" applyBorder="1" applyAlignment="1">
      <alignment horizontal="right" vertical="center"/>
    </xf>
    <xf numFmtId="10" fontId="19" fillId="12" borderId="0" xfId="0" applyNumberFormat="1" applyFont="1" applyFill="1" applyAlignment="1">
      <alignment vertical="center"/>
    </xf>
    <xf numFmtId="0" fontId="19" fillId="12" borderId="0" xfId="0" applyFont="1" applyFill="1" applyAlignment="1">
      <alignment vertical="center"/>
    </xf>
    <xf numFmtId="167" fontId="44" fillId="12" borderId="0" xfId="0" applyNumberFormat="1" applyFont="1" applyFill="1" applyAlignment="1">
      <alignment horizontal="right" vertical="center"/>
    </xf>
    <xf numFmtId="167" fontId="19" fillId="28" borderId="0" xfId="0" applyNumberFormat="1" applyFont="1" applyFill="1" applyAlignment="1">
      <alignment horizontal="right" vertical="center"/>
    </xf>
    <xf numFmtId="167" fontId="19" fillId="12" borderId="0" xfId="0" applyNumberFormat="1" applyFont="1" applyFill="1" applyAlignment="1">
      <alignment horizontal="right" vertical="center"/>
    </xf>
    <xf numFmtId="166" fontId="48" fillId="12" borderId="0" xfId="0" applyNumberFormat="1" applyFont="1" applyFill="1" applyAlignment="1">
      <alignment horizontal="right" vertical="center"/>
    </xf>
    <xf numFmtId="167" fontId="43" fillId="12" borderId="31" xfId="0" applyNumberFormat="1" applyFont="1" applyFill="1" applyBorder="1" applyAlignment="1">
      <alignment horizontal="right" vertical="center"/>
    </xf>
    <xf numFmtId="166" fontId="46" fillId="12" borderId="31" xfId="0" applyNumberFormat="1" applyFont="1" applyFill="1" applyBorder="1" applyAlignment="1">
      <alignment horizontal="right" vertical="center"/>
    </xf>
    <xf numFmtId="169" fontId="19" fillId="12" borderId="0" xfId="0" applyNumberFormat="1" applyFont="1" applyFill="1" applyAlignment="1">
      <alignment vertical="center"/>
    </xf>
    <xf numFmtId="167" fontId="19" fillId="12" borderId="31" xfId="0" applyNumberFormat="1" applyFont="1" applyFill="1" applyBorder="1" applyAlignment="1">
      <alignment vertical="center"/>
    </xf>
    <xf numFmtId="167" fontId="44" fillId="12" borderId="31" xfId="0" applyNumberFormat="1" applyFont="1" applyFill="1" applyBorder="1" applyAlignment="1">
      <alignment horizontal="right" vertical="center"/>
    </xf>
    <xf numFmtId="167" fontId="19" fillId="28" borderId="7" xfId="0" applyNumberFormat="1" applyFont="1" applyFill="1" applyBorder="1" applyAlignment="1">
      <alignment horizontal="right" vertical="center"/>
    </xf>
    <xf numFmtId="167" fontId="19" fillId="12" borderId="7" xfId="0" applyNumberFormat="1" applyFont="1" applyFill="1" applyBorder="1" applyAlignment="1">
      <alignment horizontal="right" vertical="center"/>
    </xf>
    <xf numFmtId="167" fontId="19" fillId="12" borderId="31" xfId="0" applyNumberFormat="1" applyFont="1" applyFill="1" applyBorder="1" applyAlignment="1">
      <alignment horizontal="right" vertical="center"/>
    </xf>
    <xf numFmtId="166" fontId="49" fillId="12" borderId="31" xfId="0" applyNumberFormat="1" applyFont="1" applyFill="1" applyBorder="1" applyAlignment="1">
      <alignment horizontal="right" vertical="center"/>
    </xf>
    <xf numFmtId="178" fontId="44" fillId="12" borderId="0" xfId="0" applyNumberFormat="1" applyFont="1" applyFill="1" applyAlignment="1">
      <alignment horizontal="right" vertical="center"/>
    </xf>
    <xf numFmtId="166" fontId="49" fillId="12" borderId="0" xfId="0" applyNumberFormat="1" applyFont="1" applyFill="1" applyAlignment="1">
      <alignment horizontal="right" vertical="center"/>
    </xf>
    <xf numFmtId="0" fontId="50" fillId="12" borderId="0" xfId="0" applyFont="1" applyFill="1" applyAlignment="1">
      <alignment vertical="center"/>
    </xf>
    <xf numFmtId="0" fontId="50" fillId="12" borderId="0" xfId="0" applyFont="1" applyFill="1" applyAlignment="1">
      <alignment horizontal="right" vertical="center"/>
    </xf>
    <xf numFmtId="166" fontId="50" fillId="28" borderId="0" xfId="0" applyNumberFormat="1" applyFont="1" applyFill="1" applyAlignment="1">
      <alignment horizontal="right" vertical="center"/>
    </xf>
    <xf numFmtId="166" fontId="50" fillId="12" borderId="0" xfId="0" applyNumberFormat="1" applyFont="1" applyFill="1" applyAlignment="1">
      <alignment horizontal="right" vertical="center"/>
    </xf>
    <xf numFmtId="0" fontId="43" fillId="12" borderId="0" xfId="0" applyFont="1" applyFill="1" applyAlignment="1">
      <alignment horizontal="right" vertical="center"/>
    </xf>
    <xf numFmtId="0" fontId="19" fillId="13" borderId="0" xfId="0" applyFont="1" applyFill="1" applyAlignment="1">
      <alignment vertical="center"/>
    </xf>
    <xf numFmtId="0" fontId="19" fillId="13" borderId="0" xfId="0" applyFont="1" applyFill="1" applyAlignment="1">
      <alignment horizontal="center" vertical="center"/>
    </xf>
    <xf numFmtId="167" fontId="18" fillId="14" borderId="0" xfId="0" applyNumberFormat="1" applyFont="1" applyFill="1" applyAlignment="1">
      <alignment horizontal="right" vertical="center"/>
    </xf>
    <xf numFmtId="0" fontId="43" fillId="0" borderId="0" xfId="0" applyFont="1" applyAlignment="1">
      <alignment horizontal="right" vertical="center"/>
    </xf>
    <xf numFmtId="167" fontId="18" fillId="0" borderId="0" xfId="0" applyNumberFormat="1" applyFont="1" applyAlignment="1">
      <alignment horizontal="right" vertical="center"/>
    </xf>
    <xf numFmtId="0" fontId="18" fillId="12" borderId="27" xfId="0" applyFont="1" applyFill="1" applyBorder="1" applyAlignment="1">
      <alignment vertical="center"/>
    </xf>
    <xf numFmtId="10" fontId="18" fillId="27" borderId="27" xfId="0" applyNumberFormat="1" applyFont="1" applyFill="1" applyBorder="1" applyAlignment="1">
      <alignment vertical="center"/>
    </xf>
    <xf numFmtId="167" fontId="18" fillId="12" borderId="27" xfId="0" applyNumberFormat="1" applyFont="1" applyFill="1" applyBorder="1" applyAlignment="1">
      <alignment vertical="center"/>
    </xf>
    <xf numFmtId="167" fontId="43" fillId="0" borderId="27" xfId="0" applyNumberFormat="1" applyFont="1" applyBorder="1" applyAlignment="1">
      <alignment horizontal="right" vertical="center"/>
    </xf>
    <xf numFmtId="167" fontId="18" fillId="0" borderId="27" xfId="0" applyNumberFormat="1" applyFont="1" applyBorder="1" applyAlignment="1">
      <alignment horizontal="right" vertical="center"/>
    </xf>
    <xf numFmtId="166" fontId="18" fillId="27" borderId="27" xfId="0" applyNumberFormat="1" applyFont="1" applyFill="1" applyBorder="1" applyAlignment="1">
      <alignment vertical="center"/>
    </xf>
    <xf numFmtId="166" fontId="18" fillId="0" borderId="0" xfId="0" applyNumberFormat="1" applyFont="1" applyAlignment="1">
      <alignment vertical="center"/>
    </xf>
    <xf numFmtId="167" fontId="18" fillId="0" borderId="27" xfId="0" applyNumberFormat="1" applyFont="1" applyBorder="1" applyAlignment="1">
      <alignment vertical="center"/>
    </xf>
    <xf numFmtId="167" fontId="43" fillId="0" borderId="0" xfId="0" applyNumberFormat="1" applyFont="1" applyAlignment="1">
      <alignment horizontal="right" vertical="center"/>
    </xf>
    <xf numFmtId="0" fontId="25" fillId="0" borderId="32" xfId="0" applyFont="1" applyBorder="1" applyAlignment="1">
      <alignment vertical="center"/>
    </xf>
    <xf numFmtId="0" fontId="25" fillId="0" borderId="32" xfId="0" applyFont="1" applyBorder="1" applyAlignment="1">
      <alignment horizontal="center" vertical="center"/>
    </xf>
    <xf numFmtId="0" fontId="25" fillId="0" borderId="32" xfId="0" applyFont="1" applyBorder="1" applyAlignment="1">
      <alignment vertical="center" wrapText="1"/>
    </xf>
    <xf numFmtId="167" fontId="25" fillId="0" borderId="32" xfId="0" applyNumberFormat="1" applyFont="1" applyBorder="1" applyAlignment="1">
      <alignment horizontal="center" vertical="center"/>
    </xf>
    <xf numFmtId="9" fontId="25" fillId="0" borderId="32" xfId="0" applyNumberFormat="1" applyFont="1" applyBorder="1" applyAlignment="1">
      <alignment horizontal="center" vertical="center"/>
    </xf>
    <xf numFmtId="167" fontId="25" fillId="0" borderId="32" xfId="0" applyNumberFormat="1" applyFont="1" applyBorder="1" applyAlignment="1">
      <alignment vertical="center"/>
    </xf>
    <xf numFmtId="0" fontId="24" fillId="14" borderId="32" xfId="0" applyFont="1" applyFill="1" applyBorder="1" applyAlignment="1">
      <alignment vertical="center"/>
    </xf>
    <xf numFmtId="0" fontId="24" fillId="5" borderId="32" xfId="0" applyFont="1" applyFill="1" applyBorder="1" applyAlignment="1">
      <alignment horizontal="center" vertical="center" wrapText="1"/>
    </xf>
    <xf numFmtId="0" fontId="24" fillId="14" borderId="32" xfId="0" applyFont="1" applyFill="1" applyBorder="1" applyAlignment="1">
      <alignment horizontal="center" vertical="center" wrapText="1"/>
    </xf>
    <xf numFmtId="0" fontId="25" fillId="17" borderId="32" xfId="0" applyFont="1" applyFill="1" applyBorder="1" applyAlignment="1">
      <alignment vertical="center"/>
    </xf>
    <xf numFmtId="0" fontId="25" fillId="17" borderId="32" xfId="0" applyFont="1" applyFill="1" applyBorder="1" applyAlignment="1">
      <alignment horizontal="center" vertical="center"/>
    </xf>
    <xf numFmtId="173" fontId="25" fillId="17" borderId="32" xfId="0" applyNumberFormat="1" applyFont="1" applyFill="1" applyBorder="1" applyAlignment="1">
      <alignment horizontal="center" vertical="center"/>
    </xf>
    <xf numFmtId="1" fontId="25" fillId="17" borderId="32" xfId="0" applyNumberFormat="1" applyFont="1" applyFill="1" applyBorder="1" applyAlignment="1">
      <alignment horizontal="center" vertical="center"/>
    </xf>
    <xf numFmtId="175" fontId="24" fillId="17" borderId="32" xfId="0" applyNumberFormat="1" applyFont="1" applyFill="1" applyBorder="1" applyAlignment="1">
      <alignment horizontal="center" vertical="center"/>
    </xf>
    <xf numFmtId="173" fontId="25" fillId="17" borderId="32" xfId="0" applyNumberFormat="1" applyFont="1" applyFill="1" applyBorder="1" applyAlignment="1">
      <alignment vertical="center"/>
    </xf>
    <xf numFmtId="164" fontId="24" fillId="17" borderId="32" xfId="0" applyNumberFormat="1" applyFont="1" applyFill="1" applyBorder="1" applyAlignment="1">
      <alignment horizontal="center" vertical="center"/>
    </xf>
    <xf numFmtId="0" fontId="32" fillId="17" borderId="32" xfId="0" applyFont="1" applyFill="1" applyBorder="1" applyAlignment="1">
      <alignment horizontal="right" vertical="center"/>
    </xf>
    <xf numFmtId="178" fontId="25" fillId="17" borderId="32" xfId="0" applyNumberFormat="1" applyFont="1" applyFill="1" applyBorder="1" applyAlignment="1">
      <alignment horizontal="center" vertical="center"/>
    </xf>
    <xf numFmtId="9" fontId="25" fillId="17" borderId="32" xfId="0" applyNumberFormat="1" applyFont="1" applyFill="1" applyBorder="1" applyAlignment="1">
      <alignment horizontal="center" vertical="center"/>
    </xf>
    <xf numFmtId="0" fontId="24" fillId="0" borderId="32" xfId="0" applyFont="1" applyBorder="1" applyAlignment="1">
      <alignment horizontal="right" vertical="center" indent="1"/>
    </xf>
    <xf numFmtId="164" fontId="25" fillId="0" borderId="32" xfId="0" applyNumberFormat="1" applyFont="1" applyBorder="1" applyAlignment="1">
      <alignment horizontal="center" vertical="center"/>
    </xf>
    <xf numFmtId="0" fontId="33" fillId="0" borderId="32" xfId="0" applyFont="1" applyBorder="1" applyAlignment="1">
      <alignment horizontal="right" vertical="center"/>
    </xf>
    <xf numFmtId="173" fontId="24" fillId="0" borderId="32" xfId="0" applyNumberFormat="1" applyFont="1" applyBorder="1" applyAlignment="1">
      <alignment horizontal="center" vertical="center"/>
    </xf>
    <xf numFmtId="0" fontId="24" fillId="24" borderId="32" xfId="0" applyFont="1" applyFill="1" applyBorder="1" applyAlignment="1">
      <alignment vertical="center"/>
    </xf>
    <xf numFmtId="0" fontId="25" fillId="24" borderId="32" xfId="0" applyFont="1" applyFill="1" applyBorder="1" applyAlignment="1">
      <alignment vertical="center" wrapText="1"/>
    </xf>
    <xf numFmtId="0" fontId="25" fillId="8" borderId="32" xfId="0" applyFont="1" applyFill="1" applyBorder="1" applyAlignment="1">
      <alignment horizontal="center" vertical="center" wrapText="1"/>
    </xf>
    <xf numFmtId="0" fontId="25" fillId="24" borderId="32" xfId="0" applyFont="1" applyFill="1" applyBorder="1" applyAlignment="1">
      <alignment horizontal="center" vertical="center" wrapText="1"/>
    </xf>
    <xf numFmtId="0" fontId="24" fillId="8" borderId="32" xfId="0" applyFont="1" applyFill="1" applyBorder="1" applyAlignment="1">
      <alignment horizontal="center" vertical="center" wrapText="1"/>
    </xf>
    <xf numFmtId="0" fontId="25" fillId="8" borderId="32" xfId="0" applyFont="1" applyFill="1" applyBorder="1" applyAlignment="1">
      <alignment vertical="center"/>
    </xf>
    <xf numFmtId="0" fontId="25" fillId="8" borderId="32" xfId="0" applyFont="1" applyFill="1" applyBorder="1" applyAlignment="1">
      <alignment horizontal="center" vertical="center"/>
    </xf>
    <xf numFmtId="173" fontId="25" fillId="8" borderId="32" xfId="0" applyNumberFormat="1" applyFont="1" applyFill="1" applyBorder="1" applyAlignment="1">
      <alignment horizontal="center" vertical="center"/>
    </xf>
    <xf numFmtId="173" fontId="24" fillId="8" borderId="32" xfId="0" applyNumberFormat="1" applyFont="1" applyFill="1" applyBorder="1" applyAlignment="1">
      <alignment horizontal="center" vertical="center"/>
    </xf>
    <xf numFmtId="173" fontId="25" fillId="0" borderId="32" xfId="0" applyNumberFormat="1" applyFont="1" applyBorder="1" applyAlignment="1">
      <alignment horizontal="center" vertical="center"/>
    </xf>
    <xf numFmtId="0" fontId="24" fillId="13" borderId="32" xfId="0" applyFont="1" applyFill="1" applyBorder="1" applyAlignment="1">
      <alignment vertical="center"/>
    </xf>
    <xf numFmtId="0" fontId="25" fillId="5" borderId="32" xfId="0" applyFont="1" applyFill="1" applyBorder="1" applyAlignment="1">
      <alignment horizontal="center" vertical="center"/>
    </xf>
    <xf numFmtId="0" fontId="24" fillId="13" borderId="32" xfId="0" applyFont="1" applyFill="1" applyBorder="1" applyAlignment="1">
      <alignment horizontal="center" vertical="center"/>
    </xf>
    <xf numFmtId="167" fontId="25" fillId="17" borderId="32" xfId="0" applyNumberFormat="1" applyFont="1" applyFill="1" applyBorder="1" applyAlignment="1">
      <alignment horizontal="center" vertical="center"/>
    </xf>
    <xf numFmtId="167" fontId="25" fillId="0" borderId="32" xfId="0" applyNumberFormat="1" applyFont="1" applyBorder="1" applyAlignment="1">
      <alignment horizontal="center" vertical="center" wrapText="1"/>
    </xf>
    <xf numFmtId="0" fontId="32" fillId="0" borderId="32" xfId="0" applyFont="1" applyBorder="1" applyAlignment="1">
      <alignment horizontal="right" vertical="center"/>
    </xf>
    <xf numFmtId="0" fontId="25" fillId="0" borderId="32" xfId="0" applyFont="1" applyBorder="1" applyAlignment="1">
      <alignment horizontal="right" vertical="center"/>
    </xf>
    <xf numFmtId="169" fontId="25" fillId="0" borderId="32" xfId="0" applyNumberFormat="1" applyFont="1" applyBorder="1" applyAlignment="1">
      <alignment horizontal="center" vertical="center"/>
    </xf>
    <xf numFmtId="169" fontId="25" fillId="0" borderId="32" xfId="0" applyNumberFormat="1" applyFont="1" applyBorder="1" applyAlignment="1">
      <alignment vertical="center" wrapText="1"/>
    </xf>
    <xf numFmtId="0" fontId="24" fillId="5" borderId="32" xfId="0" applyFont="1" applyFill="1" applyBorder="1" applyAlignment="1">
      <alignment vertical="center" wrapText="1"/>
    </xf>
    <xf numFmtId="0" fontId="25" fillId="5" borderId="32" xfId="0" applyFont="1" applyFill="1" applyBorder="1" applyAlignment="1">
      <alignment horizontal="center" vertical="center" wrapText="1"/>
    </xf>
    <xf numFmtId="167" fontId="25" fillId="5" borderId="32" xfId="0" applyNumberFormat="1" applyFont="1" applyFill="1" applyBorder="1" applyAlignment="1">
      <alignment horizontal="center" vertical="center" wrapText="1"/>
    </xf>
    <xf numFmtId="167" fontId="32" fillId="5" borderId="32" xfId="0" applyNumberFormat="1" applyFont="1" applyFill="1" applyBorder="1" applyAlignment="1">
      <alignment horizontal="center" vertical="center" wrapText="1"/>
    </xf>
    <xf numFmtId="0" fontId="34" fillId="0" borderId="32" xfId="0" applyFont="1" applyBorder="1" applyAlignment="1">
      <alignment horizontal="left" vertical="center"/>
    </xf>
    <xf numFmtId="169" fontId="25" fillId="0" borderId="32" xfId="0" applyNumberFormat="1" applyFont="1" applyBorder="1" applyAlignment="1">
      <alignment horizontal="center" vertical="center" wrapText="1"/>
    </xf>
    <xf numFmtId="166" fontId="32" fillId="0" borderId="32" xfId="0" applyNumberFormat="1" applyFont="1" applyBorder="1" applyAlignment="1">
      <alignment horizontal="center" vertical="center" wrapText="1"/>
    </xf>
    <xf numFmtId="169" fontId="24" fillId="0" borderId="32" xfId="0" applyNumberFormat="1" applyFont="1" applyBorder="1" applyAlignment="1">
      <alignment horizontal="center" vertical="center"/>
    </xf>
    <xf numFmtId="172" fontId="25" fillId="0" borderId="32" xfId="0" applyNumberFormat="1" applyFont="1" applyBorder="1" applyAlignment="1">
      <alignment horizontal="center" vertical="center"/>
    </xf>
    <xf numFmtId="172" fontId="24" fillId="0" borderId="32" xfId="0" applyNumberFormat="1" applyFont="1" applyBorder="1" applyAlignment="1">
      <alignment horizontal="center" vertical="center"/>
    </xf>
    <xf numFmtId="167" fontId="24" fillId="0" borderId="32" xfId="0" applyNumberFormat="1" applyFont="1" applyBorder="1" applyAlignment="1">
      <alignment horizontal="center" vertical="center"/>
    </xf>
    <xf numFmtId="0" fontId="25" fillId="0" borderId="32" xfId="0" applyFont="1" applyBorder="1" applyAlignment="1">
      <alignment horizontal="center" vertical="center" wrapText="1"/>
    </xf>
    <xf numFmtId="166" fontId="25" fillId="0" borderId="32" xfId="0" applyNumberFormat="1" applyFont="1" applyBorder="1" applyAlignment="1">
      <alignment horizontal="center" vertical="center" wrapText="1"/>
    </xf>
    <xf numFmtId="9" fontId="25" fillId="0" borderId="32" xfId="0" applyNumberFormat="1" applyFont="1" applyBorder="1" applyAlignment="1">
      <alignment horizontal="center" vertical="center" wrapText="1"/>
    </xf>
    <xf numFmtId="173" fontId="25" fillId="0" borderId="32" xfId="0" applyNumberFormat="1" applyFont="1" applyBorder="1" applyAlignment="1">
      <alignment vertical="center"/>
    </xf>
    <xf numFmtId="179" fontId="25" fillId="0" borderId="32" xfId="0" applyNumberFormat="1" applyFont="1" applyBorder="1" applyAlignment="1">
      <alignment vertical="center"/>
    </xf>
    <xf numFmtId="166" fontId="25" fillId="0" borderId="32" xfId="0" applyNumberFormat="1" applyFont="1" applyBorder="1" applyAlignment="1">
      <alignment horizontal="center" vertical="center"/>
    </xf>
    <xf numFmtId="166" fontId="24" fillId="0" borderId="32" xfId="0" applyNumberFormat="1" applyFont="1" applyBorder="1" applyAlignment="1">
      <alignment horizontal="center" vertical="center"/>
    </xf>
    <xf numFmtId="167" fontId="24" fillId="0" borderId="32" xfId="0" applyNumberFormat="1" applyFont="1" applyBorder="1" applyAlignment="1">
      <alignment vertical="center" wrapText="1"/>
    </xf>
    <xf numFmtId="167" fontId="24" fillId="0" borderId="32" xfId="0" applyNumberFormat="1" applyFont="1" applyBorder="1" applyAlignment="1">
      <alignment horizontal="center" vertical="center" wrapText="1"/>
    </xf>
    <xf numFmtId="166" fontId="25" fillId="0" borderId="32" xfId="0" applyNumberFormat="1" applyFont="1" applyBorder="1" applyAlignment="1">
      <alignment vertical="center"/>
    </xf>
    <xf numFmtId="174" fontId="25" fillId="0" borderId="32" xfId="0" applyNumberFormat="1" applyFont="1" applyBorder="1" applyAlignment="1">
      <alignment vertical="center"/>
    </xf>
    <xf numFmtId="9" fontId="24" fillId="0" borderId="32" xfId="0" applyNumberFormat="1" applyFont="1" applyBorder="1" applyAlignment="1">
      <alignment horizontal="center" vertical="center"/>
    </xf>
    <xf numFmtId="0" fontId="24" fillId="0" borderId="32" xfId="0" applyFont="1" applyBorder="1" applyAlignment="1">
      <alignment vertical="center"/>
    </xf>
    <xf numFmtId="0" fontId="24" fillId="0" borderId="32" xfId="0" applyFont="1" applyBorder="1" applyAlignment="1">
      <alignment horizontal="center" vertical="center"/>
    </xf>
    <xf numFmtId="167" fontId="24" fillId="0" borderId="32" xfId="0" applyNumberFormat="1" applyFont="1" applyBorder="1" applyAlignment="1">
      <alignment vertical="center"/>
    </xf>
    <xf numFmtId="9" fontId="25" fillId="0" borderId="32" xfId="0" applyNumberFormat="1" applyFont="1" applyBorder="1" applyAlignment="1">
      <alignment vertical="center"/>
    </xf>
    <xf numFmtId="1" fontId="25" fillId="0" borderId="32" xfId="0" applyNumberFormat="1" applyFont="1" applyBorder="1" applyAlignment="1">
      <alignment horizontal="center" vertical="center"/>
    </xf>
    <xf numFmtId="175" fontId="25" fillId="0" borderId="32" xfId="0" applyNumberFormat="1" applyFont="1" applyBorder="1" applyAlignment="1">
      <alignment horizontal="center" vertical="center"/>
    </xf>
    <xf numFmtId="0" fontId="51" fillId="0" borderId="0" xfId="0" applyFont="1"/>
    <xf numFmtId="0" fontId="51" fillId="0" borderId="0" xfId="0" applyFont="1" applyAlignment="1">
      <alignment horizontal="center"/>
    </xf>
    <xf numFmtId="0" fontId="51" fillId="0" borderId="0" xfId="0" applyFont="1" applyAlignment="1">
      <alignment horizontal="right"/>
    </xf>
    <xf numFmtId="3" fontId="51" fillId="0" borderId="0" xfId="0" applyNumberFormat="1" applyFont="1" applyAlignment="1">
      <alignment horizontal="center"/>
    </xf>
    <xf numFmtId="0" fontId="52" fillId="0" borderId="0" xfId="0" applyFont="1" applyAlignment="1">
      <alignment horizontal="center"/>
    </xf>
    <xf numFmtId="0" fontId="52" fillId="13" borderId="0" xfId="0" applyFont="1" applyFill="1"/>
    <xf numFmtId="0" fontId="52" fillId="13" borderId="0" xfId="0" applyFont="1" applyFill="1" applyAlignment="1">
      <alignment horizontal="center"/>
    </xf>
    <xf numFmtId="9" fontId="51" fillId="0" borderId="0" xfId="0" applyNumberFormat="1" applyFont="1" applyAlignment="1">
      <alignment horizontal="right"/>
    </xf>
    <xf numFmtId="9" fontId="52" fillId="0" borderId="0" xfId="0" applyNumberFormat="1" applyFont="1" applyAlignment="1">
      <alignment horizontal="right"/>
    </xf>
    <xf numFmtId="0" fontId="52" fillId="0" borderId="0" xfId="0" applyFont="1" applyAlignment="1">
      <alignment horizontal="right"/>
    </xf>
    <xf numFmtId="10" fontId="51" fillId="0" borderId="0" xfId="0" applyNumberFormat="1" applyFont="1" applyAlignment="1">
      <alignment horizontal="center"/>
    </xf>
    <xf numFmtId="2" fontId="51" fillId="0" borderId="0" xfId="0" applyNumberFormat="1" applyFont="1" applyAlignment="1">
      <alignment horizontal="center"/>
    </xf>
    <xf numFmtId="167" fontId="51" fillId="0" borderId="0" xfId="0" applyNumberFormat="1" applyFont="1" applyAlignment="1">
      <alignment horizontal="right"/>
    </xf>
    <xf numFmtId="9" fontId="51" fillId="0" borderId="0" xfId="0" applyNumberFormat="1" applyFont="1" applyAlignment="1">
      <alignment horizontal="center"/>
    </xf>
    <xf numFmtId="10" fontId="52" fillId="0" borderId="0" xfId="0" applyNumberFormat="1" applyFont="1" applyAlignment="1">
      <alignment horizontal="center"/>
    </xf>
    <xf numFmtId="167" fontId="52" fillId="0" borderId="0" xfId="0" applyNumberFormat="1" applyFont="1" applyAlignment="1">
      <alignment horizontal="right"/>
    </xf>
    <xf numFmtId="2" fontId="52" fillId="0" borderId="0" xfId="0" applyNumberFormat="1" applyFont="1" applyAlignment="1">
      <alignment horizontal="center"/>
    </xf>
    <xf numFmtId="2" fontId="0" fillId="0" borderId="0" xfId="0" applyNumberFormat="1"/>
    <xf numFmtId="2" fontId="0" fillId="0" borderId="0" xfId="0" applyNumberFormat="1" applyAlignment="1">
      <alignment horizontal="center"/>
    </xf>
    <xf numFmtId="167" fontId="0" fillId="0" borderId="0" xfId="0" applyNumberFormat="1"/>
    <xf numFmtId="167" fontId="0" fillId="0" borderId="31" xfId="0" applyNumberFormat="1" applyBorder="1"/>
    <xf numFmtId="0" fontId="2" fillId="13" borderId="0" xfId="0" applyFont="1" applyFill="1" applyAlignment="1">
      <alignment horizontal="center"/>
    </xf>
    <xf numFmtId="2" fontId="51" fillId="0" borderId="0" xfId="0" applyNumberFormat="1" applyFont="1"/>
    <xf numFmtId="0" fontId="7" fillId="0" borderId="0" xfId="0" applyFont="1" applyAlignment="1">
      <alignment horizontal="left" vertical="top"/>
    </xf>
    <xf numFmtId="0" fontId="8" fillId="0" borderId="0" xfId="0" applyFont="1" applyAlignment="1">
      <alignment horizontal="left" vertical="top"/>
    </xf>
    <xf numFmtId="0" fontId="6" fillId="0" borderId="0" xfId="0" applyFont="1" applyAlignment="1">
      <alignment horizontal="left" vertical="top"/>
    </xf>
    <xf numFmtId="0" fontId="2" fillId="0" borderId="0" xfId="0" applyFont="1" applyAlignment="1">
      <alignment horizontal="left" vertical="top" wrapText="1"/>
    </xf>
    <xf numFmtId="0" fontId="25" fillId="0" borderId="0" xfId="0" applyFont="1" applyAlignment="1">
      <alignment horizontal="center"/>
    </xf>
    <xf numFmtId="0" fontId="18" fillId="21" borderId="0" xfId="0" applyFont="1" applyFill="1"/>
    <xf numFmtId="0" fontId="18" fillId="21" borderId="0" xfId="0" applyFont="1" applyFill="1" applyAlignment="1">
      <alignment horizontal="right"/>
    </xf>
    <xf numFmtId="0" fontId="18" fillId="21" borderId="0" xfId="0" applyFont="1" applyFill="1" applyAlignment="1">
      <alignment horizontal="center"/>
    </xf>
    <xf numFmtId="167" fontId="18" fillId="21" borderId="0" xfId="0" applyNumberFormat="1" applyFont="1" applyFill="1"/>
    <xf numFmtId="0" fontId="19" fillId="0" borderId="0" xfId="0" applyFont="1" applyAlignment="1">
      <alignment horizontal="left"/>
    </xf>
    <xf numFmtId="0" fontId="19" fillId="0" borderId="0" xfId="0" applyFont="1" applyAlignment="1">
      <alignment horizontal="right"/>
    </xf>
    <xf numFmtId="0" fontId="19" fillId="14" borderId="0" xfId="0" applyFont="1" applyFill="1"/>
    <xf numFmtId="0" fontId="19" fillId="14" borderId="0" xfId="0" applyFont="1" applyFill="1" applyAlignment="1">
      <alignment horizontal="right"/>
    </xf>
    <xf numFmtId="0" fontId="19" fillId="14" borderId="0" xfId="0" applyFont="1" applyFill="1" applyAlignment="1">
      <alignment horizontal="center"/>
    </xf>
    <xf numFmtId="0" fontId="24" fillId="12" borderId="0" xfId="0" applyFont="1" applyFill="1"/>
    <xf numFmtId="0" fontId="53" fillId="21" borderId="0" xfId="0" applyFont="1" applyFill="1"/>
    <xf numFmtId="38" fontId="53" fillId="21" borderId="0" xfId="0" applyNumberFormat="1" applyFont="1" applyFill="1" applyAlignment="1">
      <alignment horizontal="right"/>
    </xf>
    <xf numFmtId="0" fontId="53" fillId="21" borderId="0" xfId="0" applyFont="1" applyFill="1" applyAlignment="1">
      <alignment horizontal="right"/>
    </xf>
    <xf numFmtId="0" fontId="18" fillId="21" borderId="0" xfId="0" applyFont="1" applyFill="1" applyAlignment="1">
      <alignment horizontal="left" vertical="top" wrapText="1"/>
    </xf>
    <xf numFmtId="38" fontId="18" fillId="21" borderId="0" xfId="0" applyNumberFormat="1" applyFont="1" applyFill="1" applyAlignment="1">
      <alignment horizontal="right" vertical="top" wrapText="1"/>
    </xf>
    <xf numFmtId="167" fontId="18" fillId="17" borderId="0" xfId="0" applyNumberFormat="1" applyFont="1" applyFill="1" applyAlignment="1">
      <alignment horizontal="right"/>
    </xf>
    <xf numFmtId="167" fontId="18" fillId="21" borderId="0" xfId="0" applyNumberFormat="1" applyFont="1" applyFill="1" applyAlignment="1">
      <alignment horizontal="right"/>
    </xf>
    <xf numFmtId="167" fontId="18" fillId="0" borderId="0" xfId="0" applyNumberFormat="1" applyFont="1" applyAlignment="1">
      <alignment horizontal="right"/>
    </xf>
    <xf numFmtId="0" fontId="18" fillId="21" borderId="0" xfId="0" applyFont="1" applyFill="1" applyAlignment="1">
      <alignment horizontal="right" vertical="top" wrapText="1"/>
    </xf>
    <xf numFmtId="0" fontId="18" fillId="21" borderId="0" xfId="0" applyFont="1" applyFill="1" applyAlignment="1">
      <alignment horizontal="left" vertical="top"/>
    </xf>
    <xf numFmtId="167" fontId="18" fillId="0" borderId="0" xfId="0" applyNumberFormat="1" applyFont="1"/>
    <xf numFmtId="0" fontId="18" fillId="21" borderId="31" xfId="0" applyFont="1" applyFill="1" applyBorder="1" applyAlignment="1">
      <alignment horizontal="left" vertical="top" wrapText="1"/>
    </xf>
    <xf numFmtId="0" fontId="18" fillId="21" borderId="12" xfId="0" applyFont="1" applyFill="1" applyBorder="1" applyAlignment="1">
      <alignment horizontal="right" vertical="top" wrapText="1"/>
    </xf>
    <xf numFmtId="167" fontId="18" fillId="17" borderId="12" xfId="0" applyNumberFormat="1" applyFont="1" applyFill="1" applyBorder="1" applyAlignment="1">
      <alignment horizontal="right"/>
    </xf>
    <xf numFmtId="167" fontId="18" fillId="21" borderId="31" xfId="0" applyNumberFormat="1" applyFont="1" applyFill="1" applyBorder="1" applyAlignment="1">
      <alignment horizontal="right"/>
    </xf>
    <xf numFmtId="0" fontId="18" fillId="21" borderId="27" xfId="0" applyFont="1" applyFill="1" applyBorder="1" applyAlignment="1">
      <alignment horizontal="center"/>
    </xf>
    <xf numFmtId="0" fontId="19" fillId="21" borderId="0" xfId="0" applyFont="1" applyFill="1" applyAlignment="1">
      <alignment horizontal="left" vertical="top" wrapText="1"/>
    </xf>
    <xf numFmtId="171" fontId="19" fillId="21" borderId="0" xfId="0" applyNumberFormat="1" applyFont="1" applyFill="1" applyAlignment="1">
      <alignment horizontal="right" vertical="top" wrapText="1"/>
    </xf>
    <xf numFmtId="167" fontId="19" fillId="21" borderId="0" xfId="0" applyNumberFormat="1" applyFont="1" applyFill="1" applyAlignment="1">
      <alignment horizontal="right"/>
    </xf>
    <xf numFmtId="167" fontId="19" fillId="21" borderId="0" xfId="0" applyNumberFormat="1" applyFont="1" applyFill="1" applyAlignment="1">
      <alignment horizontal="right" vertical="top" wrapText="1"/>
    </xf>
    <xf numFmtId="0" fontId="19" fillId="21" borderId="0" xfId="0" applyFont="1" applyFill="1"/>
    <xf numFmtId="0" fontId="19" fillId="21" borderId="0" xfId="0" applyFont="1" applyFill="1" applyAlignment="1">
      <alignment horizontal="center"/>
    </xf>
    <xf numFmtId="0" fontId="2" fillId="0" borderId="0" xfId="0" applyFont="1" applyAlignment="1">
      <alignment horizontal="center"/>
    </xf>
    <xf numFmtId="0" fontId="18" fillId="17" borderId="0" xfId="0" applyFont="1" applyFill="1" applyAlignment="1">
      <alignment horizontal="right" vertical="top" wrapText="1"/>
    </xf>
    <xf numFmtId="2" fontId="18" fillId="17" borderId="0" xfId="0" applyNumberFormat="1" applyFont="1" applyFill="1" applyAlignment="1">
      <alignment horizontal="right"/>
    </xf>
    <xf numFmtId="2" fontId="18" fillId="21" borderId="0" xfId="0" applyNumberFormat="1" applyFont="1" applyFill="1" applyAlignment="1">
      <alignment horizontal="right"/>
    </xf>
    <xf numFmtId="178" fontId="18" fillId="17" borderId="0" xfId="0" applyNumberFormat="1" applyFont="1" applyFill="1" applyAlignment="1">
      <alignment horizontal="right" vertical="top" wrapText="1"/>
    </xf>
    <xf numFmtId="0" fontId="18" fillId="21" borderId="27" xfId="0" applyFont="1" applyFill="1" applyBorder="1" applyAlignment="1">
      <alignment horizontal="left" vertical="top" wrapText="1"/>
    </xf>
    <xf numFmtId="178" fontId="18" fillId="17" borderId="27" xfId="0" applyNumberFormat="1" applyFont="1" applyFill="1" applyBorder="1" applyAlignment="1">
      <alignment horizontal="right" vertical="top" wrapText="1"/>
    </xf>
    <xf numFmtId="2" fontId="18" fillId="17" borderId="27" xfId="0" applyNumberFormat="1" applyFont="1" applyFill="1" applyBorder="1" applyAlignment="1">
      <alignment horizontal="right"/>
    </xf>
    <xf numFmtId="2" fontId="18" fillId="21" borderId="27" xfId="0" applyNumberFormat="1" applyFont="1" applyFill="1" applyBorder="1" applyAlignment="1">
      <alignment horizontal="right"/>
    </xf>
    <xf numFmtId="0" fontId="19" fillId="21" borderId="0" xfId="0" applyFont="1" applyFill="1" applyAlignment="1">
      <alignment horizontal="right" vertical="top" wrapText="1"/>
    </xf>
    <xf numFmtId="2" fontId="19" fillId="21" borderId="0" xfId="0" applyNumberFormat="1" applyFont="1" applyFill="1" applyAlignment="1">
      <alignment horizontal="right"/>
    </xf>
    <xf numFmtId="180" fontId="18" fillId="21" borderId="0" xfId="0" applyNumberFormat="1" applyFont="1" applyFill="1" applyAlignment="1">
      <alignment horizontal="right"/>
    </xf>
    <xf numFmtId="0" fontId="19" fillId="21" borderId="0" xfId="0" applyFont="1" applyFill="1" applyAlignment="1">
      <alignment horizontal="right"/>
    </xf>
    <xf numFmtId="167" fontId="54" fillId="0" borderId="0" xfId="0" applyNumberFormat="1" applyFont="1"/>
    <xf numFmtId="0" fontId="54" fillId="0" borderId="0" xfId="0" applyFont="1"/>
    <xf numFmtId="0" fontId="19" fillId="21" borderId="21" xfId="0" applyFont="1" applyFill="1" applyBorder="1"/>
    <xf numFmtId="0" fontId="19" fillId="21" borderId="21" xfId="0" applyFont="1" applyFill="1" applyBorder="1" applyAlignment="1">
      <alignment horizontal="right"/>
    </xf>
    <xf numFmtId="167" fontId="19" fillId="21" borderId="21" xfId="0" applyNumberFormat="1" applyFont="1" applyFill="1" applyBorder="1" applyAlignment="1">
      <alignment horizontal="right"/>
    </xf>
    <xf numFmtId="0" fontId="18" fillId="21" borderId="21" xfId="0" applyFont="1" applyFill="1" applyBorder="1" applyAlignment="1">
      <alignment horizontal="center"/>
    </xf>
    <xf numFmtId="0" fontId="18" fillId="0" borderId="0" xfId="0" applyFont="1" applyAlignment="1">
      <alignment horizontal="left"/>
    </xf>
    <xf numFmtId="0" fontId="19" fillId="29" borderId="0" xfId="0" applyFont="1" applyFill="1"/>
    <xf numFmtId="167" fontId="19" fillId="29" borderId="0" xfId="0" applyNumberFormat="1" applyFont="1" applyFill="1" applyAlignment="1">
      <alignment horizontal="right"/>
    </xf>
    <xf numFmtId="167" fontId="25" fillId="8" borderId="0" xfId="0" applyNumberFormat="1" applyFont="1" applyFill="1"/>
    <xf numFmtId="0" fontId="18" fillId="21" borderId="12" xfId="0" applyFont="1" applyFill="1" applyBorder="1"/>
    <xf numFmtId="0" fontId="18" fillId="21" borderId="12" xfId="0" applyFont="1" applyFill="1" applyBorder="1" applyAlignment="1">
      <alignment horizontal="right"/>
    </xf>
    <xf numFmtId="167" fontId="18" fillId="21" borderId="12" xfId="0" applyNumberFormat="1" applyFont="1" applyFill="1" applyBorder="1"/>
    <xf numFmtId="0" fontId="18" fillId="21" borderId="12" xfId="0" applyFont="1" applyFill="1" applyBorder="1" applyAlignment="1">
      <alignment horizontal="center"/>
    </xf>
    <xf numFmtId="0" fontId="19" fillId="0" borderId="0" xfId="0" applyFont="1"/>
    <xf numFmtId="9" fontId="18" fillId="21" borderId="0" xfId="0" applyNumberFormat="1" applyFont="1" applyFill="1" applyAlignment="1">
      <alignment horizontal="right"/>
    </xf>
    <xf numFmtId="10" fontId="18" fillId="21" borderId="0" xfId="0" applyNumberFormat="1" applyFont="1" applyFill="1" applyAlignment="1">
      <alignment horizontal="right"/>
    </xf>
    <xf numFmtId="0" fontId="18" fillId="0" borderId="0" xfId="0" applyFont="1" applyAlignment="1">
      <alignment horizontal="right"/>
    </xf>
    <xf numFmtId="167" fontId="18" fillId="0" borderId="0" xfId="0" applyNumberFormat="1" applyFont="1" applyAlignment="1">
      <alignment horizontal="center"/>
    </xf>
    <xf numFmtId="0" fontId="18" fillId="0" borderId="0" xfId="0" applyFont="1" applyAlignment="1">
      <alignment horizontal="left" vertical="top" wrapText="1"/>
    </xf>
    <xf numFmtId="0" fontId="18" fillId="0" borderId="0" xfId="0" applyFont="1" applyAlignment="1">
      <alignment horizontal="left" vertical="top"/>
    </xf>
    <xf numFmtId="167" fontId="19" fillId="0" borderId="0" xfId="0" applyNumberFormat="1" applyFont="1" applyAlignment="1">
      <alignment horizontal="right"/>
    </xf>
    <xf numFmtId="167" fontId="19" fillId="0" borderId="0" xfId="0" applyNumberFormat="1" applyFont="1" applyAlignment="1">
      <alignment horizontal="center"/>
    </xf>
    <xf numFmtId="0" fontId="18" fillId="0" borderId="0" xfId="0" applyFont="1" applyAlignment="1">
      <alignment horizontal="center"/>
    </xf>
    <xf numFmtId="0" fontId="18" fillId="21" borderId="0" xfId="0" applyFont="1" applyFill="1" applyAlignment="1">
      <alignment horizontal="left"/>
    </xf>
    <xf numFmtId="0" fontId="1" fillId="0" borderId="0" xfId="0" applyFont="1" applyAlignment="1">
      <alignment horizontal="right"/>
    </xf>
    <xf numFmtId="0" fontId="28" fillId="12" borderId="0" xfId="0" applyFont="1" applyFill="1"/>
    <xf numFmtId="167" fontId="28" fillId="12" borderId="0" xfId="0" applyNumberFormat="1" applyFont="1" applyFill="1" applyAlignment="1">
      <alignment horizontal="right"/>
    </xf>
    <xf numFmtId="0" fontId="29" fillId="30" borderId="0" xfId="0" applyFont="1" applyFill="1"/>
    <xf numFmtId="167" fontId="28" fillId="30" borderId="0" xfId="0" applyNumberFormat="1" applyFont="1" applyFill="1" applyAlignment="1">
      <alignment horizontal="right"/>
    </xf>
    <xf numFmtId="0" fontId="29" fillId="12" borderId="21" xfId="0" applyFont="1" applyFill="1" applyBorder="1"/>
    <xf numFmtId="167" fontId="29" fillId="12" borderId="21" xfId="0" applyNumberFormat="1" applyFont="1" applyFill="1" applyBorder="1" applyAlignment="1">
      <alignment horizontal="right"/>
    </xf>
    <xf numFmtId="0" fontId="29" fillId="31" borderId="0" xfId="0" applyFont="1" applyFill="1"/>
    <xf numFmtId="167" fontId="28" fillId="31" borderId="0" xfId="0" applyNumberFormat="1" applyFont="1" applyFill="1" applyAlignment="1">
      <alignment horizontal="right"/>
    </xf>
    <xf numFmtId="0" fontId="55" fillId="12" borderId="0" xfId="0" applyFont="1" applyFill="1"/>
    <xf numFmtId="178" fontId="28" fillId="12" borderId="0" xfId="0" applyNumberFormat="1" applyFont="1" applyFill="1" applyAlignment="1">
      <alignment horizontal="right"/>
    </xf>
    <xf numFmtId="0" fontId="52" fillId="12" borderId="0" xfId="0" applyFont="1" applyFill="1" applyAlignment="1">
      <alignment horizontal="left"/>
    </xf>
    <xf numFmtId="167" fontId="29" fillId="12" borderId="0" xfId="0" applyNumberFormat="1" applyFont="1" applyFill="1" applyAlignment="1">
      <alignment horizontal="right"/>
    </xf>
    <xf numFmtId="0" fontId="56" fillId="12" borderId="0" xfId="0" applyFont="1" applyFill="1"/>
    <xf numFmtId="0" fontId="28" fillId="12" borderId="0" xfId="0" applyFont="1" applyFill="1" applyAlignment="1">
      <alignment horizontal="left" indent="1"/>
    </xf>
    <xf numFmtId="0" fontId="28" fillId="28" borderId="0" xfId="0" applyFont="1" applyFill="1" applyAlignment="1">
      <alignment horizontal="left" indent="1"/>
    </xf>
    <xf numFmtId="167" fontId="28" fillId="28" borderId="0" xfId="0" applyNumberFormat="1" applyFont="1" applyFill="1" applyAlignment="1">
      <alignment horizontal="right"/>
    </xf>
    <xf numFmtId="0" fontId="29" fillId="12" borderId="0" xfId="0" applyFont="1" applyFill="1"/>
    <xf numFmtId="0" fontId="1" fillId="8" borderId="0" xfId="0" applyFont="1" applyFill="1"/>
    <xf numFmtId="0" fontId="56" fillId="28" borderId="0" xfId="0" applyFont="1" applyFill="1"/>
    <xf numFmtId="167" fontId="29" fillId="28" borderId="0" xfId="0" applyNumberFormat="1" applyFont="1" applyFill="1" applyAlignment="1">
      <alignment horizontal="right"/>
    </xf>
    <xf numFmtId="0" fontId="0" fillId="8" borderId="0" xfId="0" applyFill="1" applyAlignment="1">
      <alignment horizontal="left" indent="1"/>
    </xf>
    <xf numFmtId="167" fontId="1" fillId="8" borderId="0" xfId="0" applyNumberFormat="1" applyFont="1" applyFill="1"/>
    <xf numFmtId="0" fontId="51" fillId="28" borderId="0" xfId="0" applyFont="1" applyFill="1" applyAlignment="1">
      <alignment horizontal="left" indent="1"/>
    </xf>
    <xf numFmtId="167" fontId="51" fillId="28" borderId="0" xfId="0" applyNumberFormat="1" applyFont="1" applyFill="1" applyAlignment="1">
      <alignment horizontal="right"/>
    </xf>
    <xf numFmtId="0" fontId="28" fillId="12" borderId="27" xfId="0" applyFont="1" applyFill="1" applyBorder="1" applyAlignment="1">
      <alignment horizontal="left" indent="1"/>
    </xf>
    <xf numFmtId="167" fontId="28" fillId="12" borderId="27" xfId="0" applyNumberFormat="1" applyFont="1" applyFill="1" applyBorder="1" applyAlignment="1">
      <alignment horizontal="right"/>
    </xf>
    <xf numFmtId="167" fontId="28" fillId="12" borderId="12" xfId="0" applyNumberFormat="1" applyFont="1" applyFill="1" applyBorder="1" applyAlignment="1">
      <alignment horizontal="right"/>
    </xf>
    <xf numFmtId="0" fontId="57" fillId="12" borderId="0" xfId="0" applyFont="1" applyFill="1"/>
    <xf numFmtId="167" fontId="57" fillId="12" borderId="0" xfId="0" applyNumberFormat="1" applyFont="1" applyFill="1" applyAlignment="1">
      <alignment horizontal="right"/>
    </xf>
    <xf numFmtId="0" fontId="28" fillId="0" borderId="0" xfId="0" applyFont="1" applyAlignment="1">
      <alignment horizontal="right"/>
    </xf>
    <xf numFmtId="0" fontId="19" fillId="14" borderId="0" xfId="0" applyFont="1" applyFill="1" applyAlignment="1">
      <alignment horizontal="right" wrapText="1"/>
    </xf>
    <xf numFmtId="167" fontId="19" fillId="14" borderId="0" xfId="0" applyNumberFormat="1" applyFont="1" applyFill="1" applyAlignment="1">
      <alignment horizontal="right"/>
    </xf>
    <xf numFmtId="0" fontId="18" fillId="32" borderId="0" xfId="0" applyFont="1" applyFill="1" applyAlignment="1">
      <alignment vertical="center" wrapText="1"/>
    </xf>
    <xf numFmtId="0" fontId="18" fillId="32" borderId="0" xfId="0" applyFont="1" applyFill="1" applyAlignment="1">
      <alignment horizontal="right"/>
    </xf>
    <xf numFmtId="3" fontId="25" fillId="17" borderId="0" xfId="0" applyNumberFormat="1" applyFont="1" applyFill="1" applyAlignment="1">
      <alignment horizontal="right"/>
    </xf>
    <xf numFmtId="167" fontId="18" fillId="32" borderId="0" xfId="0" applyNumberFormat="1" applyFont="1" applyFill="1" applyAlignment="1">
      <alignment horizontal="right"/>
    </xf>
    <xf numFmtId="0" fontId="18" fillId="17" borderId="0" xfId="0" applyFont="1" applyFill="1" applyAlignment="1">
      <alignment horizontal="center"/>
    </xf>
    <xf numFmtId="0" fontId="25" fillId="17" borderId="0" xfId="0" applyFont="1" applyFill="1" applyAlignment="1">
      <alignment horizontal="right"/>
    </xf>
    <xf numFmtId="3" fontId="18" fillId="17" borderId="0" xfId="0" applyNumberFormat="1" applyFont="1" applyFill="1" applyAlignment="1">
      <alignment horizontal="right"/>
    </xf>
    <xf numFmtId="0" fontId="18" fillId="32" borderId="0" xfId="0" applyFont="1" applyFill="1"/>
    <xf numFmtId="0" fontId="25" fillId="17" borderId="0" xfId="0" applyFont="1" applyFill="1" applyAlignment="1">
      <alignment horizontal="center"/>
    </xf>
    <xf numFmtId="3" fontId="18" fillId="21" borderId="0" xfId="0" applyNumberFormat="1" applyFont="1" applyFill="1" applyAlignment="1">
      <alignment horizontal="right"/>
    </xf>
    <xf numFmtId="167" fontId="25" fillId="8" borderId="0" xfId="0" applyNumberFormat="1" applyFont="1" applyFill="1" applyAlignment="1">
      <alignment horizontal="right"/>
    </xf>
    <xf numFmtId="0" fontId="18" fillId="21" borderId="21" xfId="0" applyFont="1" applyFill="1" applyBorder="1" applyAlignment="1">
      <alignment horizontal="right"/>
    </xf>
    <xf numFmtId="0" fontId="58" fillId="0" borderId="0" xfId="0" applyFont="1" applyAlignment="1">
      <alignment vertical="center"/>
    </xf>
    <xf numFmtId="0" fontId="24" fillId="14" borderId="0" xfId="0" applyFont="1" applyFill="1" applyAlignment="1">
      <alignment horizontal="right" vertical="center"/>
    </xf>
    <xf numFmtId="0" fontId="24" fillId="5" borderId="0" xfId="0" applyFont="1" applyFill="1" applyAlignment="1">
      <alignment horizontal="right" vertical="center"/>
    </xf>
    <xf numFmtId="0" fontId="24" fillId="5" borderId="0" xfId="0" applyFont="1" applyFill="1" applyAlignment="1">
      <alignment horizontal="right" vertical="center" wrapText="1"/>
    </xf>
    <xf numFmtId="178" fontId="25" fillId="17" borderId="0" xfId="0" applyNumberFormat="1" applyFont="1" applyFill="1" applyAlignment="1">
      <alignment horizontal="right"/>
    </xf>
    <xf numFmtId="178" fontId="18" fillId="32" borderId="0" xfId="0" applyNumberFormat="1" applyFont="1" applyFill="1" applyAlignment="1">
      <alignment horizontal="right"/>
    </xf>
    <xf numFmtId="178" fontId="18" fillId="21" borderId="0" xfId="0" applyNumberFormat="1" applyFont="1" applyFill="1" applyAlignment="1">
      <alignment horizontal="right"/>
    </xf>
    <xf numFmtId="0" fontId="25" fillId="0" borderId="12" xfId="0" applyFont="1" applyBorder="1"/>
    <xf numFmtId="0" fontId="25" fillId="0" borderId="12" xfId="0" applyFont="1" applyBorder="1" applyAlignment="1">
      <alignment horizontal="right"/>
    </xf>
    <xf numFmtId="167" fontId="25" fillId="0" borderId="12" xfId="0" applyNumberFormat="1" applyFont="1" applyBorder="1" applyAlignment="1">
      <alignment horizontal="right"/>
    </xf>
    <xf numFmtId="178" fontId="18" fillId="21" borderId="12" xfId="0" applyNumberFormat="1" applyFont="1" applyFill="1" applyBorder="1" applyAlignment="1">
      <alignment horizontal="right"/>
    </xf>
    <xf numFmtId="167" fontId="42" fillId="21" borderId="0" xfId="0" applyNumberFormat="1" applyFont="1" applyFill="1"/>
    <xf numFmtId="0" fontId="59" fillId="21" borderId="0" xfId="0" applyFont="1" applyFill="1" applyAlignment="1">
      <alignment horizontal="left" wrapText="1"/>
    </xf>
    <xf numFmtId="0" fontId="60" fillId="0" borderId="0" xfId="0" applyFont="1" applyAlignment="1">
      <alignment vertical="center"/>
    </xf>
    <xf numFmtId="167" fontId="19" fillId="0" borderId="0" xfId="0" applyNumberFormat="1" applyFont="1"/>
    <xf numFmtId="0" fontId="24" fillId="14" borderId="0" xfId="0" applyFont="1" applyFill="1" applyAlignment="1">
      <alignment horizontal="right"/>
    </xf>
    <xf numFmtId="38" fontId="25" fillId="0" borderId="0" xfId="0" applyNumberFormat="1" applyFont="1"/>
    <xf numFmtId="0" fontId="25" fillId="0" borderId="31" xfId="0" applyFont="1" applyBorder="1"/>
    <xf numFmtId="167" fontId="25" fillId="0" borderId="31" xfId="0" applyNumberFormat="1" applyFont="1" applyBorder="1" applyAlignment="1">
      <alignment horizontal="right"/>
    </xf>
    <xf numFmtId="166" fontId="18" fillId="17" borderId="0" xfId="0" applyNumberFormat="1" applyFont="1" applyFill="1" applyAlignment="1">
      <alignment horizontal="right"/>
    </xf>
    <xf numFmtId="0" fontId="61" fillId="0" borderId="0" xfId="0" applyFont="1"/>
    <xf numFmtId="166" fontId="18" fillId="21" borderId="0" xfId="0" applyNumberFormat="1" applyFont="1" applyFill="1" applyAlignment="1">
      <alignment horizontal="right"/>
    </xf>
    <xf numFmtId="0" fontId="25" fillId="0" borderId="27" xfId="0" applyFont="1" applyBorder="1"/>
    <xf numFmtId="167" fontId="25" fillId="0" borderId="27" xfId="0" applyNumberFormat="1" applyFont="1" applyBorder="1" applyAlignment="1">
      <alignment horizontal="right"/>
    </xf>
    <xf numFmtId="0" fontId="25" fillId="0" borderId="27" xfId="0" applyFont="1" applyBorder="1" applyAlignment="1">
      <alignment horizontal="center"/>
    </xf>
    <xf numFmtId="167" fontId="19" fillId="21" borderId="0" xfId="0" applyNumberFormat="1" applyFont="1" applyFill="1"/>
    <xf numFmtId="178" fontId="18" fillId="0" borderId="0" xfId="0" applyNumberFormat="1" applyFont="1"/>
    <xf numFmtId="9" fontId="53" fillId="0" borderId="0" xfId="0" applyNumberFormat="1" applyFont="1" applyAlignment="1">
      <alignment horizontal="center"/>
    </xf>
    <xf numFmtId="9" fontId="18" fillId="0" borderId="0" xfId="0" applyNumberFormat="1" applyFont="1"/>
    <xf numFmtId="0" fontId="18" fillId="14" borderId="0" xfId="0" applyFont="1" applyFill="1"/>
    <xf numFmtId="0" fontId="18" fillId="14" borderId="0" xfId="0" applyFont="1" applyFill="1" applyAlignment="1">
      <alignment horizontal="right"/>
    </xf>
    <xf numFmtId="0" fontId="18" fillId="0" borderId="33" xfId="0" applyFont="1" applyBorder="1" applyAlignment="1">
      <alignment horizontal="center"/>
    </xf>
    <xf numFmtId="9" fontId="62" fillId="0" borderId="33" xfId="0" applyNumberFormat="1" applyFont="1" applyBorder="1" applyAlignment="1">
      <alignment horizontal="center"/>
    </xf>
    <xf numFmtId="0" fontId="18" fillId="0" borderId="12" xfId="0" applyFont="1" applyBorder="1"/>
    <xf numFmtId="167" fontId="18" fillId="0" borderId="12" xfId="0" applyNumberFormat="1" applyFont="1" applyBorder="1" applyAlignment="1">
      <alignment horizontal="right"/>
    </xf>
    <xf numFmtId="165" fontId="19" fillId="0" borderId="33" xfId="0" applyNumberFormat="1" applyFont="1" applyBorder="1" applyAlignment="1">
      <alignment horizontal="right"/>
    </xf>
    <xf numFmtId="2" fontId="19" fillId="0" borderId="0" xfId="0" applyNumberFormat="1" applyFont="1" applyAlignment="1">
      <alignment horizontal="right"/>
    </xf>
    <xf numFmtId="166" fontId="19" fillId="0" borderId="0" xfId="0" applyNumberFormat="1" applyFont="1" applyAlignment="1">
      <alignment horizontal="right"/>
    </xf>
    <xf numFmtId="0" fontId="53" fillId="0" borderId="0" xfId="0" applyFont="1"/>
    <xf numFmtId="167" fontId="53" fillId="0" borderId="0" xfId="0" applyNumberFormat="1" applyFont="1" applyAlignment="1">
      <alignment horizontal="right" vertical="top"/>
    </xf>
    <xf numFmtId="165" fontId="18" fillId="0" borderId="0" xfId="0" applyNumberFormat="1" applyFont="1" applyAlignment="1">
      <alignment horizontal="right" vertical="top"/>
    </xf>
    <xf numFmtId="10" fontId="18" fillId="0" borderId="0" xfId="0" applyNumberFormat="1" applyFont="1" applyAlignment="1">
      <alignment horizontal="right"/>
    </xf>
    <xf numFmtId="165" fontId="18" fillId="0" borderId="0" xfId="0" applyNumberFormat="1" applyFont="1" applyAlignment="1">
      <alignment horizontal="right"/>
    </xf>
    <xf numFmtId="167" fontId="18" fillId="0" borderId="33" xfId="0" applyNumberFormat="1" applyFont="1" applyBorder="1" applyAlignment="1">
      <alignment horizontal="center"/>
    </xf>
    <xf numFmtId="178" fontId="18" fillId="0" borderId="0" xfId="0" applyNumberFormat="1" applyFont="1" applyAlignment="1">
      <alignment horizontal="right"/>
    </xf>
    <xf numFmtId="1" fontId="18" fillId="14" borderId="0" xfId="0" applyNumberFormat="1" applyFont="1" applyFill="1" applyAlignment="1">
      <alignment horizontal="right"/>
    </xf>
    <xf numFmtId="0" fontId="62" fillId="0" borderId="0" xfId="0" applyFont="1" applyAlignment="1">
      <alignment horizontal="left"/>
    </xf>
    <xf numFmtId="165" fontId="53" fillId="0" borderId="0" xfId="0" applyNumberFormat="1" applyFont="1"/>
    <xf numFmtId="181" fontId="24" fillId="0" borderId="0" xfId="0" applyNumberFormat="1" applyFont="1" applyAlignment="1">
      <alignment horizontal="right"/>
    </xf>
    <xf numFmtId="165" fontId="19" fillId="0" borderId="0" xfId="0" applyNumberFormat="1" applyFont="1" applyAlignment="1">
      <alignment horizontal="right" vertical="top"/>
    </xf>
    <xf numFmtId="165" fontId="63" fillId="0" borderId="0" xfId="0" applyNumberFormat="1" applyFont="1"/>
    <xf numFmtId="182" fontId="18" fillId="0" borderId="0" xfId="0" applyNumberFormat="1" applyFont="1"/>
    <xf numFmtId="181" fontId="19" fillId="0" borderId="0" xfId="0" applyNumberFormat="1" applyFont="1" applyAlignment="1">
      <alignment horizontal="right"/>
    </xf>
    <xf numFmtId="165" fontId="18" fillId="0" borderId="0" xfId="0" applyNumberFormat="1" applyFont="1"/>
    <xf numFmtId="0" fontId="19" fillId="14" borderId="0" xfId="0" applyFont="1" applyFill="1" applyAlignment="1">
      <alignment horizontal="left"/>
    </xf>
    <xf numFmtId="0" fontId="18" fillId="5" borderId="0" xfId="0" applyFont="1" applyFill="1"/>
    <xf numFmtId="0" fontId="18" fillId="12" borderId="0" xfId="0" applyFont="1" applyFill="1"/>
    <xf numFmtId="10" fontId="18" fillId="0" borderId="0" xfId="0" applyNumberFormat="1" applyFont="1"/>
    <xf numFmtId="1" fontId="18" fillId="0" borderId="0" xfId="0" applyNumberFormat="1" applyFont="1"/>
    <xf numFmtId="167" fontId="18" fillId="0" borderId="12" xfId="0" applyNumberFormat="1" applyFont="1" applyBorder="1"/>
    <xf numFmtId="9" fontId="18" fillId="0" borderId="12" xfId="0" applyNumberFormat="1" applyFont="1" applyBorder="1"/>
    <xf numFmtId="0" fontId="19" fillId="13" borderId="0" xfId="0" applyFont="1" applyFill="1" applyAlignment="1">
      <alignment horizontal="left"/>
    </xf>
    <xf numFmtId="0" fontId="18" fillId="0" borderId="0" xfId="0" applyFont="1" applyAlignment="1">
      <alignment horizontal="center" wrapText="1"/>
    </xf>
    <xf numFmtId="10" fontId="18" fillId="0" borderId="0" xfId="0" applyNumberFormat="1" applyFont="1" applyAlignment="1">
      <alignment horizontal="center"/>
    </xf>
    <xf numFmtId="1" fontId="18" fillId="0" borderId="0" xfId="0" applyNumberFormat="1" applyFont="1" applyAlignment="1">
      <alignment horizontal="center"/>
    </xf>
    <xf numFmtId="183" fontId="18" fillId="0" borderId="0" xfId="0" applyNumberFormat="1" applyFont="1" applyAlignment="1">
      <alignment horizontal="right"/>
    </xf>
    <xf numFmtId="0" fontId="18" fillId="0" borderId="33" xfId="0" applyFont="1" applyBorder="1"/>
    <xf numFmtId="165" fontId="19" fillId="0" borderId="0" xfId="0" applyNumberFormat="1" applyFont="1" applyAlignment="1">
      <alignment horizontal="right"/>
    </xf>
    <xf numFmtId="184" fontId="19" fillId="0" borderId="33" xfId="0" applyNumberFormat="1" applyFont="1" applyBorder="1" applyAlignment="1">
      <alignment horizontal="center"/>
    </xf>
    <xf numFmtId="10" fontId="19" fillId="0" borderId="0" xfId="0" applyNumberFormat="1" applyFont="1" applyAlignment="1">
      <alignment horizontal="right"/>
    </xf>
    <xf numFmtId="165" fontId="62" fillId="0" borderId="0" xfId="0" applyNumberFormat="1" applyFont="1" applyAlignment="1">
      <alignment horizontal="right"/>
    </xf>
    <xf numFmtId="166" fontId="18" fillId="0" borderId="0" xfId="0" applyNumberFormat="1" applyFont="1" applyAlignment="1">
      <alignment horizontal="right"/>
    </xf>
    <xf numFmtId="165" fontId="18" fillId="0" borderId="33" xfId="0" applyNumberFormat="1" applyFont="1" applyBorder="1" applyAlignment="1">
      <alignment horizontal="right"/>
    </xf>
    <xf numFmtId="37" fontId="19" fillId="0" borderId="0" xfId="0" applyNumberFormat="1" applyFont="1" applyAlignment="1">
      <alignment horizontal="right"/>
    </xf>
    <xf numFmtId="167" fontId="18" fillId="0" borderId="0" xfId="0" applyNumberFormat="1" applyFont="1" applyAlignment="1">
      <alignment horizontal="left" vertical="top" wrapText="1"/>
    </xf>
    <xf numFmtId="0" fontId="18" fillId="33" borderId="0" xfId="0" applyFont="1" applyFill="1" applyAlignment="1">
      <alignment horizontal="left" vertical="top" wrapText="1"/>
    </xf>
    <xf numFmtId="0" fontId="64" fillId="12" borderId="0" xfId="0" applyFont="1" applyFill="1" applyAlignment="1">
      <alignment horizontal="center"/>
    </xf>
    <xf numFmtId="0" fontId="64" fillId="12" borderId="0" xfId="0" applyFont="1" applyFill="1"/>
    <xf numFmtId="0" fontId="19" fillId="14" borderId="0" xfId="0" applyFont="1" applyFill="1" applyAlignment="1">
      <alignment horizontal="center" wrapText="1"/>
    </xf>
    <xf numFmtId="167" fontId="19" fillId="34" borderId="0" xfId="0" applyNumberFormat="1" applyFont="1" applyFill="1" applyAlignment="1">
      <alignment horizontal="center"/>
    </xf>
    <xf numFmtId="167" fontId="19" fillId="34" borderId="34" xfId="0" applyNumberFormat="1" applyFont="1" applyFill="1" applyBorder="1" applyAlignment="1">
      <alignment horizontal="center"/>
    </xf>
    <xf numFmtId="167" fontId="19" fillId="34" borderId="35" xfId="0" applyNumberFormat="1" applyFont="1" applyFill="1" applyBorder="1" applyAlignment="1">
      <alignment horizontal="center"/>
    </xf>
    <xf numFmtId="167" fontId="19" fillId="34" borderId="36" xfId="0" applyNumberFormat="1" applyFont="1" applyFill="1" applyBorder="1" applyAlignment="1">
      <alignment horizontal="center"/>
    </xf>
    <xf numFmtId="166" fontId="19" fillId="14" borderId="0" xfId="0" applyNumberFormat="1" applyFont="1" applyFill="1" applyAlignment="1">
      <alignment horizontal="center"/>
    </xf>
    <xf numFmtId="0" fontId="19" fillId="5" borderId="0" xfId="0" applyFont="1" applyFill="1" applyAlignment="1">
      <alignment horizontal="center"/>
    </xf>
    <xf numFmtId="167" fontId="19" fillId="34" borderId="14" xfId="0" applyNumberFormat="1" applyFont="1" applyFill="1" applyBorder="1" applyAlignment="1">
      <alignment horizontal="center"/>
    </xf>
    <xf numFmtId="167" fontId="19" fillId="34" borderId="15" xfId="0" applyNumberFormat="1" applyFont="1" applyFill="1" applyBorder="1" applyAlignment="1">
      <alignment horizontal="center"/>
    </xf>
    <xf numFmtId="167" fontId="19" fillId="34" borderId="16" xfId="0" applyNumberFormat="1" applyFont="1" applyFill="1" applyBorder="1" applyAlignment="1">
      <alignment horizontal="center"/>
    </xf>
    <xf numFmtId="167" fontId="18" fillId="33" borderId="33" xfId="0" applyNumberFormat="1" applyFont="1" applyFill="1" applyBorder="1" applyAlignment="1">
      <alignment horizontal="center"/>
    </xf>
    <xf numFmtId="167" fontId="18" fillId="33" borderId="0" xfId="0" applyNumberFormat="1" applyFont="1" applyFill="1" applyAlignment="1">
      <alignment horizontal="center"/>
    </xf>
    <xf numFmtId="167" fontId="18" fillId="33" borderId="37" xfId="0" applyNumberFormat="1" applyFont="1" applyFill="1" applyBorder="1" applyAlignment="1">
      <alignment horizontal="center"/>
    </xf>
    <xf numFmtId="1" fontId="18" fillId="0" borderId="0" xfId="0" applyNumberFormat="1" applyFont="1" applyAlignment="1">
      <alignment horizontal="right"/>
    </xf>
    <xf numFmtId="171" fontId="18" fillId="0" borderId="0" xfId="0" applyNumberFormat="1" applyFont="1"/>
    <xf numFmtId="185" fontId="18" fillId="0" borderId="0" xfId="0" applyNumberFormat="1" applyFont="1" applyAlignment="1">
      <alignment horizontal="right"/>
    </xf>
    <xf numFmtId="171" fontId="18" fillId="0" borderId="0" xfId="0" applyNumberFormat="1" applyFont="1" applyAlignment="1">
      <alignment horizontal="right"/>
    </xf>
    <xf numFmtId="167" fontId="18" fillId="33" borderId="38" xfId="0" applyNumberFormat="1" applyFont="1" applyFill="1" applyBorder="1" applyAlignment="1">
      <alignment horizontal="center"/>
    </xf>
    <xf numFmtId="167" fontId="18" fillId="33" borderId="31" xfId="0" applyNumberFormat="1" applyFont="1" applyFill="1" applyBorder="1" applyAlignment="1">
      <alignment horizontal="center"/>
    </xf>
    <xf numFmtId="167" fontId="18" fillId="33" borderId="39" xfId="0" applyNumberFormat="1" applyFont="1" applyFill="1" applyBorder="1" applyAlignment="1">
      <alignment horizontal="center"/>
    </xf>
    <xf numFmtId="0" fontId="19" fillId="0" borderId="6" xfId="0" applyFont="1" applyBorder="1" applyAlignment="1">
      <alignment horizontal="right"/>
    </xf>
    <xf numFmtId="0" fontId="19" fillId="0" borderId="7" xfId="0" applyFont="1" applyBorder="1" applyAlignment="1">
      <alignment horizontal="left"/>
    </xf>
    <xf numFmtId="171" fontId="19" fillId="0" borderId="8" xfId="0" applyNumberFormat="1" applyFont="1" applyBorder="1" applyAlignment="1">
      <alignment horizontal="right"/>
    </xf>
    <xf numFmtId="0" fontId="64" fillId="0" borderId="0" xfId="0" applyFont="1" applyAlignment="1">
      <alignment horizontal="center"/>
    </xf>
    <xf numFmtId="167" fontId="18" fillId="0" borderId="40" xfId="0" applyNumberFormat="1" applyFont="1" applyBorder="1" applyAlignment="1">
      <alignment horizontal="center"/>
    </xf>
    <xf numFmtId="167" fontId="19" fillId="0" borderId="14" xfId="0" applyNumberFormat="1" applyFont="1" applyBorder="1" applyAlignment="1">
      <alignment horizontal="right"/>
    </xf>
    <xf numFmtId="166" fontId="19" fillId="0" borderId="16" xfId="0" applyNumberFormat="1" applyFont="1" applyBorder="1" applyAlignment="1">
      <alignment horizontal="left"/>
    </xf>
    <xf numFmtId="0" fontId="21" fillId="0" borderId="0" xfId="0" applyFont="1" applyAlignment="1">
      <alignment horizontal="center"/>
    </xf>
    <xf numFmtId="167" fontId="21" fillId="0" borderId="0" xfId="0" applyNumberFormat="1" applyFont="1" applyAlignment="1">
      <alignment horizontal="right"/>
    </xf>
    <xf numFmtId="0" fontId="21" fillId="0" borderId="0" xfId="0" applyFont="1"/>
    <xf numFmtId="1" fontId="21" fillId="0" borderId="0" xfId="0" applyNumberFormat="1" applyFont="1" applyAlignment="1">
      <alignment horizontal="right"/>
    </xf>
    <xf numFmtId="167" fontId="65" fillId="0" borderId="0" xfId="0" applyNumberFormat="1" applyFont="1" applyAlignment="1">
      <alignment horizontal="right"/>
    </xf>
    <xf numFmtId="171" fontId="21" fillId="0" borderId="0" xfId="0" applyNumberFormat="1" applyFont="1"/>
    <xf numFmtId="185" fontId="21" fillId="0" borderId="0" xfId="0" applyNumberFormat="1" applyFont="1" applyAlignment="1">
      <alignment horizontal="right"/>
    </xf>
    <xf numFmtId="169" fontId="65" fillId="0" borderId="0" xfId="0" applyNumberFormat="1" applyFont="1" applyAlignment="1">
      <alignment horizontal="right"/>
    </xf>
    <xf numFmtId="0" fontId="66" fillId="4" borderId="0" xfId="0" applyFont="1" applyFill="1"/>
    <xf numFmtId="167" fontId="21" fillId="0" borderId="0" xfId="0" applyNumberFormat="1" applyFont="1" applyAlignment="1">
      <alignment horizontal="center"/>
    </xf>
    <xf numFmtId="169" fontId="21" fillId="0" borderId="0" xfId="0" applyNumberFormat="1" applyFont="1" applyAlignment="1">
      <alignment horizontal="right"/>
    </xf>
    <xf numFmtId="169" fontId="18" fillId="0" borderId="0" xfId="0" applyNumberFormat="1" applyFont="1" applyAlignment="1">
      <alignment horizontal="right"/>
    </xf>
    <xf numFmtId="169" fontId="19" fillId="0" borderId="8" xfId="0" applyNumberFormat="1" applyFont="1" applyBorder="1" applyAlignment="1">
      <alignment horizontal="right"/>
    </xf>
    <xf numFmtId="9" fontId="18" fillId="0" borderId="0" xfId="0" applyNumberFormat="1" applyFont="1" applyAlignment="1">
      <alignment horizontal="center"/>
    </xf>
    <xf numFmtId="167" fontId="18" fillId="0" borderId="0" xfId="0" applyNumberFormat="1" applyFont="1" applyAlignment="1">
      <alignment horizontal="left"/>
    </xf>
    <xf numFmtId="0" fontId="2" fillId="26" borderId="0" xfId="0" applyFont="1" applyFill="1"/>
    <xf numFmtId="165" fontId="0" fillId="0" borderId="0" xfId="0" applyNumberFormat="1"/>
    <xf numFmtId="10" fontId="0" fillId="0" borderId="0" xfId="0" applyNumberFormat="1"/>
    <xf numFmtId="183" fontId="0" fillId="0" borderId="0" xfId="0" applyNumberFormat="1"/>
    <xf numFmtId="1" fontId="0" fillId="0" borderId="0" xfId="0" applyNumberFormat="1"/>
    <xf numFmtId="171" fontId="0" fillId="0" borderId="0" xfId="0" applyNumberFormat="1"/>
    <xf numFmtId="0" fontId="0" fillId="0" borderId="0" xfId="0" applyAlignment="1">
      <alignment horizontal="center"/>
    </xf>
    <xf numFmtId="0" fontId="0" fillId="4" borderId="0" xfId="0" applyFill="1" applyAlignment="1">
      <alignment horizontal="center"/>
    </xf>
    <xf numFmtId="171" fontId="0" fillId="4" borderId="0" xfId="0" applyNumberFormat="1" applyFill="1"/>
    <xf numFmtId="165" fontId="0" fillId="4" borderId="0" xfId="0" applyNumberFormat="1" applyFill="1"/>
    <xf numFmtId="165" fontId="0" fillId="8" borderId="0" xfId="0" applyNumberFormat="1" applyFill="1"/>
    <xf numFmtId="0" fontId="0" fillId="6" borderId="0" xfId="0" applyFill="1" applyAlignment="1">
      <alignment horizontal="center"/>
    </xf>
    <xf numFmtId="171" fontId="0" fillId="6" borderId="0" xfId="0" applyNumberFormat="1" applyFill="1"/>
    <xf numFmtId="165" fontId="0" fillId="6" borderId="0" xfId="0" applyNumberFormat="1" applyFill="1"/>
    <xf numFmtId="165" fontId="0" fillId="35" borderId="0" xfId="0" applyNumberFormat="1" applyFill="1"/>
    <xf numFmtId="0" fontId="0" fillId="8" borderId="0" xfId="0" applyFill="1" applyAlignment="1">
      <alignment horizontal="center"/>
    </xf>
    <xf numFmtId="171" fontId="0" fillId="8" borderId="0" xfId="0" applyNumberFormat="1" applyFill="1"/>
    <xf numFmtId="0" fontId="0" fillId="26" borderId="0" xfId="0" applyFill="1"/>
  </cellXfs>
  <cellStyles count="1">
    <cellStyle name="Normal" xfId="0" builtinId="0"/>
  </cellStyles>
  <dxfs count="6">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59.xml"/><Relationship Id="rId5" Type="http://schemas.openxmlformats.org/officeDocument/2006/relationships/worksheet" Target="worksheets/sheet79.xml"/><Relationship Id="rId6" Type="http://schemas.openxmlformats.org/officeDocument/2006/relationships/worksheet" Target="worksheets/sheet86.xml"/><Relationship Id="rId7" Type="http://schemas.openxmlformats.org/officeDocument/2006/relationships/worksheet" Target="worksheets/sheet61.xml"/><Relationship Id="rId8" Type="http://schemas.openxmlformats.org/officeDocument/2006/relationships/worksheet" Target="worksheets/sheet63.xml"/><Relationship Id="rId9" Type="http://schemas.openxmlformats.org/officeDocument/2006/relationships/worksheet" Target="worksheets/sheet64.xml"/><Relationship Id="rId10" Type="http://schemas.openxmlformats.org/officeDocument/2006/relationships/worksheet" Target="worksheets/sheet65.xml"/><Relationship Id="rId11" Type="http://schemas.openxmlformats.org/officeDocument/2006/relationships/worksheet" Target="worksheets/sheet60.xml"/><Relationship Id="rId12" Type="http://schemas.openxmlformats.org/officeDocument/2006/relationships/worksheet" Target="worksheets/sheet80.xml"/><Relationship Id="rId13" Type="http://schemas.openxmlformats.org/officeDocument/2006/relationships/worksheet" Target="worksheets/sheet81.xml"/><Relationship Id="rId14" Type="http://schemas.openxmlformats.org/officeDocument/2006/relationships/worksheet" Target="worksheets/sheet82.xml"/><Relationship Id="rId15" Type="http://schemas.openxmlformats.org/officeDocument/2006/relationships/worksheet" Target="worksheets/sheet83.xml"/><Relationship Id="rId16" Type="http://schemas.openxmlformats.org/officeDocument/2006/relationships/worksheet" Target="worksheets/sheet84.xml"/><Relationship Id="rId17" Type="http://schemas.openxmlformats.org/officeDocument/2006/relationships/worksheet" Target="worksheets/sheet85.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57.xml"/><Relationship Id="rId21" Type="http://schemas.openxmlformats.org/officeDocument/2006/relationships/worksheet" Target="worksheets/sheet62.xml"/><Relationship Id="rId22" Type="http://schemas.openxmlformats.org/officeDocument/2006/relationships/worksheet" Target="worksheets/sheet35.xml"/><Relationship Id="rId23" Type="http://schemas.openxmlformats.org/officeDocument/2006/relationships/worksheet" Target="worksheets/sheet36.xml"/><Relationship Id="rId24" Type="http://schemas.openxmlformats.org/officeDocument/2006/relationships/worksheet" Target="worksheets/sheet47.xml"/><Relationship Id="rId25" Type="http://schemas.openxmlformats.org/officeDocument/2006/relationships/worksheet" Target="worksheets/sheet50.xml"/><Relationship Id="rId26" Type="http://schemas.openxmlformats.org/officeDocument/2006/relationships/worksheet" Target="worksheets/sheet43.xml"/><Relationship Id="rId27" Type="http://schemas.openxmlformats.org/officeDocument/2006/relationships/worksheet" Target="worksheets/sheet42.xml"/><Relationship Id="rId28" Type="http://schemas.openxmlformats.org/officeDocument/2006/relationships/worksheet" Target="worksheets/sheet1.xml"/><Relationship Id="rId29" Type="http://schemas.openxmlformats.org/officeDocument/2006/relationships/worksheet" Target="worksheets/sheet66.xml"/><Relationship Id="rId30" Type="http://schemas.openxmlformats.org/officeDocument/2006/relationships/worksheet" Target="worksheets/sheet26.xml"/><Relationship Id="rId31" Type="http://schemas.openxmlformats.org/officeDocument/2006/relationships/worksheet" Target="worksheets/sheet44.xml"/><Relationship Id="rId32" Type="http://schemas.openxmlformats.org/officeDocument/2006/relationships/worksheet" Target="worksheets/sheet67.xml"/><Relationship Id="rId33" Type="http://schemas.openxmlformats.org/officeDocument/2006/relationships/worksheet" Target="worksheets/sheet45.xml"/><Relationship Id="rId34" Type="http://schemas.openxmlformats.org/officeDocument/2006/relationships/worksheet" Target="worksheets/sheet29.xml"/><Relationship Id="rId35" Type="http://schemas.openxmlformats.org/officeDocument/2006/relationships/worksheet" Target="worksheets/sheet41.xml"/><Relationship Id="rId36" Type="http://schemas.openxmlformats.org/officeDocument/2006/relationships/worksheet" Target="worksheets/sheet28.xml"/><Relationship Id="rId37" Type="http://schemas.openxmlformats.org/officeDocument/2006/relationships/worksheet" Target="worksheets/sheet56.xml"/><Relationship Id="rId38" Type="http://schemas.openxmlformats.org/officeDocument/2006/relationships/worksheet" Target="worksheets/sheet22.xml"/><Relationship Id="rId39" Type="http://schemas.openxmlformats.org/officeDocument/2006/relationships/worksheet" Target="worksheets/sheet23.xml"/><Relationship Id="rId40" Type="http://schemas.openxmlformats.org/officeDocument/2006/relationships/worksheet" Target="worksheets/sheet24.xml"/><Relationship Id="rId41" Type="http://schemas.openxmlformats.org/officeDocument/2006/relationships/worksheet" Target="worksheets/sheet69.xml"/><Relationship Id="rId42" Type="http://schemas.openxmlformats.org/officeDocument/2006/relationships/worksheet" Target="worksheets/sheet5.xml"/><Relationship Id="rId43" Type="http://schemas.openxmlformats.org/officeDocument/2006/relationships/worksheet" Target="worksheets/sheet7.xml"/><Relationship Id="rId44" Type="http://schemas.openxmlformats.org/officeDocument/2006/relationships/worksheet" Target="worksheets/sheet6.xml"/><Relationship Id="rId45" Type="http://schemas.openxmlformats.org/officeDocument/2006/relationships/worksheet" Target="worksheets/sheet8.xml"/><Relationship Id="rId46" Type="http://schemas.openxmlformats.org/officeDocument/2006/relationships/worksheet" Target="worksheets/sheet68.xml"/><Relationship Id="rId47" Type="http://schemas.openxmlformats.org/officeDocument/2006/relationships/worksheet" Target="worksheets/sheet30.xml"/><Relationship Id="rId48" Type="http://schemas.openxmlformats.org/officeDocument/2006/relationships/worksheet" Target="worksheets/sheet32.xml"/><Relationship Id="rId49" Type="http://schemas.openxmlformats.org/officeDocument/2006/relationships/worksheet" Target="worksheets/sheet70.xml"/><Relationship Id="rId50" Type="http://schemas.openxmlformats.org/officeDocument/2006/relationships/worksheet" Target="worksheets/sheet7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 Id="rId3" Type="http://schemas.openxmlformats.org/officeDocument/2006/relationships/image" Target="../media/image6.png"/><Relationship Id="rId4" Type="http://schemas.openxmlformats.org/officeDocument/2006/relationships/image" Target="../media/image7.png"/><Relationship Id="rId5" Type="http://schemas.openxmlformats.org/officeDocument/2006/relationships/image" Target="../media/image8.png"/><Relationship Id="rId6" Type="http://schemas.openxmlformats.org/officeDocument/2006/relationships/image" Target="../media/image9.png"/><Relationship Id="rId7" Type="http://schemas.openxmlformats.org/officeDocument/2006/relationships/image" Target="../media/image10.png"/></Relationships>
</file>

<file path=xl/drawings/_rels/drawing7.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3.png"/><Relationship Id="rId3" Type="http://schemas.openxmlformats.org/officeDocument/2006/relationships/image" Target="../media/image12.png"/><Relationship Id="rId4" Type="http://schemas.openxmlformats.org/officeDocument/2006/relationships/image" Target="../media/image13.png"/><Relationship Id="rId5" Type="http://schemas.openxmlformats.org/officeDocument/2006/relationships/image" Target="../media/image14.png"/></Relationships>
</file>

<file path=xl/drawings/_rels/drawing8.xml.rels><?xml version="1.0" encoding="UTF-8" standalone="yes"?>
<Relationships xmlns="http://schemas.openxmlformats.org/package/2006/relationships"><Relationship Id="rId1"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oneCellAnchor editAs="oneCell">
    <xdr:from>
      <xdr:col>0</xdr:col>
      <xdr:colOff>0</xdr:colOff>
      <xdr:row>0</xdr:row>
      <xdr:rowOff>0</xdr:rowOff>
    </xdr:from>
    <xdr:ext cx="1524000" cy="7620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0</xdr:col>
      <xdr:colOff>0</xdr:colOff>
      <xdr:row>0</xdr:row>
      <xdr:rowOff>0</xdr:rowOff>
    </xdr:from>
    <xdr:ext cx="1524000" cy="7620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0</xdr:col>
      <xdr:colOff>0</xdr:colOff>
      <xdr:row>0</xdr:row>
      <xdr:rowOff>0</xdr:rowOff>
    </xdr:from>
    <xdr:ext cx="1524000" cy="7620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editAs="oneCell">
    <xdr:from>
      <xdr:col>0</xdr:col>
      <xdr:colOff>0</xdr:colOff>
      <xdr:row>0</xdr:row>
      <xdr:rowOff>0</xdr:rowOff>
    </xdr:from>
    <xdr:ext cx="1524000" cy="7620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editAs="oneCell">
    <xdr:from>
      <xdr:col>0</xdr:col>
      <xdr:colOff>0</xdr:colOff>
      <xdr:row>0</xdr:row>
      <xdr:rowOff>0</xdr:rowOff>
    </xdr:from>
    <xdr:ext cx="1524000" cy="7620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13</xdr:col>
      <xdr:colOff>447675</xdr:colOff>
      <xdr:row>64</xdr:row>
      <xdr:rowOff>95250</xdr:rowOff>
    </xdr:from>
    <xdr:to>
      <xdr:col>19</xdr:col>
      <xdr:colOff>459740</xdr:colOff>
      <xdr:row>73</xdr:row>
      <xdr:rowOff>136306</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7</xdr:col>
      <xdr:colOff>65313</xdr:colOff>
      <xdr:row>15</xdr:row>
      <xdr:rowOff>133350</xdr:rowOff>
    </xdr:from>
    <xdr:to>
      <xdr:col>13</xdr:col>
      <xdr:colOff>74094</xdr:colOff>
      <xdr:row>36</xdr:row>
      <xdr:rowOff>92666</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13</xdr:col>
      <xdr:colOff>314325</xdr:colOff>
      <xdr:row>1</xdr:row>
      <xdr:rowOff>92075</xdr:rowOff>
    </xdr:from>
    <xdr:to>
      <xdr:col>20</xdr:col>
      <xdr:colOff>131135</xdr:colOff>
      <xdr:row>38</xdr:row>
      <xdr:rowOff>55294</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1</xdr:col>
      <xdr:colOff>22860</xdr:colOff>
      <xdr:row>50</xdr:row>
      <xdr:rowOff>0</xdr:rowOff>
    </xdr:from>
    <xdr:to>
      <xdr:col>5</xdr:col>
      <xdr:colOff>589279</xdr:colOff>
      <xdr:row>79</xdr:row>
      <xdr:rowOff>22506</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oneCell">
    <xdr:from>
      <xdr:col>5</xdr:col>
      <xdr:colOff>455294</xdr:colOff>
      <xdr:row>49</xdr:row>
      <xdr:rowOff>268009</xdr:rowOff>
    </xdr:from>
    <xdr:to>
      <xdr:col>12</xdr:col>
      <xdr:colOff>476761</xdr:colOff>
      <xdr:row>81</xdr:row>
      <xdr:rowOff>150439</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oneCell">
    <xdr:from>
      <xdr:col>14</xdr:col>
      <xdr:colOff>0</xdr:colOff>
      <xdr:row>39</xdr:row>
      <xdr:rowOff>0</xdr:rowOff>
    </xdr:from>
    <xdr:to>
      <xdr:col>19</xdr:col>
      <xdr:colOff>304800</xdr:colOff>
      <xdr:row>56</xdr:row>
      <xdr:rowOff>98524</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oneCell">
    <xdr:from>
      <xdr:col>1</xdr:col>
      <xdr:colOff>188595</xdr:colOff>
      <xdr:row>84</xdr:row>
      <xdr:rowOff>34289</xdr:rowOff>
    </xdr:from>
    <xdr:to>
      <xdr:col>11</xdr:col>
      <xdr:colOff>209122</xdr:colOff>
      <xdr:row>117</xdr:row>
      <xdr:rowOff>99059</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oneCellAnchor editAs="oneCell">
    <xdr:from>
      <xdr:col>9</xdr:col>
      <xdr:colOff>495300</xdr:colOff>
      <xdr:row>1</xdr:row>
      <xdr:rowOff>133350</xdr:rowOff>
    </xdr:from>
    <xdr:ext cx="4800600" cy="7334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twoCellAnchor editAs="oneCell">
    <xdr:from>
      <xdr:col>1</xdr:col>
      <xdr:colOff>12700</xdr:colOff>
      <xdr:row>54</xdr:row>
      <xdr:rowOff>38100</xdr:rowOff>
    </xdr:from>
    <xdr:to>
      <xdr:col>8</xdr:col>
      <xdr:colOff>53357</xdr:colOff>
      <xdr:row>89</xdr:row>
      <xdr:rowOff>1790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1</xdr:col>
      <xdr:colOff>12700</xdr:colOff>
      <xdr:row>89</xdr:row>
      <xdr:rowOff>31750</xdr:rowOff>
    </xdr:from>
    <xdr:to>
      <xdr:col>3</xdr:col>
      <xdr:colOff>705168</xdr:colOff>
      <xdr:row>96</xdr:row>
      <xdr:rowOff>15344</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5</xdr:col>
      <xdr:colOff>722313</xdr:colOff>
      <xdr:row>88</xdr:row>
      <xdr:rowOff>120650</xdr:rowOff>
    </xdr:from>
    <xdr:to>
      <xdr:col>16</xdr:col>
      <xdr:colOff>323550</xdr:colOff>
      <xdr:row>122</xdr:row>
      <xdr:rowOff>58930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oneCell">
    <xdr:from>
      <xdr:col>8</xdr:col>
      <xdr:colOff>169863</xdr:colOff>
      <xdr:row>54</xdr:row>
      <xdr:rowOff>117475</xdr:rowOff>
    </xdr:from>
    <xdr:to>
      <xdr:col>19</xdr:col>
      <xdr:colOff>589584</xdr:colOff>
      <xdr:row>88</xdr:row>
      <xdr:rowOff>130685</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oneCellAnchor editAs="oneCell">
    <xdr:from>
      <xdr:col>9</xdr:col>
      <xdr:colOff>0</xdr:colOff>
      <xdr:row>78</xdr:row>
      <xdr:rowOff>0</xdr:rowOff>
    </xdr:from>
    <xdr:ext cx="4219575" cy="24003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https://irma.nps.gov/STATS/SSRSReports/Park%20Specific%20Reports/Visitation%20by%20Month?Park=MNRR" TargetMode="External"/><Relationship Id="rId2" Type="http://schemas.openxmlformats.org/officeDocument/2006/relationships/hyperlink" Target="https://irma.nps.gov/STATS/"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zookcabins.com/cabin/pinecrest/" TargetMode="External"/><Relationship Id="rId2" Type="http://schemas.openxmlformats.org/officeDocument/2006/relationships/hyperlink" Target="https://www.zookcabins.com/cabin/aspen/" TargetMode="External"/><Relationship Id="rId3" Type="http://schemas.openxmlformats.org/officeDocument/2006/relationships/hyperlink" Target="https://www.zookcabins.com/cabin/studio" TargetMode="External"/><Relationship Id="rId4" Type="http://schemas.openxmlformats.org/officeDocument/2006/relationships/hyperlink" Target="https://www.zookcabins.com/cabin/cascade" TargetMode="External"/><Relationship Id="rId5" Type="http://schemas.openxmlformats.org/officeDocument/2006/relationships/hyperlink" Target="https://www.zookcabins.com/choose-your-cabin-style/log-cabins/park-model-homes/pocono-park-model-cabin/" TargetMode="External"/><Relationship Id="rId6" Type="http://schemas.openxmlformats.org/officeDocument/2006/relationships/hyperlink" Target="https://www.zookcabins.com/cabin/luxury-park-model-home/" TargetMode="External"/><Relationship Id="rId7" Type="http://schemas.openxmlformats.org/officeDocument/2006/relationships/hyperlink" Target="https://www.zookcabins.com/cabin/alpine-park-model-rv/" TargetMode="External"/><Relationship Id="rId8" Type="http://schemas.openxmlformats.org/officeDocument/2006/relationships/hyperlink" Target="https://www.zookcabins.com/cabin/a-frame-park-model-home/" TargetMode="External"/><Relationship Id="rId9" Type="http://schemas.openxmlformats.org/officeDocument/2006/relationships/hyperlink" Target="https://www.zookcabins.com/cabin/luna" TargetMode="External"/><Relationship Id="rId10"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41.xml.rels><?xml version="1.0" encoding="UTF-8" standalone="yes"?>
<Relationships xmlns="http://schemas.openxmlformats.org/package/2006/relationships"><Relationship Id="rId1" Type="http://schemas.openxmlformats.org/officeDocument/2006/relationships/comments" Target="../comments41.xml"/><Relationship Id="rId2" Type="http://schemas.openxmlformats.org/officeDocument/2006/relationships/vmlDrawing" Target="../drawings/vmlDrawing41.vml"/></Relationships>
</file>

<file path=xl/worksheets/_rels/sheet59.xml.rels><?xml version="1.0" encoding="UTF-8" standalone="yes"?>
<Relationships xmlns="http://schemas.openxmlformats.org/package/2006/relationships"><Relationship Id="rId1" Type="http://schemas.openxmlformats.org/officeDocument/2006/relationships/hyperlink" Target="https://www.dropbox.com/scl/fi/a0v10irge7xq4d1boezy9/Resources.xlsx?rlkey=oe2go37ptoo553b7cvlujz5wd&amp;st=nxnlaosl&amp;dl=0" TargetMode="External"/><Relationship Id="rId2" Type="http://schemas.openxmlformats.org/officeDocument/2006/relationships/hyperlink" Target="http://www.zoho.com/creator/" TargetMode="External"/><Relationship Id="rId3" Type="http://schemas.openxmlformats.org/officeDocument/2006/relationships/hyperlink" Target="http://www.sagerealestate.com/webmail" TargetMode="External"/><Relationship Id="rId4" Type="http://schemas.openxmlformats.org/officeDocument/2006/relationships/hyperlink" Target="http://www.dropbox.com/sh/zwu20uff9wfwzzk/AAB_BhDHHNKfIl9Wi-LWoXL6a?dl=0" TargetMode="External"/><Relationship Id="rId5" Type="http://schemas.openxmlformats.org/officeDocument/2006/relationships/hyperlink" Target="http://www.stdb.com/" TargetMode="External"/><Relationship Id="rId6" Type="http://schemas.openxmlformats.org/officeDocument/2006/relationships/hyperlink" Target="http://www.realtyrates.com/" TargetMode="External"/><Relationship Id="rId7" Type="http://schemas.openxmlformats.org/officeDocument/2006/relationships/hyperlink" Target="http://www.big-rigs-rv.com/" TargetMode="External"/><Relationship Id="rId8" Type="http://schemas.openxmlformats.org/officeDocument/2006/relationships/hyperlink" Target="http://www.allstays.com/pro/full/" TargetMode="External"/><Relationship Id="rId9" Type="http://schemas.openxmlformats.org/officeDocument/2006/relationships/hyperlink" Target="http://www.airdna.co/" TargetMode="External"/><Relationship Id="rId10" Type="http://schemas.openxmlformats.org/officeDocument/2006/relationships/hyperlink" Target="http://www.timeanddate.com/worldclock/distances.html" TargetMode="External"/><Relationship Id="rId11" Type="http://schemas.openxmlformats.org/officeDocument/2006/relationships/hyperlink" Target="about:blank" TargetMode="External"/><Relationship Id="rId12" Type="http://schemas.openxmlformats.org/officeDocument/2006/relationships/hyperlink" Target="about:blank" TargetMode="External"/><Relationship Id="rId13" Type="http://schemas.openxmlformats.org/officeDocument/2006/relationships/hyperlink" Target="about:blank" TargetMode="External"/><Relationship Id="rId14" Type="http://schemas.openxmlformats.org/officeDocument/2006/relationships/hyperlink" Target="about:blank" TargetMode="External"/><Relationship Id="rId15" Type="http://schemas.openxmlformats.org/officeDocument/2006/relationships/hyperlink" Target="http://www.deanrunyan.com/" TargetMode="External"/><Relationship Id="rId16" Type="http://schemas.openxmlformats.org/officeDocument/2006/relationships/hyperlink" Target="about:blank" TargetMode="External"/><Relationship Id="rId17" Type="http://schemas.openxmlformats.org/officeDocument/2006/relationships/hyperlink" Target="https://www.rvia.org/reports-trends" TargetMode="External"/><Relationship Id="rId18" Type="http://schemas.openxmlformats.org/officeDocument/2006/relationships/hyperlink" Target="http://www.koa.com/north-american-camping-report" TargetMode="External"/><Relationship Id="rId19" Type="http://schemas.openxmlformats.org/officeDocument/2006/relationships/hyperlink" Target="http://www.goodsam.com/" TargetMode="External"/><Relationship Id="rId20" Type="http://schemas.openxmlformats.org/officeDocument/2006/relationships/hyperlink" Target="http://www.gorving.com/" TargetMode="External"/><Relationship Id="rId21" Type="http://schemas.openxmlformats.org/officeDocument/2006/relationships/hyperlink" Target="http://www.campgrounds.rvlife.com/" TargetMode="External"/><Relationship Id="rId22" Type="http://schemas.openxmlformats.org/officeDocument/2006/relationships/hyperlink" Target="http://www.thedyrt.com/" TargetMode="External"/><Relationship Id="rId23" Type="http://schemas.openxmlformats.org/officeDocument/2006/relationships/hyperlink" Target="http://www.glampinghub.com/" TargetMode="External"/><Relationship Id="rId24" Type="http://schemas.openxmlformats.org/officeDocument/2006/relationships/hyperlink" Target="http://www.hipcamp.com/" TargetMode="External"/><Relationship Id="rId25" Type="http://schemas.openxmlformats.org/officeDocument/2006/relationships/hyperlink" Target="http://www.airbnb.com/" TargetMode="External"/><Relationship Id="rId26" Type="http://schemas.openxmlformats.org/officeDocument/2006/relationships/hyperlink" Target="http://www.glamping.com/" TargetMode="External"/><Relationship Id="rId27" Type="http://schemas.openxmlformats.org/officeDocument/2006/relationships/hyperlink" Target="http://www.thedyrt.com/" TargetMode="External"/></Relationships>
</file>

<file path=xl/worksheets/_rels/sheet60.xml.rels><?xml version="1.0" encoding="UTF-8" standalone="yes"?>
<Relationships xmlns="http://schemas.openxmlformats.org/package/2006/relationships"><Relationship Id="rId1" Type="http://schemas.openxmlformats.org/officeDocument/2006/relationships/hyperlink" Target="https://chatgpt.com/g/g-67fb14f8f1908191ad2df2bda899f0d5-area-and-demand-write-up-tool" TargetMode="External"/><Relationship Id="rId2" Type="http://schemas.openxmlformats.org/officeDocument/2006/relationships/hyperlink" Target="https://weatherspark.com/" TargetMode="External"/><Relationship Id="rId3" Type="http://schemas.openxmlformats.org/officeDocument/2006/relationships/hyperlink" Target="https://www.stdb.com/" TargetMode="External"/><Relationship Id="rId4" Type="http://schemas.openxmlformats.org/officeDocument/2006/relationships/hyperlink" Target="https://www.stdb.com/" TargetMode="External"/><Relationship Id="rId5" Type="http://schemas.openxmlformats.org/officeDocument/2006/relationships/hyperlink" Target="https://www.stdb.com/" TargetMode="External"/><Relationship Id="rId6" Type="http://schemas.openxmlformats.org/officeDocument/2006/relationships/hyperlink" Target="https://www.stdb.com/" TargetMode="External"/></Relationships>
</file>

<file path=xl/worksheets/_rels/sheet62.xml.rels><?xml version="1.0" encoding="UTF-8" standalone="yes"?>
<Relationships xmlns="http://schemas.openxmlformats.org/package/2006/relationships"><Relationship Id="rId1" Type="http://schemas.openxmlformats.org/officeDocument/2006/relationships/hyperlink" Target="https://www.dropbox.com/scl/fi/jzncpyhi34ryci25nj897/Database-Training-Pivot-Tables?rlkey=pvaid9z7esq8b4fshf4hz0vcw&amp;st=g74he5jc&amp;dl=0" TargetMode="External"/></Relationships>
</file>

<file path=xl/worksheets/_rels/sheet65.xml.rels><?xml version="1.0" encoding="UTF-8" standalone="yes"?>
<Relationships xmlns="http://schemas.openxmlformats.org/package/2006/relationships"><Relationship Id="rId1" Type="http://schemas.openxmlformats.org/officeDocument/2006/relationships/hyperlink" Target="https://msc.fema.gov/portal/home" TargetMode="External"/><Relationship Id="rId2" Type="http://schemas.openxmlformats.org/officeDocument/2006/relationships/hyperlink" Target="https://fwsprimary.wim.usgs.gov/wetlands/apps/wetlands-mapper/" TargetMode="External"/><Relationship Id="rId3" Type="http://schemas.openxmlformats.org/officeDocument/2006/relationships/hyperlink" Target="https://hazards.fema.gov/nri/map" TargetMode="External"/><Relationship Id="rId4" Type="http://schemas.openxmlformats.org/officeDocument/2006/relationships/hyperlink" Target="https://www.loom.com/share/e76c7b187a414cd3b02f070dbed6c92f?sid=50fd5cfd-9772-44ac-bdfb-c5aecbf3016c" TargetMode="External"/></Relationships>
</file>

<file path=xl/worksheets/_rels/sheet81.xml.rels><?xml version="1.0" encoding="UTF-8" standalone="yes"?>
<Relationships xmlns="http://schemas.openxmlformats.org/package/2006/relationships"><Relationship Id="rId1" Type="http://schemas.openxmlformats.org/officeDocument/2006/relationships/hyperlink" Target="https://links.esri.com/tapestry/segmentH2" TargetMode="External"/><Relationship Id="rId2" Type="http://schemas.openxmlformats.org/officeDocument/2006/relationships/hyperlink" Target="https://links.esri.com/tapestry/segmentH2" TargetMode="External"/><Relationship Id="rId3" Type="http://schemas.openxmlformats.org/officeDocument/2006/relationships/hyperlink" Target="https://links.esri.com/tapestry/segmentH2" TargetMode="External"/><Relationship Id="rId4" Type="http://schemas.openxmlformats.org/officeDocument/2006/relationships/drawing" Target="../drawings/drawing1.xml"/></Relationships>
</file>

<file path=xl/worksheets/_rels/sheet82.xml.rels><?xml version="1.0" encoding="UTF-8" standalone="yes"?>
<Relationships xmlns="http://schemas.openxmlformats.org/package/2006/relationships"><Relationship Id="rId1" Type="http://schemas.openxmlformats.org/officeDocument/2006/relationships/hyperlink" Target="https://links.esri.com/tapestry/segmentJ2" TargetMode="External"/><Relationship Id="rId2" Type="http://schemas.openxmlformats.org/officeDocument/2006/relationships/drawing" Target="../drawings/drawing2.xml"/></Relationships>
</file>

<file path=xl/worksheets/_rels/sheet83.xml.rels><?xml version="1.0" encoding="UTF-8" standalone="yes"?>
<Relationships xmlns="http://schemas.openxmlformats.org/package/2006/relationships"><Relationship Id="rId1" Type="http://schemas.openxmlformats.org/officeDocument/2006/relationships/hyperlink" Target="https://links.esri.com/tapestry/segmentG2" TargetMode="External"/><Relationship Id="rId2" Type="http://schemas.openxmlformats.org/officeDocument/2006/relationships/drawing" Target="../drawings/drawing3.xml"/></Relationships>
</file>

<file path=xl/worksheets/_rels/sheet84.xml.rels><?xml version="1.0" encoding="UTF-8" standalone="yes"?>
<Relationships xmlns="http://schemas.openxmlformats.org/package/2006/relationships"><Relationship Id="rId1" Type="http://schemas.openxmlformats.org/officeDocument/2006/relationships/hyperlink" Target="https://links.esri.com/tapestry/segmentH2" TargetMode="External"/><Relationship Id="rId2" Type="http://schemas.openxmlformats.org/officeDocument/2006/relationships/drawing" Target="../drawings/drawing4.xml"/></Relationships>
</file>

<file path=xl/worksheets/_rels/sheet85.xml.rels><?xml version="1.0" encoding="UTF-8" standalone="yes"?>
<Relationships xmlns="http://schemas.openxmlformats.org/package/2006/relationships"><Relationship Id="rId1" Type="http://schemas.openxmlformats.org/officeDocument/2006/relationships/hyperlink" Target="https://links.esri.com/tapestry/segmentL1" TargetMode="External"/><Relationship Id="rId2"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outlinePr summaryBelow="0" summaryRight="0"/>
  </sheetPr>
  <dimension ref="A1:H993"/>
  <sheetViews>
    <sheetView workbookViewId="0" showGridLines="0" zoomScale="100" zoomScaleNormal="100">
      <selection activeCell="C25" sqref="C25"/>
    </sheetView>
  </sheetViews>
  <sheetFormatPr defaultRowHeight="15" outlineLevelRow="0" outlineLevelCol="0" x14ac:dyDescent="0" defaultColWidth="14.44140625"/>
  <cols>
    <col min="1" max="1" width="4.88671875" customWidth="1"/>
    <col min="2" max="2" width="52.109375" customWidth="1"/>
    <col min="3" max="3" width="63.5546875" style="134" customWidth="1"/>
    <col min="4" max="4" width="7.44140625" customWidth="1"/>
  </cols>
  <sheetData>
    <row r="1" ht="14.4" customHeight="1" spans="1:3" x14ac:dyDescent="0.25">
      <c r="A1" s="341"/>
      <c r="B1" s="342"/>
      <c r="C1" s="343"/>
    </row>
    <row r="2" ht="14.4" customHeight="1" spans="1:4" x14ac:dyDescent="0.25">
      <c r="A2" s="341"/>
      <c r="B2" s="344" t="s">
        <v>659</v>
      </c>
      <c r="C2" s="345"/>
      <c r="D2" s="261"/>
    </row>
    <row r="3" ht="14.4" customHeight="1" spans="1:4" x14ac:dyDescent="0.25">
      <c r="A3" s="341"/>
      <c r="B3" s="346" t="s">
        <v>660</v>
      </c>
      <c r="C3" s="347" t="s">
        <v>661</v>
      </c>
      <c r="D3" s="261"/>
    </row>
    <row r="4" ht="14.4" customHeight="1" spans="1:4" x14ac:dyDescent="0.25">
      <c r="A4" s="341"/>
      <c r="B4" s="46"/>
      <c r="C4" s="28"/>
      <c r="D4" s="261"/>
    </row>
    <row r="5" ht="14.4" customHeight="1" spans="1:4" x14ac:dyDescent="0.25">
      <c r="A5" s="341"/>
      <c r="B5" s="348" t="s">
        <v>662</v>
      </c>
      <c r="C5" s="349"/>
      <c r="D5" s="261"/>
    </row>
    <row r="6" ht="14.4" customHeight="1" spans="1:4" x14ac:dyDescent="0.25">
      <c r="A6" s="341"/>
      <c r="B6" s="350" t="s">
        <v>663</v>
      </c>
      <c r="C6" s="42"/>
      <c r="D6" s="261"/>
    </row>
    <row r="7" ht="14.4" customHeight="1" spans="1:4" x14ac:dyDescent="0.25">
      <c r="A7" s="341"/>
      <c r="B7" s="351" t="s">
        <v>664</v>
      </c>
      <c r="C7" s="42"/>
      <c r="D7" s="261"/>
    </row>
    <row r="8" ht="14.4" customHeight="1" spans="1:4" x14ac:dyDescent="0.25">
      <c r="A8" s="341"/>
      <c r="B8" s="351" t="s">
        <v>665</v>
      </c>
      <c r="C8" s="42"/>
      <c r="D8" s="261"/>
    </row>
    <row r="9" ht="14.4" customHeight="1" spans="1:4" x14ac:dyDescent="0.25">
      <c r="A9" s="341"/>
      <c r="B9" s="351" t="s">
        <v>666</v>
      </c>
      <c r="C9" s="42"/>
      <c r="D9" s="261"/>
    </row>
    <row r="10" ht="14.4" customHeight="1" spans="1:4" x14ac:dyDescent="0.25">
      <c r="A10" s="341"/>
      <c r="B10" s="352" t="s">
        <v>667</v>
      </c>
      <c r="C10" s="295"/>
      <c r="D10" s="261"/>
    </row>
    <row r="11" ht="14.4" customHeight="1" spans="1:4" x14ac:dyDescent="0.25">
      <c r="A11" s="341"/>
      <c r="B11" s="46"/>
      <c r="C11" s="28"/>
      <c r="D11" s="261"/>
    </row>
    <row r="12" ht="14.4" customHeight="1" spans="1:4" x14ac:dyDescent="0.25">
      <c r="A12" s="341"/>
      <c r="B12" s="348" t="s">
        <v>594</v>
      </c>
      <c r="C12" s="349"/>
      <c r="D12" s="261"/>
    </row>
    <row r="13" ht="14.4" customHeight="1" spans="1:4" x14ac:dyDescent="0.25">
      <c r="A13" s="341"/>
      <c r="B13" s="353" t="s">
        <v>668</v>
      </c>
      <c r="C13" s="250"/>
      <c r="D13" s="261"/>
    </row>
    <row r="14" ht="14.4" customHeight="1" spans="1:4" x14ac:dyDescent="0.25">
      <c r="A14" s="341"/>
      <c r="B14" s="354" t="s">
        <v>669</v>
      </c>
      <c r="C14" s="253"/>
      <c r="D14" s="261"/>
    </row>
    <row r="15" ht="14.4" customHeight="1" spans="1:4" x14ac:dyDescent="0.25">
      <c r="A15" s="341"/>
      <c r="B15" s="354" t="s">
        <v>670</v>
      </c>
      <c r="C15" s="355"/>
      <c r="D15" s="261"/>
    </row>
    <row r="16" ht="14.4" customHeight="1" spans="1:4" x14ac:dyDescent="0.25">
      <c r="A16" s="341"/>
      <c r="B16" s="354" t="s">
        <v>671</v>
      </c>
      <c r="C16" s="253"/>
      <c r="D16" s="261"/>
    </row>
    <row r="17" ht="14.4" customHeight="1" spans="1:4" x14ac:dyDescent="0.25">
      <c r="A17" s="341"/>
      <c r="B17" s="354" t="s">
        <v>672</v>
      </c>
      <c r="C17" s="253"/>
      <c r="D17" s="261"/>
    </row>
    <row r="18" ht="14.4" customHeight="1" hidden="1" spans="1:4" x14ac:dyDescent="0.25">
      <c r="A18" s="341"/>
      <c r="B18" s="354" t="s">
        <v>673</v>
      </c>
      <c r="C18" s="356">
        <f>C17*43560</f>
        <v>435600</v>
      </c>
      <c r="D18" s="261"/>
    </row>
    <row r="19" ht="14.4" customHeight="1" spans="1:4" x14ac:dyDescent="0.25">
      <c r="A19" s="341"/>
      <c r="B19" s="357" t="s">
        <v>674</v>
      </c>
      <c r="C19" s="257"/>
      <c r="D19" s="261"/>
    </row>
    <row r="20" ht="14.4" customHeight="1" spans="1:4" x14ac:dyDescent="0.25">
      <c r="A20" s="341"/>
      <c r="B20" s="297"/>
      <c r="C20" s="28"/>
      <c r="D20" s="261"/>
    </row>
    <row r="21" ht="14.4" customHeight="1" spans="1:5" x14ac:dyDescent="0.25">
      <c r="A21" s="341"/>
      <c r="B21" s="46"/>
      <c r="C21" s="28"/>
    </row>
    <row r="22" ht="14.4" customHeight="1" spans="1:5" x14ac:dyDescent="0.25">
      <c r="A22" s="341"/>
      <c r="B22" s="358" t="s">
        <v>675</v>
      </c>
      <c r="C22" s="349"/>
    </row>
    <row r="23" ht="14.4" customHeight="1" spans="1:8" x14ac:dyDescent="0.25">
      <c r="A23" s="341"/>
      <c r="B23" s="353" t="s">
        <v>676</v>
      </c>
      <c r="C23" s="289"/>
      <c r="E23" s="58" t="s">
        <v>677</v>
      </c>
      <c r="F23" s="359"/>
      <c r="G23" s="359"/>
      <c r="H23" s="359"/>
    </row>
    <row r="24" ht="14.4" customHeight="1" spans="1:5" x14ac:dyDescent="0.25">
      <c r="A24" s="341"/>
      <c r="B24" s="354" t="s">
        <v>678</v>
      </c>
      <c r="C24" s="42">
        <v>0</v>
      </c>
    </row>
    <row r="25" ht="43.2" customHeight="1" spans="1:3" x14ac:dyDescent="0.25">
      <c r="A25" s="341"/>
      <c r="B25" s="357" t="s">
        <v>679</v>
      </c>
      <c r="C25" s="295"/>
    </row>
    <row r="26" ht="14.4" customHeight="1" spans="1:3" x14ac:dyDescent="0.25">
      <c r="A26" s="341"/>
      <c r="B26" s="353" t="s">
        <v>680</v>
      </c>
      <c r="C26" s="289"/>
    </row>
    <row r="27" ht="14.4" customHeight="1" spans="1:3" x14ac:dyDescent="0.25">
      <c r="A27" s="341"/>
      <c r="B27" s="354" t="s">
        <v>681</v>
      </c>
      <c r="C27" s="42">
        <v>0</v>
      </c>
    </row>
    <row r="28" ht="43.2" customHeight="1" spans="1:3" x14ac:dyDescent="0.25">
      <c r="A28" s="341"/>
      <c r="B28" s="357" t="s">
        <v>682</v>
      </c>
      <c r="C28" s="295"/>
    </row>
    <row r="29" ht="14.4" customHeight="1" spans="1:3" x14ac:dyDescent="0.25">
      <c r="A29" s="341"/>
      <c r="B29" s="353" t="s">
        <v>683</v>
      </c>
      <c r="C29" s="289"/>
    </row>
    <row r="30" ht="14.4" customHeight="1" spans="1:3" x14ac:dyDescent="0.25">
      <c r="A30" s="341"/>
      <c r="B30" s="354" t="s">
        <v>684</v>
      </c>
      <c r="C30" s="42">
        <v>0</v>
      </c>
    </row>
    <row r="31" ht="43.2" customHeight="1" spans="1:3" x14ac:dyDescent="0.25">
      <c r="A31" s="341"/>
      <c r="B31" s="357" t="s">
        <v>685</v>
      </c>
      <c r="C31" s="295"/>
    </row>
    <row r="32" ht="14.4" customHeight="1" spans="1:3" x14ac:dyDescent="0.25">
      <c r="A32" s="341"/>
      <c r="B32" s="353" t="s">
        <v>686</v>
      </c>
      <c r="C32" s="289"/>
    </row>
    <row r="33" ht="14.4" customHeight="1" spans="1:3" x14ac:dyDescent="0.25">
      <c r="A33" s="341"/>
      <c r="B33" s="354" t="s">
        <v>687</v>
      </c>
      <c r="C33" s="42">
        <v>0</v>
      </c>
    </row>
    <row r="34" ht="43.2" customHeight="1" spans="1:3" x14ac:dyDescent="0.25">
      <c r="A34" s="341"/>
      <c r="B34" s="357" t="s">
        <v>688</v>
      </c>
      <c r="C34" s="295"/>
    </row>
    <row r="35" ht="14.4" customHeight="1" spans="1:3" x14ac:dyDescent="0.25">
      <c r="A35" s="341"/>
      <c r="B35" s="353" t="s">
        <v>689</v>
      </c>
      <c r="C35" s="289"/>
    </row>
    <row r="36" ht="14.4" customHeight="1" spans="1:3" x14ac:dyDescent="0.25">
      <c r="A36" s="341"/>
      <c r="B36" s="354" t="s">
        <v>690</v>
      </c>
      <c r="C36" s="42">
        <v>0</v>
      </c>
    </row>
    <row r="37" ht="28.8" customHeight="1" spans="1:3" x14ac:dyDescent="0.25">
      <c r="A37" s="341"/>
      <c r="B37" s="354" t="s">
        <v>691</v>
      </c>
      <c r="C37" s="42"/>
    </row>
    <row r="38" ht="14.4" customHeight="1" spans="1:3" x14ac:dyDescent="0.25">
      <c r="A38" s="341"/>
      <c r="B38" s="353" t="s">
        <v>692</v>
      </c>
      <c r="C38" s="289"/>
    </row>
    <row r="39" ht="14.4" customHeight="1" spans="1:3" x14ac:dyDescent="0.25">
      <c r="A39" s="341"/>
      <c r="B39" s="354" t="s">
        <v>693</v>
      </c>
      <c r="C39" s="42">
        <v>0</v>
      </c>
    </row>
    <row r="40" ht="43.2" customHeight="1" spans="1:3" x14ac:dyDescent="0.25">
      <c r="A40" s="341"/>
      <c r="B40" s="357" t="s">
        <v>694</v>
      </c>
      <c r="C40" s="295"/>
    </row>
    <row r="41" ht="14.4" customHeight="1" spans="1:3" x14ac:dyDescent="0.25">
      <c r="A41" s="341"/>
      <c r="B41" s="353" t="s">
        <v>695</v>
      </c>
      <c r="C41" s="360"/>
    </row>
    <row r="42" ht="14.4" customHeight="1" spans="1:3" x14ac:dyDescent="0.25">
      <c r="A42" s="341"/>
      <c r="B42" s="354" t="s">
        <v>696</v>
      </c>
      <c r="C42" s="42">
        <v>0</v>
      </c>
    </row>
    <row r="43" ht="43.2" customHeight="1" spans="1:3" x14ac:dyDescent="0.25">
      <c r="A43" s="341"/>
      <c r="B43" s="357" t="s">
        <v>697</v>
      </c>
      <c r="C43" s="295"/>
    </row>
    <row r="44" ht="14.4" customHeight="1" spans="1:3" x14ac:dyDescent="0.25">
      <c r="A44" s="341"/>
      <c r="B44" s="46" t="s">
        <v>698</v>
      </c>
      <c r="C44" s="28">
        <f>C24+C27+C30+C33+C36+C39+C42</f>
        <v>39</v>
      </c>
    </row>
    <row r="45" ht="14.4" customHeight="1" spans="1:3" x14ac:dyDescent="0.25">
      <c r="A45" s="341"/>
      <c r="B45" s="46"/>
      <c r="C45" s="28"/>
    </row>
    <row r="46" ht="14.4" customHeight="1" spans="1:3" x14ac:dyDescent="0.25">
      <c r="A46" s="341"/>
      <c r="B46" s="358" t="s">
        <v>699</v>
      </c>
      <c r="C46" s="349"/>
    </row>
    <row r="47" ht="43.2" customHeight="1" spans="1:3" x14ac:dyDescent="0.25">
      <c r="A47" s="341"/>
      <c r="B47" s="361" t="s">
        <v>700</v>
      </c>
      <c r="C47" s="298"/>
    </row>
    <row r="48" ht="14.4" customHeight="1" spans="1:3" x14ac:dyDescent="0.25">
      <c r="A48" s="341"/>
      <c r="B48" s="46"/>
      <c r="C48" s="28"/>
    </row>
    <row r="49" ht="28.8" customHeight="1" spans="1:3" x14ac:dyDescent="0.25">
      <c r="A49" s="341"/>
      <c r="B49" s="346" t="s">
        <v>701</v>
      </c>
      <c r="C49" s="298"/>
    </row>
    <row r="50" ht="14.4" customHeight="1" spans="1:3" x14ac:dyDescent="0.25">
      <c r="A50" s="341"/>
      <c r="B50" s="346" t="s">
        <v>702</v>
      </c>
      <c r="C50" s="298"/>
    </row>
    <row r="51" ht="28.8" customHeight="1" spans="1:3" x14ac:dyDescent="0.25">
      <c r="A51" s="341"/>
      <c r="B51" s="346" t="s">
        <v>703</v>
      </c>
      <c r="C51" s="298"/>
    </row>
    <row r="52" ht="43.2" customHeight="1" spans="1:3" x14ac:dyDescent="0.25">
      <c r="A52" s="341"/>
      <c r="B52" s="346" t="s">
        <v>704</v>
      </c>
      <c r="C52" s="298"/>
    </row>
    <row r="53" ht="28.8" customHeight="1" spans="1:3" x14ac:dyDescent="0.25">
      <c r="A53" s="341"/>
      <c r="B53" s="346" t="s">
        <v>705</v>
      </c>
      <c r="C53" s="298"/>
    </row>
    <row r="54" ht="14.4" customHeight="1" spans="1:3" x14ac:dyDescent="0.25">
      <c r="A54" s="341"/>
      <c r="B54" s="46"/>
      <c r="C54" s="28"/>
    </row>
    <row r="55" ht="14.4" customHeight="1" spans="1:3" x14ac:dyDescent="0.25">
      <c r="A55" s="341"/>
      <c r="B55" s="46"/>
      <c r="C55" s="28"/>
    </row>
    <row r="56" ht="14.4" customHeight="1" spans="1:3" x14ac:dyDescent="0.25">
      <c r="A56" s="341"/>
      <c r="B56" s="362" t="s">
        <v>706</v>
      </c>
      <c r="C56" s="363"/>
    </row>
    <row r="57" ht="14.4" customHeight="1" spans="1:3" x14ac:dyDescent="0.25">
      <c r="A57" s="341"/>
      <c r="B57" s="346" t="s">
        <v>707</v>
      </c>
      <c r="C57" s="298"/>
    </row>
    <row r="58" ht="14.4" customHeight="1" spans="1:3" x14ac:dyDescent="0.25">
      <c r="A58" s="341"/>
      <c r="B58" s="346" t="s">
        <v>708</v>
      </c>
      <c r="C58" s="364">
        <f>47/432.3*20000000</f>
        <v>2174415.91487393</v>
      </c>
    </row>
    <row r="59" ht="14.4" customHeight="1" spans="1:3" x14ac:dyDescent="0.25">
      <c r="A59" s="341"/>
      <c r="B59" s="365" t="s">
        <v>709</v>
      </c>
      <c r="C59" s="364">
        <v>2200000</v>
      </c>
    </row>
    <row r="60" ht="14.4" customHeight="1" spans="1:3" x14ac:dyDescent="0.25">
      <c r="A60" s="341"/>
      <c r="B60" s="365" t="s">
        <v>710</v>
      </c>
      <c r="C60" s="364">
        <f>C61-C59</f>
        <v>13692191.710197998</v>
      </c>
    </row>
    <row r="61" ht="14.4" customHeight="1" spans="1:3" x14ac:dyDescent="0.25">
      <c r="A61" s="341"/>
      <c r="B61" s="365" t="s">
        <v>711</v>
      </c>
      <c r="C61" s="364">
        <f>'Total Proj. Cost'!D16</f>
        <v>15892191.710197998</v>
      </c>
    </row>
    <row r="62" ht="14.4" customHeight="1" spans="1:3" x14ac:dyDescent="0.25">
      <c r="A62" s="341"/>
      <c r="B62" s="365" t="s">
        <v>712</v>
      </c>
      <c r="C62" s="366">
        <v>0.75</v>
      </c>
    </row>
    <row r="63" ht="14.4" customHeight="1" spans="1:3" x14ac:dyDescent="0.25">
      <c r="A63" s="341"/>
      <c r="B63" s="365" t="s">
        <v>713</v>
      </c>
      <c r="C63" s="364">
        <f>C62*C61</f>
        <v>11919143.782648498</v>
      </c>
    </row>
    <row r="64" ht="14.4" customHeight="1" spans="1:3" x14ac:dyDescent="0.25">
      <c r="A64" s="341"/>
      <c r="B64" s="365" t="s">
        <v>714</v>
      </c>
      <c r="C64" s="364">
        <f>C61-C63</f>
        <v>3973047.9275495</v>
      </c>
    </row>
    <row r="65" ht="14.4" customHeight="1" spans="1:3" x14ac:dyDescent="0.25">
      <c r="A65" s="341"/>
      <c r="B65" s="365" t="s">
        <v>715</v>
      </c>
      <c r="C65" s="366">
        <v>0.095</v>
      </c>
    </row>
    <row r="66" ht="14.4" customHeight="1" spans="1:4" x14ac:dyDescent="0.25">
      <c r="A66" s="341"/>
      <c r="B66" s="365" t="s">
        <v>716</v>
      </c>
      <c r="C66" s="298">
        <v>25</v>
      </c>
    </row>
    <row r="67" ht="14.4" customHeight="1" spans="1:3" x14ac:dyDescent="0.25">
      <c r="A67" s="341"/>
      <c r="B67" s="46"/>
      <c r="C67" s="28"/>
    </row>
    <row r="68" ht="14.4" customHeight="1" spans="1:3" x14ac:dyDescent="0.25">
      <c r="A68" s="341"/>
      <c r="B68" s="348" t="s">
        <v>717</v>
      </c>
      <c r="C68" s="367"/>
    </row>
    <row r="69" ht="57.6" customHeight="1" spans="1:3" x14ac:dyDescent="0.25">
      <c r="A69" s="341"/>
      <c r="B69" s="368" t="s">
        <v>718</v>
      </c>
      <c r="C69" s="298"/>
    </row>
    <row r="70" ht="57.6" customHeight="1" spans="1:3" x14ac:dyDescent="0.25">
      <c r="A70" s="341"/>
      <c r="B70" s="368" t="s">
        <v>719</v>
      </c>
      <c r="C70" s="298"/>
    </row>
    <row r="71" ht="57.6" customHeight="1" spans="1:3" x14ac:dyDescent="0.25">
      <c r="A71" s="341"/>
      <c r="B71" s="368" t="s">
        <v>720</v>
      </c>
      <c r="C71" s="298"/>
    </row>
    <row r="72" ht="28.8" customHeight="1" spans="1:3" x14ac:dyDescent="0.25">
      <c r="A72" s="341"/>
      <c r="B72" s="368" t="s">
        <v>721</v>
      </c>
      <c r="C72" s="298"/>
    </row>
    <row r="73" ht="28.8" customHeight="1" spans="1:3" x14ac:dyDescent="0.25">
      <c r="A73" s="341"/>
      <c r="B73" s="368" t="s">
        <v>722</v>
      </c>
      <c r="C73" s="298"/>
    </row>
    <row r="74" ht="14.4" customHeight="1" spans="1:3" x14ac:dyDescent="0.25">
      <c r="A74" s="341"/>
      <c r="B74" s="40"/>
      <c r="C74" s="28"/>
    </row>
    <row r="75" ht="14.4" customHeight="1" spans="1:3" x14ac:dyDescent="0.25">
      <c r="A75" s="341"/>
      <c r="B75" s="369" t="s">
        <v>723</v>
      </c>
      <c r="C75" s="347"/>
    </row>
    <row r="76" ht="28.8" customHeight="1" spans="1:3" x14ac:dyDescent="0.25">
      <c r="A76" s="341"/>
      <c r="B76" s="365" t="s">
        <v>724</v>
      </c>
      <c r="C76" s="298"/>
    </row>
    <row r="77" ht="28.8" customHeight="1" spans="1:3" x14ac:dyDescent="0.25">
      <c r="A77" s="341"/>
      <c r="B77" s="346" t="s">
        <v>725</v>
      </c>
      <c r="C77" s="298"/>
    </row>
    <row r="78" ht="28.8" customHeight="1" spans="1:3" x14ac:dyDescent="0.25">
      <c r="A78" s="341"/>
      <c r="B78" s="346" t="s">
        <v>726</v>
      </c>
      <c r="C78" s="298"/>
    </row>
    <row r="79" ht="28.8" customHeight="1" spans="1:3" x14ac:dyDescent="0.25">
      <c r="A79" s="341"/>
      <c r="B79" s="365" t="s">
        <v>727</v>
      </c>
      <c r="C79" s="257"/>
    </row>
    <row r="80" ht="14.4" customHeight="1" spans="1:3" x14ac:dyDescent="0.25">
      <c r="A80" s="341"/>
      <c r="B80" s="40"/>
      <c r="C80" s="28"/>
    </row>
    <row r="81" ht="14.4" customHeight="1" spans="1:3" x14ac:dyDescent="0.25">
      <c r="A81" s="341"/>
      <c r="B81" s="370" t="s">
        <v>728</v>
      </c>
      <c r="C81" s="347"/>
    </row>
    <row r="82" ht="14.4" customHeight="1" spans="1:3" x14ac:dyDescent="0.25">
      <c r="A82" s="341"/>
      <c r="B82" s="46"/>
      <c r="C82" s="28"/>
    </row>
    <row r="83" ht="14.4" customHeight="1" spans="1:3" x14ac:dyDescent="0.25">
      <c r="A83" s="341"/>
      <c r="B83" s="370" t="s">
        <v>729</v>
      </c>
      <c r="C83" s="347"/>
    </row>
    <row r="84" ht="14.4" customHeight="1" spans="1:3" x14ac:dyDescent="0.25">
      <c r="A84" s="341"/>
      <c r="B84" s="342"/>
      <c r="C84" s="343"/>
    </row>
    <row r="85" ht="14.4" customHeight="1" spans="1:3" x14ac:dyDescent="0.25">
      <c r="A85" s="341"/>
      <c r="B85" s="342"/>
      <c r="C85" s="343"/>
    </row>
    <row r="86" ht="14.4" customHeight="1" spans="1:3" x14ac:dyDescent="0.25">
      <c r="A86" s="341"/>
      <c r="B86" s="342"/>
      <c r="C86" s="343"/>
    </row>
    <row r="87" ht="14.4" customHeight="1" spans="1:3" x14ac:dyDescent="0.25">
      <c r="A87" s="341"/>
      <c r="B87" s="342"/>
      <c r="C87" s="343"/>
    </row>
    <row r="88" ht="14.4" customHeight="1" spans="1:3" x14ac:dyDescent="0.25">
      <c r="A88" s="341"/>
      <c r="B88" s="342"/>
      <c r="C88" s="343"/>
    </row>
    <row r="89" ht="14.4" customHeight="1" spans="1:3" x14ac:dyDescent="0.25">
      <c r="A89" s="341"/>
      <c r="B89" s="342"/>
      <c r="C89" s="343"/>
    </row>
    <row r="90" ht="14.4" customHeight="1" spans="1:3" x14ac:dyDescent="0.25">
      <c r="A90" s="341"/>
      <c r="B90" s="342"/>
      <c r="C90" s="343"/>
    </row>
    <row r="91" ht="14.4" customHeight="1" spans="1:3" x14ac:dyDescent="0.25">
      <c r="A91" s="341"/>
      <c r="B91" s="342"/>
      <c r="C91" s="343"/>
    </row>
    <row r="92" ht="14.4" customHeight="1" spans="1:3" x14ac:dyDescent="0.25">
      <c r="A92" s="341"/>
      <c r="B92" s="342"/>
      <c r="C92" s="343"/>
    </row>
    <row r="93" ht="14.4" customHeight="1" spans="1:3" x14ac:dyDescent="0.25">
      <c r="A93" s="341"/>
      <c r="B93" s="342"/>
      <c r="C93" s="343"/>
    </row>
    <row r="94" ht="14.4" customHeight="1" spans="1:3" x14ac:dyDescent="0.25">
      <c r="A94" s="341"/>
      <c r="B94" s="342"/>
      <c r="C94" s="343"/>
    </row>
    <row r="95" ht="14.4" customHeight="1" spans="1:3" x14ac:dyDescent="0.25">
      <c r="A95" s="341"/>
      <c r="B95" s="342"/>
      <c r="C95" s="343"/>
    </row>
    <row r="96" ht="14.4" customHeight="1" spans="1:3" x14ac:dyDescent="0.25">
      <c r="A96" s="341"/>
      <c r="B96" s="342"/>
      <c r="C96" s="343"/>
    </row>
    <row r="97" ht="14.4" customHeight="1" spans="1:3" x14ac:dyDescent="0.25">
      <c r="A97" s="341"/>
      <c r="B97" s="342"/>
      <c r="C97" s="343"/>
    </row>
    <row r="98" ht="14.4" customHeight="1" spans="1:3" x14ac:dyDescent="0.25">
      <c r="A98" s="341"/>
      <c r="B98" s="342"/>
      <c r="C98" s="343"/>
    </row>
    <row r="99" ht="14.4" customHeight="1" spans="1:3" x14ac:dyDescent="0.25">
      <c r="A99" s="341"/>
      <c r="B99" s="342"/>
      <c r="C99" s="343"/>
    </row>
    <row r="100" ht="14.4" customHeight="1" spans="1:3" x14ac:dyDescent="0.25">
      <c r="A100" s="341"/>
      <c r="B100" s="342"/>
      <c r="C100" s="343"/>
    </row>
    <row r="101" ht="14.4" customHeight="1" spans="1:3" x14ac:dyDescent="0.25">
      <c r="A101" s="341"/>
      <c r="B101" s="342"/>
      <c r="C101" s="343"/>
    </row>
    <row r="102" ht="14.4" customHeight="1" spans="1:3" x14ac:dyDescent="0.25">
      <c r="A102" s="341"/>
      <c r="B102" s="342"/>
      <c r="C102" s="343"/>
    </row>
    <row r="103" ht="14.4" customHeight="1" spans="1:3" x14ac:dyDescent="0.25">
      <c r="A103" s="341"/>
      <c r="B103" s="342"/>
      <c r="C103" s="343"/>
    </row>
    <row r="104" ht="14.4" customHeight="1" spans="1:3" x14ac:dyDescent="0.25">
      <c r="A104" s="341"/>
      <c r="B104" s="342"/>
      <c r="C104" s="343"/>
    </row>
    <row r="105" ht="14.4" customHeight="1" spans="1:3" x14ac:dyDescent="0.25">
      <c r="A105" s="341"/>
      <c r="B105" s="342"/>
      <c r="C105" s="343"/>
    </row>
    <row r="106" ht="14.4" customHeight="1" spans="1:3" x14ac:dyDescent="0.25">
      <c r="A106" s="341"/>
      <c r="B106" s="342"/>
      <c r="C106" s="343"/>
    </row>
    <row r="107" ht="14.4" customHeight="1" spans="1:3" x14ac:dyDescent="0.25">
      <c r="A107" s="341"/>
      <c r="B107" s="342"/>
      <c r="C107" s="343"/>
    </row>
    <row r="108" ht="14.4" customHeight="1" spans="1:3" x14ac:dyDescent="0.25">
      <c r="A108" s="341"/>
      <c r="B108" s="342"/>
      <c r="C108" s="343"/>
    </row>
    <row r="109" ht="14.4" customHeight="1" spans="1:3" x14ac:dyDescent="0.25">
      <c r="A109" s="341"/>
      <c r="B109" s="342"/>
      <c r="C109" s="343"/>
    </row>
    <row r="110" ht="14.4" customHeight="1" spans="1:3" x14ac:dyDescent="0.25">
      <c r="A110" s="341"/>
      <c r="B110" s="342"/>
      <c r="C110" s="343"/>
    </row>
    <row r="111" ht="14.4" customHeight="1" spans="1:3" x14ac:dyDescent="0.25">
      <c r="A111" s="341"/>
      <c r="B111" s="342"/>
      <c r="C111" s="343"/>
    </row>
    <row r="112" ht="14.4" customHeight="1" spans="1:3" x14ac:dyDescent="0.25">
      <c r="A112" s="341"/>
      <c r="B112" s="342"/>
      <c r="C112" s="343"/>
    </row>
    <row r="113" ht="14.4" customHeight="1" spans="1:3" x14ac:dyDescent="0.25">
      <c r="A113" s="341"/>
      <c r="B113" s="342"/>
      <c r="C113" s="343"/>
    </row>
    <row r="114" ht="14.4" customHeight="1" spans="1:3" x14ac:dyDescent="0.25">
      <c r="A114" s="341"/>
      <c r="B114" s="342"/>
      <c r="C114" s="343"/>
    </row>
    <row r="115" ht="14.4" customHeight="1" spans="1:3" x14ac:dyDescent="0.25">
      <c r="A115" s="341"/>
      <c r="B115" s="342"/>
      <c r="C115" s="343"/>
    </row>
    <row r="116" ht="14.4" customHeight="1" spans="1:3" x14ac:dyDescent="0.25">
      <c r="A116" s="341"/>
      <c r="B116" s="342"/>
      <c r="C116" s="343"/>
    </row>
    <row r="117" ht="14.4" customHeight="1" spans="1:3" x14ac:dyDescent="0.25">
      <c r="A117" s="341"/>
      <c r="B117" s="342"/>
      <c r="C117" s="343"/>
    </row>
    <row r="118" ht="14.4" customHeight="1" spans="1:3" x14ac:dyDescent="0.25">
      <c r="A118" s="341"/>
      <c r="B118" s="342"/>
      <c r="C118" s="343"/>
    </row>
    <row r="119" ht="14.4" customHeight="1" spans="1:3" x14ac:dyDescent="0.25">
      <c r="A119" s="341"/>
      <c r="B119" s="342"/>
      <c r="C119" s="343"/>
    </row>
    <row r="120" ht="14.4" customHeight="1" spans="1:3" x14ac:dyDescent="0.25">
      <c r="A120" s="341"/>
      <c r="B120" s="342"/>
      <c r="C120" s="343"/>
    </row>
    <row r="121" ht="14.4" customHeight="1" spans="1:3" x14ac:dyDescent="0.25">
      <c r="A121" s="341"/>
      <c r="B121" s="342"/>
      <c r="C121" s="343"/>
    </row>
    <row r="122" ht="14.4" customHeight="1" spans="1:3" x14ac:dyDescent="0.25">
      <c r="A122" s="341"/>
      <c r="B122" s="342"/>
      <c r="C122" s="343"/>
    </row>
    <row r="123" ht="14.4" customHeight="1" spans="1:3" x14ac:dyDescent="0.25">
      <c r="A123" s="341"/>
      <c r="B123" s="342"/>
      <c r="C123" s="343"/>
    </row>
    <row r="124" ht="14.4" customHeight="1" spans="1:3" x14ac:dyDescent="0.25">
      <c r="A124" s="341"/>
      <c r="B124" s="342"/>
      <c r="C124" s="343"/>
    </row>
    <row r="125" ht="14.4" customHeight="1" spans="1:3" x14ac:dyDescent="0.25">
      <c r="A125" s="341"/>
      <c r="B125" s="342"/>
      <c r="C125" s="343"/>
    </row>
    <row r="126" ht="14.4" customHeight="1" spans="1:3" x14ac:dyDescent="0.25">
      <c r="A126" s="341"/>
      <c r="B126" s="342"/>
      <c r="C126" s="343"/>
    </row>
    <row r="127" ht="14.4" customHeight="1" spans="1:3" x14ac:dyDescent="0.25">
      <c r="A127" s="341"/>
      <c r="B127" s="342"/>
      <c r="C127" s="343"/>
    </row>
    <row r="128" ht="14.4" customHeight="1" spans="1:3" x14ac:dyDescent="0.25">
      <c r="A128" s="341"/>
      <c r="B128" s="342"/>
      <c r="C128" s="343"/>
    </row>
    <row r="129" ht="14.4" customHeight="1" spans="1:3" x14ac:dyDescent="0.25">
      <c r="A129" s="341"/>
      <c r="B129" s="342"/>
      <c r="C129" s="343"/>
    </row>
    <row r="130" ht="14.4" customHeight="1" spans="1:3" x14ac:dyDescent="0.25">
      <c r="A130" s="341"/>
      <c r="B130" s="342"/>
      <c r="C130" s="343"/>
    </row>
    <row r="131" ht="14.4" customHeight="1" spans="1:3" x14ac:dyDescent="0.25">
      <c r="A131" s="341"/>
      <c r="B131" s="342"/>
      <c r="C131" s="343"/>
    </row>
    <row r="132" ht="14.4" customHeight="1" spans="1:3" x14ac:dyDescent="0.25">
      <c r="A132" s="341"/>
      <c r="B132" s="342"/>
      <c r="C132" s="343"/>
    </row>
    <row r="133" ht="14.4" customHeight="1" spans="1:3" x14ac:dyDescent="0.25">
      <c r="A133" s="341"/>
      <c r="B133" s="342"/>
      <c r="C133" s="343"/>
    </row>
    <row r="134" ht="14.4" customHeight="1" spans="1:3" x14ac:dyDescent="0.25">
      <c r="A134" s="341"/>
      <c r="B134" s="342"/>
      <c r="C134" s="343"/>
    </row>
    <row r="135" ht="14.4" customHeight="1" spans="1:3" x14ac:dyDescent="0.25">
      <c r="A135" s="341"/>
      <c r="B135" s="342"/>
      <c r="C135" s="343"/>
    </row>
    <row r="136" ht="14.4" customHeight="1" spans="1:3" x14ac:dyDescent="0.25">
      <c r="A136" s="341"/>
      <c r="B136" s="342"/>
      <c r="C136" s="343"/>
    </row>
    <row r="137" ht="14.4" customHeight="1" spans="1:3" x14ac:dyDescent="0.25">
      <c r="A137" s="341"/>
      <c r="B137" s="342"/>
      <c r="C137" s="343"/>
    </row>
    <row r="138" ht="14.4" customHeight="1" spans="1:3" x14ac:dyDescent="0.25">
      <c r="A138" s="341"/>
      <c r="B138" s="342"/>
      <c r="C138" s="343"/>
    </row>
    <row r="139" ht="14.4" customHeight="1" spans="1:3" x14ac:dyDescent="0.25">
      <c r="A139" s="341"/>
      <c r="B139" s="342"/>
      <c r="C139" s="343"/>
    </row>
    <row r="140" ht="14.4" customHeight="1" spans="1:3" x14ac:dyDescent="0.25">
      <c r="A140" s="341"/>
      <c r="B140" s="342"/>
      <c r="C140" s="343"/>
    </row>
    <row r="141" ht="14.4" customHeight="1" spans="1:3" x14ac:dyDescent="0.25">
      <c r="A141" s="341"/>
      <c r="B141" s="342"/>
      <c r="C141" s="343"/>
    </row>
    <row r="142" ht="14.4" customHeight="1" spans="1:3" x14ac:dyDescent="0.25">
      <c r="A142" s="341"/>
      <c r="B142" s="342"/>
      <c r="C142" s="343"/>
    </row>
    <row r="143" ht="14.4" customHeight="1" spans="1:3" x14ac:dyDescent="0.25">
      <c r="A143" s="341"/>
      <c r="B143" s="342"/>
      <c r="C143" s="343"/>
    </row>
    <row r="144" ht="14.4" customHeight="1" spans="1:3" x14ac:dyDescent="0.25">
      <c r="A144" s="341"/>
      <c r="B144" s="342"/>
      <c r="C144" s="343"/>
    </row>
    <row r="145" ht="14.4" customHeight="1" spans="1:3" x14ac:dyDescent="0.25">
      <c r="A145" s="341"/>
      <c r="B145" s="342"/>
      <c r="C145" s="343"/>
    </row>
    <row r="146" ht="14.4" customHeight="1" spans="1:3" x14ac:dyDescent="0.25">
      <c r="A146" s="341"/>
      <c r="B146" s="342"/>
      <c r="C146" s="343"/>
    </row>
    <row r="147" ht="14.4" customHeight="1" spans="1:3" x14ac:dyDescent="0.25">
      <c r="A147" s="341"/>
      <c r="B147" s="342"/>
      <c r="C147" s="343"/>
    </row>
    <row r="148" ht="14.4" customHeight="1" spans="1:3" x14ac:dyDescent="0.25">
      <c r="A148" s="341"/>
      <c r="B148" s="342"/>
      <c r="C148" s="343"/>
    </row>
    <row r="149" ht="14.4" customHeight="1" spans="1:3" x14ac:dyDescent="0.25">
      <c r="A149" s="341"/>
      <c r="B149" s="342"/>
      <c r="C149" s="343"/>
    </row>
    <row r="150" ht="14.4" customHeight="1" spans="1:3" x14ac:dyDescent="0.25">
      <c r="A150" s="341"/>
      <c r="B150" s="342"/>
      <c r="C150" s="343"/>
    </row>
    <row r="151" ht="14.4" customHeight="1" spans="1:3" x14ac:dyDescent="0.25">
      <c r="A151" s="341"/>
      <c r="B151" s="342"/>
      <c r="C151" s="343"/>
    </row>
    <row r="152" ht="14.4" customHeight="1" spans="1:3" x14ac:dyDescent="0.25">
      <c r="A152" s="341"/>
      <c r="B152" s="342"/>
      <c r="C152" s="343"/>
    </row>
    <row r="153" ht="14.4" customHeight="1" spans="1:3" x14ac:dyDescent="0.25">
      <c r="A153" s="341"/>
      <c r="B153" s="342"/>
      <c r="C153" s="343"/>
    </row>
    <row r="154" ht="14.4" customHeight="1" spans="1:3" x14ac:dyDescent="0.25">
      <c r="A154" s="341"/>
      <c r="B154" s="342"/>
      <c r="C154" s="343"/>
    </row>
    <row r="155" ht="14.4" customHeight="1" spans="1:3" x14ac:dyDescent="0.25">
      <c r="A155" s="341"/>
      <c r="B155" s="342"/>
      <c r="C155" s="343"/>
    </row>
    <row r="156" ht="14.4" customHeight="1" spans="1:3" x14ac:dyDescent="0.25">
      <c r="A156" s="341"/>
      <c r="B156" s="342"/>
      <c r="C156" s="343"/>
    </row>
    <row r="157" ht="14.4" customHeight="1" spans="1:3" x14ac:dyDescent="0.25">
      <c r="A157" s="341"/>
      <c r="B157" s="342"/>
      <c r="C157" s="343"/>
    </row>
    <row r="158" ht="14.4" customHeight="1" spans="1:3" x14ac:dyDescent="0.25">
      <c r="A158" s="341"/>
      <c r="B158" s="342"/>
      <c r="C158" s="343"/>
    </row>
    <row r="159" ht="14.4" customHeight="1" spans="1:3" x14ac:dyDescent="0.25">
      <c r="A159" s="341"/>
      <c r="B159" s="342"/>
      <c r="C159" s="343"/>
    </row>
    <row r="160" ht="14.4" customHeight="1" spans="1:3" x14ac:dyDescent="0.25">
      <c r="A160" s="341"/>
      <c r="B160" s="342"/>
      <c r="C160" s="343"/>
    </row>
    <row r="161" ht="14.4" customHeight="1" spans="1:3" x14ac:dyDescent="0.25">
      <c r="A161" s="341"/>
      <c r="B161" s="342"/>
      <c r="C161" s="343"/>
    </row>
    <row r="162" ht="14.4" customHeight="1" spans="1:3" x14ac:dyDescent="0.25">
      <c r="A162" s="341"/>
      <c r="B162" s="342"/>
      <c r="C162" s="343"/>
    </row>
    <row r="163" ht="14.4" customHeight="1" spans="1:3" x14ac:dyDescent="0.25">
      <c r="A163" s="341"/>
      <c r="B163" s="342"/>
      <c r="C163" s="343"/>
    </row>
    <row r="164" ht="14.4" customHeight="1" spans="1:3" x14ac:dyDescent="0.25">
      <c r="A164" s="341"/>
      <c r="B164" s="342"/>
      <c r="C164" s="343"/>
    </row>
    <row r="165" ht="14.4" customHeight="1" spans="1:3" x14ac:dyDescent="0.25">
      <c r="A165" s="341"/>
      <c r="B165" s="342"/>
      <c r="C165" s="343"/>
    </row>
    <row r="166" ht="14.4" customHeight="1" spans="1:3" x14ac:dyDescent="0.25">
      <c r="A166" s="341"/>
      <c r="B166" s="342"/>
      <c r="C166" s="343"/>
    </row>
    <row r="167" ht="14.4" customHeight="1" spans="1:3" x14ac:dyDescent="0.25">
      <c r="A167" s="341"/>
      <c r="B167" s="342"/>
      <c r="C167" s="343"/>
    </row>
    <row r="168" ht="14.4" customHeight="1" spans="1:3" x14ac:dyDescent="0.25">
      <c r="A168" s="341"/>
      <c r="B168" s="342"/>
      <c r="C168" s="343"/>
    </row>
    <row r="169" ht="14.4" customHeight="1" spans="1:3" x14ac:dyDescent="0.25">
      <c r="A169" s="341"/>
      <c r="B169" s="342"/>
      <c r="C169" s="343"/>
    </row>
    <row r="170" ht="14.4" customHeight="1" spans="1:3" x14ac:dyDescent="0.25">
      <c r="A170" s="341"/>
      <c r="B170" s="342"/>
      <c r="C170" s="343"/>
    </row>
    <row r="171" ht="14.4" customHeight="1" spans="1:3" x14ac:dyDescent="0.25">
      <c r="A171" s="341"/>
      <c r="B171" s="342"/>
      <c r="C171" s="343"/>
    </row>
    <row r="172" ht="14.4" customHeight="1" spans="1:3" x14ac:dyDescent="0.25">
      <c r="A172" s="341"/>
      <c r="B172" s="342"/>
      <c r="C172" s="343"/>
    </row>
    <row r="173" ht="14.4" customHeight="1" spans="1:3" x14ac:dyDescent="0.25">
      <c r="A173" s="341"/>
      <c r="B173" s="342"/>
      <c r="C173" s="343"/>
    </row>
    <row r="174" ht="14.4" customHeight="1" spans="1:3" x14ac:dyDescent="0.25">
      <c r="A174" s="341"/>
      <c r="B174" s="342"/>
      <c r="C174" s="343"/>
    </row>
    <row r="175" ht="14.4" customHeight="1" spans="1:3" x14ac:dyDescent="0.25">
      <c r="A175" s="341"/>
      <c r="B175" s="342"/>
      <c r="C175" s="343"/>
    </row>
    <row r="176" ht="14.4" customHeight="1" spans="1:3" x14ac:dyDescent="0.25">
      <c r="A176" s="341"/>
      <c r="B176" s="342"/>
      <c r="C176" s="343"/>
    </row>
    <row r="177" ht="14.4" customHeight="1" spans="1:3" x14ac:dyDescent="0.25">
      <c r="A177" s="341"/>
      <c r="B177" s="342"/>
      <c r="C177" s="343"/>
    </row>
    <row r="178" ht="14.4" customHeight="1" spans="1:3" x14ac:dyDescent="0.25">
      <c r="A178" s="341"/>
      <c r="B178" s="342"/>
      <c r="C178" s="343"/>
    </row>
    <row r="179" ht="14.4" customHeight="1" spans="1:3" x14ac:dyDescent="0.25">
      <c r="A179" s="341"/>
      <c r="B179" s="342"/>
      <c r="C179" s="343"/>
    </row>
    <row r="180" ht="14.4" customHeight="1" spans="1:3" x14ac:dyDescent="0.25">
      <c r="A180" s="341"/>
      <c r="B180" s="342"/>
      <c r="C180" s="343"/>
    </row>
    <row r="181" ht="14.4" customHeight="1" spans="1:3" x14ac:dyDescent="0.25">
      <c r="A181" s="341"/>
      <c r="B181" s="342"/>
      <c r="C181" s="343"/>
    </row>
    <row r="182" ht="14.4" customHeight="1" spans="1:3" x14ac:dyDescent="0.25">
      <c r="A182" s="341"/>
      <c r="B182" s="342"/>
      <c r="C182" s="343"/>
    </row>
    <row r="183" ht="14.4" customHeight="1" spans="1:3" x14ac:dyDescent="0.25">
      <c r="A183" s="341"/>
      <c r="B183" s="342"/>
      <c r="C183" s="343"/>
    </row>
    <row r="184" ht="14.4" customHeight="1" spans="1:3" x14ac:dyDescent="0.25">
      <c r="A184" s="341"/>
      <c r="B184" s="342"/>
      <c r="C184" s="343"/>
    </row>
    <row r="185" ht="14.4" customHeight="1" spans="1:3" x14ac:dyDescent="0.25">
      <c r="A185" s="341"/>
      <c r="B185" s="342"/>
      <c r="C185" s="343"/>
    </row>
    <row r="186" ht="14.4" customHeight="1" spans="1:3" x14ac:dyDescent="0.25">
      <c r="A186" s="341"/>
      <c r="B186" s="342"/>
      <c r="C186" s="343"/>
    </row>
    <row r="187" ht="14.4" customHeight="1" spans="1:3" x14ac:dyDescent="0.25">
      <c r="A187" s="341"/>
      <c r="B187" s="342"/>
      <c r="C187" s="343"/>
    </row>
    <row r="188" ht="14.4" customHeight="1" spans="1:3" x14ac:dyDescent="0.25">
      <c r="A188" s="341"/>
      <c r="B188" s="342"/>
      <c r="C188" s="343"/>
    </row>
    <row r="189" ht="14.4" customHeight="1" spans="1:3" x14ac:dyDescent="0.25">
      <c r="A189" s="341"/>
      <c r="B189" s="342"/>
      <c r="C189" s="343"/>
    </row>
    <row r="190" ht="14.4" customHeight="1" spans="1:3" x14ac:dyDescent="0.25">
      <c r="A190" s="341"/>
      <c r="B190" s="342"/>
      <c r="C190" s="343"/>
    </row>
    <row r="191" ht="14.4" customHeight="1" spans="1:3" x14ac:dyDescent="0.25">
      <c r="A191" s="341"/>
      <c r="B191" s="342"/>
      <c r="C191" s="343"/>
    </row>
    <row r="192" ht="14.4" customHeight="1" spans="1:3" x14ac:dyDescent="0.25">
      <c r="A192" s="341"/>
      <c r="B192" s="342"/>
      <c r="C192" s="343"/>
    </row>
    <row r="193" ht="14.4" customHeight="1" spans="1:3" x14ac:dyDescent="0.25">
      <c r="A193" s="341"/>
      <c r="B193" s="342"/>
      <c r="C193" s="343"/>
    </row>
    <row r="194" ht="14.4" customHeight="1" spans="1:3" x14ac:dyDescent="0.25">
      <c r="A194" s="341"/>
      <c r="B194" s="342"/>
      <c r="C194" s="343"/>
    </row>
    <row r="195" ht="14.4" customHeight="1" spans="1:3" x14ac:dyDescent="0.25">
      <c r="A195" s="341"/>
      <c r="B195" s="342"/>
      <c r="C195" s="343"/>
    </row>
    <row r="196" ht="14.4" customHeight="1" spans="1:3" x14ac:dyDescent="0.25">
      <c r="A196" s="341"/>
      <c r="B196" s="342"/>
      <c r="C196" s="343"/>
    </row>
    <row r="197" ht="14.4" customHeight="1" spans="1:3" x14ac:dyDescent="0.25">
      <c r="A197" s="341"/>
      <c r="B197" s="342"/>
      <c r="C197" s="343"/>
    </row>
    <row r="198" ht="14.4" customHeight="1" spans="1:3" x14ac:dyDescent="0.25">
      <c r="A198" s="341"/>
      <c r="B198" s="342"/>
      <c r="C198" s="343"/>
    </row>
    <row r="199" ht="14.4" customHeight="1" spans="1:3" x14ac:dyDescent="0.25">
      <c r="A199" s="341"/>
      <c r="B199" s="342"/>
      <c r="C199" s="343"/>
    </row>
    <row r="200" ht="14.4" customHeight="1" spans="1:3" x14ac:dyDescent="0.25">
      <c r="A200" s="341"/>
      <c r="B200" s="342"/>
      <c r="C200" s="343"/>
    </row>
    <row r="201" ht="14.4" customHeight="1" spans="1:3" x14ac:dyDescent="0.25">
      <c r="A201" s="341"/>
      <c r="B201" s="342"/>
      <c r="C201" s="343"/>
    </row>
    <row r="202" ht="14.4" customHeight="1" spans="1:3" x14ac:dyDescent="0.25">
      <c r="A202" s="341"/>
      <c r="B202" s="342"/>
      <c r="C202" s="343"/>
    </row>
    <row r="203" ht="14.4" customHeight="1" spans="1:3" x14ac:dyDescent="0.25">
      <c r="A203" s="341"/>
      <c r="B203" s="342"/>
      <c r="C203" s="343"/>
    </row>
    <row r="204" ht="14.4" customHeight="1" spans="1:3" x14ac:dyDescent="0.25">
      <c r="A204" s="341"/>
      <c r="B204" s="342"/>
      <c r="C204" s="343"/>
    </row>
    <row r="205" ht="14.4" customHeight="1" spans="1:3" x14ac:dyDescent="0.25">
      <c r="A205" s="341"/>
      <c r="B205" s="342"/>
      <c r="C205" s="343"/>
    </row>
    <row r="206" ht="14.4" customHeight="1" spans="1:3" x14ac:dyDescent="0.25">
      <c r="A206" s="341"/>
      <c r="B206" s="342"/>
      <c r="C206" s="343"/>
    </row>
    <row r="207" ht="14.4" customHeight="1" spans="1:3" x14ac:dyDescent="0.25">
      <c r="A207" s="341"/>
      <c r="B207" s="342"/>
      <c r="C207" s="343"/>
    </row>
    <row r="208" ht="14.4" customHeight="1" spans="1:3" x14ac:dyDescent="0.25">
      <c r="A208" s="341"/>
      <c r="B208" s="342"/>
      <c r="C208" s="343"/>
    </row>
    <row r="209" ht="14.4" customHeight="1" spans="1:3" x14ac:dyDescent="0.25">
      <c r="A209" s="341"/>
      <c r="B209" s="342"/>
      <c r="C209" s="343"/>
    </row>
    <row r="210" ht="14.4" customHeight="1" spans="1:3" x14ac:dyDescent="0.25">
      <c r="A210" s="341"/>
      <c r="B210" s="342"/>
      <c r="C210" s="343"/>
    </row>
    <row r="211" ht="14.4" customHeight="1" spans="1:3" x14ac:dyDescent="0.25">
      <c r="A211" s="341"/>
      <c r="B211" s="342"/>
      <c r="C211" s="343"/>
    </row>
    <row r="212" ht="14.4" customHeight="1" spans="1:3" x14ac:dyDescent="0.25">
      <c r="A212" s="341"/>
      <c r="B212" s="342"/>
      <c r="C212" s="343"/>
    </row>
    <row r="213" ht="14.4" customHeight="1" spans="1:3" x14ac:dyDescent="0.25">
      <c r="A213" s="341"/>
      <c r="B213" s="342"/>
      <c r="C213" s="343"/>
    </row>
    <row r="214" ht="14.4" customHeight="1" spans="1:3" x14ac:dyDescent="0.25">
      <c r="A214" s="341"/>
      <c r="B214" s="342"/>
      <c r="C214" s="343"/>
    </row>
    <row r="215" ht="14.4" customHeight="1" spans="1:3" x14ac:dyDescent="0.25">
      <c r="A215" s="341"/>
      <c r="B215" s="342"/>
      <c r="C215" s="343"/>
    </row>
    <row r="216" ht="14.4" customHeight="1" spans="1:3" x14ac:dyDescent="0.25">
      <c r="A216" s="341"/>
      <c r="B216" s="342"/>
      <c r="C216" s="343"/>
    </row>
    <row r="217" ht="14.4" customHeight="1" spans="1:3" x14ac:dyDescent="0.25">
      <c r="A217" s="341"/>
      <c r="B217" s="342"/>
      <c r="C217" s="343"/>
    </row>
    <row r="218" ht="14.4" customHeight="1" spans="1:3" x14ac:dyDescent="0.25">
      <c r="A218" s="341"/>
      <c r="B218" s="342"/>
      <c r="C218" s="343"/>
    </row>
    <row r="219" ht="14.4" customHeight="1" spans="1:3" x14ac:dyDescent="0.25">
      <c r="A219" s="341"/>
      <c r="B219" s="342"/>
      <c r="C219" s="343"/>
    </row>
    <row r="220" ht="14.4" customHeight="1" spans="1:3" x14ac:dyDescent="0.25">
      <c r="A220" s="341"/>
      <c r="B220" s="342"/>
      <c r="C220" s="343"/>
    </row>
    <row r="221" ht="14.4" customHeight="1" spans="1:3" x14ac:dyDescent="0.25">
      <c r="A221" s="341"/>
      <c r="B221" s="342"/>
      <c r="C221" s="343"/>
    </row>
    <row r="222" ht="14.4" customHeight="1" spans="1:3" x14ac:dyDescent="0.25">
      <c r="A222" s="341"/>
      <c r="B222" s="342"/>
      <c r="C222" s="343"/>
    </row>
    <row r="223" ht="14.4" customHeight="1" spans="1:3" x14ac:dyDescent="0.25">
      <c r="A223" s="341"/>
      <c r="B223" s="342"/>
      <c r="C223" s="343"/>
    </row>
    <row r="224" ht="14.4" customHeight="1" spans="1:3" x14ac:dyDescent="0.25">
      <c r="A224" s="341"/>
      <c r="B224" s="342"/>
      <c r="C224" s="343"/>
    </row>
    <row r="225" ht="14.4" customHeight="1" spans="1:3" x14ac:dyDescent="0.25">
      <c r="A225" s="341"/>
      <c r="B225" s="342"/>
      <c r="C225" s="343"/>
    </row>
    <row r="226" ht="14.4" customHeight="1" spans="1:3" x14ac:dyDescent="0.25">
      <c r="A226" s="341"/>
      <c r="B226" s="342"/>
      <c r="C226" s="343"/>
    </row>
    <row r="227" ht="14.4" customHeight="1" spans="1:3" x14ac:dyDescent="0.25">
      <c r="A227" s="341"/>
      <c r="B227" s="342"/>
      <c r="C227" s="343"/>
    </row>
    <row r="228" ht="14.4" customHeight="1" spans="1:3" x14ac:dyDescent="0.25">
      <c r="A228" s="341"/>
      <c r="B228" s="342"/>
      <c r="C228" s="343"/>
    </row>
    <row r="229" ht="14.4" customHeight="1" spans="1:3" x14ac:dyDescent="0.25">
      <c r="A229" s="341"/>
      <c r="B229" s="342"/>
      <c r="C229" s="343"/>
    </row>
    <row r="230" ht="14.4" customHeight="1" spans="1:3" x14ac:dyDescent="0.25">
      <c r="A230" s="341"/>
      <c r="B230" s="342"/>
      <c r="C230" s="343"/>
    </row>
    <row r="231" ht="14.4" customHeight="1" spans="1:3" x14ac:dyDescent="0.25">
      <c r="A231" s="341"/>
      <c r="B231" s="342"/>
      <c r="C231" s="343"/>
    </row>
    <row r="232" ht="14.4" customHeight="1" spans="1:3" x14ac:dyDescent="0.25">
      <c r="A232" s="341"/>
      <c r="B232" s="342"/>
      <c r="C232" s="343"/>
    </row>
    <row r="233" ht="14.4" customHeight="1" spans="1:3" x14ac:dyDescent="0.25">
      <c r="A233" s="341"/>
      <c r="B233" s="342"/>
      <c r="C233" s="343"/>
    </row>
    <row r="234" ht="14.4" customHeight="1" spans="1:3" x14ac:dyDescent="0.25">
      <c r="A234" s="341"/>
      <c r="B234" s="342"/>
      <c r="C234" s="343"/>
    </row>
    <row r="235" ht="14.4" customHeight="1" spans="1:3" x14ac:dyDescent="0.25">
      <c r="A235" s="341"/>
      <c r="B235" s="342"/>
      <c r="C235" s="343"/>
    </row>
    <row r="236" ht="14.4" customHeight="1" spans="1:3" x14ac:dyDescent="0.25">
      <c r="A236" s="341"/>
      <c r="B236" s="342"/>
      <c r="C236" s="343"/>
    </row>
    <row r="237" ht="14.4" customHeight="1" spans="1:3" x14ac:dyDescent="0.25">
      <c r="A237" s="341"/>
      <c r="B237" s="342"/>
      <c r="C237" s="343"/>
    </row>
    <row r="238" ht="14.4" customHeight="1" spans="1:3" x14ac:dyDescent="0.25">
      <c r="A238" s="341"/>
      <c r="B238" s="342"/>
      <c r="C238" s="343"/>
    </row>
    <row r="239" ht="14.4" customHeight="1" spans="1:3" x14ac:dyDescent="0.25">
      <c r="A239" s="341"/>
      <c r="B239" s="342"/>
      <c r="C239" s="343"/>
    </row>
    <row r="240" ht="14.4" customHeight="1" spans="1:3" x14ac:dyDescent="0.25">
      <c r="A240" s="341"/>
      <c r="B240" s="342"/>
      <c r="C240" s="343"/>
    </row>
    <row r="241" ht="14.4" customHeight="1" spans="1:3" x14ac:dyDescent="0.25">
      <c r="A241" s="341"/>
      <c r="B241" s="342"/>
      <c r="C241" s="343"/>
    </row>
    <row r="242" ht="14.4" customHeight="1" spans="1:3" x14ac:dyDescent="0.25">
      <c r="A242" s="341"/>
      <c r="B242" s="342"/>
      <c r="C242" s="343"/>
    </row>
    <row r="243" ht="14.4" customHeight="1" spans="1:3" x14ac:dyDescent="0.25">
      <c r="A243" s="341"/>
      <c r="B243" s="342"/>
      <c r="C243" s="343"/>
    </row>
    <row r="244" ht="14.4" customHeight="1" spans="1:3" x14ac:dyDescent="0.25">
      <c r="A244" s="341"/>
      <c r="B244" s="342"/>
      <c r="C244" s="343"/>
    </row>
    <row r="245" ht="14.4" customHeight="1" spans="1:3" x14ac:dyDescent="0.25">
      <c r="A245" s="341"/>
      <c r="B245" s="342"/>
      <c r="C245" s="343"/>
    </row>
    <row r="246" ht="14.4" customHeight="1" spans="1:3" x14ac:dyDescent="0.25">
      <c r="A246" s="341"/>
      <c r="B246" s="342"/>
      <c r="C246" s="343"/>
    </row>
    <row r="247" ht="14.4" customHeight="1" spans="1:3" x14ac:dyDescent="0.25">
      <c r="A247" s="341"/>
      <c r="B247" s="342"/>
      <c r="C247" s="343"/>
    </row>
    <row r="248" ht="14.4" customHeight="1" spans="1:3" x14ac:dyDescent="0.25">
      <c r="A248" s="341"/>
      <c r="B248" s="342"/>
      <c r="C248" s="343"/>
    </row>
    <row r="249" ht="14.4" customHeight="1" spans="1:3" x14ac:dyDescent="0.25">
      <c r="A249" s="341"/>
      <c r="B249" s="342"/>
      <c r="C249" s="343"/>
    </row>
    <row r="250" ht="14.4" customHeight="1" spans="1:3" x14ac:dyDescent="0.25">
      <c r="A250" s="341"/>
      <c r="B250" s="342"/>
      <c r="C250" s="343"/>
    </row>
    <row r="251" ht="14.4" customHeight="1" spans="1:3" x14ac:dyDescent="0.25">
      <c r="A251" s="341"/>
      <c r="B251" s="342"/>
      <c r="C251" s="343"/>
    </row>
    <row r="252" ht="14.4" customHeight="1" spans="1:3" x14ac:dyDescent="0.25">
      <c r="A252" s="341"/>
      <c r="B252" s="342"/>
      <c r="C252" s="343"/>
    </row>
    <row r="253" ht="14.4" customHeight="1" spans="1:3" x14ac:dyDescent="0.25">
      <c r="A253" s="341"/>
      <c r="B253" s="342"/>
      <c r="C253" s="343"/>
    </row>
    <row r="254" ht="14.4" customHeight="1" spans="1:3" x14ac:dyDescent="0.25">
      <c r="A254" s="341"/>
      <c r="B254" s="342"/>
      <c r="C254" s="343"/>
    </row>
    <row r="255" ht="14.4" customHeight="1" spans="1:3" x14ac:dyDescent="0.25">
      <c r="A255" s="341"/>
      <c r="B255" s="342"/>
      <c r="C255" s="343"/>
    </row>
    <row r="256" ht="14.4" customHeight="1" spans="1:3" x14ac:dyDescent="0.25">
      <c r="A256" s="341"/>
      <c r="B256" s="342"/>
      <c r="C256" s="343"/>
    </row>
    <row r="257" ht="14.4" customHeight="1" spans="1:3" x14ac:dyDescent="0.25">
      <c r="A257" s="341"/>
      <c r="B257" s="342"/>
      <c r="C257" s="343"/>
    </row>
    <row r="258" ht="14.4" customHeight="1" spans="1:3" x14ac:dyDescent="0.25">
      <c r="A258" s="341"/>
      <c r="B258" s="342"/>
      <c r="C258" s="343"/>
    </row>
    <row r="259" ht="14.4" customHeight="1" spans="1:3" x14ac:dyDescent="0.25">
      <c r="A259" s="341"/>
      <c r="B259" s="342"/>
      <c r="C259" s="343"/>
    </row>
    <row r="260" ht="14.4" customHeight="1" spans="1:3" x14ac:dyDescent="0.25">
      <c r="A260" s="341"/>
      <c r="B260" s="342"/>
      <c r="C260" s="343"/>
    </row>
    <row r="261" ht="14.4" customHeight="1" spans="1:3" x14ac:dyDescent="0.25">
      <c r="A261" s="341"/>
      <c r="B261" s="342"/>
      <c r="C261" s="343"/>
    </row>
    <row r="262" ht="14.4" customHeight="1" spans="1:3" x14ac:dyDescent="0.25">
      <c r="A262" s="341"/>
      <c r="B262" s="342"/>
      <c r="C262" s="343"/>
    </row>
    <row r="263" ht="14.4" customHeight="1" spans="1:3" x14ac:dyDescent="0.25">
      <c r="A263" s="341"/>
      <c r="B263" s="342"/>
      <c r="C263" s="343"/>
    </row>
    <row r="264" ht="14.4" customHeight="1" spans="1:3" x14ac:dyDescent="0.25">
      <c r="A264" s="341"/>
      <c r="B264" s="342"/>
      <c r="C264" s="343"/>
    </row>
    <row r="265" ht="14.4" customHeight="1" spans="1:3" x14ac:dyDescent="0.25">
      <c r="A265" s="341"/>
      <c r="B265" s="342"/>
      <c r="C265" s="343"/>
    </row>
    <row r="266" ht="14.4" customHeight="1" spans="1:3" x14ac:dyDescent="0.25">
      <c r="A266" s="341"/>
      <c r="B266" s="342"/>
      <c r="C266" s="343"/>
    </row>
    <row r="267" ht="14.4" customHeight="1" spans="1:3" x14ac:dyDescent="0.25">
      <c r="A267" s="341"/>
      <c r="B267" s="342"/>
      <c r="C267" s="343"/>
    </row>
    <row r="268" ht="14.4" customHeight="1" spans="1:3" x14ac:dyDescent="0.25">
      <c r="A268" s="341"/>
      <c r="B268" s="342"/>
      <c r="C268" s="343"/>
    </row>
    <row r="269" ht="14.4" customHeight="1" spans="1:3" x14ac:dyDescent="0.25">
      <c r="A269" s="341"/>
      <c r="B269" s="342"/>
      <c r="C269" s="343"/>
    </row>
    <row r="270" ht="14.4" customHeight="1" spans="1:3" x14ac:dyDescent="0.25">
      <c r="A270" s="341"/>
      <c r="B270" s="342"/>
      <c r="C270" s="343"/>
    </row>
    <row r="271" ht="14.4" customHeight="1" spans="1:3" x14ac:dyDescent="0.25">
      <c r="A271" s="341"/>
      <c r="B271" s="342"/>
      <c r="C271" s="343"/>
    </row>
    <row r="272" ht="14.4" customHeight="1" spans="1:3" x14ac:dyDescent="0.25">
      <c r="A272" s="341"/>
      <c r="B272" s="342"/>
      <c r="C272" s="343"/>
    </row>
    <row r="273" ht="14.4" customHeight="1" spans="1:3" x14ac:dyDescent="0.25">
      <c r="A273" s="341"/>
      <c r="B273" s="342"/>
      <c r="C273" s="343"/>
    </row>
    <row r="274" ht="14.4" customHeight="1" spans="1:3" x14ac:dyDescent="0.25">
      <c r="A274" s="341"/>
      <c r="B274" s="342"/>
      <c r="C274" s="343"/>
    </row>
    <row r="275" ht="14.4" customHeight="1" spans="1:3" x14ac:dyDescent="0.25">
      <c r="A275" s="341"/>
      <c r="B275" s="342"/>
      <c r="C275" s="343"/>
    </row>
    <row r="276" ht="14.4" customHeight="1" spans="1:3" x14ac:dyDescent="0.25">
      <c r="A276" s="341"/>
      <c r="B276" s="342"/>
      <c r="C276" s="343"/>
    </row>
    <row r="277" ht="14.4" customHeight="1" spans="1:3" x14ac:dyDescent="0.25">
      <c r="A277" s="341"/>
      <c r="B277" s="342"/>
      <c r="C277" s="343"/>
    </row>
    <row r="278" ht="14.4" customHeight="1" spans="1:3" x14ac:dyDescent="0.25">
      <c r="A278" s="341"/>
      <c r="B278" s="342"/>
      <c r="C278" s="343"/>
    </row>
    <row r="279" ht="14.4" customHeight="1" spans="1:3" x14ac:dyDescent="0.25">
      <c r="A279" s="341"/>
      <c r="B279" s="342"/>
      <c r="C279" s="343"/>
    </row>
    <row r="280" ht="14.4" customHeight="1" spans="1:3" x14ac:dyDescent="0.25">
      <c r="A280" s="341"/>
      <c r="B280" s="342"/>
      <c r="C280" s="343"/>
    </row>
    <row r="281" ht="14.4" customHeight="1" spans="1:3" x14ac:dyDescent="0.25">
      <c r="A281" s="341"/>
      <c r="B281" s="342"/>
      <c r="C281" s="343"/>
    </row>
    <row r="282" ht="14.4" customHeight="1" spans="1:3" x14ac:dyDescent="0.25">
      <c r="A282" s="341"/>
      <c r="B282" s="342"/>
      <c r="C282" s="343"/>
    </row>
    <row r="283" ht="14.4" customHeight="1" spans="1:3" x14ac:dyDescent="0.25">
      <c r="A283" s="341"/>
      <c r="B283" s="342"/>
      <c r="C283" s="343"/>
    </row>
    <row r="284" ht="14.4" customHeight="1" spans="1:3" x14ac:dyDescent="0.25">
      <c r="A284" s="341"/>
      <c r="B284" s="342"/>
      <c r="C284" s="343"/>
    </row>
    <row r="285" ht="14.4" customHeight="1" spans="1:3" x14ac:dyDescent="0.25">
      <c r="A285" s="341"/>
      <c r="B285" s="342"/>
      <c r="C285" s="343"/>
    </row>
    <row r="286" ht="14.4" customHeight="1" spans="1:3" x14ac:dyDescent="0.25">
      <c r="A286" s="341"/>
      <c r="B286" s="342"/>
      <c r="C286" s="343"/>
    </row>
    <row r="287" ht="14.4" customHeight="1" spans="1:3" x14ac:dyDescent="0.25">
      <c r="A287" s="341"/>
      <c r="B287" s="342"/>
      <c r="C287" s="343"/>
    </row>
    <row r="288" ht="14.4" customHeight="1" spans="1:3" x14ac:dyDescent="0.25">
      <c r="A288" s="341"/>
      <c r="B288" s="342"/>
      <c r="C288" s="343"/>
    </row>
    <row r="289" ht="14.4" customHeight="1" spans="1:3" x14ac:dyDescent="0.25">
      <c r="A289" s="341"/>
      <c r="B289" s="342"/>
      <c r="C289" s="343"/>
    </row>
    <row r="290" ht="14.4" customHeight="1" spans="1:3" x14ac:dyDescent="0.25">
      <c r="A290" s="341"/>
      <c r="B290" s="342"/>
      <c r="C290" s="343"/>
    </row>
    <row r="291" ht="14.4" customHeight="1" spans="1:3" x14ac:dyDescent="0.25">
      <c r="A291" s="341"/>
      <c r="B291" s="342"/>
      <c r="C291" s="343"/>
    </row>
    <row r="292" ht="14.4" customHeight="1" spans="1:3" x14ac:dyDescent="0.25">
      <c r="A292" s="341"/>
      <c r="B292" s="342"/>
      <c r="C292" s="343"/>
    </row>
    <row r="293" ht="14.4" customHeight="1" spans="1:3" x14ac:dyDescent="0.25">
      <c r="A293" s="341"/>
      <c r="B293" s="342"/>
      <c r="C293" s="343"/>
    </row>
    <row r="294" ht="14.4" customHeight="1" spans="1:3" x14ac:dyDescent="0.25">
      <c r="A294" s="341"/>
      <c r="B294" s="342"/>
      <c r="C294" s="343"/>
    </row>
    <row r="295" ht="14.4" customHeight="1" spans="1:3" x14ac:dyDescent="0.25">
      <c r="A295" s="341"/>
      <c r="B295" s="342"/>
      <c r="C295" s="343"/>
    </row>
    <row r="296" ht="14.4" customHeight="1" spans="1:3" x14ac:dyDescent="0.25">
      <c r="A296" s="341"/>
      <c r="B296" s="342"/>
      <c r="C296" s="343"/>
    </row>
    <row r="297" ht="14.4" customHeight="1" spans="1:3" x14ac:dyDescent="0.25">
      <c r="A297" s="341"/>
      <c r="B297" s="342"/>
      <c r="C297" s="343"/>
    </row>
    <row r="298" ht="14.4" customHeight="1" spans="1:3" x14ac:dyDescent="0.25">
      <c r="A298" s="341"/>
      <c r="B298" s="342"/>
      <c r="C298" s="343"/>
    </row>
    <row r="299" ht="14.4" customHeight="1" spans="1:3" x14ac:dyDescent="0.25">
      <c r="A299" s="341"/>
      <c r="B299" s="342"/>
      <c r="C299" s="343"/>
    </row>
    <row r="300" ht="14.4" customHeight="1" spans="1:3" x14ac:dyDescent="0.25">
      <c r="A300" s="341"/>
      <c r="B300" s="342"/>
      <c r="C300" s="343"/>
    </row>
    <row r="301" ht="14.4" customHeight="1" spans="1:3" x14ac:dyDescent="0.25">
      <c r="A301" s="341"/>
      <c r="B301" s="342"/>
      <c r="C301" s="343"/>
    </row>
    <row r="302" ht="14.4" customHeight="1" spans="1:3" x14ac:dyDescent="0.25">
      <c r="A302" s="341"/>
      <c r="B302" s="342"/>
      <c r="C302" s="343"/>
    </row>
    <row r="303" ht="14.4" customHeight="1" spans="1:3" x14ac:dyDescent="0.25">
      <c r="A303" s="341"/>
      <c r="B303" s="342"/>
      <c r="C303" s="343"/>
    </row>
    <row r="304" ht="14.4" customHeight="1" spans="1:3" x14ac:dyDescent="0.25">
      <c r="A304" s="341"/>
      <c r="B304" s="342"/>
      <c r="C304" s="343"/>
    </row>
    <row r="305" ht="14.4" customHeight="1" spans="1:3" x14ac:dyDescent="0.25">
      <c r="A305" s="341"/>
      <c r="B305" s="342"/>
      <c r="C305" s="343"/>
    </row>
    <row r="306" ht="14.4" customHeight="1" spans="1:3" x14ac:dyDescent="0.25">
      <c r="A306" s="341"/>
      <c r="B306" s="342"/>
      <c r="C306" s="343"/>
    </row>
    <row r="307" ht="14.4" customHeight="1" spans="1:3" x14ac:dyDescent="0.25">
      <c r="A307" s="341"/>
      <c r="B307" s="342"/>
      <c r="C307" s="343"/>
    </row>
    <row r="308" ht="14.4" customHeight="1" spans="1:3" x14ac:dyDescent="0.25">
      <c r="A308" s="341"/>
      <c r="B308" s="342"/>
      <c r="C308" s="343"/>
    </row>
    <row r="309" ht="14.4" customHeight="1" spans="1:3" x14ac:dyDescent="0.25">
      <c r="A309" s="341"/>
      <c r="B309" s="342"/>
      <c r="C309" s="343"/>
    </row>
    <row r="310" ht="14.4" customHeight="1" spans="1:3" x14ac:dyDescent="0.25">
      <c r="A310" s="341"/>
      <c r="B310" s="342"/>
      <c r="C310" s="343"/>
    </row>
    <row r="311" ht="14.4" customHeight="1" spans="1:3" x14ac:dyDescent="0.25">
      <c r="A311" s="341"/>
      <c r="B311" s="342"/>
      <c r="C311" s="343"/>
    </row>
    <row r="312" ht="14.4" customHeight="1" spans="1:3" x14ac:dyDescent="0.25">
      <c r="A312" s="341"/>
      <c r="B312" s="342"/>
      <c r="C312" s="343"/>
    </row>
    <row r="313" ht="14.4" customHeight="1" spans="1:3" x14ac:dyDescent="0.25">
      <c r="A313" s="341"/>
      <c r="B313" s="342"/>
      <c r="C313" s="343"/>
    </row>
    <row r="314" ht="14.4" customHeight="1" spans="1:3" x14ac:dyDescent="0.25">
      <c r="A314" s="341"/>
      <c r="B314" s="342"/>
      <c r="C314" s="343"/>
    </row>
    <row r="315" ht="14.4" customHeight="1" spans="1:3" x14ac:dyDescent="0.25">
      <c r="A315" s="341"/>
      <c r="B315" s="342"/>
      <c r="C315" s="343"/>
    </row>
    <row r="316" ht="14.4" customHeight="1" spans="1:3" x14ac:dyDescent="0.25">
      <c r="A316" s="341"/>
      <c r="B316" s="342"/>
      <c r="C316" s="343"/>
    </row>
    <row r="317" ht="14.4" customHeight="1" spans="1:3" x14ac:dyDescent="0.25">
      <c r="A317" s="341"/>
      <c r="B317" s="342"/>
      <c r="C317" s="343"/>
    </row>
    <row r="318" ht="14.4" customHeight="1" spans="1:3" x14ac:dyDescent="0.25">
      <c r="A318" s="341"/>
      <c r="B318" s="342"/>
      <c r="C318" s="343"/>
    </row>
    <row r="319" ht="14.4" customHeight="1" spans="1:3" x14ac:dyDescent="0.25">
      <c r="A319" s="341"/>
      <c r="B319" s="342"/>
      <c r="C319" s="343"/>
    </row>
    <row r="320" ht="14.4" customHeight="1" spans="1:3" x14ac:dyDescent="0.25">
      <c r="A320" s="341"/>
      <c r="B320" s="342"/>
      <c r="C320" s="343"/>
    </row>
    <row r="321" ht="14.4" customHeight="1" spans="1:3" x14ac:dyDescent="0.25">
      <c r="A321" s="341"/>
      <c r="B321" s="342"/>
      <c r="C321" s="343"/>
    </row>
    <row r="322" ht="14.4" customHeight="1" spans="1:3" x14ac:dyDescent="0.25">
      <c r="A322" s="341"/>
      <c r="B322" s="342"/>
      <c r="C322" s="343"/>
    </row>
    <row r="323" ht="14.4" customHeight="1" spans="1:3" x14ac:dyDescent="0.25">
      <c r="A323" s="341"/>
      <c r="B323" s="342"/>
      <c r="C323" s="343"/>
    </row>
    <row r="324" ht="14.4" customHeight="1" spans="1:3" x14ac:dyDescent="0.25">
      <c r="A324" s="341"/>
      <c r="B324" s="342"/>
      <c r="C324" s="343"/>
    </row>
    <row r="325" ht="14.4" customHeight="1" spans="1:3" x14ac:dyDescent="0.25">
      <c r="A325" s="341"/>
      <c r="B325" s="342"/>
      <c r="C325" s="343"/>
    </row>
    <row r="326" ht="14.4" customHeight="1" spans="1:3" x14ac:dyDescent="0.25">
      <c r="A326" s="341"/>
      <c r="B326" s="342"/>
      <c r="C326" s="343"/>
    </row>
    <row r="327" ht="14.4" customHeight="1" spans="1:3" x14ac:dyDescent="0.25">
      <c r="A327" s="341"/>
      <c r="B327" s="342"/>
      <c r="C327" s="343"/>
    </row>
    <row r="328" ht="14.4" customHeight="1" spans="1:3" x14ac:dyDescent="0.25">
      <c r="A328" s="341"/>
      <c r="B328" s="342"/>
      <c r="C328" s="343"/>
    </row>
    <row r="329" ht="14.4" customHeight="1" spans="1:3" x14ac:dyDescent="0.25">
      <c r="A329" s="341"/>
      <c r="B329" s="342"/>
      <c r="C329" s="343"/>
    </row>
    <row r="330" ht="14.4" customHeight="1" spans="1:3" x14ac:dyDescent="0.25">
      <c r="A330" s="341"/>
      <c r="B330" s="342"/>
      <c r="C330" s="343"/>
    </row>
    <row r="331" ht="14.4" customHeight="1" spans="1:3" x14ac:dyDescent="0.25">
      <c r="A331" s="341"/>
      <c r="B331" s="342"/>
      <c r="C331" s="343"/>
    </row>
    <row r="332" ht="14.4" customHeight="1" spans="1:3" x14ac:dyDescent="0.25">
      <c r="A332" s="341"/>
      <c r="B332" s="342"/>
      <c r="C332" s="343"/>
    </row>
    <row r="333" ht="14.4" customHeight="1" spans="1:3" x14ac:dyDescent="0.25">
      <c r="A333" s="341"/>
      <c r="B333" s="342"/>
      <c r="C333" s="343"/>
    </row>
    <row r="334" ht="14.4" customHeight="1" spans="1:3" x14ac:dyDescent="0.25">
      <c r="A334" s="341"/>
      <c r="B334" s="342"/>
      <c r="C334" s="343"/>
    </row>
    <row r="335" ht="14.4" customHeight="1" spans="1:3" x14ac:dyDescent="0.25">
      <c r="A335" s="341"/>
      <c r="B335" s="342"/>
      <c r="C335" s="343"/>
    </row>
    <row r="336" ht="14.4" customHeight="1" spans="1:3" x14ac:dyDescent="0.25">
      <c r="A336" s="341"/>
      <c r="B336" s="342"/>
      <c r="C336" s="343"/>
    </row>
    <row r="337" ht="14.4" customHeight="1" spans="1:3" x14ac:dyDescent="0.25">
      <c r="A337" s="341"/>
      <c r="B337" s="342"/>
      <c r="C337" s="343"/>
    </row>
    <row r="338" ht="14.4" customHeight="1" spans="1:3" x14ac:dyDescent="0.25">
      <c r="A338" s="341"/>
      <c r="B338" s="342"/>
      <c r="C338" s="343"/>
    </row>
    <row r="339" ht="14.4" customHeight="1" spans="1:3" x14ac:dyDescent="0.25">
      <c r="A339" s="341"/>
      <c r="B339" s="342"/>
      <c r="C339" s="343"/>
    </row>
    <row r="340" ht="14.4" customHeight="1" spans="1:3" x14ac:dyDescent="0.25">
      <c r="A340" s="341"/>
      <c r="B340" s="342"/>
      <c r="C340" s="343"/>
    </row>
    <row r="341" ht="14.4" customHeight="1" spans="1:3" x14ac:dyDescent="0.25">
      <c r="A341" s="341"/>
      <c r="B341" s="342"/>
      <c r="C341" s="343"/>
    </row>
    <row r="342" ht="14.4" customHeight="1" spans="1:3" x14ac:dyDescent="0.25">
      <c r="A342" s="341"/>
      <c r="B342" s="342"/>
      <c r="C342" s="343"/>
    </row>
    <row r="343" ht="14.4" customHeight="1" spans="1:3" x14ac:dyDescent="0.25">
      <c r="A343" s="341"/>
      <c r="B343" s="342"/>
      <c r="C343" s="343"/>
    </row>
    <row r="344" ht="14.4" customHeight="1" spans="1:3" x14ac:dyDescent="0.25">
      <c r="A344" s="341"/>
      <c r="B344" s="342"/>
      <c r="C344" s="343"/>
    </row>
    <row r="345" ht="14.4" customHeight="1" spans="1:3" x14ac:dyDescent="0.25">
      <c r="A345" s="341"/>
      <c r="B345" s="342"/>
      <c r="C345" s="343"/>
    </row>
    <row r="346" ht="14.4" customHeight="1" spans="1:3" x14ac:dyDescent="0.25">
      <c r="A346" s="341"/>
      <c r="B346" s="342"/>
      <c r="C346" s="343"/>
    </row>
    <row r="347" ht="14.4" customHeight="1" spans="1:3" x14ac:dyDescent="0.25">
      <c r="A347" s="341"/>
      <c r="B347" s="342"/>
      <c r="C347" s="343"/>
    </row>
    <row r="348" ht="14.4" customHeight="1" spans="1:3" x14ac:dyDescent="0.25">
      <c r="A348" s="341"/>
      <c r="B348" s="342"/>
      <c r="C348" s="343"/>
    </row>
    <row r="349" ht="14.4" customHeight="1" spans="1:3" x14ac:dyDescent="0.25">
      <c r="A349" s="341"/>
      <c r="B349" s="342"/>
      <c r="C349" s="343"/>
    </row>
    <row r="350" ht="14.4" customHeight="1" spans="1:3" x14ac:dyDescent="0.25">
      <c r="A350" s="341"/>
      <c r="B350" s="342"/>
      <c r="C350" s="343"/>
    </row>
    <row r="351" ht="14.4" customHeight="1" spans="1:3" x14ac:dyDescent="0.25">
      <c r="A351" s="341"/>
      <c r="B351" s="342"/>
      <c r="C351" s="343"/>
    </row>
    <row r="352" ht="14.4" customHeight="1" spans="1:3" x14ac:dyDescent="0.25">
      <c r="A352" s="341"/>
      <c r="B352" s="342"/>
      <c r="C352" s="343"/>
    </row>
    <row r="353" ht="14.4" customHeight="1" spans="1:3" x14ac:dyDescent="0.25">
      <c r="A353" s="341"/>
      <c r="B353" s="342"/>
      <c r="C353" s="343"/>
    </row>
    <row r="354" ht="14.4" customHeight="1" spans="1:3" x14ac:dyDescent="0.25">
      <c r="A354" s="341"/>
      <c r="B354" s="342"/>
      <c r="C354" s="343"/>
    </row>
    <row r="355" ht="14.4" customHeight="1" spans="1:3" x14ac:dyDescent="0.25">
      <c r="A355" s="341"/>
      <c r="B355" s="342"/>
      <c r="C355" s="343"/>
    </row>
    <row r="356" ht="14.4" customHeight="1" spans="1:3" x14ac:dyDescent="0.25">
      <c r="A356" s="341"/>
      <c r="B356" s="342"/>
      <c r="C356" s="343"/>
    </row>
    <row r="357" ht="14.4" customHeight="1" spans="1:3" x14ac:dyDescent="0.25">
      <c r="A357" s="341"/>
      <c r="B357" s="342"/>
      <c r="C357" s="343"/>
    </row>
    <row r="358" ht="14.4" customHeight="1" spans="1:3" x14ac:dyDescent="0.25">
      <c r="A358" s="341"/>
      <c r="B358" s="342"/>
      <c r="C358" s="343"/>
    </row>
    <row r="359" ht="14.4" customHeight="1" spans="1:3" x14ac:dyDescent="0.25">
      <c r="A359" s="341"/>
      <c r="B359" s="342"/>
      <c r="C359" s="343"/>
    </row>
    <row r="360" ht="14.4" customHeight="1" spans="1:3" x14ac:dyDescent="0.25">
      <c r="A360" s="341"/>
      <c r="B360" s="342"/>
      <c r="C360" s="343"/>
    </row>
    <row r="361" ht="14.4" customHeight="1" spans="1:3" x14ac:dyDescent="0.25">
      <c r="A361" s="341"/>
      <c r="B361" s="342"/>
      <c r="C361" s="343"/>
    </row>
    <row r="362" ht="14.4" customHeight="1" spans="1:3" x14ac:dyDescent="0.25">
      <c r="A362" s="341"/>
      <c r="B362" s="342"/>
      <c r="C362" s="343"/>
    </row>
    <row r="363" ht="14.4" customHeight="1" spans="1:3" x14ac:dyDescent="0.25">
      <c r="A363" s="341"/>
      <c r="B363" s="342"/>
      <c r="C363" s="343"/>
    </row>
    <row r="364" ht="14.4" customHeight="1" spans="1:3" x14ac:dyDescent="0.25">
      <c r="A364" s="341"/>
      <c r="B364" s="342"/>
      <c r="C364" s="343"/>
    </row>
    <row r="365" ht="14.4" customHeight="1" spans="1:3" x14ac:dyDescent="0.25">
      <c r="A365" s="341"/>
      <c r="B365" s="342"/>
      <c r="C365" s="343"/>
    </row>
    <row r="366" ht="14.4" customHeight="1" spans="1:3" x14ac:dyDescent="0.25">
      <c r="A366" s="341"/>
      <c r="B366" s="342"/>
      <c r="C366" s="343"/>
    </row>
    <row r="367" ht="14.4" customHeight="1" spans="1:3" x14ac:dyDescent="0.25">
      <c r="A367" s="341"/>
      <c r="B367" s="342"/>
      <c r="C367" s="343"/>
    </row>
    <row r="368" ht="14.4" customHeight="1" spans="1:3" x14ac:dyDescent="0.25">
      <c r="A368" s="341"/>
      <c r="B368" s="342"/>
      <c r="C368" s="343"/>
    </row>
    <row r="369" ht="14.4" customHeight="1" spans="1:3" x14ac:dyDescent="0.25">
      <c r="A369" s="341"/>
      <c r="B369" s="342"/>
      <c r="C369" s="343"/>
    </row>
    <row r="370" ht="14.4" customHeight="1" spans="1:3" x14ac:dyDescent="0.25">
      <c r="A370" s="341"/>
      <c r="B370" s="342"/>
      <c r="C370" s="343"/>
    </row>
    <row r="371" ht="14.4" customHeight="1" spans="1:3" x14ac:dyDescent="0.25">
      <c r="A371" s="341"/>
      <c r="B371" s="342"/>
      <c r="C371" s="343"/>
    </row>
    <row r="372" ht="14.4" customHeight="1" spans="1:3" x14ac:dyDescent="0.25">
      <c r="A372" s="341"/>
      <c r="B372" s="342"/>
      <c r="C372" s="343"/>
    </row>
    <row r="373" ht="14.4" customHeight="1" spans="1:3" x14ac:dyDescent="0.25">
      <c r="A373" s="341"/>
      <c r="B373" s="342"/>
      <c r="C373" s="343"/>
    </row>
    <row r="374" ht="14.4" customHeight="1" spans="1:3" x14ac:dyDescent="0.25">
      <c r="A374" s="341"/>
      <c r="B374" s="342"/>
      <c r="C374" s="343"/>
    </row>
    <row r="375" ht="14.4" customHeight="1" spans="1:3" x14ac:dyDescent="0.25">
      <c r="A375" s="341"/>
      <c r="B375" s="342"/>
      <c r="C375" s="343"/>
    </row>
    <row r="376" ht="14.4" customHeight="1" spans="1:3" x14ac:dyDescent="0.25">
      <c r="A376" s="341"/>
      <c r="B376" s="342"/>
      <c r="C376" s="343"/>
    </row>
    <row r="377" ht="14.4" customHeight="1" spans="1:3" x14ac:dyDescent="0.25">
      <c r="A377" s="341"/>
      <c r="B377" s="342"/>
      <c r="C377" s="343"/>
    </row>
    <row r="378" ht="14.4" customHeight="1" spans="1:3" x14ac:dyDescent="0.25">
      <c r="A378" s="341"/>
      <c r="B378" s="342"/>
      <c r="C378" s="343"/>
    </row>
    <row r="379" ht="14.4" customHeight="1" spans="1:3" x14ac:dyDescent="0.25">
      <c r="A379" s="341"/>
      <c r="B379" s="342"/>
      <c r="C379" s="343"/>
    </row>
    <row r="380" ht="14.4" customHeight="1" spans="1:3" x14ac:dyDescent="0.25">
      <c r="A380" s="341"/>
      <c r="B380" s="342"/>
      <c r="C380" s="343"/>
    </row>
    <row r="381" ht="14.4" customHeight="1" spans="1:3" x14ac:dyDescent="0.25">
      <c r="A381" s="341"/>
      <c r="B381" s="342"/>
      <c r="C381" s="343"/>
    </row>
    <row r="382" ht="14.4" customHeight="1" spans="1:3" x14ac:dyDescent="0.25">
      <c r="A382" s="341"/>
      <c r="B382" s="342"/>
      <c r="C382" s="343"/>
    </row>
    <row r="383" ht="14.4" customHeight="1" spans="1:3" x14ac:dyDescent="0.25">
      <c r="A383" s="341"/>
      <c r="B383" s="342"/>
      <c r="C383" s="343"/>
    </row>
    <row r="384" ht="14.4" customHeight="1" spans="1:3" x14ac:dyDescent="0.25">
      <c r="A384" s="341"/>
      <c r="B384" s="342"/>
      <c r="C384" s="343"/>
    </row>
    <row r="385" ht="14.4" customHeight="1" spans="1:3" x14ac:dyDescent="0.25">
      <c r="A385" s="341"/>
      <c r="B385" s="342"/>
      <c r="C385" s="343"/>
    </row>
    <row r="386" ht="14.4" customHeight="1" spans="1:3" x14ac:dyDescent="0.25">
      <c r="A386" s="341"/>
      <c r="B386" s="342"/>
      <c r="C386" s="343"/>
    </row>
    <row r="387" ht="14.4" customHeight="1" spans="1:3" x14ac:dyDescent="0.25">
      <c r="A387" s="341"/>
      <c r="B387" s="342"/>
      <c r="C387" s="343"/>
    </row>
    <row r="388" ht="14.4" customHeight="1" spans="1:3" x14ac:dyDescent="0.25">
      <c r="A388" s="341"/>
      <c r="B388" s="342"/>
      <c r="C388" s="343"/>
    </row>
    <row r="389" ht="14.4" customHeight="1" spans="1:3" x14ac:dyDescent="0.25">
      <c r="A389" s="341"/>
      <c r="B389" s="342"/>
      <c r="C389" s="343"/>
    </row>
    <row r="390" ht="14.4" customHeight="1" spans="1:3" x14ac:dyDescent="0.25">
      <c r="A390" s="341"/>
      <c r="B390" s="342"/>
      <c r="C390" s="343"/>
    </row>
    <row r="391" ht="14.4" customHeight="1" spans="1:3" x14ac:dyDescent="0.25">
      <c r="A391" s="341"/>
      <c r="B391" s="342"/>
      <c r="C391" s="343"/>
    </row>
    <row r="392" ht="14.4" customHeight="1" spans="1:3" x14ac:dyDescent="0.25">
      <c r="A392" s="341"/>
      <c r="B392" s="342"/>
      <c r="C392" s="343"/>
    </row>
    <row r="393" ht="14.4" customHeight="1" spans="1:3" x14ac:dyDescent="0.25">
      <c r="A393" s="341"/>
      <c r="B393" s="342"/>
      <c r="C393" s="343"/>
    </row>
    <row r="394" ht="14.4" customHeight="1" spans="1:3" x14ac:dyDescent="0.25">
      <c r="A394" s="341"/>
      <c r="B394" s="342"/>
      <c r="C394" s="343"/>
    </row>
    <row r="395" ht="14.4" customHeight="1" spans="1:3" x14ac:dyDescent="0.25">
      <c r="A395" s="341"/>
      <c r="B395" s="342"/>
      <c r="C395" s="343"/>
    </row>
    <row r="396" ht="14.4" customHeight="1" spans="1:3" x14ac:dyDescent="0.25">
      <c r="A396" s="341"/>
      <c r="B396" s="342"/>
      <c r="C396" s="343"/>
    </row>
    <row r="397" ht="14.4" customHeight="1" spans="1:3" x14ac:dyDescent="0.25">
      <c r="A397" s="341"/>
      <c r="B397" s="342"/>
      <c r="C397" s="343"/>
    </row>
    <row r="398" ht="14.4" customHeight="1" spans="1:3" x14ac:dyDescent="0.25">
      <c r="A398" s="341"/>
      <c r="B398" s="342"/>
      <c r="C398" s="343"/>
    </row>
    <row r="399" ht="14.4" customHeight="1" spans="1:3" x14ac:dyDescent="0.25">
      <c r="A399" s="341"/>
      <c r="B399" s="342"/>
      <c r="C399" s="343"/>
    </row>
    <row r="400" ht="14.4" customHeight="1" spans="1:3" x14ac:dyDescent="0.25">
      <c r="A400" s="341"/>
      <c r="B400" s="342"/>
      <c r="C400" s="343"/>
    </row>
    <row r="401" ht="14.4" customHeight="1" spans="1:3" x14ac:dyDescent="0.25">
      <c r="A401" s="341"/>
      <c r="B401" s="342"/>
      <c r="C401" s="343"/>
    </row>
    <row r="402" ht="14.4" customHeight="1" spans="1:3" x14ac:dyDescent="0.25">
      <c r="A402" s="341"/>
      <c r="B402" s="342"/>
      <c r="C402" s="343"/>
    </row>
    <row r="403" ht="14.4" customHeight="1" spans="1:3" x14ac:dyDescent="0.25">
      <c r="A403" s="341"/>
      <c r="B403" s="342"/>
      <c r="C403" s="343"/>
    </row>
    <row r="404" ht="14.4" customHeight="1" spans="1:3" x14ac:dyDescent="0.25">
      <c r="A404" s="341"/>
      <c r="B404" s="342"/>
      <c r="C404" s="343"/>
    </row>
    <row r="405" ht="14.4" customHeight="1" spans="1:3" x14ac:dyDescent="0.25">
      <c r="A405" s="341"/>
      <c r="B405" s="342"/>
      <c r="C405" s="343"/>
    </row>
    <row r="406" ht="14.4" customHeight="1" spans="1:3" x14ac:dyDescent="0.25">
      <c r="A406" s="341"/>
      <c r="B406" s="342"/>
      <c r="C406" s="343"/>
    </row>
    <row r="407" ht="14.4" customHeight="1" spans="1:3" x14ac:dyDescent="0.25">
      <c r="A407" s="341"/>
      <c r="B407" s="342"/>
      <c r="C407" s="343"/>
    </row>
    <row r="408" ht="14.4" customHeight="1" spans="1:3" x14ac:dyDescent="0.25">
      <c r="A408" s="341"/>
      <c r="B408" s="342"/>
      <c r="C408" s="343"/>
    </row>
    <row r="409" ht="14.4" customHeight="1" spans="1:3" x14ac:dyDescent="0.25">
      <c r="A409" s="341"/>
      <c r="B409" s="342"/>
      <c r="C409" s="343"/>
    </row>
    <row r="410" ht="14.4" customHeight="1" spans="1:3" x14ac:dyDescent="0.25">
      <c r="A410" s="341"/>
      <c r="B410" s="342"/>
      <c r="C410" s="343"/>
    </row>
    <row r="411" ht="14.4" customHeight="1" spans="1:3" x14ac:dyDescent="0.25">
      <c r="A411" s="341"/>
      <c r="B411" s="342"/>
      <c r="C411" s="343"/>
    </row>
    <row r="412" ht="14.4" customHeight="1" spans="1:3" x14ac:dyDescent="0.25">
      <c r="A412" s="341"/>
      <c r="B412" s="342"/>
      <c r="C412" s="343"/>
    </row>
    <row r="413" ht="14.4" customHeight="1" spans="1:3" x14ac:dyDescent="0.25">
      <c r="A413" s="341"/>
      <c r="B413" s="342"/>
      <c r="C413" s="343"/>
    </row>
    <row r="414" ht="14.4" customHeight="1" spans="1:3" x14ac:dyDescent="0.25">
      <c r="A414" s="341"/>
      <c r="B414" s="342"/>
      <c r="C414" s="343"/>
    </row>
    <row r="415" ht="14.4" customHeight="1" spans="1:3" x14ac:dyDescent="0.25">
      <c r="A415" s="341"/>
      <c r="B415" s="342"/>
      <c r="C415" s="343"/>
    </row>
    <row r="416" ht="14.4" customHeight="1" spans="1:3" x14ac:dyDescent="0.25">
      <c r="A416" s="341"/>
      <c r="B416" s="342"/>
      <c r="C416" s="343"/>
    </row>
    <row r="417" ht="14.4" customHeight="1" spans="1:3" x14ac:dyDescent="0.25">
      <c r="A417" s="341"/>
      <c r="B417" s="342"/>
      <c r="C417" s="343"/>
    </row>
    <row r="418" ht="14.4" customHeight="1" spans="1:3" x14ac:dyDescent="0.25">
      <c r="A418" s="341"/>
      <c r="B418" s="342"/>
      <c r="C418" s="343"/>
    </row>
    <row r="419" ht="14.4" customHeight="1" spans="1:3" x14ac:dyDescent="0.25">
      <c r="A419" s="341"/>
      <c r="B419" s="342"/>
      <c r="C419" s="343"/>
    </row>
    <row r="420" ht="14.4" customHeight="1" spans="1:3" x14ac:dyDescent="0.25">
      <c r="A420" s="341"/>
      <c r="B420" s="342"/>
      <c r="C420" s="343"/>
    </row>
    <row r="421" ht="14.4" customHeight="1" spans="1:3" x14ac:dyDescent="0.25">
      <c r="A421" s="341"/>
      <c r="B421" s="342"/>
      <c r="C421" s="343"/>
    </row>
    <row r="422" ht="14.4" customHeight="1" spans="1:3" x14ac:dyDescent="0.25">
      <c r="A422" s="341"/>
      <c r="B422" s="342"/>
      <c r="C422" s="343"/>
    </row>
    <row r="423" ht="14.4" customHeight="1" spans="1:3" x14ac:dyDescent="0.25">
      <c r="A423" s="341"/>
      <c r="B423" s="342"/>
      <c r="C423" s="343"/>
    </row>
    <row r="424" ht="14.4" customHeight="1" spans="1:3" x14ac:dyDescent="0.25">
      <c r="A424" s="341"/>
      <c r="B424" s="342"/>
      <c r="C424" s="343"/>
    </row>
    <row r="425" ht="14.4" customHeight="1" spans="1:3" x14ac:dyDescent="0.25">
      <c r="A425" s="341"/>
      <c r="B425" s="342"/>
      <c r="C425" s="343"/>
    </row>
    <row r="426" ht="14.4" customHeight="1" spans="1:3" x14ac:dyDescent="0.25">
      <c r="A426" s="341"/>
      <c r="B426" s="342"/>
      <c r="C426" s="343"/>
    </row>
    <row r="427" ht="14.4" customHeight="1" spans="1:3" x14ac:dyDescent="0.25">
      <c r="A427" s="341"/>
      <c r="B427" s="342"/>
      <c r="C427" s="343"/>
    </row>
    <row r="428" ht="14.4" customHeight="1" spans="1:3" x14ac:dyDescent="0.25">
      <c r="A428" s="341"/>
      <c r="B428" s="342"/>
      <c r="C428" s="343"/>
    </row>
    <row r="429" ht="14.4" customHeight="1" spans="1:3" x14ac:dyDescent="0.25">
      <c r="A429" s="341"/>
      <c r="B429" s="342"/>
      <c r="C429" s="343"/>
    </row>
    <row r="430" ht="14.4" customHeight="1" spans="1:3" x14ac:dyDescent="0.25">
      <c r="A430" s="341"/>
      <c r="B430" s="342"/>
      <c r="C430" s="343"/>
    </row>
    <row r="431" ht="14.4" customHeight="1" spans="1:3" x14ac:dyDescent="0.25">
      <c r="A431" s="341"/>
      <c r="B431" s="342"/>
      <c r="C431" s="343"/>
    </row>
    <row r="432" ht="14.4" customHeight="1" spans="1:3" x14ac:dyDescent="0.25">
      <c r="A432" s="341"/>
      <c r="B432" s="342"/>
      <c r="C432" s="343"/>
    </row>
    <row r="433" ht="14.4" customHeight="1" spans="1:3" x14ac:dyDescent="0.25">
      <c r="A433" s="341"/>
      <c r="B433" s="342"/>
      <c r="C433" s="343"/>
    </row>
    <row r="434" ht="14.4" customHeight="1" spans="1:3" x14ac:dyDescent="0.25">
      <c r="A434" s="341"/>
      <c r="B434" s="342"/>
      <c r="C434" s="343"/>
    </row>
    <row r="435" ht="14.4" customHeight="1" spans="1:3" x14ac:dyDescent="0.25">
      <c r="A435" s="341"/>
      <c r="B435" s="342"/>
      <c r="C435" s="343"/>
    </row>
    <row r="436" ht="14.4" customHeight="1" spans="1:3" x14ac:dyDescent="0.25">
      <c r="A436" s="341"/>
      <c r="B436" s="342"/>
      <c r="C436" s="343"/>
    </row>
    <row r="437" ht="14.4" customHeight="1" spans="1:3" x14ac:dyDescent="0.25">
      <c r="A437" s="341"/>
      <c r="B437" s="342"/>
      <c r="C437" s="343"/>
    </row>
    <row r="438" ht="14.4" customHeight="1" spans="1:3" x14ac:dyDescent="0.25">
      <c r="A438" s="341"/>
      <c r="B438" s="342"/>
      <c r="C438" s="343"/>
    </row>
    <row r="439" ht="14.4" customHeight="1" spans="1:3" x14ac:dyDescent="0.25">
      <c r="A439" s="341"/>
      <c r="B439" s="342"/>
      <c r="C439" s="343"/>
    </row>
    <row r="440" ht="14.4" customHeight="1" spans="1:3" x14ac:dyDescent="0.25">
      <c r="A440" s="341"/>
      <c r="B440" s="342"/>
      <c r="C440" s="343"/>
    </row>
    <row r="441" ht="14.4" customHeight="1" spans="1:3" x14ac:dyDescent="0.25">
      <c r="A441" s="341"/>
      <c r="B441" s="342"/>
      <c r="C441" s="343"/>
    </row>
    <row r="442" ht="14.4" customHeight="1" spans="1:3" x14ac:dyDescent="0.25">
      <c r="A442" s="341"/>
      <c r="B442" s="342"/>
      <c r="C442" s="343"/>
    </row>
    <row r="443" ht="14.4" customHeight="1" spans="1:3" x14ac:dyDescent="0.25">
      <c r="A443" s="341"/>
      <c r="B443" s="342"/>
      <c r="C443" s="343"/>
    </row>
    <row r="444" ht="14.4" customHeight="1" spans="1:3" x14ac:dyDescent="0.25">
      <c r="A444" s="341"/>
      <c r="B444" s="342"/>
      <c r="C444" s="343"/>
    </row>
    <row r="445" ht="14.4" customHeight="1" spans="1:3" x14ac:dyDescent="0.25">
      <c r="A445" s="341"/>
      <c r="B445" s="342"/>
      <c r="C445" s="343"/>
    </row>
    <row r="446" ht="14.4" customHeight="1" spans="1:3" x14ac:dyDescent="0.25">
      <c r="A446" s="341"/>
      <c r="B446" s="342"/>
      <c r="C446" s="343"/>
    </row>
    <row r="447" ht="14.4" customHeight="1" spans="1:3" x14ac:dyDescent="0.25">
      <c r="A447" s="341"/>
      <c r="B447" s="342"/>
      <c r="C447" s="343"/>
    </row>
    <row r="448" ht="14.4" customHeight="1" spans="1:3" x14ac:dyDescent="0.25">
      <c r="A448" s="341"/>
      <c r="B448" s="342"/>
      <c r="C448" s="343"/>
    </row>
    <row r="449" ht="14.4" customHeight="1" spans="1:3" x14ac:dyDescent="0.25">
      <c r="A449" s="341"/>
      <c r="B449" s="342"/>
      <c r="C449" s="343"/>
    </row>
    <row r="450" ht="14.4" customHeight="1" spans="1:3" x14ac:dyDescent="0.25">
      <c r="A450" s="341"/>
      <c r="B450" s="342"/>
      <c r="C450" s="343"/>
    </row>
    <row r="451" ht="14.4" customHeight="1" spans="1:3" x14ac:dyDescent="0.25">
      <c r="A451" s="341"/>
      <c r="B451" s="342"/>
      <c r="C451" s="343"/>
    </row>
    <row r="452" ht="14.4" customHeight="1" spans="1:3" x14ac:dyDescent="0.25">
      <c r="A452" s="341"/>
      <c r="B452" s="342"/>
      <c r="C452" s="343"/>
    </row>
    <row r="453" ht="14.4" customHeight="1" spans="1:3" x14ac:dyDescent="0.25">
      <c r="A453" s="341"/>
      <c r="B453" s="342"/>
      <c r="C453" s="343"/>
    </row>
    <row r="454" ht="14.4" customHeight="1" spans="1:3" x14ac:dyDescent="0.25">
      <c r="A454" s="341"/>
      <c r="B454" s="342"/>
      <c r="C454" s="343"/>
    </row>
    <row r="455" ht="14.4" customHeight="1" spans="1:3" x14ac:dyDescent="0.25">
      <c r="A455" s="341"/>
      <c r="B455" s="342"/>
      <c r="C455" s="343"/>
    </row>
    <row r="456" ht="14.4" customHeight="1" spans="1:3" x14ac:dyDescent="0.25">
      <c r="A456" s="341"/>
      <c r="B456" s="342"/>
      <c r="C456" s="343"/>
    </row>
    <row r="457" ht="14.4" customHeight="1" spans="1:3" x14ac:dyDescent="0.25">
      <c r="A457" s="341"/>
      <c r="B457" s="342"/>
      <c r="C457" s="343"/>
    </row>
    <row r="458" ht="14.4" customHeight="1" spans="1:3" x14ac:dyDescent="0.25">
      <c r="A458" s="341"/>
      <c r="B458" s="342"/>
      <c r="C458" s="343"/>
    </row>
    <row r="459" ht="14.4" customHeight="1" spans="1:3" x14ac:dyDescent="0.25">
      <c r="A459" s="341"/>
      <c r="B459" s="342"/>
      <c r="C459" s="343"/>
    </row>
    <row r="460" ht="14.4" customHeight="1" spans="1:3" x14ac:dyDescent="0.25">
      <c r="A460" s="341"/>
      <c r="B460" s="342"/>
      <c r="C460" s="343"/>
    </row>
    <row r="461" ht="14.4" customHeight="1" spans="1:3" x14ac:dyDescent="0.25">
      <c r="A461" s="341"/>
      <c r="B461" s="342"/>
      <c r="C461" s="343"/>
    </row>
    <row r="462" ht="14.4" customHeight="1" spans="1:3" x14ac:dyDescent="0.25">
      <c r="A462" s="341"/>
      <c r="B462" s="342"/>
      <c r="C462" s="343"/>
    </row>
    <row r="463" ht="14.4" customHeight="1" spans="1:3" x14ac:dyDescent="0.25">
      <c r="A463" s="341"/>
      <c r="B463" s="342"/>
      <c r="C463" s="343"/>
    </row>
    <row r="464" ht="14.4" customHeight="1" spans="1:3" x14ac:dyDescent="0.25">
      <c r="A464" s="341"/>
      <c r="B464" s="342"/>
      <c r="C464" s="343"/>
    </row>
    <row r="465" ht="14.4" customHeight="1" spans="1:3" x14ac:dyDescent="0.25">
      <c r="A465" s="341"/>
      <c r="B465" s="342"/>
      <c r="C465" s="343"/>
    </row>
    <row r="466" ht="14.4" customHeight="1" spans="1:3" x14ac:dyDescent="0.25">
      <c r="A466" s="341"/>
      <c r="B466" s="342"/>
      <c r="C466" s="343"/>
    </row>
    <row r="467" ht="14.4" customHeight="1" spans="1:3" x14ac:dyDescent="0.25">
      <c r="A467" s="341"/>
      <c r="B467" s="342"/>
      <c r="C467" s="343"/>
    </row>
    <row r="468" ht="14.4" customHeight="1" spans="1:3" x14ac:dyDescent="0.25">
      <c r="A468" s="341"/>
      <c r="B468" s="342"/>
      <c r="C468" s="343"/>
    </row>
    <row r="469" ht="14.4" customHeight="1" spans="1:3" x14ac:dyDescent="0.25">
      <c r="A469" s="341"/>
      <c r="B469" s="342"/>
      <c r="C469" s="343"/>
    </row>
    <row r="470" ht="14.4" customHeight="1" spans="1:3" x14ac:dyDescent="0.25">
      <c r="A470" s="341"/>
      <c r="B470" s="342"/>
      <c r="C470" s="343"/>
    </row>
    <row r="471" ht="14.4" customHeight="1" spans="1:3" x14ac:dyDescent="0.25">
      <c r="A471" s="341"/>
      <c r="B471" s="342"/>
      <c r="C471" s="343"/>
    </row>
    <row r="472" ht="14.4" customHeight="1" spans="1:3" x14ac:dyDescent="0.25">
      <c r="A472" s="341"/>
      <c r="B472" s="342"/>
      <c r="C472" s="343"/>
    </row>
    <row r="473" ht="14.4" customHeight="1" spans="1:3" x14ac:dyDescent="0.25">
      <c r="A473" s="341"/>
      <c r="B473" s="342"/>
      <c r="C473" s="343"/>
    </row>
    <row r="474" ht="14.4" customHeight="1" spans="1:3" x14ac:dyDescent="0.25">
      <c r="A474" s="341"/>
      <c r="B474" s="342"/>
      <c r="C474" s="343"/>
    </row>
    <row r="475" ht="14.4" customHeight="1" spans="1:3" x14ac:dyDescent="0.25">
      <c r="A475" s="341"/>
      <c r="B475" s="342"/>
      <c r="C475" s="343"/>
    </row>
    <row r="476" ht="14.4" customHeight="1" spans="1:3" x14ac:dyDescent="0.25">
      <c r="A476" s="341"/>
      <c r="B476" s="342"/>
      <c r="C476" s="343"/>
    </row>
    <row r="477" ht="14.4" customHeight="1" spans="1:3" x14ac:dyDescent="0.25">
      <c r="A477" s="341"/>
      <c r="B477" s="342"/>
      <c r="C477" s="343"/>
    </row>
    <row r="478" ht="14.4" customHeight="1" spans="1:3" x14ac:dyDescent="0.25">
      <c r="A478" s="341"/>
      <c r="B478" s="342"/>
      <c r="C478" s="343"/>
    </row>
    <row r="479" ht="14.4" customHeight="1" spans="1:3" x14ac:dyDescent="0.25">
      <c r="A479" s="341"/>
      <c r="B479" s="342"/>
      <c r="C479" s="343"/>
    </row>
    <row r="480" ht="14.4" customHeight="1" spans="1:3" x14ac:dyDescent="0.25">
      <c r="A480" s="341"/>
      <c r="B480" s="342"/>
      <c r="C480" s="343"/>
    </row>
    <row r="481" ht="14.4" customHeight="1" spans="1:3" x14ac:dyDescent="0.25">
      <c r="A481" s="341"/>
      <c r="B481" s="342"/>
      <c r="C481" s="343"/>
    </row>
    <row r="482" ht="14.4" customHeight="1" spans="1:3" x14ac:dyDescent="0.25">
      <c r="A482" s="341"/>
      <c r="B482" s="342"/>
      <c r="C482" s="343"/>
    </row>
    <row r="483" ht="14.4" customHeight="1" spans="1:3" x14ac:dyDescent="0.25">
      <c r="A483" s="341"/>
      <c r="B483" s="342"/>
      <c r="C483" s="343"/>
    </row>
    <row r="484" ht="14.4" customHeight="1" spans="1:3" x14ac:dyDescent="0.25">
      <c r="A484" s="341"/>
      <c r="B484" s="342"/>
      <c r="C484" s="343"/>
    </row>
    <row r="485" ht="14.4" customHeight="1" spans="1:3" x14ac:dyDescent="0.25">
      <c r="A485" s="341"/>
      <c r="B485" s="342"/>
      <c r="C485" s="343"/>
    </row>
    <row r="486" ht="14.4" customHeight="1" spans="1:3" x14ac:dyDescent="0.25">
      <c r="A486" s="341"/>
      <c r="B486" s="342"/>
      <c r="C486" s="343"/>
    </row>
    <row r="487" ht="14.4" customHeight="1" spans="1:3" x14ac:dyDescent="0.25">
      <c r="A487" s="341"/>
      <c r="B487" s="342"/>
      <c r="C487" s="343"/>
    </row>
    <row r="488" ht="14.4" customHeight="1" spans="1:3" x14ac:dyDescent="0.25">
      <c r="A488" s="341"/>
      <c r="B488" s="342"/>
      <c r="C488" s="343"/>
    </row>
    <row r="489" ht="14.4" customHeight="1" spans="1:3" x14ac:dyDescent="0.25">
      <c r="A489" s="341"/>
      <c r="B489" s="342"/>
      <c r="C489" s="343"/>
    </row>
    <row r="490" ht="14.4" customHeight="1" spans="1:3" x14ac:dyDescent="0.25">
      <c r="A490" s="341"/>
      <c r="B490" s="342"/>
      <c r="C490" s="343"/>
    </row>
    <row r="491" ht="14.4" customHeight="1" spans="1:3" x14ac:dyDescent="0.25">
      <c r="A491" s="341"/>
      <c r="B491" s="342"/>
      <c r="C491" s="343"/>
    </row>
    <row r="492" ht="14.4" customHeight="1" spans="1:3" x14ac:dyDescent="0.25">
      <c r="A492" s="341"/>
      <c r="B492" s="342"/>
      <c r="C492" s="343"/>
    </row>
    <row r="493" ht="14.4" customHeight="1" spans="1:3" x14ac:dyDescent="0.25">
      <c r="A493" s="341"/>
      <c r="B493" s="342"/>
      <c r="C493" s="343"/>
    </row>
    <row r="494" ht="14.4" customHeight="1" spans="1:3" x14ac:dyDescent="0.25">
      <c r="A494" s="341"/>
      <c r="B494" s="342"/>
      <c r="C494" s="343"/>
    </row>
    <row r="495" ht="14.4" customHeight="1" spans="1:3" x14ac:dyDescent="0.25">
      <c r="A495" s="341"/>
      <c r="B495" s="342"/>
      <c r="C495" s="343"/>
    </row>
    <row r="496" ht="14.4" customHeight="1" spans="1:3" x14ac:dyDescent="0.25">
      <c r="A496" s="341"/>
      <c r="B496" s="342"/>
      <c r="C496" s="343"/>
    </row>
    <row r="497" ht="14.4" customHeight="1" spans="1:3" x14ac:dyDescent="0.25">
      <c r="A497" s="341"/>
      <c r="B497" s="342"/>
      <c r="C497" s="343"/>
    </row>
    <row r="498" ht="14.4" customHeight="1" spans="1:3" x14ac:dyDescent="0.25">
      <c r="A498" s="341"/>
      <c r="B498" s="342"/>
      <c r="C498" s="343"/>
    </row>
    <row r="499" ht="14.4" customHeight="1" spans="1:3" x14ac:dyDescent="0.25">
      <c r="A499" s="341"/>
      <c r="B499" s="342"/>
      <c r="C499" s="343"/>
    </row>
    <row r="500" ht="14.4" customHeight="1" spans="1:3" x14ac:dyDescent="0.25">
      <c r="A500" s="341"/>
      <c r="B500" s="342"/>
      <c r="C500" s="343"/>
    </row>
    <row r="501" ht="14.4" customHeight="1" spans="1:3" x14ac:dyDescent="0.25">
      <c r="A501" s="341"/>
      <c r="B501" s="342"/>
      <c r="C501" s="343"/>
    </row>
    <row r="502" ht="14.4" customHeight="1" spans="1:3" x14ac:dyDescent="0.25">
      <c r="A502" s="341"/>
      <c r="B502" s="342"/>
      <c r="C502" s="343"/>
    </row>
    <row r="503" ht="14.4" customHeight="1" spans="1:3" x14ac:dyDescent="0.25">
      <c r="A503" s="341"/>
      <c r="B503" s="342"/>
      <c r="C503" s="343"/>
    </row>
    <row r="504" ht="14.4" customHeight="1" spans="1:3" x14ac:dyDescent="0.25">
      <c r="A504" s="341"/>
      <c r="B504" s="342"/>
      <c r="C504" s="343"/>
    </row>
    <row r="505" ht="14.4" customHeight="1" spans="1:3" x14ac:dyDescent="0.25">
      <c r="A505" s="341"/>
      <c r="B505" s="342"/>
      <c r="C505" s="343"/>
    </row>
    <row r="506" ht="14.4" customHeight="1" spans="1:3" x14ac:dyDescent="0.25">
      <c r="A506" s="341"/>
      <c r="B506" s="342"/>
      <c r="C506" s="343"/>
    </row>
    <row r="507" ht="14.4" customHeight="1" spans="1:3" x14ac:dyDescent="0.25">
      <c r="A507" s="341"/>
      <c r="B507" s="342"/>
      <c r="C507" s="343"/>
    </row>
    <row r="508" ht="14.4" customHeight="1" spans="1:3" x14ac:dyDescent="0.25">
      <c r="A508" s="341"/>
      <c r="B508" s="342"/>
      <c r="C508" s="343"/>
    </row>
    <row r="509" ht="14.4" customHeight="1" spans="1:3" x14ac:dyDescent="0.25">
      <c r="A509" s="341"/>
      <c r="B509" s="342"/>
      <c r="C509" s="343"/>
    </row>
    <row r="510" ht="14.4" customHeight="1" spans="1:3" x14ac:dyDescent="0.25">
      <c r="A510" s="341"/>
      <c r="B510" s="342"/>
      <c r="C510" s="343"/>
    </row>
    <row r="511" ht="14.4" customHeight="1" spans="1:3" x14ac:dyDescent="0.25">
      <c r="A511" s="341"/>
      <c r="B511" s="342"/>
      <c r="C511" s="343"/>
    </row>
    <row r="512" ht="14.4" customHeight="1" spans="1:3" x14ac:dyDescent="0.25">
      <c r="A512" s="341"/>
      <c r="B512" s="342"/>
      <c r="C512" s="343"/>
    </row>
    <row r="513" ht="14.4" customHeight="1" spans="1:3" x14ac:dyDescent="0.25">
      <c r="A513" s="341"/>
      <c r="B513" s="342"/>
      <c r="C513" s="343"/>
    </row>
    <row r="514" ht="14.4" customHeight="1" spans="1:3" x14ac:dyDescent="0.25">
      <c r="A514" s="341"/>
      <c r="B514" s="342"/>
      <c r="C514" s="343"/>
    </row>
    <row r="515" ht="14.4" customHeight="1" spans="1:3" x14ac:dyDescent="0.25">
      <c r="A515" s="341"/>
      <c r="B515" s="342"/>
      <c r="C515" s="343"/>
    </row>
    <row r="516" ht="14.4" customHeight="1" spans="1:3" x14ac:dyDescent="0.25">
      <c r="A516" s="341"/>
      <c r="B516" s="342"/>
      <c r="C516" s="343"/>
    </row>
    <row r="517" ht="14.4" customHeight="1" spans="1:3" x14ac:dyDescent="0.25">
      <c r="A517" s="341"/>
      <c r="B517" s="342"/>
      <c r="C517" s="343"/>
    </row>
    <row r="518" ht="14.4" customHeight="1" spans="1:3" x14ac:dyDescent="0.25">
      <c r="A518" s="341"/>
      <c r="B518" s="342"/>
      <c r="C518" s="343"/>
    </row>
    <row r="519" ht="14.4" customHeight="1" spans="1:3" x14ac:dyDescent="0.25">
      <c r="A519" s="341"/>
      <c r="B519" s="342"/>
      <c r="C519" s="343"/>
    </row>
    <row r="520" ht="14.4" customHeight="1" spans="1:3" x14ac:dyDescent="0.25">
      <c r="A520" s="341"/>
      <c r="B520" s="342"/>
      <c r="C520" s="343"/>
    </row>
    <row r="521" ht="14.4" customHeight="1" spans="1:3" x14ac:dyDescent="0.25">
      <c r="A521" s="341"/>
      <c r="B521" s="342"/>
      <c r="C521" s="343"/>
    </row>
    <row r="522" ht="14.4" customHeight="1" spans="1:3" x14ac:dyDescent="0.25">
      <c r="A522" s="341"/>
      <c r="B522" s="342"/>
      <c r="C522" s="343"/>
    </row>
    <row r="523" ht="14.4" customHeight="1" spans="1:3" x14ac:dyDescent="0.25">
      <c r="A523" s="341"/>
      <c r="B523" s="342"/>
      <c r="C523" s="343"/>
    </row>
    <row r="524" ht="14.4" customHeight="1" spans="1:3" x14ac:dyDescent="0.25">
      <c r="A524" s="341"/>
      <c r="B524" s="342"/>
      <c r="C524" s="343"/>
    </row>
    <row r="525" ht="14.4" customHeight="1" spans="1:3" x14ac:dyDescent="0.25">
      <c r="A525" s="341"/>
      <c r="B525" s="342"/>
      <c r="C525" s="343"/>
    </row>
    <row r="526" ht="14.4" customHeight="1" spans="1:3" x14ac:dyDescent="0.25">
      <c r="A526" s="341"/>
      <c r="B526" s="342"/>
      <c r="C526" s="343"/>
    </row>
    <row r="527" ht="14.4" customHeight="1" spans="1:3" x14ac:dyDescent="0.25">
      <c r="A527" s="341"/>
      <c r="B527" s="342"/>
      <c r="C527" s="343"/>
    </row>
    <row r="528" ht="14.4" customHeight="1" spans="1:3" x14ac:dyDescent="0.25">
      <c r="A528" s="341"/>
      <c r="B528" s="342"/>
      <c r="C528" s="343"/>
    </row>
    <row r="529" ht="14.4" customHeight="1" spans="1:3" x14ac:dyDescent="0.25">
      <c r="A529" s="341"/>
      <c r="B529" s="342"/>
      <c r="C529" s="343"/>
    </row>
    <row r="530" ht="14.4" customHeight="1" spans="1:3" x14ac:dyDescent="0.25">
      <c r="A530" s="341"/>
      <c r="B530" s="342"/>
      <c r="C530" s="343"/>
    </row>
    <row r="531" ht="14.4" customHeight="1" spans="1:3" x14ac:dyDescent="0.25">
      <c r="A531" s="341"/>
      <c r="B531" s="342"/>
      <c r="C531" s="343"/>
    </row>
    <row r="532" ht="14.4" customHeight="1" spans="1:3" x14ac:dyDescent="0.25">
      <c r="A532" s="341"/>
      <c r="B532" s="342"/>
      <c r="C532" s="343"/>
    </row>
    <row r="533" ht="14.4" customHeight="1" spans="1:3" x14ac:dyDescent="0.25">
      <c r="A533" s="341"/>
      <c r="B533" s="342"/>
      <c r="C533" s="343"/>
    </row>
    <row r="534" ht="14.4" customHeight="1" spans="1:3" x14ac:dyDescent="0.25">
      <c r="A534" s="341"/>
      <c r="B534" s="342"/>
      <c r="C534" s="343"/>
    </row>
    <row r="535" ht="14.4" customHeight="1" spans="1:3" x14ac:dyDescent="0.25">
      <c r="A535" s="341"/>
      <c r="B535" s="342"/>
      <c r="C535" s="343"/>
    </row>
    <row r="536" ht="14.4" customHeight="1" spans="1:3" x14ac:dyDescent="0.25">
      <c r="A536" s="341"/>
      <c r="B536" s="342"/>
      <c r="C536" s="343"/>
    </row>
    <row r="537" ht="14.4" customHeight="1" spans="1:3" x14ac:dyDescent="0.25">
      <c r="A537" s="341"/>
      <c r="B537" s="342"/>
      <c r="C537" s="343"/>
    </row>
    <row r="538" ht="14.4" customHeight="1" spans="1:3" x14ac:dyDescent="0.25">
      <c r="A538" s="341"/>
      <c r="B538" s="342"/>
      <c r="C538" s="343"/>
    </row>
    <row r="539" ht="14.4" customHeight="1" spans="1:3" x14ac:dyDescent="0.25">
      <c r="A539" s="341"/>
      <c r="B539" s="342"/>
      <c r="C539" s="343"/>
    </row>
    <row r="540" ht="14.4" customHeight="1" spans="1:3" x14ac:dyDescent="0.25">
      <c r="A540" s="341"/>
      <c r="B540" s="342"/>
      <c r="C540" s="343"/>
    </row>
    <row r="541" ht="14.4" customHeight="1" spans="1:3" x14ac:dyDescent="0.25">
      <c r="A541" s="341"/>
      <c r="B541" s="342"/>
      <c r="C541" s="343"/>
    </row>
    <row r="542" ht="14.4" customHeight="1" spans="1:3" x14ac:dyDescent="0.25">
      <c r="A542" s="341"/>
      <c r="B542" s="342"/>
      <c r="C542" s="343"/>
    </row>
    <row r="543" ht="14.4" customHeight="1" spans="1:3" x14ac:dyDescent="0.25">
      <c r="A543" s="341"/>
      <c r="B543" s="342"/>
      <c r="C543" s="343"/>
    </row>
    <row r="544" ht="14.4" customHeight="1" spans="1:3" x14ac:dyDescent="0.25">
      <c r="A544" s="341"/>
      <c r="B544" s="342"/>
      <c r="C544" s="343"/>
    </row>
    <row r="545" ht="14.4" customHeight="1" spans="1:3" x14ac:dyDescent="0.25">
      <c r="A545" s="341"/>
      <c r="B545" s="342"/>
      <c r="C545" s="343"/>
    </row>
    <row r="546" ht="14.4" customHeight="1" spans="1:3" x14ac:dyDescent="0.25">
      <c r="A546" s="341"/>
      <c r="B546" s="342"/>
      <c r="C546" s="343"/>
    </row>
    <row r="547" ht="14.4" customHeight="1" spans="1:3" x14ac:dyDescent="0.25">
      <c r="A547" s="341"/>
      <c r="B547" s="342"/>
      <c r="C547" s="343"/>
    </row>
    <row r="548" ht="14.4" customHeight="1" spans="1:3" x14ac:dyDescent="0.25">
      <c r="A548" s="341"/>
      <c r="B548" s="342"/>
      <c r="C548" s="343"/>
    </row>
    <row r="549" ht="14.4" customHeight="1" spans="1:3" x14ac:dyDescent="0.25">
      <c r="A549" s="341"/>
      <c r="B549" s="342"/>
      <c r="C549" s="343"/>
    </row>
    <row r="550" ht="14.4" customHeight="1" spans="1:3" x14ac:dyDescent="0.25">
      <c r="A550" s="341"/>
      <c r="B550" s="342"/>
      <c r="C550" s="343"/>
    </row>
    <row r="551" ht="14.4" customHeight="1" spans="1:3" x14ac:dyDescent="0.25">
      <c r="A551" s="341"/>
      <c r="B551" s="342"/>
      <c r="C551" s="343"/>
    </row>
    <row r="552" ht="14.4" customHeight="1" spans="1:3" x14ac:dyDescent="0.25">
      <c r="A552" s="341"/>
      <c r="B552" s="342"/>
      <c r="C552" s="343"/>
    </row>
    <row r="553" ht="14.4" customHeight="1" spans="1:3" x14ac:dyDescent="0.25">
      <c r="A553" s="341"/>
      <c r="B553" s="342"/>
      <c r="C553" s="343"/>
    </row>
    <row r="554" ht="14.4" customHeight="1" spans="1:3" x14ac:dyDescent="0.25">
      <c r="A554" s="341"/>
      <c r="B554" s="342"/>
      <c r="C554" s="343"/>
    </row>
    <row r="555" ht="14.4" customHeight="1" spans="1:3" x14ac:dyDescent="0.25">
      <c r="A555" s="341"/>
      <c r="B555" s="342"/>
      <c r="C555" s="343"/>
    </row>
    <row r="556" ht="14.4" customHeight="1" spans="1:3" x14ac:dyDescent="0.25">
      <c r="A556" s="341"/>
      <c r="B556" s="342"/>
      <c r="C556" s="343"/>
    </row>
    <row r="557" ht="14.4" customHeight="1" spans="1:3" x14ac:dyDescent="0.25">
      <c r="A557" s="341"/>
      <c r="B557" s="342"/>
      <c r="C557" s="343"/>
    </row>
    <row r="558" ht="14.4" customHeight="1" spans="1:3" x14ac:dyDescent="0.25">
      <c r="A558" s="341"/>
      <c r="B558" s="342"/>
      <c r="C558" s="343"/>
    </row>
    <row r="559" ht="14.4" customHeight="1" spans="1:3" x14ac:dyDescent="0.25">
      <c r="A559" s="341"/>
      <c r="B559" s="342"/>
      <c r="C559" s="343"/>
    </row>
    <row r="560" ht="14.4" customHeight="1" spans="1:3" x14ac:dyDescent="0.25">
      <c r="A560" s="341"/>
      <c r="B560" s="342"/>
      <c r="C560" s="343"/>
    </row>
    <row r="561" ht="14.4" customHeight="1" spans="1:3" x14ac:dyDescent="0.25">
      <c r="A561" s="341"/>
      <c r="B561" s="342"/>
      <c r="C561" s="343"/>
    </row>
    <row r="562" ht="14.4" customHeight="1" spans="1:3" x14ac:dyDescent="0.25">
      <c r="A562" s="341"/>
      <c r="B562" s="342"/>
      <c r="C562" s="343"/>
    </row>
    <row r="563" ht="14.4" customHeight="1" spans="1:3" x14ac:dyDescent="0.25">
      <c r="A563" s="341"/>
      <c r="B563" s="342"/>
      <c r="C563" s="343"/>
    </row>
    <row r="564" ht="14.4" customHeight="1" spans="1:3" x14ac:dyDescent="0.25">
      <c r="A564" s="341"/>
      <c r="B564" s="342"/>
      <c r="C564" s="343"/>
    </row>
    <row r="565" ht="14.4" customHeight="1" spans="1:3" x14ac:dyDescent="0.25">
      <c r="A565" s="341"/>
      <c r="B565" s="342"/>
      <c r="C565" s="343"/>
    </row>
    <row r="566" ht="14.4" customHeight="1" spans="1:3" x14ac:dyDescent="0.25">
      <c r="A566" s="341"/>
      <c r="B566" s="342"/>
      <c r="C566" s="343"/>
    </row>
    <row r="567" ht="14.4" customHeight="1" spans="1:3" x14ac:dyDescent="0.25">
      <c r="A567" s="341"/>
      <c r="B567" s="342"/>
      <c r="C567" s="343"/>
    </row>
    <row r="568" ht="14.4" customHeight="1" spans="1:3" x14ac:dyDescent="0.25">
      <c r="A568" s="341"/>
      <c r="B568" s="342"/>
      <c r="C568" s="343"/>
    </row>
    <row r="569" ht="14.4" customHeight="1" spans="1:3" x14ac:dyDescent="0.25">
      <c r="A569" s="341"/>
      <c r="B569" s="342"/>
      <c r="C569" s="343"/>
    </row>
    <row r="570" ht="14.4" customHeight="1" spans="1:3" x14ac:dyDescent="0.25">
      <c r="A570" s="341"/>
      <c r="B570" s="342"/>
      <c r="C570" s="343"/>
    </row>
    <row r="571" ht="14.4" customHeight="1" spans="1:3" x14ac:dyDescent="0.25">
      <c r="A571" s="341"/>
      <c r="B571" s="342"/>
      <c r="C571" s="343"/>
    </row>
    <row r="572" ht="14.4" customHeight="1" spans="1:3" x14ac:dyDescent="0.25">
      <c r="A572" s="341"/>
      <c r="B572" s="342"/>
      <c r="C572" s="343"/>
    </row>
    <row r="573" ht="14.4" customHeight="1" spans="1:3" x14ac:dyDescent="0.25">
      <c r="A573" s="341"/>
      <c r="B573" s="342"/>
      <c r="C573" s="343"/>
    </row>
    <row r="574" ht="14.4" customHeight="1" spans="1:3" x14ac:dyDescent="0.25">
      <c r="A574" s="341"/>
      <c r="B574" s="342"/>
      <c r="C574" s="343"/>
    </row>
    <row r="575" ht="14.4" customHeight="1" spans="1:3" x14ac:dyDescent="0.25">
      <c r="A575" s="341"/>
      <c r="B575" s="342"/>
      <c r="C575" s="343"/>
    </row>
    <row r="576" ht="14.4" customHeight="1" spans="1:3" x14ac:dyDescent="0.25">
      <c r="A576" s="341"/>
      <c r="B576" s="342"/>
      <c r="C576" s="343"/>
    </row>
    <row r="577" ht="14.4" customHeight="1" spans="1:3" x14ac:dyDescent="0.25">
      <c r="A577" s="341"/>
      <c r="B577" s="342"/>
      <c r="C577" s="343"/>
    </row>
    <row r="578" ht="14.4" customHeight="1" spans="1:3" x14ac:dyDescent="0.25">
      <c r="A578" s="341"/>
      <c r="B578" s="342"/>
      <c r="C578" s="343"/>
    </row>
    <row r="579" ht="14.4" customHeight="1" spans="1:3" x14ac:dyDescent="0.25">
      <c r="A579" s="341"/>
      <c r="B579" s="342"/>
      <c r="C579" s="343"/>
    </row>
    <row r="580" ht="14.4" customHeight="1" spans="1:3" x14ac:dyDescent="0.25">
      <c r="A580" s="341"/>
      <c r="B580" s="342"/>
      <c r="C580" s="343"/>
    </row>
    <row r="581" ht="14.4" customHeight="1" spans="1:3" x14ac:dyDescent="0.25">
      <c r="A581" s="341"/>
      <c r="B581" s="342"/>
      <c r="C581" s="343"/>
    </row>
    <row r="582" ht="14.4" customHeight="1" spans="1:3" x14ac:dyDescent="0.25">
      <c r="A582" s="341"/>
      <c r="B582" s="342"/>
      <c r="C582" s="343"/>
    </row>
    <row r="583" ht="14.4" customHeight="1" spans="1:3" x14ac:dyDescent="0.25">
      <c r="A583" s="341"/>
      <c r="B583" s="342"/>
      <c r="C583" s="343"/>
    </row>
    <row r="584" ht="14.4" customHeight="1" spans="1:3" x14ac:dyDescent="0.25">
      <c r="A584" s="341"/>
      <c r="B584" s="342"/>
      <c r="C584" s="343"/>
    </row>
    <row r="585" ht="14.4" customHeight="1" spans="1:3" x14ac:dyDescent="0.25">
      <c r="A585" s="341"/>
      <c r="B585" s="342"/>
      <c r="C585" s="343"/>
    </row>
    <row r="586" ht="14.4" customHeight="1" spans="1:3" x14ac:dyDescent="0.25">
      <c r="A586" s="341"/>
      <c r="B586" s="342"/>
      <c r="C586" s="343"/>
    </row>
    <row r="587" ht="14.4" customHeight="1" spans="1:3" x14ac:dyDescent="0.25">
      <c r="A587" s="341"/>
      <c r="B587" s="342"/>
      <c r="C587" s="343"/>
    </row>
    <row r="588" ht="14.4" customHeight="1" spans="1:3" x14ac:dyDescent="0.25">
      <c r="A588" s="341"/>
      <c r="B588" s="342"/>
      <c r="C588" s="343"/>
    </row>
    <row r="589" ht="14.4" customHeight="1" spans="1:3" x14ac:dyDescent="0.25">
      <c r="A589" s="341"/>
      <c r="B589" s="342"/>
      <c r="C589" s="343"/>
    </row>
    <row r="590" ht="14.4" customHeight="1" spans="1:3" x14ac:dyDescent="0.25">
      <c r="A590" s="341"/>
      <c r="B590" s="342"/>
      <c r="C590" s="343"/>
    </row>
    <row r="591" ht="14.4" customHeight="1" spans="1:3" x14ac:dyDescent="0.25">
      <c r="A591" s="341"/>
      <c r="B591" s="342"/>
      <c r="C591" s="343"/>
    </row>
    <row r="592" ht="14.4" customHeight="1" spans="1:3" x14ac:dyDescent="0.25">
      <c r="A592" s="341"/>
      <c r="B592" s="342"/>
      <c r="C592" s="343"/>
    </row>
    <row r="593" ht="14.4" customHeight="1" spans="1:3" x14ac:dyDescent="0.25">
      <c r="A593" s="341"/>
      <c r="B593" s="342"/>
      <c r="C593" s="343"/>
    </row>
    <row r="594" ht="14.4" customHeight="1" spans="1:3" x14ac:dyDescent="0.25">
      <c r="A594" s="341"/>
      <c r="B594" s="342"/>
      <c r="C594" s="343"/>
    </row>
    <row r="595" ht="14.4" customHeight="1" spans="1:3" x14ac:dyDescent="0.25">
      <c r="A595" s="341"/>
      <c r="B595" s="342"/>
      <c r="C595" s="343"/>
    </row>
    <row r="596" ht="14.4" customHeight="1" spans="1:3" x14ac:dyDescent="0.25">
      <c r="A596" s="341"/>
      <c r="B596" s="342"/>
      <c r="C596" s="343"/>
    </row>
    <row r="597" ht="14.4" customHeight="1" spans="1:3" x14ac:dyDescent="0.25">
      <c r="A597" s="341"/>
      <c r="B597" s="342"/>
      <c r="C597" s="343"/>
    </row>
    <row r="598" ht="14.4" customHeight="1" spans="1:3" x14ac:dyDescent="0.25">
      <c r="A598" s="341"/>
      <c r="B598" s="342"/>
      <c r="C598" s="343"/>
    </row>
    <row r="599" ht="14.4" customHeight="1" spans="1:3" x14ac:dyDescent="0.25">
      <c r="A599" s="341"/>
      <c r="B599" s="342"/>
      <c r="C599" s="343"/>
    </row>
    <row r="600" ht="14.4" customHeight="1" spans="1:3" x14ac:dyDescent="0.25">
      <c r="A600" s="341"/>
      <c r="B600" s="342"/>
      <c r="C600" s="343"/>
    </row>
    <row r="601" ht="14.4" customHeight="1" spans="1:3" x14ac:dyDescent="0.25">
      <c r="A601" s="341"/>
      <c r="B601" s="342"/>
      <c r="C601" s="343"/>
    </row>
    <row r="602" ht="14.4" customHeight="1" spans="1:3" x14ac:dyDescent="0.25">
      <c r="A602" s="341"/>
      <c r="B602" s="342"/>
      <c r="C602" s="343"/>
    </row>
    <row r="603" ht="14.4" customHeight="1" spans="1:3" x14ac:dyDescent="0.25">
      <c r="A603" s="341"/>
      <c r="B603" s="342"/>
      <c r="C603" s="343"/>
    </row>
    <row r="604" ht="14.4" customHeight="1" spans="1:3" x14ac:dyDescent="0.25">
      <c r="A604" s="341"/>
      <c r="B604" s="342"/>
      <c r="C604" s="343"/>
    </row>
    <row r="605" ht="14.4" customHeight="1" spans="1:3" x14ac:dyDescent="0.25">
      <c r="A605" s="341"/>
      <c r="B605" s="342"/>
      <c r="C605" s="343"/>
    </row>
    <row r="606" ht="14.4" customHeight="1" spans="1:3" x14ac:dyDescent="0.25">
      <c r="A606" s="341"/>
      <c r="B606" s="342"/>
      <c r="C606" s="343"/>
    </row>
    <row r="607" ht="14.4" customHeight="1" spans="1:3" x14ac:dyDescent="0.25">
      <c r="A607" s="341"/>
      <c r="B607" s="342"/>
      <c r="C607" s="343"/>
    </row>
    <row r="608" ht="14.4" customHeight="1" spans="1:3" x14ac:dyDescent="0.25">
      <c r="A608" s="341"/>
      <c r="B608" s="342"/>
      <c r="C608" s="343"/>
    </row>
    <row r="609" ht="14.4" customHeight="1" spans="1:3" x14ac:dyDescent="0.25">
      <c r="A609" s="341"/>
      <c r="B609" s="342"/>
      <c r="C609" s="343"/>
    </row>
    <row r="610" ht="14.4" customHeight="1" spans="1:3" x14ac:dyDescent="0.25">
      <c r="A610" s="341"/>
      <c r="B610" s="342"/>
      <c r="C610" s="343"/>
    </row>
    <row r="611" ht="14.4" customHeight="1" spans="1:3" x14ac:dyDescent="0.25">
      <c r="A611" s="341"/>
      <c r="B611" s="342"/>
      <c r="C611" s="343"/>
    </row>
    <row r="612" ht="14.4" customHeight="1" spans="1:3" x14ac:dyDescent="0.25">
      <c r="A612" s="341"/>
      <c r="B612" s="342"/>
      <c r="C612" s="343"/>
    </row>
    <row r="613" ht="14.4" customHeight="1" spans="1:3" x14ac:dyDescent="0.25">
      <c r="A613" s="341"/>
      <c r="B613" s="342"/>
      <c r="C613" s="343"/>
    </row>
    <row r="614" ht="14.4" customHeight="1" spans="1:3" x14ac:dyDescent="0.25">
      <c r="A614" s="341"/>
      <c r="B614" s="342"/>
      <c r="C614" s="343"/>
    </row>
    <row r="615" ht="14.4" customHeight="1" spans="1:3" x14ac:dyDescent="0.25">
      <c r="A615" s="341"/>
      <c r="B615" s="342"/>
      <c r="C615" s="343"/>
    </row>
    <row r="616" ht="14.4" customHeight="1" spans="1:3" x14ac:dyDescent="0.25">
      <c r="A616" s="341"/>
      <c r="B616" s="342"/>
      <c r="C616" s="343"/>
    </row>
    <row r="617" ht="14.4" customHeight="1" spans="1:3" x14ac:dyDescent="0.25">
      <c r="A617" s="341"/>
      <c r="B617" s="342"/>
      <c r="C617" s="343"/>
    </row>
    <row r="618" ht="14.4" customHeight="1" spans="1:3" x14ac:dyDescent="0.25">
      <c r="A618" s="341"/>
      <c r="B618" s="342"/>
      <c r="C618" s="343"/>
    </row>
    <row r="619" ht="14.4" customHeight="1" spans="1:3" x14ac:dyDescent="0.25">
      <c r="A619" s="341"/>
      <c r="B619" s="342"/>
      <c r="C619" s="343"/>
    </row>
    <row r="620" ht="14.4" customHeight="1" spans="1:3" x14ac:dyDescent="0.25">
      <c r="A620" s="341"/>
      <c r="B620" s="342"/>
      <c r="C620" s="343"/>
    </row>
    <row r="621" ht="14.4" customHeight="1" spans="1:3" x14ac:dyDescent="0.25">
      <c r="A621" s="341"/>
      <c r="B621" s="342"/>
      <c r="C621" s="343"/>
    </row>
    <row r="622" ht="14.4" customHeight="1" spans="1:3" x14ac:dyDescent="0.25">
      <c r="A622" s="341"/>
      <c r="B622" s="342"/>
      <c r="C622" s="343"/>
    </row>
    <row r="623" ht="14.4" customHeight="1" spans="1:3" x14ac:dyDescent="0.25">
      <c r="A623" s="341"/>
      <c r="B623" s="342"/>
      <c r="C623" s="343"/>
    </row>
    <row r="624" ht="14.4" customHeight="1" spans="1:3" x14ac:dyDescent="0.25">
      <c r="A624" s="341"/>
      <c r="B624" s="342"/>
      <c r="C624" s="343"/>
    </row>
    <row r="625" ht="14.4" customHeight="1" spans="1:3" x14ac:dyDescent="0.25">
      <c r="A625" s="341"/>
      <c r="B625" s="342"/>
      <c r="C625" s="343"/>
    </row>
    <row r="626" ht="14.4" customHeight="1" spans="1:3" x14ac:dyDescent="0.25">
      <c r="A626" s="341"/>
      <c r="B626" s="342"/>
      <c r="C626" s="343"/>
    </row>
    <row r="627" ht="14.4" customHeight="1" spans="1:3" x14ac:dyDescent="0.25">
      <c r="A627" s="341"/>
      <c r="B627" s="342"/>
      <c r="C627" s="343"/>
    </row>
    <row r="628" ht="14.4" customHeight="1" spans="1:3" x14ac:dyDescent="0.25">
      <c r="A628" s="341"/>
      <c r="B628" s="342"/>
      <c r="C628" s="343"/>
    </row>
    <row r="629" ht="14.4" customHeight="1" spans="1:3" x14ac:dyDescent="0.25">
      <c r="A629" s="341"/>
      <c r="B629" s="342"/>
      <c r="C629" s="343"/>
    </row>
    <row r="630" ht="14.4" customHeight="1" spans="1:3" x14ac:dyDescent="0.25">
      <c r="A630" s="341"/>
      <c r="B630" s="342"/>
      <c r="C630" s="343"/>
    </row>
    <row r="631" ht="14.4" customHeight="1" spans="1:3" x14ac:dyDescent="0.25">
      <c r="A631" s="341"/>
      <c r="B631" s="342"/>
      <c r="C631" s="343"/>
    </row>
    <row r="632" ht="14.4" customHeight="1" spans="1:3" x14ac:dyDescent="0.25">
      <c r="A632" s="341"/>
      <c r="B632" s="342"/>
      <c r="C632" s="343"/>
    </row>
    <row r="633" ht="14.4" customHeight="1" spans="1:3" x14ac:dyDescent="0.25">
      <c r="A633" s="341"/>
      <c r="B633" s="342"/>
      <c r="C633" s="343"/>
    </row>
    <row r="634" ht="14.4" customHeight="1" spans="1:3" x14ac:dyDescent="0.25">
      <c r="A634" s="341"/>
      <c r="B634" s="342"/>
      <c r="C634" s="343"/>
    </row>
    <row r="635" ht="14.4" customHeight="1" spans="1:3" x14ac:dyDescent="0.25">
      <c r="A635" s="341"/>
      <c r="B635" s="342"/>
      <c r="C635" s="343"/>
    </row>
    <row r="636" ht="14.4" customHeight="1" spans="1:3" x14ac:dyDescent="0.25">
      <c r="A636" s="341"/>
      <c r="B636" s="342"/>
      <c r="C636" s="343"/>
    </row>
    <row r="637" ht="14.4" customHeight="1" spans="1:3" x14ac:dyDescent="0.25">
      <c r="A637" s="341"/>
      <c r="B637" s="342"/>
      <c r="C637" s="343"/>
    </row>
    <row r="638" ht="14.4" customHeight="1" spans="1:3" x14ac:dyDescent="0.25">
      <c r="A638" s="341"/>
      <c r="B638" s="342"/>
      <c r="C638" s="343"/>
    </row>
    <row r="639" ht="14.4" customHeight="1" spans="1:3" x14ac:dyDescent="0.25">
      <c r="A639" s="341"/>
      <c r="B639" s="342"/>
      <c r="C639" s="343"/>
    </row>
    <row r="640" ht="14.4" customHeight="1" spans="1:3" x14ac:dyDescent="0.25">
      <c r="A640" s="341"/>
      <c r="B640" s="342"/>
      <c r="C640" s="343"/>
    </row>
    <row r="641" ht="14.4" customHeight="1" spans="1:3" x14ac:dyDescent="0.25">
      <c r="A641" s="341"/>
      <c r="B641" s="342"/>
      <c r="C641" s="343"/>
    </row>
    <row r="642" ht="14.4" customHeight="1" spans="1:3" x14ac:dyDescent="0.25">
      <c r="A642" s="341"/>
      <c r="B642" s="342"/>
      <c r="C642" s="343"/>
    </row>
    <row r="643" ht="14.4" customHeight="1" spans="1:3" x14ac:dyDescent="0.25">
      <c r="A643" s="341"/>
      <c r="B643" s="342"/>
      <c r="C643" s="343"/>
    </row>
    <row r="644" ht="14.4" customHeight="1" spans="1:3" x14ac:dyDescent="0.25">
      <c r="A644" s="341"/>
      <c r="B644" s="342"/>
      <c r="C644" s="343"/>
    </row>
    <row r="645" ht="14.4" customHeight="1" spans="1:3" x14ac:dyDescent="0.25">
      <c r="A645" s="341"/>
      <c r="B645" s="342"/>
      <c r="C645" s="343"/>
    </row>
    <row r="646" ht="14.4" customHeight="1" spans="1:3" x14ac:dyDescent="0.25">
      <c r="A646" s="341"/>
      <c r="B646" s="342"/>
      <c r="C646" s="343"/>
    </row>
    <row r="647" ht="14.4" customHeight="1" spans="1:3" x14ac:dyDescent="0.25">
      <c r="A647" s="341"/>
      <c r="B647" s="342"/>
      <c r="C647" s="343"/>
    </row>
    <row r="648" ht="14.4" customHeight="1" spans="1:3" x14ac:dyDescent="0.25">
      <c r="A648" s="341"/>
      <c r="B648" s="342"/>
      <c r="C648" s="343"/>
    </row>
    <row r="649" ht="14.4" customHeight="1" spans="1:3" x14ac:dyDescent="0.25">
      <c r="A649" s="341"/>
      <c r="B649" s="342"/>
      <c r="C649" s="343"/>
    </row>
    <row r="650" ht="14.4" customHeight="1" spans="1:3" x14ac:dyDescent="0.25">
      <c r="A650" s="341"/>
      <c r="B650" s="342"/>
      <c r="C650" s="343"/>
    </row>
    <row r="651" ht="14.4" customHeight="1" spans="1:3" x14ac:dyDescent="0.25">
      <c r="A651" s="341"/>
      <c r="B651" s="342"/>
      <c r="C651" s="343"/>
    </row>
    <row r="652" ht="14.4" customHeight="1" spans="1:3" x14ac:dyDescent="0.25">
      <c r="A652" s="341"/>
      <c r="B652" s="342"/>
      <c r="C652" s="343"/>
    </row>
    <row r="653" ht="14.4" customHeight="1" spans="1:3" x14ac:dyDescent="0.25">
      <c r="A653" s="341"/>
      <c r="B653" s="342"/>
      <c r="C653" s="343"/>
    </row>
    <row r="654" ht="14.4" customHeight="1" spans="1:3" x14ac:dyDescent="0.25">
      <c r="A654" s="341"/>
      <c r="B654" s="342"/>
      <c r="C654" s="343"/>
    </row>
    <row r="655" ht="14.4" customHeight="1" spans="1:3" x14ac:dyDescent="0.25">
      <c r="A655" s="341"/>
      <c r="B655" s="342"/>
      <c r="C655" s="343"/>
    </row>
    <row r="656" ht="14.4" customHeight="1" spans="1:3" x14ac:dyDescent="0.25">
      <c r="A656" s="341"/>
      <c r="B656" s="342"/>
      <c r="C656" s="343"/>
    </row>
    <row r="657" ht="14.4" customHeight="1" spans="1:3" x14ac:dyDescent="0.25">
      <c r="A657" s="341"/>
      <c r="B657" s="342"/>
      <c r="C657" s="343"/>
    </row>
    <row r="658" ht="14.4" customHeight="1" spans="1:3" x14ac:dyDescent="0.25">
      <c r="A658" s="341"/>
      <c r="B658" s="342"/>
      <c r="C658" s="343"/>
    </row>
    <row r="659" ht="14.4" customHeight="1" spans="1:3" x14ac:dyDescent="0.25">
      <c r="A659" s="341"/>
      <c r="B659" s="342"/>
      <c r="C659" s="343"/>
    </row>
    <row r="660" ht="14.4" customHeight="1" spans="1:3" x14ac:dyDescent="0.25">
      <c r="A660" s="341"/>
      <c r="B660" s="342"/>
      <c r="C660" s="343"/>
    </row>
    <row r="661" ht="14.4" customHeight="1" spans="1:3" x14ac:dyDescent="0.25">
      <c r="A661" s="341"/>
      <c r="B661" s="342"/>
      <c r="C661" s="343"/>
    </row>
    <row r="662" ht="14.4" customHeight="1" spans="1:3" x14ac:dyDescent="0.25">
      <c r="A662" s="341"/>
      <c r="B662" s="342"/>
      <c r="C662" s="343"/>
    </row>
    <row r="663" ht="14.4" customHeight="1" spans="1:3" x14ac:dyDescent="0.25">
      <c r="A663" s="341"/>
      <c r="B663" s="342"/>
      <c r="C663" s="343"/>
    </row>
    <row r="664" ht="14.4" customHeight="1" spans="1:3" x14ac:dyDescent="0.25">
      <c r="A664" s="341"/>
      <c r="B664" s="342"/>
      <c r="C664" s="343"/>
    </row>
    <row r="665" ht="14.4" customHeight="1" spans="1:3" x14ac:dyDescent="0.25">
      <c r="A665" s="341"/>
      <c r="B665" s="342"/>
      <c r="C665" s="343"/>
    </row>
    <row r="666" ht="14.4" customHeight="1" spans="1:3" x14ac:dyDescent="0.25">
      <c r="A666" s="341"/>
      <c r="B666" s="342"/>
      <c r="C666" s="343"/>
    </row>
    <row r="667" ht="14.4" customHeight="1" spans="1:3" x14ac:dyDescent="0.25">
      <c r="A667" s="341"/>
      <c r="B667" s="342"/>
      <c r="C667" s="343"/>
    </row>
    <row r="668" ht="14.4" customHeight="1" spans="1:3" x14ac:dyDescent="0.25">
      <c r="A668" s="341"/>
      <c r="B668" s="342"/>
      <c r="C668" s="343"/>
    </row>
    <row r="669" ht="14.4" customHeight="1" spans="1:3" x14ac:dyDescent="0.25">
      <c r="A669" s="341"/>
      <c r="B669" s="342"/>
      <c r="C669" s="343"/>
    </row>
    <row r="670" ht="14.4" customHeight="1" spans="1:3" x14ac:dyDescent="0.25">
      <c r="A670" s="341"/>
      <c r="B670" s="342"/>
      <c r="C670" s="343"/>
    </row>
    <row r="671" ht="14.4" customHeight="1" spans="1:3" x14ac:dyDescent="0.25">
      <c r="A671" s="341"/>
      <c r="B671" s="342"/>
      <c r="C671" s="343"/>
    </row>
    <row r="672" ht="14.4" customHeight="1" spans="1:3" x14ac:dyDescent="0.25">
      <c r="A672" s="341"/>
      <c r="B672" s="342"/>
      <c r="C672" s="343"/>
    </row>
    <row r="673" ht="14.4" customHeight="1" spans="1:3" x14ac:dyDescent="0.25">
      <c r="A673" s="341"/>
      <c r="B673" s="342"/>
      <c r="C673" s="343"/>
    </row>
    <row r="674" ht="14.4" customHeight="1" spans="1:3" x14ac:dyDescent="0.25">
      <c r="A674" s="341"/>
      <c r="B674" s="342"/>
      <c r="C674" s="343"/>
    </row>
    <row r="675" ht="14.4" customHeight="1" spans="1:3" x14ac:dyDescent="0.25">
      <c r="A675" s="341"/>
      <c r="B675" s="342"/>
      <c r="C675" s="343"/>
    </row>
    <row r="676" ht="14.4" customHeight="1" spans="1:3" x14ac:dyDescent="0.25">
      <c r="A676" s="341"/>
      <c r="B676" s="342"/>
      <c r="C676" s="343"/>
    </row>
    <row r="677" ht="14.4" customHeight="1" spans="1:3" x14ac:dyDescent="0.25">
      <c r="A677" s="341"/>
      <c r="B677" s="342"/>
      <c r="C677" s="343"/>
    </row>
    <row r="678" ht="14.4" customHeight="1" spans="1:3" x14ac:dyDescent="0.25">
      <c r="A678" s="341"/>
      <c r="B678" s="342"/>
      <c r="C678" s="343"/>
    </row>
    <row r="679" ht="14.4" customHeight="1" spans="1:3" x14ac:dyDescent="0.25">
      <c r="A679" s="341"/>
      <c r="B679" s="342"/>
      <c r="C679" s="343"/>
    </row>
    <row r="680" ht="14.4" customHeight="1" spans="1:3" x14ac:dyDescent="0.25">
      <c r="A680" s="341"/>
      <c r="B680" s="342"/>
      <c r="C680" s="343"/>
    </row>
    <row r="681" ht="14.4" customHeight="1" spans="1:3" x14ac:dyDescent="0.25">
      <c r="A681" s="341"/>
      <c r="B681" s="342"/>
      <c r="C681" s="343"/>
    </row>
    <row r="682" ht="14.4" customHeight="1" spans="1:3" x14ac:dyDescent="0.25">
      <c r="A682" s="341"/>
      <c r="B682" s="342"/>
      <c r="C682" s="343"/>
    </row>
    <row r="683" ht="14.4" customHeight="1" spans="1:3" x14ac:dyDescent="0.25">
      <c r="A683" s="341"/>
      <c r="B683" s="342"/>
      <c r="C683" s="343"/>
    </row>
    <row r="684" ht="14.4" customHeight="1" spans="1:3" x14ac:dyDescent="0.25">
      <c r="A684" s="341"/>
      <c r="B684" s="342"/>
      <c r="C684" s="343"/>
    </row>
    <row r="685" ht="14.4" customHeight="1" spans="1:3" x14ac:dyDescent="0.25">
      <c r="A685" s="341"/>
      <c r="B685" s="342"/>
      <c r="C685" s="343"/>
    </row>
    <row r="686" ht="14.4" customHeight="1" spans="1:3" x14ac:dyDescent="0.25">
      <c r="A686" s="341"/>
      <c r="B686" s="342"/>
      <c r="C686" s="343"/>
    </row>
    <row r="687" ht="14.4" customHeight="1" spans="1:3" x14ac:dyDescent="0.25">
      <c r="A687" s="341"/>
      <c r="B687" s="342"/>
      <c r="C687" s="343"/>
    </row>
    <row r="688" ht="14.4" customHeight="1" spans="1:3" x14ac:dyDescent="0.25">
      <c r="A688" s="341"/>
      <c r="B688" s="342"/>
      <c r="C688" s="343"/>
    </row>
    <row r="689" ht="14.4" customHeight="1" spans="1:3" x14ac:dyDescent="0.25">
      <c r="A689" s="341"/>
      <c r="B689" s="342"/>
      <c r="C689" s="343"/>
    </row>
    <row r="690" ht="14.4" customHeight="1" spans="1:3" x14ac:dyDescent="0.25">
      <c r="A690" s="341"/>
      <c r="B690" s="342"/>
      <c r="C690" s="343"/>
    </row>
    <row r="691" ht="14.4" customHeight="1" spans="1:3" x14ac:dyDescent="0.25">
      <c r="A691" s="341"/>
      <c r="B691" s="342"/>
      <c r="C691" s="343"/>
    </row>
    <row r="692" ht="14.4" customHeight="1" spans="1:3" x14ac:dyDescent="0.25">
      <c r="A692" s="341"/>
      <c r="B692" s="342"/>
      <c r="C692" s="343"/>
    </row>
    <row r="693" ht="14.4" customHeight="1" spans="1:3" x14ac:dyDescent="0.25">
      <c r="A693" s="341"/>
      <c r="B693" s="342"/>
      <c r="C693" s="343"/>
    </row>
    <row r="694" ht="14.4" customHeight="1" spans="1:3" x14ac:dyDescent="0.25">
      <c r="A694" s="341"/>
      <c r="B694" s="342"/>
      <c r="C694" s="343"/>
    </row>
    <row r="695" ht="14.4" customHeight="1" spans="1:3" x14ac:dyDescent="0.25">
      <c r="A695" s="341"/>
      <c r="B695" s="342"/>
      <c r="C695" s="343"/>
    </row>
    <row r="696" ht="14.4" customHeight="1" spans="1:3" x14ac:dyDescent="0.25">
      <c r="A696" s="341"/>
      <c r="B696" s="342"/>
      <c r="C696" s="343"/>
    </row>
    <row r="697" ht="14.4" customHeight="1" spans="1:3" x14ac:dyDescent="0.25">
      <c r="A697" s="341"/>
      <c r="B697" s="342"/>
      <c r="C697" s="343"/>
    </row>
    <row r="698" ht="14.4" customHeight="1" spans="1:3" x14ac:dyDescent="0.25">
      <c r="A698" s="341"/>
      <c r="B698" s="342"/>
      <c r="C698" s="343"/>
    </row>
    <row r="699" ht="14.4" customHeight="1" spans="1:3" x14ac:dyDescent="0.25">
      <c r="A699" s="341"/>
      <c r="B699" s="342"/>
      <c r="C699" s="343"/>
    </row>
    <row r="700" ht="14.4" customHeight="1" spans="1:3" x14ac:dyDescent="0.25">
      <c r="A700" s="341"/>
      <c r="B700" s="342"/>
      <c r="C700" s="343"/>
    </row>
    <row r="701" ht="14.4" customHeight="1" spans="1:3" x14ac:dyDescent="0.25">
      <c r="A701" s="341"/>
      <c r="B701" s="342"/>
      <c r="C701" s="343"/>
    </row>
    <row r="702" ht="14.4" customHeight="1" spans="1:3" x14ac:dyDescent="0.25">
      <c r="A702" s="341"/>
      <c r="B702" s="342"/>
      <c r="C702" s="343"/>
    </row>
    <row r="703" ht="14.4" customHeight="1" spans="1:3" x14ac:dyDescent="0.25">
      <c r="A703" s="341"/>
      <c r="B703" s="342"/>
      <c r="C703" s="343"/>
    </row>
    <row r="704" ht="14.4" customHeight="1" spans="1:3" x14ac:dyDescent="0.25">
      <c r="A704" s="341"/>
      <c r="B704" s="342"/>
      <c r="C704" s="343"/>
    </row>
    <row r="705" ht="14.4" customHeight="1" spans="1:3" x14ac:dyDescent="0.25">
      <c r="A705" s="341"/>
      <c r="B705" s="342"/>
      <c r="C705" s="343"/>
    </row>
    <row r="706" ht="14.4" customHeight="1" spans="1:3" x14ac:dyDescent="0.25">
      <c r="A706" s="341"/>
      <c r="B706" s="342"/>
      <c r="C706" s="343"/>
    </row>
    <row r="707" ht="14.4" customHeight="1" spans="1:3" x14ac:dyDescent="0.25">
      <c r="A707" s="341"/>
      <c r="B707" s="342"/>
      <c r="C707" s="343"/>
    </row>
    <row r="708" ht="14.4" customHeight="1" spans="1:3" x14ac:dyDescent="0.25">
      <c r="A708" s="341"/>
      <c r="B708" s="342"/>
      <c r="C708" s="343"/>
    </row>
    <row r="709" ht="14.4" customHeight="1" spans="1:3" x14ac:dyDescent="0.25">
      <c r="A709" s="341"/>
      <c r="B709" s="342"/>
      <c r="C709" s="343"/>
    </row>
    <row r="710" ht="14.4" customHeight="1" spans="1:3" x14ac:dyDescent="0.25">
      <c r="A710" s="341"/>
      <c r="B710" s="342"/>
      <c r="C710" s="343"/>
    </row>
    <row r="711" ht="14.4" customHeight="1" spans="1:3" x14ac:dyDescent="0.25">
      <c r="A711" s="341"/>
      <c r="B711" s="342"/>
      <c r="C711" s="343"/>
    </row>
    <row r="712" ht="14.4" customHeight="1" spans="1:3" x14ac:dyDescent="0.25">
      <c r="A712" s="341"/>
      <c r="B712" s="342"/>
      <c r="C712" s="343"/>
    </row>
    <row r="713" ht="14.4" customHeight="1" spans="1:3" x14ac:dyDescent="0.25">
      <c r="A713" s="341"/>
      <c r="B713" s="342"/>
      <c r="C713" s="343"/>
    </row>
    <row r="714" ht="14.4" customHeight="1" spans="1:3" x14ac:dyDescent="0.25">
      <c r="A714" s="341"/>
      <c r="B714" s="342"/>
      <c r="C714" s="343"/>
    </row>
    <row r="715" ht="14.4" customHeight="1" spans="1:3" x14ac:dyDescent="0.25">
      <c r="A715" s="341"/>
      <c r="B715" s="342"/>
      <c r="C715" s="343"/>
    </row>
    <row r="716" ht="14.4" customHeight="1" spans="1:3" x14ac:dyDescent="0.25">
      <c r="A716" s="341"/>
      <c r="B716" s="342"/>
      <c r="C716" s="343"/>
    </row>
    <row r="717" ht="14.4" customHeight="1" spans="1:3" x14ac:dyDescent="0.25">
      <c r="A717" s="341"/>
      <c r="B717" s="342"/>
      <c r="C717" s="343"/>
    </row>
    <row r="718" ht="14.4" customHeight="1" spans="1:3" x14ac:dyDescent="0.25">
      <c r="A718" s="341"/>
      <c r="B718" s="342"/>
      <c r="C718" s="343"/>
    </row>
    <row r="719" ht="14.4" customHeight="1" spans="1:3" x14ac:dyDescent="0.25">
      <c r="A719" s="341"/>
      <c r="B719" s="342"/>
      <c r="C719" s="343"/>
    </row>
    <row r="720" ht="14.4" customHeight="1" spans="1:3" x14ac:dyDescent="0.25">
      <c r="A720" s="341"/>
      <c r="B720" s="342"/>
      <c r="C720" s="343"/>
    </row>
    <row r="721" ht="14.4" customHeight="1" spans="1:3" x14ac:dyDescent="0.25">
      <c r="A721" s="341"/>
      <c r="B721" s="342"/>
      <c r="C721" s="343"/>
    </row>
    <row r="722" ht="14.4" customHeight="1" spans="1:3" x14ac:dyDescent="0.25">
      <c r="A722" s="341"/>
      <c r="B722" s="342"/>
      <c r="C722" s="343"/>
    </row>
    <row r="723" ht="14.4" customHeight="1" spans="1:3" x14ac:dyDescent="0.25">
      <c r="A723" s="341"/>
      <c r="B723" s="342"/>
      <c r="C723" s="343"/>
    </row>
    <row r="724" ht="14.4" customHeight="1" spans="1:3" x14ac:dyDescent="0.25">
      <c r="A724" s="341"/>
      <c r="B724" s="342"/>
      <c r="C724" s="343"/>
    </row>
    <row r="725" ht="14.4" customHeight="1" spans="1:3" x14ac:dyDescent="0.25">
      <c r="A725" s="341"/>
      <c r="B725" s="342"/>
      <c r="C725" s="343"/>
    </row>
    <row r="726" ht="14.4" customHeight="1" spans="1:3" x14ac:dyDescent="0.25">
      <c r="A726" s="341"/>
      <c r="B726" s="342"/>
      <c r="C726" s="343"/>
    </row>
    <row r="727" ht="14.4" customHeight="1" spans="1:3" x14ac:dyDescent="0.25">
      <c r="A727" s="341"/>
      <c r="B727" s="342"/>
      <c r="C727" s="343"/>
    </row>
    <row r="728" ht="14.4" customHeight="1" spans="1:3" x14ac:dyDescent="0.25">
      <c r="A728" s="341"/>
      <c r="B728" s="342"/>
      <c r="C728" s="343"/>
    </row>
    <row r="729" ht="14.4" customHeight="1" spans="1:3" x14ac:dyDescent="0.25">
      <c r="A729" s="341"/>
      <c r="B729" s="342"/>
      <c r="C729" s="343"/>
    </row>
    <row r="730" ht="14.4" customHeight="1" spans="1:3" x14ac:dyDescent="0.25">
      <c r="A730" s="341"/>
      <c r="B730" s="342"/>
      <c r="C730" s="343"/>
    </row>
    <row r="731" ht="14.4" customHeight="1" spans="1:3" x14ac:dyDescent="0.25">
      <c r="A731" s="341"/>
      <c r="B731" s="342"/>
      <c r="C731" s="343"/>
    </row>
    <row r="732" ht="14.4" customHeight="1" spans="1:3" x14ac:dyDescent="0.25">
      <c r="A732" s="341"/>
      <c r="B732" s="342"/>
      <c r="C732" s="343"/>
    </row>
    <row r="733" ht="14.4" customHeight="1" spans="1:3" x14ac:dyDescent="0.25">
      <c r="A733" s="341"/>
      <c r="B733" s="342"/>
      <c r="C733" s="343"/>
    </row>
    <row r="734" ht="14.4" customHeight="1" spans="1:3" x14ac:dyDescent="0.25">
      <c r="A734" s="341"/>
      <c r="B734" s="342"/>
      <c r="C734" s="343"/>
    </row>
    <row r="735" ht="14.4" customHeight="1" spans="1:3" x14ac:dyDescent="0.25">
      <c r="A735" s="341"/>
      <c r="B735" s="342"/>
      <c r="C735" s="343"/>
    </row>
    <row r="736" ht="14.4" customHeight="1" spans="1:3" x14ac:dyDescent="0.25">
      <c r="A736" s="341"/>
      <c r="B736" s="342"/>
      <c r="C736" s="343"/>
    </row>
    <row r="737" ht="14.4" customHeight="1" spans="1:3" x14ac:dyDescent="0.25">
      <c r="A737" s="341"/>
      <c r="B737" s="342"/>
      <c r="C737" s="343"/>
    </row>
    <row r="738" ht="14.4" customHeight="1" spans="1:3" x14ac:dyDescent="0.25">
      <c r="A738" s="341"/>
      <c r="B738" s="342"/>
      <c r="C738" s="343"/>
    </row>
    <row r="739" ht="14.4" customHeight="1" spans="1:3" x14ac:dyDescent="0.25">
      <c r="A739" s="341"/>
      <c r="B739" s="342"/>
      <c r="C739" s="343"/>
    </row>
    <row r="740" ht="14.4" customHeight="1" spans="1:3" x14ac:dyDescent="0.25">
      <c r="A740" s="341"/>
      <c r="B740" s="342"/>
      <c r="C740" s="343"/>
    </row>
    <row r="741" ht="14.4" customHeight="1" spans="1:3" x14ac:dyDescent="0.25">
      <c r="A741" s="341"/>
      <c r="B741" s="342"/>
      <c r="C741" s="343"/>
    </row>
    <row r="742" ht="14.4" customHeight="1" spans="1:3" x14ac:dyDescent="0.25">
      <c r="A742" s="341"/>
      <c r="B742" s="342"/>
      <c r="C742" s="343"/>
    </row>
    <row r="743" ht="14.4" customHeight="1" spans="1:3" x14ac:dyDescent="0.25">
      <c r="A743" s="341"/>
      <c r="B743" s="342"/>
      <c r="C743" s="343"/>
    </row>
    <row r="744" ht="14.4" customHeight="1" spans="1:3" x14ac:dyDescent="0.25">
      <c r="A744" s="341"/>
      <c r="B744" s="342"/>
      <c r="C744" s="343"/>
    </row>
    <row r="745" ht="14.4" customHeight="1" spans="1:3" x14ac:dyDescent="0.25">
      <c r="A745" s="341"/>
      <c r="B745" s="342"/>
      <c r="C745" s="343"/>
    </row>
    <row r="746" ht="14.4" customHeight="1" spans="1:3" x14ac:dyDescent="0.25">
      <c r="A746" s="341"/>
      <c r="B746" s="342"/>
      <c r="C746" s="343"/>
    </row>
    <row r="747" ht="14.4" customHeight="1" spans="1:3" x14ac:dyDescent="0.25">
      <c r="A747" s="341"/>
      <c r="B747" s="342"/>
      <c r="C747" s="343"/>
    </row>
    <row r="748" ht="14.4" customHeight="1" spans="1:3" x14ac:dyDescent="0.25">
      <c r="A748" s="341"/>
      <c r="B748" s="342"/>
      <c r="C748" s="343"/>
    </row>
    <row r="749" ht="14.4" customHeight="1" spans="1:3" x14ac:dyDescent="0.25">
      <c r="A749" s="341"/>
      <c r="B749" s="342"/>
      <c r="C749" s="343"/>
    </row>
    <row r="750" ht="14.4" customHeight="1" spans="1:3" x14ac:dyDescent="0.25">
      <c r="A750" s="341"/>
      <c r="B750" s="342"/>
      <c r="C750" s="343"/>
    </row>
    <row r="751" ht="14.4" customHeight="1" spans="1:3" x14ac:dyDescent="0.25">
      <c r="A751" s="341"/>
      <c r="B751" s="342"/>
      <c r="C751" s="343"/>
    </row>
    <row r="752" ht="14.4" customHeight="1" spans="1:3" x14ac:dyDescent="0.25">
      <c r="A752" s="341"/>
      <c r="B752" s="342"/>
      <c r="C752" s="343"/>
    </row>
    <row r="753" ht="14.4" customHeight="1" spans="1:3" x14ac:dyDescent="0.25">
      <c r="A753" s="341"/>
      <c r="B753" s="342"/>
      <c r="C753" s="343"/>
    </row>
    <row r="754" ht="14.4" customHeight="1" spans="1:3" x14ac:dyDescent="0.25">
      <c r="A754" s="341"/>
      <c r="B754" s="342"/>
      <c r="C754" s="343"/>
    </row>
    <row r="755" ht="14.4" customHeight="1" spans="1:3" x14ac:dyDescent="0.25">
      <c r="A755" s="341"/>
      <c r="B755" s="342"/>
      <c r="C755" s="343"/>
    </row>
    <row r="756" ht="14.4" customHeight="1" spans="1:3" x14ac:dyDescent="0.25">
      <c r="A756" s="341"/>
      <c r="B756" s="342"/>
      <c r="C756" s="343"/>
    </row>
    <row r="757" ht="14.4" customHeight="1" spans="1:3" x14ac:dyDescent="0.25">
      <c r="A757" s="341"/>
      <c r="B757" s="342"/>
      <c r="C757" s="343"/>
    </row>
    <row r="758" ht="14.4" customHeight="1" spans="1:3" x14ac:dyDescent="0.25">
      <c r="A758" s="341"/>
      <c r="B758" s="342"/>
      <c r="C758" s="343"/>
    </row>
    <row r="759" ht="14.4" customHeight="1" spans="1:3" x14ac:dyDescent="0.25">
      <c r="A759" s="341"/>
      <c r="B759" s="342"/>
      <c r="C759" s="343"/>
    </row>
    <row r="760" ht="14.4" customHeight="1" spans="1:3" x14ac:dyDescent="0.25">
      <c r="A760" s="341"/>
      <c r="B760" s="342"/>
      <c r="C760" s="343"/>
    </row>
    <row r="761" ht="14.4" customHeight="1" spans="1:3" x14ac:dyDescent="0.25">
      <c r="A761" s="341"/>
      <c r="B761" s="342"/>
      <c r="C761" s="343"/>
    </row>
    <row r="762" ht="14.4" customHeight="1" spans="1:3" x14ac:dyDescent="0.25">
      <c r="A762" s="341"/>
      <c r="B762" s="342"/>
      <c r="C762" s="343"/>
    </row>
    <row r="763" ht="14.4" customHeight="1" spans="1:3" x14ac:dyDescent="0.25">
      <c r="A763" s="341"/>
      <c r="B763" s="342"/>
      <c r="C763" s="343"/>
    </row>
    <row r="764" ht="14.4" customHeight="1" spans="1:3" x14ac:dyDescent="0.25">
      <c r="A764" s="341"/>
      <c r="B764" s="342"/>
      <c r="C764" s="343"/>
    </row>
    <row r="765" ht="14.4" customHeight="1" spans="1:3" x14ac:dyDescent="0.25">
      <c r="A765" s="341"/>
      <c r="B765" s="342"/>
      <c r="C765" s="343"/>
    </row>
    <row r="766" ht="14.4" customHeight="1" spans="1:3" x14ac:dyDescent="0.25">
      <c r="A766" s="341"/>
      <c r="B766" s="342"/>
      <c r="C766" s="343"/>
    </row>
    <row r="767" ht="14.4" customHeight="1" spans="1:3" x14ac:dyDescent="0.25">
      <c r="A767" s="341"/>
      <c r="B767" s="342"/>
      <c r="C767" s="343"/>
    </row>
    <row r="768" ht="14.4" customHeight="1" spans="1:3" x14ac:dyDescent="0.25">
      <c r="A768" s="341"/>
      <c r="B768" s="342"/>
      <c r="C768" s="343"/>
    </row>
    <row r="769" ht="14.4" customHeight="1" spans="1:3" x14ac:dyDescent="0.25">
      <c r="A769" s="341"/>
      <c r="B769" s="342"/>
      <c r="C769" s="343"/>
    </row>
    <row r="770" ht="14.4" customHeight="1" spans="1:3" x14ac:dyDescent="0.25">
      <c r="A770" s="341"/>
      <c r="B770" s="342"/>
      <c r="C770" s="343"/>
    </row>
    <row r="771" ht="14.4" customHeight="1" spans="1:3" x14ac:dyDescent="0.25">
      <c r="A771" s="341"/>
      <c r="B771" s="342"/>
      <c r="C771" s="343"/>
    </row>
    <row r="772" ht="14.4" customHeight="1" spans="1:3" x14ac:dyDescent="0.25">
      <c r="A772" s="341"/>
      <c r="B772" s="342"/>
      <c r="C772" s="343"/>
    </row>
    <row r="773" ht="14.4" customHeight="1" spans="1:3" x14ac:dyDescent="0.25">
      <c r="A773" s="341"/>
      <c r="B773" s="342"/>
      <c r="C773" s="343"/>
    </row>
    <row r="774" ht="14.4" customHeight="1" spans="1:3" x14ac:dyDescent="0.25">
      <c r="A774" s="341"/>
      <c r="B774" s="342"/>
      <c r="C774" s="343"/>
    </row>
    <row r="775" ht="14.4" customHeight="1" spans="1:3" x14ac:dyDescent="0.25">
      <c r="A775" s="341"/>
      <c r="B775" s="342"/>
      <c r="C775" s="343"/>
    </row>
    <row r="776" ht="14.4" customHeight="1" spans="1:3" x14ac:dyDescent="0.25">
      <c r="A776" s="341"/>
      <c r="B776" s="342"/>
      <c r="C776" s="343"/>
    </row>
    <row r="777" ht="14.4" customHeight="1" spans="1:3" x14ac:dyDescent="0.25">
      <c r="A777" s="341"/>
      <c r="B777" s="342"/>
      <c r="C777" s="343"/>
    </row>
    <row r="778" ht="14.4" customHeight="1" spans="1:3" x14ac:dyDescent="0.25">
      <c r="A778" s="341"/>
      <c r="B778" s="342"/>
      <c r="C778" s="343"/>
    </row>
    <row r="779" ht="14.4" customHeight="1" spans="1:3" x14ac:dyDescent="0.25">
      <c r="A779" s="341"/>
      <c r="B779" s="342"/>
      <c r="C779" s="343"/>
    </row>
    <row r="780" ht="14.4" customHeight="1" spans="1:3" x14ac:dyDescent="0.25">
      <c r="A780" s="341"/>
      <c r="B780" s="342"/>
      <c r="C780" s="343"/>
    </row>
    <row r="781" ht="14.4" customHeight="1" spans="1:3" x14ac:dyDescent="0.25">
      <c r="A781" s="341"/>
      <c r="B781" s="342"/>
      <c r="C781" s="343"/>
    </row>
    <row r="782" ht="14.4" customHeight="1" spans="1:3" x14ac:dyDescent="0.25">
      <c r="A782" s="341"/>
      <c r="B782" s="342"/>
      <c r="C782" s="343"/>
    </row>
    <row r="783" ht="14.4" customHeight="1" spans="1:3" x14ac:dyDescent="0.25">
      <c r="A783" s="341"/>
      <c r="B783" s="342"/>
      <c r="C783" s="343"/>
    </row>
    <row r="784" ht="14.4" customHeight="1" spans="1:3" x14ac:dyDescent="0.25">
      <c r="A784" s="341"/>
      <c r="B784" s="342"/>
      <c r="C784" s="343"/>
    </row>
    <row r="785" ht="14.4" customHeight="1" spans="1:3" x14ac:dyDescent="0.25">
      <c r="A785" s="341"/>
      <c r="B785" s="342"/>
      <c r="C785" s="343"/>
    </row>
    <row r="786" ht="14.4" customHeight="1" spans="1:3" x14ac:dyDescent="0.25">
      <c r="A786" s="341"/>
      <c r="B786" s="342"/>
      <c r="C786" s="343"/>
    </row>
    <row r="787" ht="14.4" customHeight="1" spans="1:3" x14ac:dyDescent="0.25">
      <c r="A787" s="341"/>
      <c r="B787" s="342"/>
      <c r="C787" s="343"/>
    </row>
    <row r="788" ht="14.4" customHeight="1" spans="1:3" x14ac:dyDescent="0.25">
      <c r="A788" s="341"/>
      <c r="B788" s="342"/>
      <c r="C788" s="343"/>
    </row>
    <row r="789" ht="14.4" customHeight="1" spans="1:3" x14ac:dyDescent="0.25">
      <c r="A789" s="341"/>
      <c r="B789" s="342"/>
      <c r="C789" s="343"/>
    </row>
    <row r="790" ht="14.4" customHeight="1" spans="1:3" x14ac:dyDescent="0.25">
      <c r="A790" s="341"/>
      <c r="B790" s="342"/>
      <c r="C790" s="343"/>
    </row>
    <row r="791" ht="14.4" customHeight="1" spans="1:3" x14ac:dyDescent="0.25">
      <c r="A791" s="341"/>
      <c r="B791" s="342"/>
      <c r="C791" s="343"/>
    </row>
    <row r="792" ht="14.4" customHeight="1" spans="1:3" x14ac:dyDescent="0.25">
      <c r="A792" s="341"/>
      <c r="B792" s="342"/>
      <c r="C792" s="343"/>
    </row>
    <row r="793" ht="14.4" customHeight="1" spans="1:3" x14ac:dyDescent="0.25">
      <c r="A793" s="341"/>
      <c r="B793" s="342"/>
      <c r="C793" s="343"/>
    </row>
    <row r="794" ht="14.4" customHeight="1" spans="1:3" x14ac:dyDescent="0.25">
      <c r="A794" s="341"/>
      <c r="B794" s="342"/>
      <c r="C794" s="343"/>
    </row>
    <row r="795" ht="14.4" customHeight="1" spans="1:3" x14ac:dyDescent="0.25">
      <c r="A795" s="341"/>
      <c r="B795" s="342"/>
      <c r="C795" s="343"/>
    </row>
    <row r="796" ht="14.4" customHeight="1" spans="1:3" x14ac:dyDescent="0.25">
      <c r="A796" s="341"/>
      <c r="B796" s="342"/>
      <c r="C796" s="343"/>
    </row>
    <row r="797" ht="14.4" customHeight="1" spans="1:3" x14ac:dyDescent="0.25">
      <c r="A797" s="341"/>
      <c r="B797" s="342"/>
      <c r="C797" s="343"/>
    </row>
    <row r="798" ht="14.4" customHeight="1" spans="1:3" x14ac:dyDescent="0.25">
      <c r="A798" s="341"/>
      <c r="B798" s="342"/>
      <c r="C798" s="343"/>
    </row>
    <row r="799" ht="14.4" customHeight="1" spans="1:3" x14ac:dyDescent="0.25">
      <c r="A799" s="341"/>
      <c r="B799" s="342"/>
      <c r="C799" s="343"/>
    </row>
    <row r="800" ht="14.4" customHeight="1" spans="1:3" x14ac:dyDescent="0.25">
      <c r="A800" s="341"/>
      <c r="B800" s="342"/>
      <c r="C800" s="343"/>
    </row>
    <row r="801" ht="14.4" customHeight="1" spans="1:3" x14ac:dyDescent="0.25">
      <c r="A801" s="341"/>
      <c r="B801" s="342"/>
      <c r="C801" s="343"/>
    </row>
    <row r="802" ht="14.4" customHeight="1" spans="1:3" x14ac:dyDescent="0.25">
      <c r="A802" s="341"/>
      <c r="B802" s="342"/>
      <c r="C802" s="343"/>
    </row>
    <row r="803" ht="14.4" customHeight="1" spans="1:3" x14ac:dyDescent="0.25">
      <c r="A803" s="341"/>
      <c r="B803" s="342"/>
      <c r="C803" s="343"/>
    </row>
    <row r="804" ht="14.4" customHeight="1" spans="1:3" x14ac:dyDescent="0.25">
      <c r="A804" s="341"/>
      <c r="B804" s="342"/>
      <c r="C804" s="343"/>
    </row>
    <row r="805" ht="14.4" customHeight="1" spans="1:3" x14ac:dyDescent="0.25">
      <c r="A805" s="341"/>
      <c r="B805" s="342"/>
      <c r="C805" s="343"/>
    </row>
    <row r="806" ht="14.4" customHeight="1" spans="1:3" x14ac:dyDescent="0.25">
      <c r="A806" s="341"/>
      <c r="B806" s="342"/>
      <c r="C806" s="343"/>
    </row>
    <row r="807" ht="14.4" customHeight="1" spans="1:3" x14ac:dyDescent="0.25">
      <c r="A807" s="341"/>
      <c r="B807" s="342"/>
      <c r="C807" s="343"/>
    </row>
    <row r="808" ht="14.4" customHeight="1" spans="1:3" x14ac:dyDescent="0.25">
      <c r="A808" s="341"/>
      <c r="B808" s="342"/>
      <c r="C808" s="343"/>
    </row>
    <row r="809" ht="14.4" customHeight="1" spans="1:3" x14ac:dyDescent="0.25">
      <c r="A809" s="341"/>
      <c r="B809" s="342"/>
      <c r="C809" s="343"/>
    </row>
    <row r="810" ht="14.4" customHeight="1" spans="1:3" x14ac:dyDescent="0.25">
      <c r="A810" s="341"/>
      <c r="B810" s="342"/>
      <c r="C810" s="343"/>
    </row>
    <row r="811" ht="14.4" customHeight="1" spans="1:3" x14ac:dyDescent="0.25">
      <c r="A811" s="341"/>
      <c r="B811" s="342"/>
      <c r="C811" s="343"/>
    </row>
    <row r="812" ht="14.4" customHeight="1" spans="1:3" x14ac:dyDescent="0.25">
      <c r="A812" s="341"/>
      <c r="B812" s="342"/>
      <c r="C812" s="343"/>
    </row>
    <row r="813" ht="14.4" customHeight="1" spans="1:3" x14ac:dyDescent="0.25">
      <c r="A813" s="341"/>
      <c r="B813" s="342"/>
      <c r="C813" s="343"/>
    </row>
    <row r="814" ht="14.4" customHeight="1" spans="1:3" x14ac:dyDescent="0.25">
      <c r="A814" s="341"/>
      <c r="B814" s="342"/>
      <c r="C814" s="343"/>
    </row>
    <row r="815" ht="14.4" customHeight="1" spans="1:3" x14ac:dyDescent="0.25">
      <c r="A815" s="341"/>
      <c r="B815" s="342"/>
      <c r="C815" s="343"/>
    </row>
    <row r="816" ht="14.4" customHeight="1" spans="1:3" x14ac:dyDescent="0.25">
      <c r="A816" s="341"/>
      <c r="B816" s="342"/>
      <c r="C816" s="343"/>
    </row>
    <row r="817" ht="14.4" customHeight="1" spans="1:3" x14ac:dyDescent="0.25">
      <c r="A817" s="341"/>
      <c r="B817" s="342"/>
      <c r="C817" s="343"/>
    </row>
    <row r="818" ht="14.4" customHeight="1" spans="1:3" x14ac:dyDescent="0.25">
      <c r="A818" s="341"/>
      <c r="B818" s="342"/>
      <c r="C818" s="343"/>
    </row>
    <row r="819" ht="14.4" customHeight="1" spans="1:3" x14ac:dyDescent="0.25">
      <c r="A819" s="341"/>
      <c r="B819" s="342"/>
      <c r="C819" s="343"/>
    </row>
    <row r="820" ht="14.4" customHeight="1" spans="1:3" x14ac:dyDescent="0.25">
      <c r="A820" s="341"/>
      <c r="B820" s="342"/>
      <c r="C820" s="343"/>
    </row>
    <row r="821" ht="14.4" customHeight="1" spans="1:3" x14ac:dyDescent="0.25">
      <c r="A821" s="341"/>
      <c r="B821" s="342"/>
      <c r="C821" s="343"/>
    </row>
    <row r="822" ht="14.4" customHeight="1" spans="1:3" x14ac:dyDescent="0.25">
      <c r="A822" s="341"/>
      <c r="B822" s="342"/>
      <c r="C822" s="343"/>
    </row>
    <row r="823" ht="14.4" customHeight="1" spans="1:3" x14ac:dyDescent="0.25">
      <c r="A823" s="341"/>
      <c r="B823" s="342"/>
      <c r="C823" s="343"/>
    </row>
    <row r="824" ht="14.4" customHeight="1" spans="1:3" x14ac:dyDescent="0.25">
      <c r="A824" s="341"/>
      <c r="B824" s="342"/>
      <c r="C824" s="343"/>
    </row>
    <row r="825" ht="14.4" customHeight="1" spans="1:3" x14ac:dyDescent="0.25">
      <c r="A825" s="341"/>
      <c r="B825" s="342"/>
      <c r="C825" s="343"/>
    </row>
    <row r="826" ht="14.4" customHeight="1" spans="1:3" x14ac:dyDescent="0.25">
      <c r="A826" s="341"/>
      <c r="B826" s="342"/>
      <c r="C826" s="343"/>
    </row>
    <row r="827" ht="14.4" customHeight="1" spans="1:3" x14ac:dyDescent="0.25">
      <c r="A827" s="341"/>
      <c r="B827" s="342"/>
      <c r="C827" s="343"/>
    </row>
    <row r="828" ht="14.4" customHeight="1" spans="1:3" x14ac:dyDescent="0.25">
      <c r="A828" s="341"/>
      <c r="B828" s="342"/>
      <c r="C828" s="343"/>
    </row>
    <row r="829" ht="14.4" customHeight="1" spans="1:3" x14ac:dyDescent="0.25">
      <c r="A829" s="341"/>
      <c r="B829" s="342"/>
      <c r="C829" s="343"/>
    </row>
    <row r="830" ht="14.4" customHeight="1" spans="1:3" x14ac:dyDescent="0.25">
      <c r="A830" s="341"/>
      <c r="B830" s="342"/>
      <c r="C830" s="343"/>
    </row>
    <row r="831" ht="14.4" customHeight="1" spans="1:3" x14ac:dyDescent="0.25">
      <c r="A831" s="341"/>
      <c r="B831" s="342"/>
      <c r="C831" s="343"/>
    </row>
    <row r="832" ht="14.4" customHeight="1" spans="1:3" x14ac:dyDescent="0.25">
      <c r="A832" s="341"/>
      <c r="B832" s="342"/>
      <c r="C832" s="343"/>
    </row>
    <row r="833" ht="14.4" customHeight="1" spans="1:3" x14ac:dyDescent="0.25">
      <c r="A833" s="341"/>
      <c r="B833" s="342"/>
      <c r="C833" s="343"/>
    </row>
    <row r="834" ht="14.4" customHeight="1" spans="1:3" x14ac:dyDescent="0.25">
      <c r="A834" s="341"/>
      <c r="B834" s="342"/>
      <c r="C834" s="343"/>
    </row>
    <row r="835" ht="14.4" customHeight="1" spans="1:3" x14ac:dyDescent="0.25">
      <c r="A835" s="341"/>
      <c r="B835" s="342"/>
      <c r="C835" s="343"/>
    </row>
    <row r="836" ht="14.4" customHeight="1" spans="1:3" x14ac:dyDescent="0.25">
      <c r="A836" s="341"/>
      <c r="B836" s="342"/>
      <c r="C836" s="343"/>
    </row>
    <row r="837" ht="14.4" customHeight="1" spans="1:3" x14ac:dyDescent="0.25">
      <c r="A837" s="341"/>
      <c r="B837" s="342"/>
      <c r="C837" s="343"/>
    </row>
    <row r="838" ht="14.4" customHeight="1" spans="1:3" x14ac:dyDescent="0.25">
      <c r="A838" s="341"/>
      <c r="B838" s="342"/>
      <c r="C838" s="343"/>
    </row>
    <row r="839" ht="14.4" customHeight="1" spans="1:3" x14ac:dyDescent="0.25">
      <c r="A839" s="341"/>
      <c r="B839" s="342"/>
      <c r="C839" s="343"/>
    </row>
    <row r="840" ht="14.4" customHeight="1" spans="1:3" x14ac:dyDescent="0.25">
      <c r="A840" s="341"/>
      <c r="B840" s="342"/>
      <c r="C840" s="343"/>
    </row>
    <row r="841" ht="14.4" customHeight="1" spans="1:3" x14ac:dyDescent="0.25">
      <c r="A841" s="341"/>
      <c r="B841" s="342"/>
      <c r="C841" s="343"/>
    </row>
    <row r="842" ht="14.4" customHeight="1" spans="1:3" x14ac:dyDescent="0.25">
      <c r="A842" s="341"/>
      <c r="B842" s="342"/>
      <c r="C842" s="343"/>
    </row>
    <row r="843" ht="14.4" customHeight="1" spans="1:3" x14ac:dyDescent="0.25">
      <c r="A843" s="341"/>
      <c r="B843" s="342"/>
      <c r="C843" s="343"/>
    </row>
    <row r="844" ht="14.4" customHeight="1" spans="1:3" x14ac:dyDescent="0.25">
      <c r="A844" s="341"/>
      <c r="B844" s="342"/>
      <c r="C844" s="343"/>
    </row>
    <row r="845" ht="14.4" customHeight="1" spans="1:3" x14ac:dyDescent="0.25">
      <c r="A845" s="341"/>
      <c r="B845" s="342"/>
      <c r="C845" s="343"/>
    </row>
    <row r="846" ht="14.4" customHeight="1" spans="1:3" x14ac:dyDescent="0.25">
      <c r="A846" s="341"/>
      <c r="B846" s="342"/>
      <c r="C846" s="343"/>
    </row>
    <row r="847" ht="14.4" customHeight="1" spans="1:3" x14ac:dyDescent="0.25">
      <c r="A847" s="341"/>
      <c r="B847" s="342"/>
      <c r="C847" s="343"/>
    </row>
    <row r="848" ht="14.4" customHeight="1" spans="1:3" x14ac:dyDescent="0.25">
      <c r="A848" s="341"/>
      <c r="B848" s="342"/>
      <c r="C848" s="343"/>
    </row>
    <row r="849" ht="14.4" customHeight="1" spans="1:3" x14ac:dyDescent="0.25">
      <c r="A849" s="341"/>
      <c r="B849" s="342"/>
      <c r="C849" s="343"/>
    </row>
    <row r="850" ht="14.4" customHeight="1" spans="1:3" x14ac:dyDescent="0.25">
      <c r="A850" s="341"/>
      <c r="B850" s="342"/>
      <c r="C850" s="343"/>
    </row>
    <row r="851" ht="14.4" customHeight="1" spans="1:3" x14ac:dyDescent="0.25">
      <c r="A851" s="341"/>
      <c r="B851" s="342"/>
      <c r="C851" s="343"/>
    </row>
    <row r="852" ht="14.4" customHeight="1" spans="1:3" x14ac:dyDescent="0.25">
      <c r="A852" s="341"/>
      <c r="B852" s="342"/>
      <c r="C852" s="343"/>
    </row>
    <row r="853" ht="14.4" customHeight="1" spans="1:3" x14ac:dyDescent="0.25">
      <c r="A853" s="341"/>
      <c r="B853" s="342"/>
      <c r="C853" s="343"/>
    </row>
    <row r="854" ht="14.4" customHeight="1" spans="1:3" x14ac:dyDescent="0.25">
      <c r="A854" s="341"/>
      <c r="B854" s="342"/>
      <c r="C854" s="343"/>
    </row>
    <row r="855" ht="14.4" customHeight="1" spans="1:3" x14ac:dyDescent="0.25">
      <c r="A855" s="341"/>
      <c r="B855" s="342"/>
      <c r="C855" s="343"/>
    </row>
    <row r="856" ht="14.4" customHeight="1" spans="1:3" x14ac:dyDescent="0.25">
      <c r="A856" s="341"/>
      <c r="B856" s="342"/>
      <c r="C856" s="343"/>
    </row>
    <row r="857" ht="14.4" customHeight="1" spans="1:3" x14ac:dyDescent="0.25">
      <c r="A857" s="341"/>
      <c r="B857" s="342"/>
      <c r="C857" s="343"/>
    </row>
    <row r="858" ht="14.4" customHeight="1" spans="1:3" x14ac:dyDescent="0.25">
      <c r="A858" s="341"/>
      <c r="B858" s="342"/>
      <c r="C858" s="343"/>
    </row>
    <row r="859" ht="14.4" customHeight="1" spans="1:3" x14ac:dyDescent="0.25">
      <c r="A859" s="341"/>
      <c r="B859" s="342"/>
      <c r="C859" s="343"/>
    </row>
    <row r="860" ht="14.4" customHeight="1" spans="1:3" x14ac:dyDescent="0.25">
      <c r="A860" s="341"/>
      <c r="B860" s="342"/>
      <c r="C860" s="343"/>
    </row>
    <row r="861" ht="14.4" customHeight="1" spans="1:3" x14ac:dyDescent="0.25">
      <c r="A861" s="341"/>
      <c r="B861" s="342"/>
      <c r="C861" s="343"/>
    </row>
    <row r="862" ht="14.4" customHeight="1" spans="1:3" x14ac:dyDescent="0.25">
      <c r="A862" s="341"/>
      <c r="B862" s="342"/>
      <c r="C862" s="343"/>
    </row>
    <row r="863" ht="14.4" customHeight="1" spans="1:3" x14ac:dyDescent="0.25">
      <c r="A863" s="341"/>
      <c r="B863" s="342"/>
      <c r="C863" s="343"/>
    </row>
    <row r="864" ht="14.4" customHeight="1" spans="1:3" x14ac:dyDescent="0.25">
      <c r="A864" s="341"/>
      <c r="B864" s="342"/>
      <c r="C864" s="343"/>
    </row>
    <row r="865" ht="14.4" customHeight="1" spans="1:3" x14ac:dyDescent="0.25">
      <c r="A865" s="341"/>
      <c r="B865" s="342"/>
      <c r="C865" s="343"/>
    </row>
    <row r="866" ht="14.4" customHeight="1" spans="1:3" x14ac:dyDescent="0.25">
      <c r="A866" s="341"/>
      <c r="B866" s="342"/>
      <c r="C866" s="343"/>
    </row>
    <row r="867" ht="14.4" customHeight="1" spans="1:3" x14ac:dyDescent="0.25">
      <c r="A867" s="341"/>
      <c r="B867" s="342"/>
      <c r="C867" s="343"/>
    </row>
    <row r="868" ht="14.4" customHeight="1" spans="1:3" x14ac:dyDescent="0.25">
      <c r="A868" s="341"/>
      <c r="B868" s="342"/>
      <c r="C868" s="343"/>
    </row>
    <row r="869" ht="14.4" customHeight="1" spans="1:3" x14ac:dyDescent="0.25">
      <c r="A869" s="341"/>
      <c r="B869" s="342"/>
      <c r="C869" s="343"/>
    </row>
    <row r="870" ht="14.4" customHeight="1" spans="1:3" x14ac:dyDescent="0.25">
      <c r="A870" s="341"/>
      <c r="B870" s="342"/>
      <c r="C870" s="343"/>
    </row>
    <row r="871" ht="14.4" customHeight="1" spans="1:3" x14ac:dyDescent="0.25">
      <c r="A871" s="341"/>
      <c r="B871" s="342"/>
      <c r="C871" s="343"/>
    </row>
    <row r="872" ht="14.4" customHeight="1" spans="1:3" x14ac:dyDescent="0.25">
      <c r="A872" s="341"/>
      <c r="B872" s="342"/>
      <c r="C872" s="343"/>
    </row>
    <row r="873" ht="14.4" customHeight="1" spans="1:3" x14ac:dyDescent="0.25">
      <c r="A873" s="341"/>
      <c r="B873" s="342"/>
      <c r="C873" s="343"/>
    </row>
    <row r="874" ht="14.4" customHeight="1" spans="1:3" x14ac:dyDescent="0.25">
      <c r="A874" s="341"/>
      <c r="B874" s="342"/>
      <c r="C874" s="343"/>
    </row>
    <row r="875" ht="14.4" customHeight="1" spans="1:3" x14ac:dyDescent="0.25">
      <c r="A875" s="341"/>
      <c r="B875" s="342"/>
      <c r="C875" s="343"/>
    </row>
    <row r="876" ht="14.4" customHeight="1" spans="1:3" x14ac:dyDescent="0.25">
      <c r="A876" s="341"/>
      <c r="B876" s="342"/>
      <c r="C876" s="343"/>
    </row>
    <row r="877" ht="14.4" customHeight="1" spans="1:3" x14ac:dyDescent="0.25">
      <c r="A877" s="341"/>
      <c r="B877" s="342"/>
      <c r="C877" s="343"/>
    </row>
    <row r="878" ht="14.4" customHeight="1" spans="1:3" x14ac:dyDescent="0.25">
      <c r="A878" s="341"/>
      <c r="B878" s="342"/>
      <c r="C878" s="343"/>
    </row>
    <row r="879" ht="14.4" customHeight="1" spans="1:3" x14ac:dyDescent="0.25">
      <c r="A879" s="341"/>
      <c r="B879" s="342"/>
      <c r="C879" s="343"/>
    </row>
    <row r="880" ht="14.4" customHeight="1" spans="1:3" x14ac:dyDescent="0.25">
      <c r="A880" s="341"/>
      <c r="B880" s="342"/>
      <c r="C880" s="343"/>
    </row>
    <row r="881" ht="14.4" customHeight="1" spans="1:3" x14ac:dyDescent="0.25">
      <c r="A881" s="341"/>
      <c r="B881" s="342"/>
      <c r="C881" s="343"/>
    </row>
    <row r="882" ht="14.4" customHeight="1" spans="1:3" x14ac:dyDescent="0.25">
      <c r="A882" s="341"/>
      <c r="B882" s="342"/>
      <c r="C882" s="343"/>
    </row>
    <row r="883" ht="14.4" customHeight="1" spans="1:3" x14ac:dyDescent="0.25">
      <c r="A883" s="341"/>
      <c r="B883" s="342"/>
      <c r="C883" s="343"/>
    </row>
    <row r="884" ht="14.4" customHeight="1" spans="1:3" x14ac:dyDescent="0.25">
      <c r="A884" s="341"/>
      <c r="B884" s="342"/>
      <c r="C884" s="343"/>
    </row>
    <row r="885" ht="14.4" customHeight="1" spans="1:3" x14ac:dyDescent="0.25">
      <c r="A885" s="341"/>
      <c r="B885" s="342"/>
      <c r="C885" s="343"/>
    </row>
    <row r="886" ht="14.4" customHeight="1" spans="1:3" x14ac:dyDescent="0.25">
      <c r="A886" s="341"/>
      <c r="B886" s="342"/>
      <c r="C886" s="343"/>
    </row>
    <row r="887" ht="14.4" customHeight="1" spans="1:3" x14ac:dyDescent="0.25">
      <c r="A887" s="341"/>
      <c r="B887" s="342"/>
      <c r="C887" s="343"/>
    </row>
    <row r="888" ht="14.4" customHeight="1" spans="1:3" x14ac:dyDescent="0.25">
      <c r="A888" s="341"/>
      <c r="B888" s="342"/>
      <c r="C888" s="343"/>
    </row>
    <row r="889" ht="14.4" customHeight="1" spans="1:3" x14ac:dyDescent="0.25">
      <c r="A889" s="341"/>
      <c r="B889" s="342"/>
      <c r="C889" s="343"/>
    </row>
    <row r="890" ht="14.4" customHeight="1" spans="1:3" x14ac:dyDescent="0.25">
      <c r="A890" s="341"/>
      <c r="B890" s="342"/>
      <c r="C890" s="343"/>
    </row>
    <row r="891" ht="14.4" customHeight="1" spans="1:3" x14ac:dyDescent="0.25">
      <c r="A891" s="341"/>
      <c r="B891" s="342"/>
      <c r="C891" s="343"/>
    </row>
    <row r="892" ht="14.4" customHeight="1" spans="1:3" x14ac:dyDescent="0.25">
      <c r="A892" s="341"/>
      <c r="B892" s="342"/>
      <c r="C892" s="343"/>
    </row>
    <row r="893" ht="14.4" customHeight="1" spans="1:3" x14ac:dyDescent="0.25">
      <c r="A893" s="341"/>
      <c r="B893" s="342"/>
      <c r="C893" s="343"/>
    </row>
    <row r="894" ht="14.4" customHeight="1" spans="1:3" x14ac:dyDescent="0.25">
      <c r="A894" s="341"/>
      <c r="B894" s="342"/>
      <c r="C894" s="343"/>
    </row>
    <row r="895" ht="14.4" customHeight="1" spans="1:3" x14ac:dyDescent="0.25">
      <c r="A895" s="341"/>
      <c r="B895" s="342"/>
      <c r="C895" s="343"/>
    </row>
    <row r="896" ht="14.4" customHeight="1" spans="1:3" x14ac:dyDescent="0.25">
      <c r="A896" s="341"/>
      <c r="B896" s="342"/>
      <c r="C896" s="343"/>
    </row>
    <row r="897" ht="14.4" customHeight="1" spans="1:3" x14ac:dyDescent="0.25">
      <c r="A897" s="341"/>
      <c r="B897" s="342"/>
      <c r="C897" s="343"/>
    </row>
    <row r="898" ht="14.4" customHeight="1" spans="1:3" x14ac:dyDescent="0.25">
      <c r="A898" s="341"/>
      <c r="B898" s="342"/>
      <c r="C898" s="343"/>
    </row>
    <row r="899" ht="14.4" customHeight="1" spans="1:3" x14ac:dyDescent="0.25">
      <c r="A899" s="341"/>
      <c r="B899" s="342"/>
      <c r="C899" s="343"/>
    </row>
    <row r="900" ht="14.4" customHeight="1" spans="1:3" x14ac:dyDescent="0.25">
      <c r="A900" s="341"/>
      <c r="B900" s="342"/>
      <c r="C900" s="343"/>
    </row>
    <row r="901" ht="14.4" customHeight="1" spans="1:3" x14ac:dyDescent="0.25">
      <c r="A901" s="341"/>
      <c r="B901" s="342"/>
      <c r="C901" s="343"/>
    </row>
    <row r="902" ht="14.4" customHeight="1" spans="1:3" x14ac:dyDescent="0.25">
      <c r="A902" s="341"/>
      <c r="B902" s="342"/>
      <c r="C902" s="343"/>
    </row>
    <row r="903" ht="14.4" customHeight="1" spans="1:3" x14ac:dyDescent="0.25">
      <c r="A903" s="341"/>
      <c r="B903" s="342"/>
      <c r="C903" s="343"/>
    </row>
    <row r="904" ht="14.4" customHeight="1" spans="1:3" x14ac:dyDescent="0.25">
      <c r="A904" s="341"/>
      <c r="B904" s="342"/>
      <c r="C904" s="343"/>
    </row>
    <row r="905" ht="14.4" customHeight="1" spans="1:3" x14ac:dyDescent="0.25">
      <c r="A905" s="341"/>
      <c r="B905" s="342"/>
      <c r="C905" s="343"/>
    </row>
    <row r="906" ht="14.4" customHeight="1" spans="1:3" x14ac:dyDescent="0.25">
      <c r="A906" s="341"/>
      <c r="B906" s="342"/>
      <c r="C906" s="343"/>
    </row>
    <row r="907" ht="14.4" customHeight="1" spans="1:3" x14ac:dyDescent="0.25">
      <c r="A907" s="341"/>
      <c r="B907" s="342"/>
      <c r="C907" s="343"/>
    </row>
    <row r="908" ht="14.4" customHeight="1" spans="1:3" x14ac:dyDescent="0.25">
      <c r="A908" s="341"/>
      <c r="B908" s="342"/>
      <c r="C908" s="343"/>
    </row>
    <row r="909" ht="14.4" customHeight="1" spans="1:3" x14ac:dyDescent="0.25">
      <c r="A909" s="341"/>
      <c r="B909" s="342"/>
      <c r="C909" s="343"/>
    </row>
    <row r="910" ht="14.4" customHeight="1" spans="1:3" x14ac:dyDescent="0.25">
      <c r="A910" s="341"/>
      <c r="B910" s="342"/>
      <c r="C910" s="343"/>
    </row>
    <row r="911" ht="14.4" customHeight="1" spans="1:3" x14ac:dyDescent="0.25">
      <c r="A911" s="341"/>
      <c r="B911" s="342"/>
      <c r="C911" s="343"/>
    </row>
    <row r="912" ht="14.4" customHeight="1" spans="1:3" x14ac:dyDescent="0.25">
      <c r="A912" s="341"/>
      <c r="B912" s="342"/>
      <c r="C912" s="343"/>
    </row>
    <row r="913" ht="14.4" customHeight="1" spans="1:3" x14ac:dyDescent="0.25">
      <c r="A913" s="341"/>
      <c r="B913" s="342"/>
      <c r="C913" s="343"/>
    </row>
    <row r="914" ht="14.4" customHeight="1" spans="1:3" x14ac:dyDescent="0.25">
      <c r="A914" s="341"/>
      <c r="B914" s="342"/>
      <c r="C914" s="343"/>
    </row>
    <row r="915" ht="14.4" customHeight="1" spans="1:3" x14ac:dyDescent="0.25">
      <c r="A915" s="341"/>
      <c r="B915" s="342"/>
      <c r="C915" s="343"/>
    </row>
    <row r="916" ht="14.4" customHeight="1" spans="1:3" x14ac:dyDescent="0.25">
      <c r="A916" s="341"/>
      <c r="B916" s="342"/>
      <c r="C916" s="343"/>
    </row>
    <row r="917" ht="14.4" customHeight="1" spans="1:3" x14ac:dyDescent="0.25">
      <c r="A917" s="341"/>
      <c r="B917" s="342"/>
      <c r="C917" s="343"/>
    </row>
    <row r="918" ht="14.4" customHeight="1" spans="1:3" x14ac:dyDescent="0.25">
      <c r="A918" s="341"/>
      <c r="B918" s="342"/>
      <c r="C918" s="343"/>
    </row>
    <row r="919" ht="14.4" customHeight="1" spans="1:3" x14ac:dyDescent="0.25">
      <c r="A919" s="341"/>
      <c r="B919" s="342"/>
      <c r="C919" s="343"/>
    </row>
    <row r="920" ht="14.4" customHeight="1" spans="1:3" x14ac:dyDescent="0.25">
      <c r="A920" s="341"/>
      <c r="B920" s="342"/>
      <c r="C920" s="343"/>
    </row>
    <row r="921" ht="14.4" customHeight="1" spans="1:3" x14ac:dyDescent="0.25">
      <c r="A921" s="341"/>
      <c r="B921" s="342"/>
      <c r="C921" s="343"/>
    </row>
    <row r="922" ht="14.4" customHeight="1" spans="1:3" x14ac:dyDescent="0.25">
      <c r="A922" s="341"/>
      <c r="B922" s="342"/>
      <c r="C922" s="343"/>
    </row>
    <row r="923" ht="14.4" customHeight="1" spans="1:3" x14ac:dyDescent="0.25">
      <c r="A923" s="341"/>
      <c r="B923" s="342"/>
      <c r="C923" s="343"/>
    </row>
    <row r="924" ht="14.4" customHeight="1" spans="1:3" x14ac:dyDescent="0.25">
      <c r="A924" s="341"/>
      <c r="B924" s="342"/>
      <c r="C924" s="343"/>
    </row>
    <row r="925" ht="14.4" customHeight="1" spans="1:3" x14ac:dyDescent="0.25">
      <c r="A925" s="341"/>
      <c r="B925" s="342"/>
      <c r="C925" s="343"/>
    </row>
    <row r="926" ht="14.4" customHeight="1" spans="1:3" x14ac:dyDescent="0.25">
      <c r="A926" s="341"/>
      <c r="B926" s="342"/>
      <c r="C926" s="343"/>
    </row>
    <row r="927" ht="14.4" customHeight="1" spans="1:3" x14ac:dyDescent="0.25">
      <c r="A927" s="341"/>
      <c r="B927" s="342"/>
      <c r="C927" s="343"/>
    </row>
    <row r="928" ht="14.4" customHeight="1" spans="1:3" x14ac:dyDescent="0.25">
      <c r="A928" s="341"/>
      <c r="B928" s="342"/>
      <c r="C928" s="343"/>
    </row>
    <row r="929" ht="14.4" customHeight="1" spans="1:3" x14ac:dyDescent="0.25">
      <c r="A929" s="341"/>
      <c r="B929" s="342"/>
      <c r="C929" s="343"/>
    </row>
    <row r="930" ht="14.4" customHeight="1" spans="1:3" x14ac:dyDescent="0.25">
      <c r="A930" s="341"/>
      <c r="B930" s="342"/>
      <c r="C930" s="343"/>
    </row>
    <row r="931" ht="14.4" customHeight="1" spans="1:3" x14ac:dyDescent="0.25">
      <c r="A931" s="341"/>
      <c r="B931" s="342"/>
      <c r="C931" s="343"/>
    </row>
    <row r="932" ht="14.4" customHeight="1" spans="1:3" x14ac:dyDescent="0.25">
      <c r="A932" s="341"/>
      <c r="B932" s="342"/>
      <c r="C932" s="343"/>
    </row>
    <row r="933" ht="14.4" customHeight="1" spans="1:3" x14ac:dyDescent="0.25">
      <c r="A933" s="341"/>
      <c r="B933" s="342"/>
      <c r="C933" s="343"/>
    </row>
    <row r="934" ht="14.4" customHeight="1" spans="1:3" x14ac:dyDescent="0.25">
      <c r="A934" s="341"/>
      <c r="B934" s="342"/>
      <c r="C934" s="343"/>
    </row>
    <row r="935" ht="14.4" customHeight="1" spans="1:3" x14ac:dyDescent="0.25">
      <c r="A935" s="341"/>
      <c r="B935" s="342"/>
      <c r="C935" s="343"/>
    </row>
    <row r="936" ht="14.4" customHeight="1" spans="1:3" x14ac:dyDescent="0.25">
      <c r="A936" s="341"/>
      <c r="B936" s="342"/>
      <c r="C936" s="343"/>
    </row>
    <row r="937" ht="14.4" customHeight="1" spans="1:3" x14ac:dyDescent="0.25">
      <c r="A937" s="341"/>
      <c r="B937" s="342"/>
      <c r="C937" s="343"/>
    </row>
    <row r="938" ht="14.4" customHeight="1" spans="1:3" x14ac:dyDescent="0.25">
      <c r="A938" s="341"/>
      <c r="B938" s="342"/>
      <c r="C938" s="343"/>
    </row>
    <row r="939" ht="14.4" customHeight="1" spans="1:3" x14ac:dyDescent="0.25">
      <c r="A939" s="341"/>
      <c r="B939" s="342"/>
      <c r="C939" s="343"/>
    </row>
    <row r="940" ht="14.4" customHeight="1" spans="1:3" x14ac:dyDescent="0.25">
      <c r="A940" s="341"/>
      <c r="B940" s="342"/>
      <c r="C940" s="343"/>
    </row>
    <row r="941" ht="14.4" customHeight="1" spans="1:3" x14ac:dyDescent="0.25">
      <c r="A941" s="341"/>
      <c r="B941" s="342"/>
      <c r="C941" s="343"/>
    </row>
    <row r="942" ht="14.4" customHeight="1" spans="1:3" x14ac:dyDescent="0.25">
      <c r="A942" s="341"/>
      <c r="B942" s="342"/>
      <c r="C942" s="343"/>
    </row>
    <row r="943" ht="14.4" customHeight="1" spans="1:3" x14ac:dyDescent="0.25">
      <c r="A943" s="341"/>
      <c r="B943" s="342"/>
      <c r="C943" s="343"/>
    </row>
    <row r="944" ht="14.4" customHeight="1" spans="1:3" x14ac:dyDescent="0.25">
      <c r="A944" s="341"/>
      <c r="B944" s="342"/>
      <c r="C944" s="343"/>
    </row>
    <row r="945" ht="14.4" customHeight="1" spans="1:3" x14ac:dyDescent="0.25">
      <c r="A945" s="341"/>
      <c r="B945" s="342"/>
      <c r="C945" s="343"/>
    </row>
    <row r="946" ht="14.4" customHeight="1" spans="1:3" x14ac:dyDescent="0.25">
      <c r="A946" s="341"/>
      <c r="B946" s="342"/>
      <c r="C946" s="343"/>
    </row>
    <row r="947" ht="14.4" customHeight="1" spans="1:3" x14ac:dyDescent="0.25">
      <c r="A947" s="341"/>
      <c r="B947" s="342"/>
      <c r="C947" s="343"/>
    </row>
    <row r="948" ht="14.4" customHeight="1" spans="1:3" x14ac:dyDescent="0.25">
      <c r="A948" s="341"/>
      <c r="B948" s="342"/>
      <c r="C948" s="343"/>
    </row>
    <row r="949" ht="14.4" customHeight="1" spans="1:3" x14ac:dyDescent="0.25">
      <c r="A949" s="341"/>
      <c r="B949" s="342"/>
      <c r="C949" s="343"/>
    </row>
    <row r="950" ht="14.4" customHeight="1" spans="1:3" x14ac:dyDescent="0.25">
      <c r="A950" s="341"/>
      <c r="B950" s="342"/>
      <c r="C950" s="343"/>
    </row>
    <row r="951" ht="14.4" customHeight="1" spans="1:3" x14ac:dyDescent="0.25">
      <c r="A951" s="341"/>
      <c r="B951" s="342"/>
      <c r="C951" s="343"/>
    </row>
    <row r="952" ht="14.4" customHeight="1" spans="1:3" x14ac:dyDescent="0.25">
      <c r="A952" s="341"/>
      <c r="B952" s="342"/>
      <c r="C952" s="343"/>
    </row>
    <row r="953" ht="14.4" customHeight="1" spans="1:3" x14ac:dyDescent="0.25">
      <c r="A953" s="341"/>
      <c r="B953" s="342"/>
      <c r="C953" s="343"/>
    </row>
    <row r="954" ht="14.4" customHeight="1" spans="1:3" x14ac:dyDescent="0.25">
      <c r="A954" s="341"/>
      <c r="B954" s="342"/>
      <c r="C954" s="343"/>
    </row>
    <row r="955" ht="14.4" customHeight="1" spans="1:3" x14ac:dyDescent="0.25">
      <c r="A955" s="341"/>
      <c r="B955" s="342"/>
      <c r="C955" s="343"/>
    </row>
    <row r="956" ht="14.4" customHeight="1" spans="1:3" x14ac:dyDescent="0.25">
      <c r="A956" s="341"/>
      <c r="B956" s="342"/>
      <c r="C956" s="343"/>
    </row>
    <row r="957" ht="14.4" customHeight="1" spans="1:3" x14ac:dyDescent="0.25">
      <c r="A957" s="341"/>
      <c r="B957" s="342"/>
      <c r="C957" s="343"/>
    </row>
    <row r="958" ht="14.4" customHeight="1" spans="1:3" x14ac:dyDescent="0.25">
      <c r="A958" s="341"/>
      <c r="B958" s="342"/>
      <c r="C958" s="343"/>
    </row>
    <row r="959" ht="14.4" customHeight="1" spans="1:3" x14ac:dyDescent="0.25">
      <c r="A959" s="341"/>
      <c r="B959" s="342"/>
      <c r="C959" s="343"/>
    </row>
    <row r="960" ht="14.4" customHeight="1" spans="1:3" x14ac:dyDescent="0.25">
      <c r="A960" s="341"/>
      <c r="B960" s="342"/>
      <c r="C960" s="343"/>
    </row>
    <row r="961" ht="14.4" customHeight="1" spans="1:3" x14ac:dyDescent="0.25">
      <c r="A961" s="341"/>
      <c r="B961" s="342"/>
      <c r="C961" s="343"/>
    </row>
    <row r="962" ht="14.4" customHeight="1" spans="1:3" x14ac:dyDescent="0.25">
      <c r="A962" s="341"/>
      <c r="B962" s="342"/>
      <c r="C962" s="343"/>
    </row>
    <row r="963" ht="14.4" customHeight="1" spans="1:3" x14ac:dyDescent="0.25">
      <c r="A963" s="341"/>
      <c r="B963" s="342"/>
      <c r="C963" s="343"/>
    </row>
    <row r="964" ht="14.4" customHeight="1" spans="1:3" x14ac:dyDescent="0.25">
      <c r="A964" s="341"/>
      <c r="B964" s="342"/>
      <c r="C964" s="343"/>
    </row>
    <row r="965" ht="14.4" customHeight="1" spans="1:3" x14ac:dyDescent="0.25">
      <c r="A965" s="341"/>
      <c r="B965" s="342"/>
      <c r="C965" s="343"/>
    </row>
    <row r="966" ht="14.4" customHeight="1" spans="1:3" x14ac:dyDescent="0.25">
      <c r="A966" s="341"/>
      <c r="B966" s="342"/>
      <c r="C966" s="343"/>
    </row>
    <row r="967" ht="14.4" customHeight="1" spans="1:3" x14ac:dyDescent="0.25">
      <c r="A967" s="341"/>
      <c r="B967" s="342"/>
      <c r="C967" s="343"/>
    </row>
    <row r="968" ht="14.4" customHeight="1" spans="1:3" x14ac:dyDescent="0.25">
      <c r="A968" s="341"/>
      <c r="B968" s="342"/>
      <c r="C968" s="343"/>
    </row>
    <row r="969" ht="14.4" customHeight="1" spans="1:3" x14ac:dyDescent="0.25">
      <c r="A969" s="341"/>
      <c r="B969" s="342"/>
      <c r="C969" s="343"/>
    </row>
    <row r="970" ht="14.4" customHeight="1" spans="1:3" x14ac:dyDescent="0.25">
      <c r="A970" s="341"/>
      <c r="B970" s="342"/>
      <c r="C970" s="343"/>
    </row>
    <row r="971" ht="14.4" customHeight="1" spans="1:3" x14ac:dyDescent="0.25">
      <c r="A971" s="341"/>
      <c r="B971" s="342"/>
      <c r="C971" s="343"/>
    </row>
    <row r="972" ht="14.4" customHeight="1" spans="1:3" x14ac:dyDescent="0.25">
      <c r="A972" s="341"/>
      <c r="B972" s="342"/>
      <c r="C972" s="343"/>
    </row>
    <row r="973" ht="14.4" customHeight="1" spans="1:3" x14ac:dyDescent="0.25">
      <c r="A973" s="341"/>
      <c r="B973" s="342"/>
      <c r="C973" s="343"/>
    </row>
    <row r="974" ht="14.4" customHeight="1" spans="1:3" x14ac:dyDescent="0.25">
      <c r="A974" s="341"/>
      <c r="B974" s="342"/>
      <c r="C974" s="343"/>
    </row>
    <row r="975" ht="14.4" customHeight="1" spans="1:3" x14ac:dyDescent="0.25">
      <c r="A975" s="341"/>
      <c r="B975" s="342"/>
      <c r="C975" s="343"/>
    </row>
    <row r="976" ht="14.4" customHeight="1" spans="1:3" x14ac:dyDescent="0.25">
      <c r="A976" s="341"/>
      <c r="B976" s="342"/>
      <c r="C976" s="343"/>
    </row>
    <row r="977" ht="14.4" customHeight="1" spans="1:3" x14ac:dyDescent="0.25">
      <c r="A977" s="341"/>
      <c r="B977" s="342"/>
      <c r="C977" s="343"/>
    </row>
    <row r="978" ht="14.4" customHeight="1" spans="1:3" x14ac:dyDescent="0.25">
      <c r="A978" s="341"/>
      <c r="B978" s="342"/>
      <c r="C978" s="343"/>
    </row>
    <row r="979" ht="14.4" customHeight="1" spans="1:3" x14ac:dyDescent="0.25">
      <c r="A979" s="341"/>
      <c r="B979" s="342"/>
      <c r="C979" s="343"/>
    </row>
    <row r="980" ht="14.4" customHeight="1" spans="1:3" x14ac:dyDescent="0.25">
      <c r="A980" s="341"/>
      <c r="B980" s="342"/>
      <c r="C980" s="343"/>
    </row>
    <row r="981" ht="14.4" customHeight="1" spans="1:3" x14ac:dyDescent="0.25">
      <c r="A981" s="341"/>
      <c r="B981" s="342"/>
      <c r="C981" s="343"/>
    </row>
    <row r="982" ht="14.4" customHeight="1" spans="1:3" x14ac:dyDescent="0.25">
      <c r="A982" s="341"/>
      <c r="B982" s="342"/>
      <c r="C982" s="343"/>
    </row>
    <row r="983" ht="14.4" customHeight="1" spans="1:3" x14ac:dyDescent="0.25">
      <c r="A983" s="341"/>
      <c r="B983" s="342"/>
      <c r="C983" s="343"/>
    </row>
    <row r="984" ht="14.4" customHeight="1" spans="1:3" x14ac:dyDescent="0.25">
      <c r="A984" s="341"/>
      <c r="B984" s="342"/>
      <c r="C984" s="343"/>
    </row>
    <row r="985" ht="14.4" customHeight="1" spans="1:3" x14ac:dyDescent="0.25">
      <c r="A985" s="341"/>
      <c r="B985" s="342"/>
      <c r="C985" s="343"/>
    </row>
    <row r="986" ht="14.4" customHeight="1" spans="1:3" x14ac:dyDescent="0.25">
      <c r="A986" s="341"/>
      <c r="B986" s="342"/>
      <c r="C986" s="343"/>
    </row>
    <row r="987" ht="14.4" customHeight="1" spans="1:3" x14ac:dyDescent="0.25">
      <c r="A987" s="341"/>
      <c r="B987" s="342"/>
      <c r="C987" s="343"/>
    </row>
    <row r="988" ht="14.4" customHeight="1" spans="1:3" x14ac:dyDescent="0.25">
      <c r="A988" s="341"/>
      <c r="B988" s="342"/>
      <c r="C988" s="343"/>
    </row>
    <row r="989" ht="14.4" customHeight="1" spans="1:3" x14ac:dyDescent="0.25">
      <c r="A989" s="341"/>
      <c r="B989" s="342"/>
      <c r="C989" s="343"/>
    </row>
    <row r="990" ht="14.4" customHeight="1" spans="1:3" x14ac:dyDescent="0.25">
      <c r="A990" s="341"/>
      <c r="B990" s="342"/>
      <c r="C990" s="343"/>
    </row>
    <row r="991" ht="14.4" customHeight="1" spans="1:3" x14ac:dyDescent="0.25">
      <c r="A991" s="341"/>
      <c r="B991" s="342"/>
      <c r="C991" s="343"/>
    </row>
    <row r="992" ht="14.4" customHeight="1" spans="1:3" x14ac:dyDescent="0.25">
      <c r="A992" s="341"/>
      <c r="B992" s="342"/>
      <c r="C992" s="343"/>
    </row>
    <row r="993" ht="14.4" customHeight="1" spans="1:3" x14ac:dyDescent="0.25">
      <c r="A993" s="341"/>
      <c r="B993" s="342"/>
      <c r="C993" s="343"/>
    </row>
  </sheetData>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00"/>
    <outlinePr summaryBelow="0" summaryRight="0"/>
  </sheetPr>
  <dimension ref="A1:AG999"/>
  <sheetViews>
    <sheetView workbookViewId="0" showGridLines="0" zoomScale="100" zoomScaleNormal="100">
      <selection activeCell="B3" sqref="B3"/>
    </sheetView>
  </sheetViews>
  <sheetFormatPr defaultRowHeight="15" outlineLevelRow="0" outlineLevelCol="0" x14ac:dyDescent="0" defaultColWidth="14.44140625"/>
  <cols>
    <col min="1" max="1" width="2.109375" customWidth="1"/>
    <col min="2" max="2" width="3.44140625" customWidth="1"/>
    <col min="3" max="3" width="33.109375" customWidth="1"/>
    <col min="4" max="4" width="3.109375" hidden="1" customWidth="1"/>
    <col min="5" max="5" width="17.44140625" customWidth="1"/>
    <col min="6" max="6" width="21" customWidth="1"/>
    <col min="7" max="7" width="2.44140625" customWidth="1"/>
    <col min="8" max="8" width="18.5546875" customWidth="1"/>
    <col min="9" max="20" width="7.44140625" customWidth="1"/>
    <col min="21" max="21" width="8.88671875" customWidth="1"/>
  </cols>
  <sheetData>
    <row r="1" ht="14.4" customHeight="1" spans="1:33" x14ac:dyDescent="0.25">
      <c r="A1" s="163"/>
      <c r="B1" s="163"/>
      <c r="C1" s="164"/>
      <c r="D1" s="165"/>
      <c r="E1" s="164"/>
      <c r="F1" s="164"/>
      <c r="G1" s="164"/>
      <c r="H1" s="164"/>
      <c r="I1" s="164"/>
      <c r="J1" s="164"/>
      <c r="K1" s="164"/>
      <c r="L1" s="164"/>
      <c r="M1" s="164"/>
      <c r="N1" s="164"/>
      <c r="O1" s="164"/>
      <c r="P1" s="164"/>
      <c r="Q1" s="164"/>
      <c r="R1" s="164"/>
      <c r="S1" s="164"/>
      <c r="T1" s="164"/>
      <c r="U1" s="164"/>
      <c r="V1" s="164"/>
      <c r="W1" s="164"/>
      <c r="X1" s="164"/>
      <c r="Y1" s="164"/>
      <c r="Z1" s="164"/>
      <c r="AA1" s="164"/>
      <c r="AB1" s="164"/>
      <c r="AC1" s="164"/>
      <c r="AD1" s="164"/>
      <c r="AE1" s="164"/>
      <c r="AF1" s="164"/>
      <c r="AG1" s="164"/>
    </row>
    <row r="2" ht="14.4" customHeight="1" spans="1:33" x14ac:dyDescent="0.25">
      <c r="A2" s="163"/>
      <c r="B2" s="163"/>
      <c r="C2" s="164"/>
      <c r="D2" s="165"/>
      <c r="E2" s="164"/>
      <c r="F2" s="164"/>
      <c r="G2" s="164"/>
      <c r="H2" s="164"/>
      <c r="I2" s="164"/>
      <c r="J2" s="164"/>
      <c r="K2" s="164"/>
      <c r="L2" s="164"/>
      <c r="M2" s="164"/>
      <c r="N2" s="164"/>
      <c r="O2" s="164"/>
      <c r="P2" s="164"/>
      <c r="Q2" s="164"/>
      <c r="R2" s="164"/>
      <c r="S2" s="164"/>
      <c r="T2" s="164"/>
      <c r="U2" s="164"/>
      <c r="V2" s="164"/>
      <c r="W2" s="164"/>
      <c r="X2" s="164"/>
      <c r="Y2" s="164"/>
      <c r="Z2" s="164"/>
      <c r="AA2" s="164"/>
      <c r="AB2" s="164"/>
      <c r="AC2" s="164"/>
      <c r="AD2" s="164"/>
      <c r="AE2" s="164"/>
      <c r="AF2" s="164"/>
      <c r="AG2" s="164"/>
    </row>
    <row r="3" ht="28.2" customHeight="1" spans="1:33" x14ac:dyDescent="0.25">
      <c r="A3" s="163"/>
      <c r="B3" s="166" t="s">
        <v>417</v>
      </c>
      <c r="C3" s="167" t="s">
        <v>418</v>
      </c>
      <c r="D3" s="167" t="s">
        <v>419</v>
      </c>
      <c r="E3" s="168" t="s">
        <v>420</v>
      </c>
      <c r="F3" s="168" t="s">
        <v>421</v>
      </c>
      <c r="G3" s="164"/>
      <c r="H3" s="164"/>
      <c r="I3" s="164"/>
      <c r="J3" s="164"/>
      <c r="K3" s="164"/>
      <c r="L3" s="164"/>
      <c r="M3" s="164"/>
      <c r="N3" s="164"/>
      <c r="O3" s="164"/>
      <c r="P3" s="164"/>
      <c r="Q3" s="164"/>
      <c r="R3" s="164"/>
      <c r="S3" s="164"/>
      <c r="T3" s="164"/>
      <c r="U3" s="164"/>
      <c r="V3" s="164"/>
      <c r="W3" s="164"/>
      <c r="X3" s="164"/>
      <c r="Y3" s="164"/>
      <c r="Z3" s="164"/>
      <c r="AA3" s="164"/>
      <c r="AB3" s="164"/>
      <c r="AC3" s="164"/>
      <c r="AD3" s="164"/>
      <c r="AE3" s="164"/>
      <c r="AF3" s="164"/>
      <c r="AG3" s="164"/>
    </row>
    <row r="4" ht="14.4" customHeight="1" spans="1:33" x14ac:dyDescent="0.25">
      <c r="A4" s="163"/>
      <c r="B4" s="169">
        <v>1</v>
      </c>
      <c r="C4" s="170" t="s">
        <v>422</v>
      </c>
      <c r="D4" s="170"/>
      <c r="E4" s="171" t="s">
        <v>423</v>
      </c>
      <c r="F4" s="172">
        <v>571681</v>
      </c>
      <c r="G4" s="164"/>
      <c r="H4" s="164"/>
      <c r="I4" s="164"/>
      <c r="J4" s="164"/>
      <c r="K4" s="164"/>
      <c r="L4" s="164"/>
      <c r="M4" s="164"/>
      <c r="N4" s="164"/>
      <c r="O4" s="164"/>
      <c r="P4" s="164"/>
      <c r="Q4" s="164"/>
      <c r="R4" s="164"/>
      <c r="S4" s="164"/>
      <c r="T4" s="164"/>
      <c r="U4" s="164"/>
      <c r="V4" s="164"/>
      <c r="W4" s="164"/>
      <c r="X4" s="164"/>
      <c r="Y4" s="164"/>
      <c r="Z4" s="164"/>
      <c r="AA4" s="164"/>
      <c r="AB4" s="164"/>
      <c r="AC4" s="164"/>
      <c r="AD4" s="164"/>
      <c r="AE4" s="164"/>
      <c r="AF4" s="164"/>
      <c r="AG4" s="164"/>
    </row>
    <row r="5" ht="14.4" customHeight="1" spans="1:33" x14ac:dyDescent="0.25">
      <c r="A5" s="163"/>
      <c r="B5" s="169">
        <v>2</v>
      </c>
      <c r="C5" s="170" t="s">
        <v>424</v>
      </c>
      <c r="D5" s="170"/>
      <c r="E5" s="169" t="s">
        <v>425</v>
      </c>
      <c r="F5" s="173">
        <v>302309</v>
      </c>
      <c r="G5" s="164"/>
      <c r="H5" s="164"/>
      <c r="I5" s="164"/>
      <c r="J5" s="164"/>
      <c r="K5" s="164"/>
      <c r="L5" s="164"/>
      <c r="M5" s="164"/>
      <c r="N5" s="164"/>
      <c r="O5" s="164"/>
      <c r="P5" s="164"/>
      <c r="Q5" s="164"/>
      <c r="R5" s="164"/>
      <c r="S5" s="164"/>
      <c r="T5" s="164"/>
      <c r="U5" s="164"/>
      <c r="V5" s="164"/>
      <c r="W5" s="164"/>
      <c r="X5" s="164"/>
      <c r="Y5" s="164"/>
      <c r="Z5" s="164"/>
      <c r="AA5" s="164"/>
      <c r="AB5" s="164"/>
      <c r="AC5" s="164"/>
      <c r="AD5" s="164"/>
      <c r="AE5" s="164"/>
      <c r="AF5" s="164"/>
      <c r="AG5" s="164"/>
    </row>
    <row r="6" ht="14.4" customHeight="1" hidden="1" spans="1:33" x14ac:dyDescent="0.25">
      <c r="A6" s="163"/>
      <c r="B6" s="169"/>
      <c r="C6" s="170"/>
      <c r="D6" s="170"/>
      <c r="E6" s="171"/>
      <c r="F6" s="173"/>
      <c r="G6" s="164"/>
      <c r="H6" s="164"/>
      <c r="I6" s="164"/>
      <c r="J6" s="164"/>
      <c r="K6" s="164"/>
      <c r="L6" s="164"/>
      <c r="M6" s="164"/>
      <c r="N6" s="164"/>
      <c r="O6" s="164"/>
      <c r="P6" s="164"/>
      <c r="Q6" s="164"/>
      <c r="R6" s="164"/>
      <c r="S6" s="164"/>
      <c r="T6" s="164"/>
      <c r="U6" s="164"/>
      <c r="V6" s="164"/>
      <c r="W6" s="164"/>
      <c r="X6" s="164"/>
      <c r="Y6" s="164"/>
      <c r="Z6" s="164"/>
      <c r="AA6" s="164"/>
      <c r="AB6" s="164"/>
      <c r="AC6" s="164"/>
      <c r="AD6" s="164"/>
      <c r="AE6" s="164"/>
      <c r="AF6" s="164"/>
      <c r="AG6" s="164"/>
    </row>
    <row r="7" ht="14.4" customHeight="1" spans="1:33" x14ac:dyDescent="0.25">
      <c r="A7" s="163"/>
      <c r="B7" s="174"/>
      <c r="C7" s="174"/>
      <c r="D7" s="174"/>
      <c r="E7" s="175" t="s">
        <v>304</v>
      </c>
      <c r="F7" s="176">
        <f>SUM(F4:F6)</f>
        <v>873990</v>
      </c>
      <c r="G7" s="164"/>
      <c r="H7" s="164"/>
      <c r="I7" s="164"/>
      <c r="J7" s="164"/>
      <c r="K7" s="164"/>
      <c r="L7" s="164"/>
      <c r="M7" s="164"/>
      <c r="N7" s="164"/>
      <c r="O7" s="164"/>
      <c r="P7" s="164"/>
      <c r="Q7" s="164"/>
      <c r="R7" s="164"/>
      <c r="S7" s="164"/>
      <c r="T7" s="164"/>
      <c r="U7" s="164"/>
      <c r="V7" s="164"/>
      <c r="W7" s="164"/>
      <c r="X7" s="164"/>
      <c r="Y7" s="164"/>
      <c r="Z7" s="164"/>
      <c r="AA7" s="164"/>
      <c r="AB7" s="164"/>
      <c r="AC7" s="164"/>
      <c r="AD7" s="164"/>
      <c r="AE7" s="164"/>
      <c r="AF7" s="164"/>
      <c r="AG7" s="164"/>
    </row>
    <row r="8" ht="14.4" customHeight="1" spans="1:33" x14ac:dyDescent="0.25">
      <c r="A8" s="163"/>
      <c r="B8" s="163"/>
      <c r="C8" s="164"/>
      <c r="D8" s="165"/>
      <c r="E8" s="164"/>
      <c r="F8" s="164"/>
      <c r="G8" s="164"/>
      <c r="H8" s="164"/>
      <c r="I8" s="164"/>
      <c r="J8" s="164"/>
      <c r="K8" s="164"/>
      <c r="L8" s="164"/>
      <c r="M8" s="164"/>
      <c r="N8" s="164"/>
      <c r="O8" s="164"/>
      <c r="P8" s="164"/>
      <c r="Q8" s="164"/>
      <c r="R8" s="164"/>
      <c r="S8" s="164"/>
      <c r="T8" s="164"/>
      <c r="U8" s="164"/>
      <c r="V8" s="164"/>
      <c r="W8" s="164"/>
      <c r="X8" s="164"/>
      <c r="Y8" s="164"/>
      <c r="Z8" s="164"/>
      <c r="AA8" s="164"/>
      <c r="AB8" s="164"/>
      <c r="AC8" s="164"/>
      <c r="AD8" s="164"/>
      <c r="AE8" s="164"/>
      <c r="AF8" s="164"/>
      <c r="AG8" s="164"/>
    </row>
    <row r="9" ht="14.4" customHeight="1" spans="1:33" x14ac:dyDescent="0.25">
      <c r="A9" s="163"/>
      <c r="B9" s="163"/>
      <c r="C9" s="164"/>
      <c r="D9" s="165"/>
      <c r="E9" s="164"/>
      <c r="F9" s="164"/>
      <c r="G9" s="164"/>
      <c r="H9" s="164"/>
      <c r="I9" s="164"/>
      <c r="J9" s="164"/>
      <c r="K9" s="164"/>
      <c r="L9" s="164"/>
      <c r="M9" s="164"/>
      <c r="N9" s="164"/>
      <c r="O9" s="164"/>
      <c r="P9" s="164"/>
      <c r="Q9" s="164"/>
      <c r="R9" s="164"/>
      <c r="S9" s="164"/>
      <c r="T9" s="164"/>
      <c r="U9" s="164"/>
      <c r="V9" s="164"/>
      <c r="W9" s="164"/>
      <c r="X9" s="164"/>
      <c r="Y9" s="164"/>
      <c r="Z9" s="164"/>
      <c r="AA9" s="164"/>
      <c r="AB9" s="164"/>
      <c r="AC9" s="164"/>
      <c r="AD9" s="164"/>
      <c r="AE9" s="164"/>
      <c r="AF9" s="164"/>
      <c r="AG9" s="164"/>
    </row>
    <row r="10" ht="14.4" customHeight="1" spans="1:33" x14ac:dyDescent="0.25">
      <c r="A10" s="163"/>
      <c r="B10" s="163"/>
      <c r="C10" s="164"/>
      <c r="D10" s="165"/>
      <c r="E10" s="164"/>
      <c r="F10" s="164"/>
      <c r="G10" s="164"/>
      <c r="H10" s="164"/>
      <c r="I10" s="164"/>
      <c r="J10" s="164"/>
      <c r="K10" s="164"/>
      <c r="L10" s="164"/>
      <c r="M10" s="164"/>
      <c r="N10" s="164"/>
      <c r="O10" s="164"/>
      <c r="P10" s="164"/>
      <c r="Q10" s="164"/>
      <c r="R10" s="164"/>
      <c r="S10" s="164"/>
      <c r="T10" s="164"/>
      <c r="U10" s="164"/>
      <c r="V10" s="164"/>
      <c r="W10" s="164"/>
      <c r="X10" s="164"/>
      <c r="Y10" s="164"/>
      <c r="Z10" s="164"/>
      <c r="AA10" s="164"/>
      <c r="AB10" s="164"/>
      <c r="AC10" s="164"/>
      <c r="AD10" s="164"/>
      <c r="AE10" s="164"/>
      <c r="AF10" s="164"/>
      <c r="AG10" s="164"/>
    </row>
    <row r="11" ht="14.4" customHeight="1" spans="1:33" x14ac:dyDescent="0.25">
      <c r="A11" s="163"/>
      <c r="B11" s="163"/>
      <c r="C11" s="164"/>
      <c r="D11" s="165"/>
      <c r="E11" s="164"/>
      <c r="F11" s="164"/>
      <c r="G11" s="164"/>
      <c r="H11" s="164"/>
      <c r="I11" s="164"/>
      <c r="J11" s="164"/>
      <c r="K11" s="164"/>
      <c r="L11" s="164"/>
      <c r="M11" s="164"/>
      <c r="N11" s="164"/>
      <c r="O11" s="164"/>
      <c r="P11" s="164"/>
      <c r="Q11" s="164"/>
      <c r="R11" s="164"/>
      <c r="S11" s="164"/>
      <c r="T11" s="164"/>
      <c r="U11" s="164"/>
      <c r="V11" s="164"/>
      <c r="W11" s="164"/>
      <c r="X11" s="164"/>
      <c r="Y11" s="164"/>
      <c r="Z11" s="164"/>
      <c r="AA11" s="164"/>
      <c r="AB11" s="164"/>
      <c r="AC11" s="164"/>
      <c r="AD11" s="164"/>
      <c r="AE11" s="164"/>
      <c r="AF11" s="164"/>
      <c r="AG11" s="164"/>
    </row>
    <row r="12" ht="14.4" customHeight="1" spans="1:33" x14ac:dyDescent="0.25">
      <c r="A12" s="163"/>
      <c r="B12" s="177"/>
      <c r="C12" s="177"/>
      <c r="D12" s="178"/>
      <c r="E12" s="177"/>
      <c r="F12" s="177"/>
      <c r="G12" s="164"/>
      <c r="H12" s="164"/>
      <c r="I12" s="164"/>
      <c r="J12" s="164"/>
      <c r="K12" s="164"/>
      <c r="L12" s="164"/>
      <c r="M12" s="164"/>
      <c r="N12" s="164"/>
      <c r="O12" s="164"/>
      <c r="P12" s="164"/>
      <c r="Q12" s="164"/>
      <c r="R12" s="164"/>
      <c r="S12" s="164"/>
      <c r="T12" s="164"/>
      <c r="U12" s="164"/>
      <c r="V12" s="164"/>
      <c r="W12" s="164"/>
      <c r="X12" s="164"/>
      <c r="Y12" s="164"/>
      <c r="Z12" s="164"/>
      <c r="AA12" s="164"/>
      <c r="AB12" s="164"/>
      <c r="AC12" s="164"/>
      <c r="AD12" s="164"/>
      <c r="AE12" s="164"/>
      <c r="AF12" s="164"/>
      <c r="AG12" s="164"/>
    </row>
    <row r="13" ht="14.4" customHeight="1" spans="1:33" x14ac:dyDescent="0.25">
      <c r="A13" s="164"/>
      <c r="B13" s="164"/>
      <c r="C13" s="164"/>
      <c r="D13" s="164"/>
      <c r="E13" s="164"/>
      <c r="F13" s="164"/>
      <c r="G13" s="164"/>
      <c r="H13" s="179"/>
      <c r="I13" s="179"/>
      <c r="J13" s="179"/>
      <c r="K13" s="179"/>
      <c r="L13" s="179"/>
      <c r="M13" s="179"/>
      <c r="N13" s="179"/>
      <c r="O13" s="179"/>
      <c r="P13" s="179"/>
      <c r="Q13" s="179"/>
      <c r="R13" s="179"/>
      <c r="S13" s="179"/>
      <c r="T13" s="179"/>
      <c r="U13" s="179"/>
      <c r="V13" s="164"/>
      <c r="W13" s="164"/>
      <c r="X13" s="164"/>
      <c r="Y13" s="164"/>
      <c r="Z13" s="164"/>
      <c r="AA13" s="164"/>
      <c r="AB13" s="164"/>
      <c r="AC13" s="164"/>
      <c r="AD13" s="164"/>
      <c r="AE13" s="164"/>
      <c r="AF13" s="164"/>
      <c r="AG13" s="164"/>
    </row>
    <row r="14" ht="14.4" customHeight="1" spans="1:33" x14ac:dyDescent="0.25">
      <c r="A14" s="164"/>
      <c r="B14" s="164"/>
      <c r="C14" s="179"/>
      <c r="D14" s="179"/>
      <c r="E14" s="179"/>
      <c r="F14" s="179"/>
      <c r="G14" s="164"/>
      <c r="H14" s="179"/>
      <c r="I14" s="179"/>
      <c r="J14" s="179"/>
      <c r="K14" s="179"/>
      <c r="L14" s="179"/>
      <c r="M14" s="179"/>
      <c r="N14" s="179"/>
      <c r="O14" s="179"/>
      <c r="P14" s="179"/>
      <c r="Q14" s="179"/>
      <c r="R14" s="179"/>
      <c r="S14" s="179"/>
      <c r="T14" s="179"/>
      <c r="U14" s="179"/>
      <c r="V14" s="164"/>
      <c r="W14" s="164"/>
      <c r="X14" s="164"/>
      <c r="Y14" s="164"/>
      <c r="Z14" s="164"/>
      <c r="AA14" s="164"/>
      <c r="AB14" s="164"/>
      <c r="AC14" s="164"/>
      <c r="AD14" s="164"/>
      <c r="AE14" s="164"/>
      <c r="AF14" s="164"/>
      <c r="AG14" s="164"/>
    </row>
    <row r="15" ht="14.4" customHeight="1" spans="1:33" x14ac:dyDescent="0.25">
      <c r="A15" s="164"/>
      <c r="B15" s="164"/>
      <c r="C15" s="164"/>
      <c r="D15" s="180">
        <f>SUM(I22,J22,K22,S22,T22)</f>
        <v>0</v>
      </c>
      <c r="E15" s="164"/>
      <c r="F15" s="164"/>
      <c r="G15" s="164"/>
      <c r="H15" s="181" t="s">
        <v>426</v>
      </c>
      <c r="I15" s="182" t="s">
        <v>427</v>
      </c>
      <c r="J15" s="183" t="s">
        <v>428</v>
      </c>
      <c r="K15" s="183" t="s">
        <v>429</v>
      </c>
      <c r="L15" s="183" t="s">
        <v>430</v>
      </c>
      <c r="M15" s="183" t="s">
        <v>431</v>
      </c>
      <c r="N15" s="183" t="s">
        <v>432</v>
      </c>
      <c r="O15" s="183" t="s">
        <v>433</v>
      </c>
      <c r="P15" s="183" t="s">
        <v>434</v>
      </c>
      <c r="Q15" s="183" t="s">
        <v>435</v>
      </c>
      <c r="R15" s="183" t="s">
        <v>436</v>
      </c>
      <c r="S15" s="183" t="s">
        <v>437</v>
      </c>
      <c r="T15" s="183" t="s">
        <v>438</v>
      </c>
      <c r="U15" s="183" t="s">
        <v>304</v>
      </c>
      <c r="V15" s="164"/>
      <c r="W15" s="164"/>
      <c r="X15" s="164"/>
      <c r="Y15" s="164"/>
      <c r="Z15" s="164"/>
      <c r="AA15" s="164"/>
      <c r="AB15" s="164"/>
      <c r="AC15" s="164"/>
      <c r="AD15" s="164"/>
      <c r="AE15" s="164"/>
      <c r="AF15" s="164"/>
      <c r="AG15" s="164"/>
    </row>
    <row r="16" ht="14.4" customHeight="1" spans="1:33" x14ac:dyDescent="0.25">
      <c r="A16" s="164"/>
      <c r="B16" s="164"/>
      <c r="C16" s="164"/>
      <c r="D16" s="180">
        <f>SUM(L22,M22,Q22,R22)</f>
        <v>0</v>
      </c>
      <c r="E16" s="164"/>
      <c r="F16" s="164"/>
      <c r="G16" s="164"/>
      <c r="H16" s="184"/>
      <c r="I16" s="185"/>
      <c r="J16" s="185"/>
      <c r="K16" s="185"/>
      <c r="L16" s="185"/>
      <c r="M16" s="185"/>
      <c r="N16" s="185"/>
      <c r="O16" s="186"/>
      <c r="P16" s="185"/>
      <c r="Q16" s="185"/>
      <c r="R16" s="185"/>
      <c r="S16" s="185"/>
      <c r="T16" s="185"/>
      <c r="U16" s="185">
        <v>204424</v>
      </c>
      <c r="V16" s="164"/>
      <c r="W16" s="164"/>
      <c r="X16" s="164"/>
      <c r="Y16" s="164"/>
      <c r="Z16" s="164"/>
      <c r="AA16" s="164"/>
      <c r="AB16" s="164"/>
      <c r="AC16" s="164"/>
      <c r="AD16" s="164"/>
      <c r="AE16" s="164"/>
      <c r="AF16" s="164"/>
      <c r="AG16" s="164"/>
    </row>
    <row r="17" ht="14.4" customHeight="1" spans="1:33" x14ac:dyDescent="0.25">
      <c r="A17" s="164"/>
      <c r="B17" s="164"/>
      <c r="C17" s="164"/>
      <c r="D17" s="180">
        <f>SUM(N22:P22)</f>
        <v>0</v>
      </c>
      <c r="E17" s="164"/>
      <c r="F17" s="164"/>
      <c r="G17" s="164"/>
      <c r="H17" s="187"/>
      <c r="I17" s="188"/>
      <c r="J17" s="188"/>
      <c r="K17" s="188"/>
      <c r="L17" s="188"/>
      <c r="M17" s="188"/>
      <c r="N17" s="188"/>
      <c r="O17" s="188"/>
      <c r="P17" s="188"/>
      <c r="Q17" s="188"/>
      <c r="R17" s="188"/>
      <c r="S17" s="188"/>
      <c r="T17" s="188"/>
      <c r="U17" s="189">
        <v>103213</v>
      </c>
      <c r="V17" s="164"/>
      <c r="W17" s="164"/>
      <c r="X17" s="164"/>
      <c r="Y17" s="164"/>
      <c r="Z17" s="164"/>
      <c r="AA17" s="164"/>
      <c r="AB17" s="164"/>
      <c r="AC17" s="164"/>
      <c r="AD17" s="164"/>
      <c r="AE17" s="164"/>
      <c r="AF17" s="164"/>
      <c r="AG17" s="164"/>
    </row>
    <row r="18" ht="14.4" customHeight="1" spans="1:33" x14ac:dyDescent="0.25">
      <c r="A18" s="164"/>
      <c r="B18" s="164"/>
      <c r="C18" s="164"/>
      <c r="D18" s="180">
        <f>SUM(M22:R22)</f>
        <v>0</v>
      </c>
      <c r="E18" s="164"/>
      <c r="F18" s="164"/>
      <c r="G18" s="164"/>
      <c r="H18" s="187"/>
      <c r="I18" s="188"/>
      <c r="J18" s="188"/>
      <c r="K18" s="188"/>
      <c r="L18" s="188"/>
      <c r="M18" s="188"/>
      <c r="N18" s="188"/>
      <c r="O18" s="188"/>
      <c r="P18" s="188"/>
      <c r="Q18" s="188"/>
      <c r="R18" s="188"/>
      <c r="S18" s="188"/>
      <c r="T18" s="188"/>
      <c r="U18" s="189">
        <v>201331</v>
      </c>
      <c r="V18" s="164"/>
      <c r="W18" s="164"/>
      <c r="X18" s="164"/>
      <c r="Y18" s="164"/>
      <c r="Z18" s="164"/>
      <c r="AA18" s="164"/>
      <c r="AB18" s="164"/>
      <c r="AC18" s="164"/>
      <c r="AD18" s="164"/>
      <c r="AE18" s="164"/>
      <c r="AF18" s="164"/>
      <c r="AG18" s="164"/>
    </row>
    <row r="19" ht="14.4" customHeight="1" spans="1:33" x14ac:dyDescent="0.25">
      <c r="A19" s="164"/>
      <c r="B19" s="164"/>
      <c r="C19" s="164"/>
      <c r="D19" s="164"/>
      <c r="E19" s="164"/>
      <c r="F19" s="164"/>
      <c r="G19" s="164"/>
      <c r="H19" s="190"/>
      <c r="I19" s="185"/>
      <c r="J19" s="185"/>
      <c r="K19" s="185"/>
      <c r="L19" s="185"/>
      <c r="M19" s="185"/>
      <c r="N19" s="185"/>
      <c r="O19" s="191"/>
      <c r="P19" s="188"/>
      <c r="Q19" s="188"/>
      <c r="R19" s="188"/>
      <c r="S19" s="188"/>
      <c r="T19" s="188"/>
      <c r="U19" s="188">
        <v>131263</v>
      </c>
      <c r="V19" s="164"/>
      <c r="W19" s="164"/>
      <c r="X19" s="164"/>
      <c r="Y19" s="164"/>
      <c r="Z19" s="164"/>
      <c r="AA19" s="164"/>
      <c r="AB19" s="164"/>
      <c r="AC19" s="164"/>
      <c r="AD19" s="164"/>
      <c r="AE19" s="164"/>
      <c r="AF19" s="164"/>
      <c r="AG19" s="164"/>
    </row>
    <row r="20" ht="15.75" customHeight="1" spans="1:33" x14ac:dyDescent="0.25">
      <c r="A20" s="164"/>
      <c r="B20" s="164"/>
      <c r="C20" s="164"/>
      <c r="D20" s="164"/>
      <c r="E20" s="164"/>
      <c r="F20" s="164"/>
      <c r="G20" s="164"/>
      <c r="H20" s="187"/>
      <c r="I20" s="188"/>
      <c r="J20" s="188"/>
      <c r="K20" s="188"/>
      <c r="L20" s="188"/>
      <c r="M20" s="188"/>
      <c r="N20" s="188"/>
      <c r="O20" s="188"/>
      <c r="P20" s="188"/>
      <c r="Q20" s="188"/>
      <c r="R20" s="188"/>
      <c r="S20" s="188"/>
      <c r="T20" s="188"/>
      <c r="U20" s="189">
        <v>2467245</v>
      </c>
      <c r="V20" s="164"/>
      <c r="W20" s="164"/>
      <c r="X20" s="164"/>
      <c r="Y20" s="164"/>
      <c r="Z20" s="164"/>
      <c r="AA20" s="164"/>
      <c r="AB20" s="164"/>
      <c r="AC20" s="164"/>
      <c r="AD20" s="164"/>
      <c r="AE20" s="164"/>
      <c r="AF20" s="164"/>
      <c r="AG20" s="164"/>
    </row>
    <row r="21" ht="15.75" customHeight="1" spans="1:33" x14ac:dyDescent="0.25">
      <c r="A21" s="164"/>
      <c r="B21" s="164"/>
      <c r="C21" s="164"/>
      <c r="D21" s="164"/>
      <c r="E21" s="164"/>
      <c r="F21" s="164"/>
      <c r="G21" s="164"/>
      <c r="H21" s="192" t="s">
        <v>439</v>
      </c>
      <c r="I21" s="193">
        <f t="shared" ref="I21:U21" si="0">SUM(I16:I20)</f>
        <v>0</v>
      </c>
      <c r="J21" s="193">
        <f t="shared" si="0"/>
        <v>0</v>
      </c>
      <c r="K21" s="193">
        <f t="shared" si="0"/>
        <v>0</v>
      </c>
      <c r="L21" s="193">
        <f t="shared" si="0"/>
        <v>0</v>
      </c>
      <c r="M21" s="193">
        <f t="shared" si="0"/>
        <v>0</v>
      </c>
      <c r="N21" s="193">
        <f t="shared" si="0"/>
        <v>0</v>
      </c>
      <c r="O21" s="193">
        <f t="shared" si="0"/>
        <v>0</v>
      </c>
      <c r="P21" s="193">
        <f t="shared" si="0"/>
        <v>0</v>
      </c>
      <c r="Q21" s="193">
        <f t="shared" si="0"/>
        <v>0</v>
      </c>
      <c r="R21" s="193">
        <f t="shared" si="0"/>
        <v>0</v>
      </c>
      <c r="S21" s="193">
        <f t="shared" si="0"/>
        <v>0</v>
      </c>
      <c r="T21" s="193">
        <f t="shared" si="0"/>
        <v>0</v>
      </c>
      <c r="U21" s="193">
        <f t="shared" si="0"/>
        <v>3107476</v>
      </c>
      <c r="V21" s="164"/>
      <c r="W21" s="164"/>
      <c r="X21" s="164"/>
      <c r="Y21" s="164"/>
      <c r="Z21" s="164"/>
      <c r="AA21" s="164"/>
      <c r="AB21" s="164"/>
      <c r="AC21" s="164"/>
      <c r="AD21" s="164"/>
      <c r="AE21" s="164"/>
      <c r="AF21" s="164"/>
      <c r="AG21" s="164"/>
    </row>
    <row r="22" ht="15.75" customHeight="1" spans="1:33" x14ac:dyDescent="0.25">
      <c r="A22" s="164"/>
      <c r="B22" s="164"/>
      <c r="C22" s="164"/>
      <c r="D22" s="164"/>
      <c r="E22" s="164"/>
      <c r="F22" s="164"/>
      <c r="G22" s="164"/>
      <c r="H22" s="192" t="s">
        <v>440</v>
      </c>
      <c r="I22" s="194">
        <f t="shared" ref="I22:T22" si="1">I21/$U$21</f>
        <v>0</v>
      </c>
      <c r="J22" s="194">
        <f t="shared" si="1"/>
        <v>0</v>
      </c>
      <c r="K22" s="194">
        <f t="shared" si="1"/>
        <v>0</v>
      </c>
      <c r="L22" s="194">
        <f t="shared" si="1"/>
        <v>0</v>
      </c>
      <c r="M22" s="194">
        <f t="shared" si="1"/>
        <v>0</v>
      </c>
      <c r="N22" s="194">
        <f t="shared" si="1"/>
        <v>0</v>
      </c>
      <c r="O22" s="194">
        <f t="shared" si="1"/>
        <v>0</v>
      </c>
      <c r="P22" s="194">
        <f t="shared" si="1"/>
        <v>0</v>
      </c>
      <c r="Q22" s="194">
        <f t="shared" si="1"/>
        <v>0</v>
      </c>
      <c r="R22" s="194">
        <f t="shared" si="1"/>
        <v>0</v>
      </c>
      <c r="S22" s="194">
        <f t="shared" si="1"/>
        <v>0</v>
      </c>
      <c r="T22" s="194">
        <f t="shared" si="1"/>
        <v>0</v>
      </c>
      <c r="U22" s="194">
        <v>1</v>
      </c>
      <c r="V22" s="164"/>
      <c r="W22" s="164"/>
      <c r="X22" s="164"/>
      <c r="Y22" s="164"/>
      <c r="Z22" s="164"/>
      <c r="AA22" s="164"/>
      <c r="AB22" s="164"/>
      <c r="AC22" s="164"/>
      <c r="AD22" s="164"/>
      <c r="AE22" s="164"/>
      <c r="AF22" s="164"/>
      <c r="AG22" s="164"/>
    </row>
    <row r="23" ht="15.75" customHeight="1" spans="1:33" x14ac:dyDescent="0.25">
      <c r="A23" s="164"/>
      <c r="B23" s="164"/>
      <c r="C23" s="164"/>
      <c r="D23" s="164"/>
      <c r="E23" s="164"/>
      <c r="F23" s="164"/>
      <c r="G23" s="164"/>
      <c r="H23" s="192" t="s">
        <v>441</v>
      </c>
      <c r="I23" s="194" t="e">
        <f>I21/$O$21</f>
        <v>#DIV/0!</v>
      </c>
      <c r="J23" s="194" t="e">
        <f t="shared" ref="J23:T23" si="2">J21/$O$21</f>
        <v>#DIV/0!</v>
      </c>
      <c r="K23" s="194" t="e">
        <f t="shared" si="2"/>
        <v>#DIV/0!</v>
      </c>
      <c r="L23" s="194" t="e">
        <f t="shared" si="2"/>
        <v>#DIV/0!</v>
      </c>
      <c r="M23" s="194" t="e">
        <f t="shared" si="2"/>
        <v>#DIV/0!</v>
      </c>
      <c r="N23" s="194" t="e">
        <f t="shared" si="2"/>
        <v>#DIV/0!</v>
      </c>
      <c r="O23" s="194" t="e">
        <f>O21/$O$21</f>
        <v>#DIV/0!</v>
      </c>
      <c r="P23" s="194" t="e">
        <f t="shared" si="2"/>
        <v>#DIV/0!</v>
      </c>
      <c r="Q23" s="194" t="e">
        <f t="shared" si="2"/>
        <v>#DIV/0!</v>
      </c>
      <c r="R23" s="194" t="e">
        <f t="shared" si="2"/>
        <v>#DIV/0!</v>
      </c>
      <c r="S23" s="194" t="e">
        <f t="shared" si="2"/>
        <v>#DIV/0!</v>
      </c>
      <c r="T23" s="194" t="e">
        <f t="shared" si="2"/>
        <v>#DIV/0!</v>
      </c>
      <c r="U23" s="194">
        <v>1</v>
      </c>
      <c r="V23" s="164"/>
      <c r="W23" s="164"/>
      <c r="X23" s="164"/>
      <c r="Y23" s="164"/>
      <c r="Z23" s="164"/>
      <c r="AA23" s="164"/>
      <c r="AB23" s="164"/>
      <c r="AC23" s="164"/>
      <c r="AD23" s="164"/>
      <c r="AE23" s="164"/>
      <c r="AF23" s="164"/>
      <c r="AG23" s="164"/>
    </row>
    <row r="24" ht="15.75" customHeight="1" spans="1:33" x14ac:dyDescent="0.25">
      <c r="A24" s="164"/>
      <c r="B24" s="164"/>
      <c r="C24" s="164"/>
      <c r="D24" s="164"/>
      <c r="E24" s="164"/>
      <c r="F24" s="164"/>
      <c r="G24" s="164"/>
      <c r="H24" s="179"/>
      <c r="I24" s="179"/>
      <c r="J24" s="164"/>
      <c r="K24" s="164"/>
      <c r="L24" s="164"/>
      <c r="M24" s="164"/>
      <c r="N24" s="164"/>
      <c r="O24" s="164"/>
      <c r="P24" s="164"/>
      <c r="Q24" s="164"/>
      <c r="R24" s="164"/>
      <c r="S24" s="164"/>
      <c r="T24" s="164"/>
      <c r="U24" s="164"/>
      <c r="V24" s="164"/>
      <c r="W24" s="164"/>
      <c r="X24" s="164"/>
      <c r="Y24" s="164"/>
      <c r="Z24" s="164"/>
      <c r="AA24" s="164"/>
      <c r="AB24" s="164"/>
      <c r="AC24" s="164"/>
      <c r="AD24" s="164"/>
      <c r="AE24" s="164"/>
      <c r="AF24" s="164"/>
      <c r="AG24" s="164"/>
    </row>
    <row r="25" ht="15.75" customHeight="1" spans="1:33" x14ac:dyDescent="0.25">
      <c r="A25" s="164"/>
      <c r="B25" s="164"/>
      <c r="C25" s="164"/>
      <c r="D25" s="164"/>
      <c r="E25" s="164"/>
      <c r="F25" s="164"/>
      <c r="G25" s="164"/>
      <c r="H25" s="164"/>
      <c r="I25" s="164"/>
      <c r="J25" s="164"/>
      <c r="K25" s="164"/>
      <c r="L25" s="164"/>
      <c r="M25" s="164"/>
      <c r="N25" s="164"/>
      <c r="O25" s="164"/>
      <c r="P25" s="164"/>
      <c r="Q25" s="164"/>
      <c r="R25" s="164"/>
      <c r="S25" s="164"/>
      <c r="T25" s="164"/>
      <c r="U25" s="164"/>
      <c r="V25" s="164"/>
      <c r="W25" s="164"/>
      <c r="X25" s="164"/>
      <c r="Y25" s="164"/>
      <c r="Z25" s="164"/>
      <c r="AA25" s="164"/>
      <c r="AB25" s="164"/>
      <c r="AC25" s="164"/>
      <c r="AD25" s="164"/>
      <c r="AE25" s="164"/>
      <c r="AF25" s="164"/>
      <c r="AG25" s="164"/>
    </row>
    <row r="26" ht="15.75" customHeight="1" spans="1:33" x14ac:dyDescent="0.25">
      <c r="A26" s="164"/>
      <c r="B26" s="164"/>
      <c r="C26" s="164"/>
      <c r="D26" s="164"/>
      <c r="E26" s="164"/>
      <c r="F26" s="164"/>
      <c r="G26" s="164"/>
      <c r="H26" s="164"/>
      <c r="I26" s="164"/>
      <c r="J26" s="164"/>
      <c r="K26" s="164"/>
      <c r="L26" s="164"/>
      <c r="M26" s="164"/>
      <c r="N26" s="164"/>
      <c r="O26" s="164"/>
      <c r="P26" s="164"/>
      <c r="Q26" s="164"/>
      <c r="R26" s="164"/>
      <c r="S26" s="164"/>
      <c r="T26" s="164"/>
      <c r="U26" s="164"/>
      <c r="V26" s="164"/>
      <c r="W26" s="164"/>
      <c r="X26" s="164"/>
      <c r="Y26" s="164"/>
      <c r="Z26" s="164"/>
      <c r="AA26" s="164"/>
      <c r="AB26" s="164"/>
      <c r="AC26" s="164"/>
      <c r="AD26" s="164"/>
      <c r="AE26" s="164"/>
      <c r="AF26" s="164"/>
      <c r="AG26" s="164"/>
    </row>
    <row r="27" ht="15.75" customHeight="1" spans="1:33" x14ac:dyDescent="0.25">
      <c r="A27" s="164"/>
      <c r="B27" s="164"/>
      <c r="C27" s="164"/>
      <c r="D27" s="164"/>
      <c r="E27" s="164"/>
      <c r="F27" s="164"/>
      <c r="G27" s="164"/>
      <c r="H27" s="164"/>
      <c r="I27" s="164"/>
      <c r="J27" s="164"/>
      <c r="K27" s="164"/>
      <c r="L27" s="164"/>
      <c r="M27" s="164"/>
      <c r="N27" s="164"/>
      <c r="O27" s="164"/>
      <c r="P27" s="164"/>
      <c r="Q27" s="164"/>
      <c r="R27" s="164"/>
      <c r="S27" s="164"/>
      <c r="T27" s="164"/>
      <c r="U27" s="164"/>
      <c r="V27" s="164"/>
      <c r="W27" s="164"/>
      <c r="X27" s="164"/>
      <c r="Y27" s="164"/>
      <c r="Z27" s="164"/>
      <c r="AA27" s="164"/>
      <c r="AB27" s="164"/>
      <c r="AC27" s="164"/>
      <c r="AD27" s="164"/>
      <c r="AE27" s="164"/>
      <c r="AF27" s="164"/>
      <c r="AG27" s="164"/>
    </row>
    <row r="28" ht="15.75" customHeight="1" spans="1:33" x14ac:dyDescent="0.25">
      <c r="A28" s="164"/>
      <c r="B28" s="164"/>
      <c r="C28" s="164"/>
      <c r="D28" s="164"/>
      <c r="E28" s="164"/>
      <c r="F28" s="164"/>
      <c r="G28" s="164"/>
      <c r="H28" s="164"/>
      <c r="I28" s="164"/>
      <c r="J28" s="164"/>
      <c r="K28" s="164"/>
      <c r="L28" s="164"/>
      <c r="M28" s="164"/>
      <c r="N28" s="164"/>
      <c r="O28" s="164"/>
      <c r="P28" s="164"/>
      <c r="Q28" s="164"/>
      <c r="R28" s="164"/>
      <c r="S28" s="164"/>
      <c r="T28" s="164"/>
      <c r="U28" s="164"/>
      <c r="V28" s="164"/>
      <c r="W28" s="164"/>
      <c r="X28" s="164"/>
      <c r="Y28" s="164"/>
      <c r="Z28" s="164"/>
      <c r="AA28" s="164"/>
      <c r="AB28" s="164"/>
      <c r="AC28" s="164"/>
      <c r="AD28" s="164"/>
      <c r="AE28" s="164"/>
      <c r="AF28" s="164"/>
      <c r="AG28" s="164"/>
    </row>
    <row r="29" ht="15.75" customHeight="1" spans="1:33" x14ac:dyDescent="0.25">
      <c r="A29" s="164"/>
      <c r="B29" s="164"/>
      <c r="C29" s="164"/>
      <c r="D29" s="164"/>
      <c r="E29" s="164"/>
      <c r="F29" s="164"/>
      <c r="G29" s="164"/>
      <c r="H29" s="164"/>
      <c r="I29" s="164"/>
      <c r="J29" s="164"/>
      <c r="K29" s="164"/>
      <c r="L29" s="164"/>
      <c r="M29" s="164"/>
      <c r="N29" s="164"/>
      <c r="O29" s="164"/>
      <c r="P29" s="164"/>
      <c r="Q29" s="164"/>
      <c r="R29" s="164"/>
      <c r="S29" s="164"/>
      <c r="T29" s="164"/>
      <c r="U29" s="164"/>
      <c r="V29" s="164"/>
      <c r="W29" s="164"/>
      <c r="X29" s="164"/>
      <c r="Y29" s="164"/>
      <c r="Z29" s="164"/>
      <c r="AA29" s="164"/>
      <c r="AB29" s="164"/>
      <c r="AC29" s="164"/>
      <c r="AD29" s="164"/>
      <c r="AE29" s="164"/>
      <c r="AF29" s="164"/>
      <c r="AG29" s="164"/>
    </row>
    <row r="30" ht="15.75" customHeight="1" spans="1:33" x14ac:dyDescent="0.25">
      <c r="A30" s="164"/>
      <c r="B30" s="164"/>
      <c r="C30" s="164"/>
      <c r="D30" s="164"/>
      <c r="E30" s="164"/>
      <c r="F30" s="164"/>
      <c r="G30" s="164"/>
      <c r="H30" s="164"/>
      <c r="I30" s="164"/>
      <c r="J30" s="164"/>
      <c r="K30" s="164"/>
      <c r="L30" s="164"/>
      <c r="M30" s="164"/>
      <c r="N30" s="164"/>
      <c r="O30" s="164"/>
      <c r="P30" s="164"/>
      <c r="Q30" s="164"/>
      <c r="R30" s="164"/>
      <c r="S30" s="164"/>
      <c r="T30" s="164"/>
      <c r="U30" s="164"/>
      <c r="V30" s="164"/>
      <c r="W30" s="164"/>
      <c r="X30" s="164"/>
      <c r="Y30" s="164"/>
      <c r="Z30" s="164"/>
      <c r="AA30" s="164"/>
      <c r="AB30" s="164"/>
      <c r="AC30" s="164"/>
      <c r="AD30" s="164"/>
      <c r="AE30" s="164"/>
      <c r="AF30" s="164"/>
      <c r="AG30" s="164"/>
    </row>
    <row r="31" ht="15.75" customHeight="1" spans="1:33" x14ac:dyDescent="0.25">
      <c r="A31" s="164"/>
      <c r="B31" s="164"/>
      <c r="C31" s="164"/>
      <c r="D31" s="164"/>
      <c r="E31" s="164"/>
      <c r="F31" s="164"/>
      <c r="G31" s="164"/>
      <c r="H31" s="164"/>
      <c r="I31" s="164"/>
      <c r="J31" s="164"/>
      <c r="K31" s="164"/>
      <c r="L31" s="164"/>
      <c r="M31" s="164"/>
      <c r="N31" s="164"/>
      <c r="O31" s="164"/>
      <c r="P31" s="164"/>
      <c r="Q31" s="164"/>
      <c r="R31" s="164"/>
      <c r="S31" s="164"/>
      <c r="T31" s="164"/>
      <c r="U31" s="164"/>
      <c r="V31" s="164"/>
      <c r="W31" s="164"/>
      <c r="X31" s="164"/>
      <c r="Y31" s="164"/>
      <c r="Z31" s="164"/>
      <c r="AA31" s="164"/>
      <c r="AB31" s="164"/>
      <c r="AC31" s="164"/>
      <c r="AD31" s="164"/>
      <c r="AE31" s="164"/>
      <c r="AF31" s="164"/>
      <c r="AG31" s="164"/>
    </row>
    <row r="32" ht="15.75" customHeight="1" spans="1:33" x14ac:dyDescent="0.25">
      <c r="A32" s="164"/>
      <c r="B32" s="164"/>
      <c r="C32" s="164"/>
      <c r="D32" s="164"/>
      <c r="E32" s="164"/>
      <c r="F32" s="164"/>
      <c r="G32" s="164"/>
      <c r="H32" s="164"/>
      <c r="I32" s="164"/>
      <c r="J32" s="164"/>
      <c r="K32" s="164"/>
      <c r="L32" s="164"/>
      <c r="M32" s="164"/>
      <c r="N32" s="164"/>
      <c r="O32" s="164"/>
      <c r="P32" s="164"/>
      <c r="Q32" s="164"/>
      <c r="R32" s="164"/>
      <c r="S32" s="164"/>
      <c r="T32" s="164"/>
      <c r="U32" s="164"/>
      <c r="V32" s="164"/>
      <c r="W32" s="164"/>
      <c r="X32" s="164"/>
      <c r="Y32" s="164"/>
      <c r="Z32" s="164"/>
      <c r="AA32" s="164"/>
      <c r="AB32" s="164"/>
      <c r="AC32" s="164"/>
      <c r="AD32" s="164"/>
      <c r="AE32" s="164"/>
      <c r="AF32" s="164"/>
      <c r="AG32" s="164"/>
    </row>
    <row r="33" ht="15.75" customHeight="1" spans="1:33" x14ac:dyDescent="0.25">
      <c r="A33" s="164"/>
      <c r="B33" s="164"/>
      <c r="C33" s="164"/>
      <c r="D33" s="164"/>
      <c r="E33" s="164"/>
      <c r="F33" s="164"/>
      <c r="G33" s="164"/>
      <c r="H33" s="164"/>
      <c r="I33" s="164"/>
      <c r="J33" s="164"/>
      <c r="K33" s="164"/>
      <c r="L33" s="164"/>
      <c r="M33" s="164"/>
      <c r="N33" s="164"/>
      <c r="O33" s="164"/>
      <c r="P33" s="164"/>
      <c r="Q33" s="164"/>
      <c r="R33" s="164"/>
      <c r="S33" s="164"/>
      <c r="T33" s="164"/>
      <c r="U33" s="164"/>
      <c r="V33" s="164"/>
      <c r="W33" s="164"/>
      <c r="X33" s="164"/>
      <c r="Y33" s="164"/>
      <c r="Z33" s="164"/>
      <c r="AA33" s="164"/>
      <c r="AB33" s="164"/>
      <c r="AC33" s="164"/>
      <c r="AD33" s="164"/>
      <c r="AE33" s="164"/>
      <c r="AF33" s="164"/>
      <c r="AG33" s="164"/>
    </row>
    <row r="34" ht="15.75" customHeight="1" spans="1:33" x14ac:dyDescent="0.25">
      <c r="A34" s="164"/>
      <c r="B34" s="164"/>
      <c r="C34" s="164"/>
      <c r="D34" s="164"/>
      <c r="E34" s="164"/>
      <c r="F34" s="164"/>
      <c r="G34" s="164"/>
      <c r="H34" s="164"/>
      <c r="I34" s="164"/>
      <c r="J34" s="164"/>
      <c r="K34" s="164"/>
      <c r="L34" s="164"/>
      <c r="M34" s="164"/>
      <c r="N34" s="164"/>
      <c r="O34" s="164"/>
      <c r="P34" s="164"/>
      <c r="Q34" s="164"/>
      <c r="R34" s="164"/>
      <c r="S34" s="164"/>
      <c r="T34" s="164"/>
      <c r="U34" s="164"/>
      <c r="V34" s="164"/>
      <c r="W34" s="164"/>
      <c r="X34" s="164"/>
      <c r="Y34" s="164"/>
      <c r="Z34" s="164"/>
      <c r="AA34" s="164"/>
      <c r="AB34" s="164"/>
      <c r="AC34" s="164"/>
      <c r="AD34" s="164"/>
      <c r="AE34" s="164"/>
      <c r="AF34" s="164"/>
      <c r="AG34" s="164"/>
    </row>
    <row r="35" ht="15.75" customHeight="1" spans="1:33" x14ac:dyDescent="0.25">
      <c r="A35" s="164"/>
      <c r="B35" s="164"/>
      <c r="C35" s="164"/>
      <c r="D35" s="164"/>
      <c r="E35" s="164"/>
      <c r="F35" s="164"/>
      <c r="G35" s="164"/>
      <c r="H35" s="164"/>
      <c r="I35" s="164"/>
      <c r="J35" s="164"/>
      <c r="K35" s="164"/>
      <c r="L35" s="164"/>
      <c r="M35" s="164"/>
      <c r="N35" s="164"/>
      <c r="O35" s="164"/>
      <c r="P35" s="164"/>
      <c r="Q35" s="164"/>
      <c r="R35" s="164"/>
      <c r="S35" s="164"/>
      <c r="T35" s="164"/>
      <c r="U35" s="164"/>
      <c r="V35" s="164"/>
      <c r="W35" s="164"/>
      <c r="X35" s="164"/>
      <c r="Y35" s="164"/>
      <c r="Z35" s="164"/>
      <c r="AA35" s="164"/>
      <c r="AB35" s="164"/>
      <c r="AC35" s="164"/>
      <c r="AD35" s="164"/>
      <c r="AE35" s="164"/>
      <c r="AF35" s="164"/>
      <c r="AG35" s="164"/>
    </row>
    <row r="36" ht="15.75" customHeight="1" spans="1:33" x14ac:dyDescent="0.25">
      <c r="A36" s="164"/>
      <c r="B36" s="164"/>
      <c r="C36" s="164"/>
      <c r="D36" s="164"/>
      <c r="E36" s="164"/>
      <c r="F36" s="164"/>
      <c r="G36" s="164"/>
      <c r="H36" s="164"/>
      <c r="I36" s="164"/>
      <c r="J36" s="164"/>
      <c r="K36" s="164"/>
      <c r="L36" s="164"/>
      <c r="M36" s="164"/>
      <c r="N36" s="164"/>
      <c r="O36" s="164"/>
      <c r="P36" s="164"/>
      <c r="Q36" s="164"/>
      <c r="R36" s="164"/>
      <c r="S36" s="164"/>
      <c r="T36" s="164"/>
      <c r="U36" s="164"/>
      <c r="V36" s="164"/>
      <c r="W36" s="164"/>
      <c r="X36" s="164"/>
      <c r="Y36" s="164"/>
      <c r="Z36" s="164"/>
      <c r="AA36" s="164"/>
      <c r="AB36" s="164"/>
      <c r="AC36" s="164"/>
      <c r="AD36" s="164"/>
      <c r="AE36" s="164"/>
      <c r="AF36" s="164"/>
      <c r="AG36" s="164"/>
    </row>
    <row r="37" ht="15.75" customHeight="1" spans="1:33" x14ac:dyDescent="0.25">
      <c r="A37" s="164"/>
      <c r="B37" s="164"/>
      <c r="C37" s="164"/>
      <c r="D37" s="164"/>
      <c r="E37" s="164"/>
      <c r="F37" s="164"/>
      <c r="G37" s="164"/>
      <c r="H37" s="164"/>
      <c r="I37" s="164"/>
      <c r="J37" s="164"/>
      <c r="K37" s="164"/>
      <c r="L37" s="164"/>
      <c r="M37" s="164"/>
      <c r="N37" s="164"/>
      <c r="O37" s="164"/>
      <c r="P37" s="164"/>
      <c r="Q37" s="164"/>
      <c r="R37" s="164"/>
      <c r="S37" s="164"/>
      <c r="T37" s="164"/>
      <c r="U37" s="164"/>
      <c r="V37" s="164"/>
      <c r="W37" s="164"/>
      <c r="X37" s="164"/>
      <c r="Y37" s="164"/>
      <c r="Z37" s="164"/>
      <c r="AA37" s="164"/>
      <c r="AB37" s="164"/>
      <c r="AC37" s="164"/>
      <c r="AD37" s="164"/>
      <c r="AE37" s="164"/>
      <c r="AF37" s="164"/>
      <c r="AG37" s="164"/>
    </row>
    <row r="38" ht="15.75" customHeight="1" spans="1:33" x14ac:dyDescent="0.25">
      <c r="A38" s="164"/>
      <c r="B38" s="164"/>
      <c r="C38" s="164"/>
      <c r="D38" s="164"/>
      <c r="E38" s="164"/>
      <c r="F38" s="164"/>
      <c r="G38" s="164"/>
      <c r="H38" s="164"/>
      <c r="I38" s="164"/>
      <c r="J38" s="164"/>
      <c r="K38" s="164"/>
      <c r="L38" s="164"/>
      <c r="M38" s="164"/>
      <c r="N38" s="164"/>
      <c r="O38" s="164"/>
      <c r="P38" s="164"/>
      <c r="Q38" s="164"/>
      <c r="R38" s="164"/>
      <c r="S38" s="164"/>
      <c r="T38" s="164"/>
      <c r="U38" s="164"/>
      <c r="V38" s="164"/>
      <c r="W38" s="164"/>
      <c r="X38" s="164"/>
      <c r="Y38" s="164"/>
      <c r="Z38" s="164"/>
      <c r="AA38" s="164"/>
      <c r="AB38" s="164"/>
      <c r="AC38" s="164"/>
      <c r="AD38" s="164"/>
      <c r="AE38" s="164"/>
      <c r="AF38" s="164"/>
      <c r="AG38" s="164"/>
    </row>
    <row r="39" ht="15.75" customHeight="1" spans="1:33" x14ac:dyDescent="0.25">
      <c r="A39" s="164"/>
      <c r="B39" s="164"/>
      <c r="C39" s="164"/>
      <c r="D39" s="164"/>
      <c r="E39" s="164"/>
      <c r="F39" s="164"/>
      <c r="G39" s="164"/>
      <c r="H39" s="164"/>
      <c r="I39" s="164"/>
      <c r="J39" s="164"/>
      <c r="K39" s="164"/>
      <c r="L39" s="164"/>
      <c r="M39" s="164"/>
      <c r="N39" s="164"/>
      <c r="O39" s="164"/>
      <c r="P39" s="164"/>
      <c r="Q39" s="164"/>
      <c r="R39" s="164"/>
      <c r="S39" s="164"/>
      <c r="T39" s="164"/>
      <c r="U39" s="164"/>
      <c r="V39" s="164"/>
      <c r="W39" s="164"/>
      <c r="X39" s="164"/>
      <c r="Y39" s="164"/>
      <c r="Z39" s="164"/>
      <c r="AA39" s="164"/>
      <c r="AB39" s="164"/>
      <c r="AC39" s="164"/>
      <c r="AD39" s="164"/>
      <c r="AE39" s="164"/>
      <c r="AF39" s="164"/>
      <c r="AG39" s="164"/>
    </row>
    <row r="40" ht="15.75" customHeight="1" spans="1:33" x14ac:dyDescent="0.25">
      <c r="A40" s="164"/>
      <c r="B40" s="164"/>
      <c r="C40" s="164"/>
      <c r="D40" s="164"/>
      <c r="E40" s="164"/>
      <c r="F40" s="164"/>
      <c r="G40" s="164"/>
      <c r="H40" s="164"/>
      <c r="I40" s="164"/>
      <c r="J40" s="164"/>
      <c r="K40" s="164"/>
      <c r="L40" s="164"/>
      <c r="M40" s="164"/>
      <c r="N40" s="164"/>
      <c r="O40" s="164"/>
      <c r="P40" s="164"/>
      <c r="Q40" s="164"/>
      <c r="R40" s="164"/>
      <c r="S40" s="164"/>
      <c r="T40" s="164"/>
      <c r="U40" s="164"/>
      <c r="V40" s="164"/>
      <c r="W40" s="164"/>
      <c r="X40" s="164"/>
      <c r="Y40" s="164"/>
      <c r="Z40" s="164"/>
      <c r="AA40" s="164"/>
      <c r="AB40" s="164"/>
      <c r="AC40" s="164"/>
      <c r="AD40" s="164"/>
      <c r="AE40" s="164"/>
      <c r="AF40" s="164"/>
      <c r="AG40" s="164"/>
    </row>
    <row r="41" ht="15.75" customHeight="1" spans="1:33" x14ac:dyDescent="0.25">
      <c r="A41" s="164"/>
      <c r="B41" s="164"/>
      <c r="C41" s="164"/>
      <c r="D41" s="164"/>
      <c r="E41" s="164"/>
      <c r="F41" s="164"/>
      <c r="G41" s="164"/>
      <c r="H41" s="164"/>
      <c r="I41" s="164"/>
      <c r="J41" s="164"/>
      <c r="K41" s="164"/>
      <c r="L41" s="164"/>
      <c r="M41" s="164"/>
      <c r="N41" s="164"/>
      <c r="O41" s="164"/>
      <c r="P41" s="164"/>
      <c r="Q41" s="164"/>
      <c r="R41" s="164"/>
      <c r="S41" s="164"/>
      <c r="T41" s="164"/>
      <c r="U41" s="164"/>
      <c r="V41" s="164"/>
      <c r="W41" s="164"/>
      <c r="X41" s="164"/>
      <c r="Y41" s="164"/>
      <c r="Z41" s="164"/>
      <c r="AA41" s="164"/>
      <c r="AB41" s="164"/>
      <c r="AC41" s="164"/>
      <c r="AD41" s="164"/>
      <c r="AE41" s="164"/>
      <c r="AF41" s="164"/>
      <c r="AG41" s="164"/>
    </row>
    <row r="42" ht="15.75" customHeight="1" spans="1:33" x14ac:dyDescent="0.25">
      <c r="A42" s="164"/>
      <c r="B42" s="164"/>
      <c r="C42" s="164"/>
      <c r="D42" s="164"/>
      <c r="E42" s="164"/>
      <c r="F42" s="164"/>
      <c r="G42" s="164"/>
      <c r="H42" s="164"/>
      <c r="I42" s="164"/>
      <c r="J42" s="164"/>
      <c r="K42" s="164"/>
      <c r="L42" s="164"/>
      <c r="M42" s="164"/>
      <c r="N42" s="164"/>
      <c r="O42" s="164"/>
      <c r="P42" s="164"/>
      <c r="Q42" s="164"/>
      <c r="R42" s="164"/>
      <c r="S42" s="164"/>
      <c r="T42" s="164"/>
      <c r="U42" s="164"/>
      <c r="V42" s="164"/>
      <c r="W42" s="164"/>
      <c r="X42" s="164"/>
      <c r="Y42" s="164"/>
      <c r="Z42" s="164"/>
      <c r="AA42" s="164"/>
      <c r="AB42" s="164"/>
      <c r="AC42" s="164"/>
      <c r="AD42" s="164"/>
      <c r="AE42" s="164"/>
      <c r="AF42" s="164"/>
      <c r="AG42" s="164"/>
    </row>
    <row r="43" ht="15.75" customHeight="1" spans="1:33" x14ac:dyDescent="0.25">
      <c r="A43" s="164"/>
      <c r="B43" s="164"/>
      <c r="C43" s="164"/>
      <c r="D43" s="164"/>
      <c r="E43" s="164"/>
      <c r="F43" s="164"/>
      <c r="G43" s="164"/>
      <c r="H43" s="164"/>
      <c r="I43" s="164"/>
      <c r="J43" s="164"/>
      <c r="K43" s="164"/>
      <c r="L43" s="164"/>
      <c r="M43" s="164"/>
      <c r="N43" s="164"/>
      <c r="O43" s="164"/>
      <c r="P43" s="164"/>
      <c r="Q43" s="164"/>
      <c r="R43" s="164"/>
      <c r="S43" s="164"/>
      <c r="T43" s="164"/>
      <c r="U43" s="164"/>
      <c r="V43" s="164"/>
      <c r="W43" s="164"/>
      <c r="X43" s="164"/>
      <c r="Y43" s="164"/>
      <c r="Z43" s="164"/>
      <c r="AA43" s="164"/>
      <c r="AB43" s="164"/>
      <c r="AC43" s="164"/>
      <c r="AD43" s="164"/>
      <c r="AE43" s="164"/>
      <c r="AF43" s="164"/>
      <c r="AG43" s="164"/>
    </row>
    <row r="44" ht="15.75" customHeight="1" spans="1:33" x14ac:dyDescent="0.25">
      <c r="A44" s="164"/>
      <c r="B44" s="164"/>
      <c r="C44" s="164"/>
      <c r="D44" s="164"/>
      <c r="E44" s="164"/>
      <c r="F44" s="164"/>
      <c r="G44" s="164"/>
      <c r="H44" s="164"/>
      <c r="I44" s="164"/>
      <c r="J44" s="164"/>
      <c r="K44" s="164"/>
      <c r="L44" s="164"/>
      <c r="M44" s="164"/>
      <c r="N44" s="164"/>
      <c r="O44" s="164"/>
      <c r="P44" s="164"/>
      <c r="Q44" s="164"/>
      <c r="R44" s="164"/>
      <c r="S44" s="164"/>
      <c r="T44" s="164"/>
      <c r="U44" s="164"/>
      <c r="V44" s="164"/>
      <c r="W44" s="164"/>
      <c r="X44" s="164"/>
      <c r="Y44" s="164"/>
      <c r="Z44" s="164"/>
      <c r="AA44" s="164"/>
      <c r="AB44" s="164"/>
      <c r="AC44" s="164"/>
      <c r="AD44" s="164"/>
      <c r="AE44" s="164"/>
      <c r="AF44" s="164"/>
      <c r="AG44" s="164"/>
    </row>
    <row r="45" ht="15.75" customHeight="1" spans="1:33" x14ac:dyDescent="0.25">
      <c r="A45" s="164"/>
      <c r="B45" s="164"/>
      <c r="C45" s="164"/>
      <c r="D45" s="164"/>
      <c r="E45" s="164"/>
      <c r="F45" s="164"/>
      <c r="G45" s="164"/>
      <c r="H45" s="164"/>
      <c r="I45" s="164"/>
      <c r="J45" s="164"/>
      <c r="K45" s="164"/>
      <c r="L45" s="164"/>
      <c r="M45" s="164"/>
      <c r="N45" s="164"/>
      <c r="O45" s="164"/>
      <c r="P45" s="164"/>
      <c r="Q45" s="164"/>
      <c r="R45" s="164"/>
      <c r="S45" s="164"/>
      <c r="T45" s="164"/>
      <c r="U45" s="164"/>
      <c r="V45" s="164"/>
      <c r="W45" s="164"/>
      <c r="X45" s="164"/>
      <c r="Y45" s="164"/>
      <c r="Z45" s="164"/>
      <c r="AA45" s="164"/>
      <c r="AB45" s="164"/>
      <c r="AC45" s="164"/>
      <c r="AD45" s="164"/>
      <c r="AE45" s="164"/>
      <c r="AF45" s="164"/>
      <c r="AG45" s="164"/>
    </row>
    <row r="46" ht="15.75" customHeight="1" spans="1:33" x14ac:dyDescent="0.25">
      <c r="A46" s="164"/>
      <c r="B46" s="164"/>
      <c r="C46" s="164"/>
      <c r="D46" s="164"/>
      <c r="E46" s="164"/>
      <c r="F46" s="164"/>
      <c r="G46" s="164"/>
      <c r="H46" s="164"/>
      <c r="I46" s="164"/>
      <c r="J46" s="164"/>
      <c r="K46" s="164"/>
      <c r="L46" s="164"/>
      <c r="M46" s="164"/>
      <c r="N46" s="164"/>
      <c r="O46" s="164"/>
      <c r="P46" s="164"/>
      <c r="Q46" s="164"/>
      <c r="R46" s="164"/>
      <c r="S46" s="164"/>
      <c r="T46" s="164"/>
      <c r="U46" s="164"/>
      <c r="V46" s="164"/>
      <c r="W46" s="164"/>
      <c r="X46" s="164"/>
      <c r="Y46" s="164"/>
      <c r="Z46" s="164"/>
      <c r="AA46" s="164"/>
      <c r="AB46" s="164"/>
      <c r="AC46" s="164"/>
      <c r="AD46" s="164"/>
      <c r="AE46" s="164"/>
      <c r="AF46" s="164"/>
      <c r="AG46" s="164"/>
    </row>
    <row r="47" ht="15.75" customHeight="1" spans="1:33" x14ac:dyDescent="0.25">
      <c r="A47" s="164"/>
      <c r="B47" s="164"/>
      <c r="C47" s="164"/>
      <c r="D47" s="164"/>
      <c r="E47" s="164"/>
      <c r="F47" s="164"/>
      <c r="G47" s="164"/>
      <c r="H47" s="164"/>
      <c r="I47" s="164"/>
      <c r="J47" s="164"/>
      <c r="K47" s="164"/>
      <c r="L47" s="164"/>
      <c r="M47" s="164"/>
      <c r="N47" s="164"/>
      <c r="O47" s="164"/>
      <c r="P47" s="164"/>
      <c r="Q47" s="164"/>
      <c r="R47" s="164"/>
      <c r="S47" s="164"/>
      <c r="T47" s="164"/>
      <c r="U47" s="164"/>
      <c r="V47" s="164"/>
      <c r="W47" s="164"/>
      <c r="X47" s="164"/>
      <c r="Y47" s="164"/>
      <c r="Z47" s="164"/>
      <c r="AA47" s="164"/>
      <c r="AB47" s="164"/>
      <c r="AC47" s="164"/>
      <c r="AD47" s="164"/>
      <c r="AE47" s="164"/>
      <c r="AF47" s="164"/>
      <c r="AG47" s="164"/>
    </row>
    <row r="48" ht="15.75" customHeight="1" spans="1:33" x14ac:dyDescent="0.25">
      <c r="A48" s="164"/>
      <c r="B48" s="164"/>
      <c r="C48" s="164"/>
      <c r="D48" s="164"/>
      <c r="E48" s="164"/>
      <c r="F48" s="164"/>
      <c r="G48" s="164"/>
      <c r="H48" s="164"/>
      <c r="I48" s="164"/>
      <c r="J48" s="164"/>
      <c r="K48" s="164"/>
      <c r="L48" s="164"/>
      <c r="M48" s="164"/>
      <c r="N48" s="164"/>
      <c r="O48" s="164"/>
      <c r="P48" s="164"/>
      <c r="Q48" s="164"/>
      <c r="R48" s="164"/>
      <c r="S48" s="164"/>
      <c r="T48" s="164"/>
      <c r="U48" s="164"/>
      <c r="V48" s="164"/>
      <c r="W48" s="164"/>
      <c r="X48" s="164"/>
      <c r="Y48" s="164"/>
      <c r="Z48" s="164"/>
      <c r="AA48" s="164"/>
      <c r="AB48" s="164"/>
      <c r="AC48" s="164"/>
      <c r="AD48" s="164"/>
      <c r="AE48" s="164"/>
      <c r="AF48" s="164"/>
      <c r="AG48" s="164"/>
    </row>
    <row r="49" ht="15.75" customHeight="1" spans="1:33" x14ac:dyDescent="0.25">
      <c r="A49" s="164"/>
      <c r="B49" s="164"/>
      <c r="C49" s="164"/>
      <c r="D49" s="164"/>
      <c r="E49" s="164"/>
      <c r="F49" s="164"/>
      <c r="G49" s="164"/>
      <c r="H49" s="164"/>
      <c r="I49" s="164"/>
      <c r="J49" s="164"/>
      <c r="K49" s="164"/>
      <c r="L49" s="164"/>
      <c r="M49" s="164"/>
      <c r="N49" s="164"/>
      <c r="O49" s="164"/>
      <c r="P49" s="164"/>
      <c r="Q49" s="164"/>
      <c r="R49" s="164"/>
      <c r="S49" s="164"/>
      <c r="T49" s="164"/>
      <c r="U49" s="164"/>
      <c r="V49" s="164"/>
      <c r="W49" s="164"/>
      <c r="X49" s="164"/>
      <c r="Y49" s="164"/>
      <c r="Z49" s="164"/>
      <c r="AA49" s="164"/>
      <c r="AB49" s="164"/>
      <c r="AC49" s="164"/>
      <c r="AD49" s="164"/>
      <c r="AE49" s="164"/>
      <c r="AF49" s="164"/>
      <c r="AG49" s="164"/>
    </row>
    <row r="50" ht="15.75" customHeight="1" spans="1:33" x14ac:dyDescent="0.25">
      <c r="A50" s="164"/>
      <c r="B50" s="164"/>
      <c r="C50" s="164"/>
      <c r="D50" s="164"/>
      <c r="E50" s="164"/>
      <c r="F50" s="164"/>
      <c r="G50" s="164"/>
      <c r="H50" s="164"/>
      <c r="I50" s="164"/>
      <c r="J50" s="164"/>
      <c r="K50" s="164"/>
      <c r="L50" s="164"/>
      <c r="M50" s="164"/>
      <c r="N50" s="164"/>
      <c r="O50" s="164"/>
      <c r="P50" s="164"/>
      <c r="Q50" s="164"/>
      <c r="R50" s="164"/>
      <c r="S50" s="164"/>
      <c r="T50" s="164"/>
      <c r="U50" s="164"/>
      <c r="V50" s="164"/>
      <c r="W50" s="164"/>
      <c r="X50" s="164"/>
      <c r="Y50" s="164"/>
      <c r="Z50" s="164"/>
      <c r="AA50" s="164"/>
      <c r="AB50" s="164"/>
      <c r="AC50" s="164"/>
      <c r="AD50" s="164"/>
      <c r="AE50" s="164"/>
      <c r="AF50" s="164"/>
      <c r="AG50" s="164"/>
    </row>
    <row r="51" ht="15.75" customHeight="1" spans="1:33" x14ac:dyDescent="0.25">
      <c r="A51" s="164"/>
      <c r="B51" s="164"/>
      <c r="C51" s="164"/>
      <c r="D51" s="164"/>
      <c r="E51" s="164"/>
      <c r="F51" s="164"/>
      <c r="G51" s="164"/>
      <c r="H51" s="164"/>
      <c r="I51" s="164"/>
      <c r="J51" s="164"/>
      <c r="K51" s="164"/>
      <c r="L51" s="164"/>
      <c r="M51" s="164"/>
      <c r="N51" s="164"/>
      <c r="O51" s="164"/>
      <c r="P51" s="164"/>
      <c r="Q51" s="164"/>
      <c r="R51" s="164"/>
      <c r="S51" s="164"/>
      <c r="T51" s="164"/>
      <c r="U51" s="164"/>
      <c r="V51" s="164"/>
      <c r="W51" s="164"/>
      <c r="X51" s="164"/>
      <c r="Y51" s="164"/>
      <c r="Z51" s="164"/>
      <c r="AA51" s="164"/>
      <c r="AB51" s="164"/>
      <c r="AC51" s="164"/>
      <c r="AD51" s="164"/>
      <c r="AE51" s="164"/>
      <c r="AF51" s="164"/>
      <c r="AG51" s="164"/>
    </row>
    <row r="52" ht="15.75" customHeight="1" spans="1:33" x14ac:dyDescent="0.25">
      <c r="A52" s="164"/>
      <c r="B52" s="164"/>
      <c r="C52" s="164"/>
      <c r="D52" s="164"/>
      <c r="E52" s="164"/>
      <c r="F52" s="164"/>
      <c r="G52" s="164"/>
      <c r="H52" s="164"/>
      <c r="I52" s="164"/>
      <c r="J52" s="164"/>
      <c r="K52" s="164"/>
      <c r="L52" s="164"/>
      <c r="M52" s="164"/>
      <c r="N52" s="164"/>
      <c r="O52" s="164"/>
      <c r="P52" s="164"/>
      <c r="Q52" s="164"/>
      <c r="R52" s="164"/>
      <c r="S52" s="164"/>
      <c r="T52" s="164"/>
      <c r="U52" s="164"/>
      <c r="V52" s="164"/>
      <c r="W52" s="164"/>
      <c r="X52" s="164"/>
      <c r="Y52" s="164"/>
      <c r="Z52" s="164"/>
      <c r="AA52" s="164"/>
      <c r="AB52" s="164"/>
      <c r="AC52" s="164"/>
      <c r="AD52" s="164"/>
      <c r="AE52" s="164"/>
      <c r="AF52" s="164"/>
      <c r="AG52" s="164"/>
    </row>
    <row r="53" ht="15.75" customHeight="1" spans="1:33" x14ac:dyDescent="0.25">
      <c r="A53" s="164"/>
      <c r="B53" s="164"/>
      <c r="C53" s="164"/>
      <c r="D53" s="164"/>
      <c r="E53" s="164"/>
      <c r="F53" s="164"/>
      <c r="G53" s="164"/>
      <c r="H53" s="164"/>
      <c r="I53" s="164"/>
      <c r="J53" s="164"/>
      <c r="K53" s="164"/>
      <c r="L53" s="164"/>
      <c r="M53" s="164"/>
      <c r="N53" s="164"/>
      <c r="O53" s="164"/>
      <c r="P53" s="164"/>
      <c r="Q53" s="164"/>
      <c r="R53" s="164"/>
      <c r="S53" s="164"/>
      <c r="T53" s="164"/>
      <c r="U53" s="164"/>
      <c r="V53" s="164"/>
      <c r="W53" s="164"/>
      <c r="X53" s="164"/>
      <c r="Y53" s="164"/>
      <c r="Z53" s="164"/>
      <c r="AA53" s="164"/>
      <c r="AB53" s="164"/>
      <c r="AC53" s="164"/>
      <c r="AD53" s="164"/>
      <c r="AE53" s="164"/>
      <c r="AF53" s="164"/>
      <c r="AG53" s="164"/>
    </row>
    <row r="54" ht="15.75" customHeight="1" spans="1:33" x14ac:dyDescent="0.25">
      <c r="A54" s="164"/>
      <c r="B54" s="164"/>
      <c r="C54" s="164"/>
      <c r="D54" s="164"/>
      <c r="E54" s="164"/>
      <c r="F54" s="164"/>
      <c r="G54" s="164"/>
      <c r="H54" s="164"/>
      <c r="I54" s="164"/>
      <c r="J54" s="164"/>
      <c r="K54" s="164"/>
      <c r="L54" s="164"/>
      <c r="M54" s="164"/>
      <c r="N54" s="164"/>
      <c r="O54" s="164"/>
      <c r="P54" s="164"/>
      <c r="Q54" s="164"/>
      <c r="R54" s="164"/>
      <c r="S54" s="164"/>
      <c r="T54" s="164"/>
      <c r="U54" s="164"/>
      <c r="V54" s="164"/>
      <c r="W54" s="164"/>
      <c r="X54" s="164"/>
      <c r="Y54" s="164"/>
      <c r="Z54" s="164"/>
      <c r="AA54" s="164"/>
      <c r="AB54" s="164"/>
      <c r="AC54" s="164"/>
      <c r="AD54" s="164"/>
      <c r="AE54" s="164"/>
      <c r="AF54" s="164"/>
      <c r="AG54" s="164"/>
    </row>
    <row r="55" ht="15.75" customHeight="1" spans="1:33" x14ac:dyDescent="0.25">
      <c r="A55" s="164"/>
      <c r="B55" s="164"/>
      <c r="C55" s="164"/>
      <c r="D55" s="164"/>
      <c r="E55" s="164"/>
      <c r="F55" s="164"/>
      <c r="G55" s="164"/>
      <c r="H55" s="164"/>
      <c r="I55" s="164"/>
      <c r="J55" s="164"/>
      <c r="K55" s="164"/>
      <c r="L55" s="164"/>
      <c r="M55" s="164"/>
      <c r="N55" s="164"/>
      <c r="O55" s="164"/>
      <c r="P55" s="164"/>
      <c r="Q55" s="164"/>
      <c r="R55" s="164"/>
      <c r="S55" s="164"/>
      <c r="T55" s="164"/>
      <c r="U55" s="164"/>
      <c r="V55" s="164"/>
      <c r="W55" s="164"/>
      <c r="X55" s="164"/>
      <c r="Y55" s="164"/>
      <c r="Z55" s="164"/>
      <c r="AA55" s="164"/>
      <c r="AB55" s="164"/>
      <c r="AC55" s="164"/>
      <c r="AD55" s="164"/>
      <c r="AE55" s="164"/>
      <c r="AF55" s="164"/>
      <c r="AG55" s="164"/>
    </row>
    <row r="56" ht="15.75" customHeight="1" spans="1:33" x14ac:dyDescent="0.25">
      <c r="A56" s="164"/>
      <c r="B56" s="164"/>
      <c r="C56" s="164"/>
      <c r="D56" s="164"/>
      <c r="E56" s="164"/>
      <c r="F56" s="164"/>
      <c r="G56" s="164"/>
      <c r="H56" s="164"/>
      <c r="I56" s="164"/>
      <c r="J56" s="164"/>
      <c r="K56" s="164"/>
      <c r="L56" s="164"/>
      <c r="M56" s="164"/>
      <c r="N56" s="164"/>
      <c r="O56" s="164"/>
      <c r="P56" s="164"/>
      <c r="Q56" s="164"/>
      <c r="R56" s="164"/>
      <c r="S56" s="164"/>
      <c r="T56" s="164"/>
      <c r="U56" s="164"/>
      <c r="V56" s="164"/>
      <c r="W56" s="164"/>
      <c r="X56" s="164"/>
      <c r="Y56" s="164"/>
      <c r="Z56" s="164"/>
      <c r="AA56" s="164"/>
      <c r="AB56" s="164"/>
      <c r="AC56" s="164"/>
      <c r="AD56" s="164"/>
      <c r="AE56" s="164"/>
      <c r="AF56" s="164"/>
      <c r="AG56" s="164"/>
    </row>
    <row r="57" ht="15.75" customHeight="1" spans="1:33" x14ac:dyDescent="0.25">
      <c r="A57" s="164"/>
      <c r="B57" s="164"/>
      <c r="C57" s="164"/>
      <c r="D57" s="164"/>
      <c r="E57" s="164"/>
      <c r="F57" s="164"/>
      <c r="G57" s="164"/>
      <c r="H57" s="164"/>
      <c r="I57" s="164"/>
      <c r="J57" s="164"/>
      <c r="K57" s="164"/>
      <c r="L57" s="164"/>
      <c r="M57" s="164"/>
      <c r="N57" s="164"/>
      <c r="O57" s="164"/>
      <c r="P57" s="164"/>
      <c r="Q57" s="164"/>
      <c r="R57" s="164"/>
      <c r="S57" s="164"/>
      <c r="T57" s="164"/>
      <c r="U57" s="164"/>
      <c r="V57" s="164"/>
      <c r="W57" s="164"/>
      <c r="X57" s="164"/>
      <c r="Y57" s="164"/>
      <c r="Z57" s="164"/>
      <c r="AA57" s="164"/>
      <c r="AB57" s="164"/>
      <c r="AC57" s="164"/>
      <c r="AD57" s="164"/>
      <c r="AE57" s="164"/>
      <c r="AF57" s="164"/>
      <c r="AG57" s="164"/>
    </row>
    <row r="58" ht="15.75" customHeight="1" spans="1:33" x14ac:dyDescent="0.25">
      <c r="A58" s="164"/>
      <c r="B58" s="164"/>
      <c r="C58" s="164"/>
      <c r="D58" s="164"/>
      <c r="E58" s="164"/>
      <c r="F58" s="164"/>
      <c r="G58" s="164"/>
      <c r="H58" s="164"/>
      <c r="I58" s="164"/>
      <c r="J58" s="164"/>
      <c r="K58" s="164"/>
      <c r="L58" s="164"/>
      <c r="M58" s="164"/>
      <c r="N58" s="164"/>
      <c r="O58" s="164"/>
      <c r="P58" s="164"/>
      <c r="Q58" s="164"/>
      <c r="R58" s="164"/>
      <c r="S58" s="164"/>
      <c r="T58" s="164"/>
      <c r="U58" s="164"/>
      <c r="V58" s="164"/>
      <c r="W58" s="164"/>
      <c r="X58" s="164"/>
      <c r="Y58" s="164"/>
      <c r="Z58" s="164"/>
      <c r="AA58" s="164"/>
      <c r="AB58" s="164"/>
      <c r="AC58" s="164"/>
      <c r="AD58" s="164"/>
      <c r="AE58" s="164"/>
      <c r="AF58" s="164"/>
      <c r="AG58" s="164"/>
    </row>
    <row r="59" ht="15.75" customHeight="1" spans="1:33" x14ac:dyDescent="0.25">
      <c r="A59" s="164"/>
      <c r="B59" s="164"/>
      <c r="C59" s="164"/>
      <c r="D59" s="164"/>
      <c r="E59" s="164"/>
      <c r="F59" s="164"/>
      <c r="G59" s="164"/>
      <c r="H59" s="164"/>
      <c r="I59" s="164"/>
      <c r="J59" s="164"/>
      <c r="K59" s="164"/>
      <c r="L59" s="164"/>
      <c r="M59" s="164"/>
      <c r="N59" s="164"/>
      <c r="O59" s="164"/>
      <c r="P59" s="164"/>
      <c r="Q59" s="164"/>
      <c r="R59" s="164"/>
      <c r="S59" s="164"/>
      <c r="T59" s="164"/>
      <c r="U59" s="164"/>
      <c r="V59" s="164"/>
      <c r="W59" s="164"/>
      <c r="X59" s="164"/>
      <c r="Y59" s="164"/>
      <c r="Z59" s="164"/>
      <c r="AA59" s="164"/>
      <c r="AB59" s="164"/>
      <c r="AC59" s="164"/>
      <c r="AD59" s="164"/>
      <c r="AE59" s="164"/>
      <c r="AF59" s="164"/>
      <c r="AG59" s="164"/>
    </row>
    <row r="60" ht="15.75" customHeight="1" spans="1:33" x14ac:dyDescent="0.25">
      <c r="A60" s="164"/>
      <c r="B60" s="164"/>
      <c r="C60" s="164"/>
      <c r="D60" s="164"/>
      <c r="E60" s="164"/>
      <c r="F60" s="164"/>
      <c r="G60" s="164"/>
      <c r="H60" s="164"/>
      <c r="I60" s="164"/>
      <c r="J60" s="164"/>
      <c r="K60" s="164"/>
      <c r="L60" s="164"/>
      <c r="M60" s="164"/>
      <c r="N60" s="164"/>
      <c r="O60" s="164"/>
      <c r="P60" s="164"/>
      <c r="Q60" s="164"/>
      <c r="R60" s="164"/>
      <c r="S60" s="164"/>
      <c r="T60" s="164"/>
      <c r="U60" s="164"/>
      <c r="V60" s="164"/>
      <c r="W60" s="164"/>
      <c r="X60" s="164"/>
      <c r="Y60" s="164"/>
      <c r="Z60" s="164"/>
      <c r="AA60" s="164"/>
      <c r="AB60" s="164"/>
      <c r="AC60" s="164"/>
      <c r="AD60" s="164"/>
      <c r="AE60" s="164"/>
      <c r="AF60" s="164"/>
      <c r="AG60" s="164"/>
    </row>
    <row r="61" ht="15.75" customHeight="1" spans="1:33" x14ac:dyDescent="0.25">
      <c r="A61" s="164"/>
      <c r="B61" s="164"/>
      <c r="C61" s="164"/>
      <c r="D61" s="164"/>
      <c r="E61" s="164"/>
      <c r="F61" s="164"/>
      <c r="G61" s="164"/>
      <c r="H61" s="164"/>
      <c r="I61" s="164"/>
      <c r="J61" s="164"/>
      <c r="K61" s="164"/>
      <c r="L61" s="164"/>
      <c r="M61" s="164"/>
      <c r="N61" s="164"/>
      <c r="O61" s="164"/>
      <c r="P61" s="164"/>
      <c r="Q61" s="164"/>
      <c r="R61" s="164"/>
      <c r="S61" s="164"/>
      <c r="T61" s="164"/>
      <c r="U61" s="164"/>
      <c r="V61" s="164"/>
      <c r="W61" s="164"/>
      <c r="X61" s="164"/>
      <c r="Y61" s="164"/>
      <c r="Z61" s="164"/>
      <c r="AA61" s="164"/>
      <c r="AB61" s="164"/>
      <c r="AC61" s="164"/>
      <c r="AD61" s="164"/>
      <c r="AE61" s="164"/>
      <c r="AF61" s="164"/>
      <c r="AG61" s="164"/>
    </row>
    <row r="62" ht="15.75" customHeight="1" spans="1:33" x14ac:dyDescent="0.25">
      <c r="A62" s="164"/>
      <c r="B62" s="164"/>
      <c r="C62" s="164"/>
      <c r="D62" s="164"/>
      <c r="E62" s="164"/>
      <c r="F62" s="164"/>
      <c r="G62" s="164"/>
      <c r="H62" s="164"/>
      <c r="I62" s="164"/>
      <c r="J62" s="164"/>
      <c r="K62" s="164"/>
      <c r="L62" s="164"/>
      <c r="M62" s="164"/>
      <c r="N62" s="164"/>
      <c r="O62" s="164"/>
      <c r="P62" s="164"/>
      <c r="Q62" s="164"/>
      <c r="R62" s="164"/>
      <c r="S62" s="164"/>
      <c r="T62" s="164"/>
      <c r="U62" s="164"/>
      <c r="V62" s="164"/>
      <c r="W62" s="164"/>
      <c r="X62" s="164"/>
      <c r="Y62" s="164"/>
      <c r="Z62" s="164"/>
      <c r="AA62" s="164"/>
      <c r="AB62" s="164"/>
      <c r="AC62" s="164"/>
      <c r="AD62" s="164"/>
      <c r="AE62" s="164"/>
      <c r="AF62" s="164"/>
      <c r="AG62" s="164"/>
    </row>
    <row r="63" ht="15.75" customHeight="1" spans="1:33" x14ac:dyDescent="0.25">
      <c r="A63" s="164"/>
      <c r="B63" s="164"/>
      <c r="C63" s="164"/>
      <c r="D63" s="164"/>
      <c r="E63" s="164"/>
      <c r="F63" s="164"/>
      <c r="G63" s="164"/>
      <c r="H63" s="164"/>
      <c r="I63" s="164"/>
      <c r="J63" s="164"/>
      <c r="K63" s="164"/>
      <c r="L63" s="164"/>
      <c r="M63" s="164"/>
      <c r="N63" s="164"/>
      <c r="O63" s="164"/>
      <c r="P63" s="164"/>
      <c r="Q63" s="164"/>
      <c r="R63" s="164"/>
      <c r="S63" s="164"/>
      <c r="T63" s="164"/>
      <c r="U63" s="164"/>
      <c r="V63" s="164"/>
      <c r="W63" s="164"/>
      <c r="X63" s="164"/>
      <c r="Y63" s="164"/>
      <c r="Z63" s="164"/>
      <c r="AA63" s="164"/>
      <c r="AB63" s="164"/>
      <c r="AC63" s="164"/>
      <c r="AD63" s="164"/>
      <c r="AE63" s="164"/>
      <c r="AF63" s="164"/>
      <c r="AG63" s="164"/>
    </row>
    <row r="64" ht="15.75" customHeight="1" spans="1:33" x14ac:dyDescent="0.25">
      <c r="A64" s="164"/>
      <c r="B64" s="164"/>
      <c r="C64" s="164"/>
      <c r="D64" s="164"/>
      <c r="E64" s="164"/>
      <c r="F64" s="164"/>
      <c r="G64" s="164"/>
      <c r="H64" s="164"/>
      <c r="I64" s="164"/>
      <c r="J64" s="164"/>
      <c r="K64" s="164"/>
      <c r="L64" s="164"/>
      <c r="M64" s="164"/>
      <c r="N64" s="164"/>
      <c r="O64" s="164"/>
      <c r="P64" s="164"/>
      <c r="Q64" s="164"/>
      <c r="R64" s="164"/>
      <c r="S64" s="164"/>
      <c r="T64" s="164"/>
      <c r="U64" s="164"/>
      <c r="V64" s="164"/>
      <c r="W64" s="164"/>
      <c r="X64" s="164"/>
      <c r="Y64" s="164"/>
      <c r="Z64" s="164"/>
      <c r="AA64" s="164"/>
      <c r="AB64" s="164"/>
      <c r="AC64" s="164"/>
      <c r="AD64" s="164"/>
      <c r="AE64" s="164"/>
      <c r="AF64" s="164"/>
      <c r="AG64" s="164"/>
    </row>
    <row r="65" ht="15.75" customHeight="1" spans="1:33" x14ac:dyDescent="0.25">
      <c r="A65" s="164"/>
      <c r="B65" s="164"/>
      <c r="C65" s="164"/>
      <c r="D65" s="164"/>
      <c r="E65" s="164"/>
      <c r="F65" s="164"/>
      <c r="G65" s="164"/>
      <c r="H65" s="164"/>
      <c r="I65" s="164"/>
      <c r="J65" s="164"/>
      <c r="K65" s="164"/>
      <c r="L65" s="164"/>
      <c r="M65" s="164"/>
      <c r="N65" s="164"/>
      <c r="O65" s="164"/>
      <c r="P65" s="164"/>
      <c r="Q65" s="164"/>
      <c r="R65" s="164"/>
      <c r="S65" s="164"/>
      <c r="T65" s="164"/>
      <c r="U65" s="164"/>
      <c r="V65" s="164"/>
      <c r="W65" s="164"/>
      <c r="X65" s="164"/>
      <c r="Y65" s="164"/>
      <c r="Z65" s="164"/>
      <c r="AA65" s="164"/>
      <c r="AB65" s="164"/>
      <c r="AC65" s="164"/>
      <c r="AD65" s="164"/>
      <c r="AE65" s="164"/>
      <c r="AF65" s="164"/>
      <c r="AG65" s="164"/>
    </row>
    <row r="66" ht="15.75" customHeight="1" spans="1:33" x14ac:dyDescent="0.25">
      <c r="A66" s="164"/>
      <c r="B66" s="164"/>
      <c r="C66" s="164"/>
      <c r="D66" s="164"/>
      <c r="E66" s="164"/>
      <c r="F66" s="164"/>
      <c r="G66" s="164"/>
      <c r="H66" s="164"/>
      <c r="I66" s="164"/>
      <c r="J66" s="164"/>
      <c r="K66" s="164"/>
      <c r="L66" s="164"/>
      <c r="M66" s="164"/>
      <c r="N66" s="164"/>
      <c r="O66" s="164"/>
      <c r="P66" s="164"/>
      <c r="Q66" s="164"/>
      <c r="R66" s="164"/>
      <c r="S66" s="164"/>
      <c r="T66" s="164"/>
      <c r="U66" s="164"/>
      <c r="V66" s="164"/>
      <c r="W66" s="164"/>
      <c r="X66" s="164"/>
      <c r="Y66" s="164"/>
      <c r="Z66" s="164"/>
      <c r="AA66" s="164"/>
      <c r="AB66" s="164"/>
      <c r="AC66" s="164"/>
      <c r="AD66" s="164"/>
      <c r="AE66" s="164"/>
      <c r="AF66" s="164"/>
      <c r="AG66" s="164"/>
    </row>
    <row r="67" ht="15.75" customHeight="1" spans="1:33" x14ac:dyDescent="0.25">
      <c r="A67" s="164"/>
      <c r="B67" s="164"/>
      <c r="C67" s="164"/>
      <c r="D67" s="164"/>
      <c r="E67" s="164"/>
      <c r="F67" s="164"/>
      <c r="G67" s="164"/>
      <c r="H67" s="164"/>
      <c r="I67" s="164"/>
      <c r="J67" s="164"/>
      <c r="K67" s="164"/>
      <c r="L67" s="164"/>
      <c r="M67" s="164"/>
      <c r="N67" s="164"/>
      <c r="O67" s="164"/>
      <c r="P67" s="164"/>
      <c r="Q67" s="164"/>
      <c r="R67" s="164"/>
      <c r="S67" s="164"/>
      <c r="T67" s="164"/>
      <c r="U67" s="164"/>
      <c r="V67" s="164"/>
      <c r="W67" s="164"/>
      <c r="X67" s="164"/>
      <c r="Y67" s="164"/>
      <c r="Z67" s="164"/>
      <c r="AA67" s="164"/>
      <c r="AB67" s="164"/>
      <c r="AC67" s="164"/>
      <c r="AD67" s="164"/>
      <c r="AE67" s="164"/>
      <c r="AF67" s="164"/>
      <c r="AG67" s="164"/>
    </row>
    <row r="68" ht="15.75" customHeight="1" spans="1:33" x14ac:dyDescent="0.25">
      <c r="A68" s="164"/>
      <c r="B68" s="164"/>
      <c r="C68" s="164"/>
      <c r="D68" s="164"/>
      <c r="E68" s="164"/>
      <c r="F68" s="164"/>
      <c r="G68" s="164"/>
      <c r="H68" s="164"/>
      <c r="I68" s="164"/>
      <c r="J68" s="164"/>
      <c r="K68" s="164"/>
      <c r="L68" s="164"/>
      <c r="M68" s="164"/>
      <c r="N68" s="164"/>
      <c r="O68" s="164"/>
      <c r="P68" s="164"/>
      <c r="Q68" s="164"/>
      <c r="R68" s="164"/>
      <c r="S68" s="164"/>
      <c r="T68" s="164"/>
      <c r="U68" s="164"/>
      <c r="V68" s="164"/>
      <c r="W68" s="164"/>
      <c r="X68" s="164"/>
      <c r="Y68" s="164"/>
      <c r="Z68" s="164"/>
      <c r="AA68" s="164"/>
      <c r="AB68" s="164"/>
      <c r="AC68" s="164"/>
      <c r="AD68" s="164"/>
      <c r="AE68" s="164"/>
      <c r="AF68" s="164"/>
      <c r="AG68" s="164"/>
    </row>
    <row r="69" ht="15.75" customHeight="1" spans="1:33" x14ac:dyDescent="0.25">
      <c r="A69" s="164"/>
      <c r="B69" s="164"/>
      <c r="C69" s="164"/>
      <c r="D69" s="164"/>
      <c r="E69" s="164"/>
      <c r="F69" s="164"/>
      <c r="G69" s="164"/>
      <c r="H69" s="164"/>
      <c r="I69" s="164"/>
      <c r="J69" s="164"/>
      <c r="K69" s="164"/>
      <c r="L69" s="164"/>
      <c r="M69" s="164"/>
      <c r="N69" s="164"/>
      <c r="O69" s="164"/>
      <c r="P69" s="164"/>
      <c r="Q69" s="164"/>
      <c r="R69" s="164"/>
      <c r="S69" s="164"/>
      <c r="T69" s="164"/>
      <c r="U69" s="164"/>
      <c r="V69" s="164"/>
      <c r="W69" s="164"/>
      <c r="X69" s="164"/>
      <c r="Y69" s="164"/>
      <c r="Z69" s="164"/>
      <c r="AA69" s="164"/>
      <c r="AB69" s="164"/>
      <c r="AC69" s="164"/>
      <c r="AD69" s="164"/>
      <c r="AE69" s="164"/>
      <c r="AF69" s="164"/>
      <c r="AG69" s="164"/>
    </row>
    <row r="70" ht="15.75" customHeight="1" spans="1:33" x14ac:dyDescent="0.25">
      <c r="A70" s="164"/>
      <c r="B70" s="164"/>
      <c r="C70" s="164"/>
      <c r="D70" s="164"/>
      <c r="E70" s="164"/>
      <c r="F70" s="164"/>
      <c r="G70" s="164"/>
      <c r="H70" s="164"/>
      <c r="I70" s="164"/>
      <c r="J70" s="164"/>
      <c r="K70" s="164"/>
      <c r="L70" s="164"/>
      <c r="M70" s="164"/>
      <c r="N70" s="164"/>
      <c r="O70" s="164"/>
      <c r="P70" s="164"/>
      <c r="Q70" s="164"/>
      <c r="R70" s="164"/>
      <c r="S70" s="164"/>
      <c r="T70" s="164"/>
      <c r="U70" s="164"/>
      <c r="V70" s="164"/>
      <c r="W70" s="164"/>
      <c r="X70" s="164"/>
      <c r="Y70" s="164"/>
      <c r="Z70" s="164"/>
      <c r="AA70" s="164"/>
      <c r="AB70" s="164"/>
      <c r="AC70" s="164"/>
      <c r="AD70" s="164"/>
      <c r="AE70" s="164"/>
      <c r="AF70" s="164"/>
      <c r="AG70" s="164"/>
    </row>
    <row r="71" ht="15.75" customHeight="1" spans="1:33" x14ac:dyDescent="0.25">
      <c r="A71" s="164"/>
      <c r="B71" s="164"/>
      <c r="C71" s="164"/>
      <c r="D71" s="164"/>
      <c r="E71" s="164"/>
      <c r="F71" s="164"/>
      <c r="G71" s="164"/>
      <c r="H71" s="164"/>
      <c r="I71" s="164"/>
      <c r="J71" s="164"/>
      <c r="K71" s="164"/>
      <c r="L71" s="164"/>
      <c r="M71" s="164"/>
      <c r="N71" s="164"/>
      <c r="O71" s="164"/>
      <c r="P71" s="164"/>
      <c r="Q71" s="164"/>
      <c r="R71" s="164"/>
      <c r="S71" s="164"/>
      <c r="T71" s="164"/>
      <c r="U71" s="164"/>
      <c r="V71" s="164"/>
      <c r="W71" s="164"/>
      <c r="X71" s="164"/>
      <c r="Y71" s="164"/>
      <c r="Z71" s="164"/>
      <c r="AA71" s="164"/>
      <c r="AB71" s="164"/>
      <c r="AC71" s="164"/>
      <c r="AD71" s="164"/>
      <c r="AE71" s="164"/>
      <c r="AF71" s="164"/>
      <c r="AG71" s="164"/>
    </row>
    <row r="72" ht="15.75" customHeight="1" spans="1:33" x14ac:dyDescent="0.25">
      <c r="A72" s="164"/>
      <c r="B72" s="164"/>
      <c r="C72" s="164"/>
      <c r="D72" s="164"/>
      <c r="E72" s="164"/>
      <c r="F72" s="164"/>
      <c r="G72" s="164"/>
      <c r="H72" s="164"/>
      <c r="I72" s="164"/>
      <c r="J72" s="164"/>
      <c r="K72" s="164"/>
      <c r="L72" s="164"/>
      <c r="M72" s="164"/>
      <c r="N72" s="164"/>
      <c r="O72" s="164"/>
      <c r="P72" s="164"/>
      <c r="Q72" s="164"/>
      <c r="R72" s="164"/>
      <c r="S72" s="164"/>
      <c r="T72" s="164"/>
      <c r="U72" s="164"/>
      <c r="V72" s="164"/>
      <c r="W72" s="164"/>
      <c r="X72" s="164"/>
      <c r="Y72" s="164"/>
      <c r="Z72" s="164"/>
      <c r="AA72" s="164"/>
      <c r="AB72" s="164"/>
      <c r="AC72" s="164"/>
      <c r="AD72" s="164"/>
      <c r="AE72" s="164"/>
      <c r="AF72" s="164"/>
      <c r="AG72" s="164"/>
    </row>
    <row r="73" ht="15.75" customHeight="1" spans="1:33" x14ac:dyDescent="0.25">
      <c r="A73" s="164"/>
      <c r="B73" s="164"/>
      <c r="C73" s="164"/>
      <c r="D73" s="164"/>
      <c r="E73" s="164"/>
      <c r="F73" s="164"/>
      <c r="G73" s="164"/>
      <c r="H73" s="164"/>
      <c r="I73" s="164"/>
      <c r="J73" s="164"/>
      <c r="K73" s="164"/>
      <c r="L73" s="164"/>
      <c r="M73" s="164"/>
      <c r="N73" s="164"/>
      <c r="O73" s="164"/>
      <c r="P73" s="164"/>
      <c r="Q73" s="164"/>
      <c r="R73" s="164"/>
      <c r="S73" s="164"/>
      <c r="T73" s="164"/>
      <c r="U73" s="164"/>
      <c r="V73" s="164"/>
      <c r="W73" s="164"/>
      <c r="X73" s="164"/>
      <c r="Y73" s="164"/>
      <c r="Z73" s="164"/>
      <c r="AA73" s="164"/>
      <c r="AB73" s="164"/>
      <c r="AC73" s="164"/>
      <c r="AD73" s="164"/>
      <c r="AE73" s="164"/>
      <c r="AF73" s="164"/>
      <c r="AG73" s="164"/>
    </row>
    <row r="74" ht="15.75" customHeight="1" spans="1:33" x14ac:dyDescent="0.25">
      <c r="A74" s="164"/>
      <c r="B74" s="164"/>
      <c r="C74" s="164"/>
      <c r="D74" s="164"/>
      <c r="E74" s="164"/>
      <c r="F74" s="164"/>
      <c r="G74" s="164"/>
      <c r="H74" s="164"/>
      <c r="I74" s="164"/>
      <c r="J74" s="164"/>
      <c r="K74" s="164"/>
      <c r="L74" s="164"/>
      <c r="M74" s="164"/>
      <c r="N74" s="164"/>
      <c r="O74" s="164"/>
      <c r="P74" s="164"/>
      <c r="Q74" s="164"/>
      <c r="R74" s="164"/>
      <c r="S74" s="164"/>
      <c r="T74" s="164"/>
      <c r="U74" s="164"/>
      <c r="V74" s="164"/>
      <c r="W74" s="164"/>
      <c r="X74" s="164"/>
      <c r="Y74" s="164"/>
      <c r="Z74" s="164"/>
      <c r="AA74" s="164"/>
      <c r="AB74" s="164"/>
      <c r="AC74" s="164"/>
      <c r="AD74" s="164"/>
      <c r="AE74" s="164"/>
      <c r="AF74" s="164"/>
      <c r="AG74" s="164"/>
    </row>
    <row r="75" ht="15.75" customHeight="1" spans="1:33" x14ac:dyDescent="0.25">
      <c r="A75" s="164"/>
      <c r="B75" s="164"/>
      <c r="C75" s="164"/>
      <c r="D75" s="164"/>
      <c r="E75" s="164"/>
      <c r="F75" s="164"/>
      <c r="G75" s="164"/>
      <c r="H75" s="164"/>
      <c r="I75" s="164"/>
      <c r="J75" s="164"/>
      <c r="K75" s="164"/>
      <c r="L75" s="164"/>
      <c r="M75" s="164"/>
      <c r="N75" s="164"/>
      <c r="O75" s="164"/>
      <c r="P75" s="164"/>
      <c r="Q75" s="164"/>
      <c r="R75" s="164"/>
      <c r="S75" s="164"/>
      <c r="T75" s="164"/>
      <c r="U75" s="164"/>
      <c r="V75" s="164"/>
      <c r="W75" s="164"/>
      <c r="X75" s="164"/>
      <c r="Y75" s="164"/>
      <c r="Z75" s="164"/>
      <c r="AA75" s="164"/>
      <c r="AB75" s="164"/>
      <c r="AC75" s="164"/>
      <c r="AD75" s="164"/>
      <c r="AE75" s="164"/>
      <c r="AF75" s="164"/>
      <c r="AG75" s="164"/>
    </row>
    <row r="76" ht="15.75" customHeight="1" spans="1:33" x14ac:dyDescent="0.25">
      <c r="A76" s="164"/>
      <c r="B76" s="164"/>
      <c r="C76" s="164"/>
      <c r="D76" s="164"/>
      <c r="E76" s="164"/>
      <c r="F76" s="164"/>
      <c r="G76" s="164"/>
      <c r="H76" s="164"/>
      <c r="I76" s="164"/>
      <c r="J76" s="164"/>
      <c r="K76" s="164"/>
      <c r="L76" s="164"/>
      <c r="M76" s="164"/>
      <c r="N76" s="164"/>
      <c r="O76" s="164"/>
      <c r="P76" s="164"/>
      <c r="Q76" s="164"/>
      <c r="R76" s="164"/>
      <c r="S76" s="164"/>
      <c r="T76" s="164"/>
      <c r="U76" s="164"/>
      <c r="V76" s="164"/>
      <c r="W76" s="164"/>
      <c r="X76" s="164"/>
      <c r="Y76" s="164"/>
      <c r="Z76" s="164"/>
      <c r="AA76" s="164"/>
      <c r="AB76" s="164"/>
      <c r="AC76" s="164"/>
      <c r="AD76" s="164"/>
      <c r="AE76" s="164"/>
      <c r="AF76" s="164"/>
      <c r="AG76" s="164"/>
    </row>
    <row r="77" ht="15.75" customHeight="1" spans="1:33" x14ac:dyDescent="0.25">
      <c r="A77" s="164"/>
      <c r="B77" s="164"/>
      <c r="C77" s="164"/>
      <c r="D77" s="164"/>
      <c r="E77" s="164"/>
      <c r="F77" s="164"/>
      <c r="G77" s="164"/>
      <c r="H77" s="164"/>
      <c r="I77" s="164"/>
      <c r="J77" s="164"/>
      <c r="K77" s="164"/>
      <c r="L77" s="164"/>
      <c r="M77" s="164"/>
      <c r="N77" s="164"/>
      <c r="O77" s="164"/>
      <c r="P77" s="164"/>
      <c r="Q77" s="164"/>
      <c r="R77" s="164"/>
      <c r="S77" s="164"/>
      <c r="T77" s="164"/>
      <c r="U77" s="164"/>
      <c r="V77" s="164"/>
      <c r="W77" s="164"/>
      <c r="X77" s="164"/>
      <c r="Y77" s="164"/>
      <c r="Z77" s="164"/>
      <c r="AA77" s="164"/>
      <c r="AB77" s="164"/>
      <c r="AC77" s="164"/>
      <c r="AD77" s="164"/>
      <c r="AE77" s="164"/>
      <c r="AF77" s="164"/>
      <c r="AG77" s="164"/>
    </row>
    <row r="78" ht="15.75" customHeight="1" spans="1:33" x14ac:dyDescent="0.25">
      <c r="A78" s="164"/>
      <c r="B78" s="164"/>
      <c r="C78" s="164"/>
      <c r="D78" s="164"/>
      <c r="E78" s="164"/>
      <c r="F78" s="164"/>
      <c r="G78" s="164"/>
      <c r="H78" s="164"/>
      <c r="I78" s="164"/>
      <c r="J78" s="164"/>
      <c r="K78" s="164"/>
      <c r="L78" s="164"/>
      <c r="M78" s="164"/>
      <c r="N78" s="164"/>
      <c r="O78" s="164"/>
      <c r="P78" s="164"/>
      <c r="Q78" s="164"/>
      <c r="R78" s="164"/>
      <c r="S78" s="164"/>
      <c r="T78" s="164"/>
      <c r="U78" s="164"/>
      <c r="V78" s="164"/>
      <c r="W78" s="164"/>
      <c r="X78" s="164"/>
      <c r="Y78" s="164"/>
      <c r="Z78" s="164"/>
      <c r="AA78" s="164"/>
      <c r="AB78" s="164"/>
      <c r="AC78" s="164"/>
      <c r="AD78" s="164"/>
      <c r="AE78" s="164"/>
      <c r="AF78" s="164"/>
      <c r="AG78" s="164"/>
    </row>
    <row r="79" ht="15.75" customHeight="1" spans="1:33" x14ac:dyDescent="0.25">
      <c r="A79" s="164"/>
      <c r="B79" s="164"/>
      <c r="C79" s="164"/>
      <c r="D79" s="164"/>
      <c r="E79" s="164"/>
      <c r="F79" s="164"/>
      <c r="G79" s="164"/>
      <c r="H79" s="164"/>
      <c r="I79" s="164"/>
      <c r="J79" s="164"/>
      <c r="K79" s="164"/>
      <c r="L79" s="164"/>
      <c r="M79" s="164"/>
      <c r="N79" s="164"/>
      <c r="O79" s="164"/>
      <c r="P79" s="164"/>
      <c r="Q79" s="164"/>
      <c r="R79" s="164"/>
      <c r="S79" s="164"/>
      <c r="T79" s="164"/>
      <c r="U79" s="164"/>
      <c r="V79" s="164"/>
      <c r="W79" s="164"/>
      <c r="X79" s="164"/>
      <c r="Y79" s="164"/>
      <c r="Z79" s="164"/>
      <c r="AA79" s="164"/>
      <c r="AB79" s="164"/>
      <c r="AC79" s="164"/>
      <c r="AD79" s="164"/>
      <c r="AE79" s="164"/>
      <c r="AF79" s="164"/>
      <c r="AG79" s="164"/>
    </row>
    <row r="80" ht="15.75" customHeight="1" spans="1:33" x14ac:dyDescent="0.25">
      <c r="A80" s="164"/>
      <c r="B80" s="164"/>
      <c r="C80" s="164"/>
      <c r="D80" s="164"/>
      <c r="E80" s="164"/>
      <c r="F80" s="164"/>
      <c r="G80" s="164"/>
      <c r="H80" s="164"/>
      <c r="I80" s="164"/>
      <c r="J80" s="164"/>
      <c r="K80" s="164"/>
      <c r="L80" s="164"/>
      <c r="M80" s="164"/>
      <c r="N80" s="164"/>
      <c r="O80" s="164"/>
      <c r="P80" s="164"/>
      <c r="Q80" s="164"/>
      <c r="R80" s="164"/>
      <c r="S80" s="164"/>
      <c r="T80" s="164"/>
      <c r="U80" s="164"/>
      <c r="V80" s="164"/>
      <c r="W80" s="164"/>
      <c r="X80" s="164"/>
      <c r="Y80" s="164"/>
      <c r="Z80" s="164"/>
      <c r="AA80" s="164"/>
      <c r="AB80" s="164"/>
      <c r="AC80" s="164"/>
      <c r="AD80" s="164"/>
      <c r="AE80" s="164"/>
      <c r="AF80" s="164"/>
      <c r="AG80" s="164"/>
    </row>
    <row r="81" ht="15.75" customHeight="1" spans="1:33" x14ac:dyDescent="0.25">
      <c r="A81" s="164"/>
      <c r="B81" s="164"/>
      <c r="C81" s="164"/>
      <c r="D81" s="164"/>
      <c r="E81" s="164"/>
      <c r="F81" s="164"/>
      <c r="G81" s="164"/>
      <c r="H81" s="164"/>
      <c r="I81" s="164"/>
      <c r="J81" s="164"/>
      <c r="K81" s="164"/>
      <c r="L81" s="164"/>
      <c r="M81" s="164"/>
      <c r="N81" s="164"/>
      <c r="O81" s="164"/>
      <c r="P81" s="164"/>
      <c r="Q81" s="164"/>
      <c r="R81" s="164"/>
      <c r="S81" s="164"/>
      <c r="T81" s="164"/>
      <c r="U81" s="164"/>
      <c r="V81" s="164"/>
      <c r="W81" s="164"/>
      <c r="X81" s="164"/>
      <c r="Y81" s="164"/>
      <c r="Z81" s="164"/>
      <c r="AA81" s="164"/>
      <c r="AB81" s="164"/>
      <c r="AC81" s="164"/>
      <c r="AD81" s="164"/>
      <c r="AE81" s="164"/>
      <c r="AF81" s="164"/>
      <c r="AG81" s="164"/>
    </row>
    <row r="82" ht="15.75" customHeight="1" spans="1:33" x14ac:dyDescent="0.25">
      <c r="A82" s="164"/>
      <c r="B82" s="164"/>
      <c r="C82" s="164"/>
      <c r="D82" s="164"/>
      <c r="E82" s="164"/>
      <c r="F82" s="164"/>
      <c r="G82" s="164"/>
      <c r="H82" s="164"/>
      <c r="I82" s="164"/>
      <c r="J82" s="164"/>
      <c r="K82" s="164"/>
      <c r="L82" s="164"/>
      <c r="M82" s="164"/>
      <c r="N82" s="164"/>
      <c r="O82" s="164"/>
      <c r="P82" s="164"/>
      <c r="Q82" s="164"/>
      <c r="R82" s="164"/>
      <c r="S82" s="164"/>
      <c r="T82" s="164"/>
      <c r="U82" s="164"/>
      <c r="V82" s="164"/>
      <c r="W82" s="164"/>
      <c r="X82" s="164"/>
      <c r="Y82" s="164"/>
      <c r="Z82" s="164"/>
      <c r="AA82" s="164"/>
      <c r="AB82" s="164"/>
      <c r="AC82" s="164"/>
      <c r="AD82" s="164"/>
      <c r="AE82" s="164"/>
      <c r="AF82" s="164"/>
      <c r="AG82" s="164"/>
    </row>
    <row r="83" ht="15.75" customHeight="1" spans="1:33" x14ac:dyDescent="0.25">
      <c r="A83" s="164"/>
      <c r="B83" s="164"/>
      <c r="C83" s="164"/>
      <c r="D83" s="164"/>
      <c r="E83" s="164"/>
      <c r="F83" s="164"/>
      <c r="G83" s="164"/>
      <c r="H83" s="164"/>
      <c r="I83" s="164"/>
      <c r="J83" s="164"/>
      <c r="K83" s="164"/>
      <c r="L83" s="164"/>
      <c r="M83" s="164"/>
      <c r="N83" s="164"/>
      <c r="O83" s="164"/>
      <c r="P83" s="164"/>
      <c r="Q83" s="164"/>
      <c r="R83" s="164"/>
      <c r="S83" s="164"/>
      <c r="T83" s="164"/>
      <c r="U83" s="164"/>
      <c r="V83" s="164"/>
      <c r="W83" s="164"/>
      <c r="X83" s="164"/>
      <c r="Y83" s="164"/>
      <c r="Z83" s="164"/>
      <c r="AA83" s="164"/>
      <c r="AB83" s="164"/>
      <c r="AC83" s="164"/>
      <c r="AD83" s="164"/>
      <c r="AE83" s="164"/>
      <c r="AF83" s="164"/>
      <c r="AG83" s="164"/>
    </row>
    <row r="84" ht="15.75" customHeight="1" spans="1:33" x14ac:dyDescent="0.25">
      <c r="A84" s="164"/>
      <c r="B84" s="164"/>
      <c r="C84" s="164"/>
      <c r="D84" s="164"/>
      <c r="E84" s="164"/>
      <c r="F84" s="164"/>
      <c r="G84" s="164"/>
      <c r="H84" s="164"/>
      <c r="I84" s="164"/>
      <c r="J84" s="164"/>
      <c r="K84" s="164"/>
      <c r="L84" s="164"/>
      <c r="M84" s="164"/>
      <c r="N84" s="164"/>
      <c r="O84" s="164"/>
      <c r="P84" s="164"/>
      <c r="Q84" s="164"/>
      <c r="R84" s="164"/>
      <c r="S84" s="164"/>
      <c r="T84" s="164"/>
      <c r="U84" s="164"/>
      <c r="V84" s="164"/>
      <c r="W84" s="164"/>
      <c r="X84" s="164"/>
      <c r="Y84" s="164"/>
      <c r="Z84" s="164"/>
      <c r="AA84" s="164"/>
      <c r="AB84" s="164"/>
      <c r="AC84" s="164"/>
      <c r="AD84" s="164"/>
      <c r="AE84" s="164"/>
      <c r="AF84" s="164"/>
      <c r="AG84" s="164"/>
    </row>
    <row r="85" ht="15.75" customHeight="1" spans="1:33" x14ac:dyDescent="0.25">
      <c r="A85" s="164"/>
      <c r="B85" s="164"/>
      <c r="C85" s="164"/>
      <c r="D85" s="164"/>
      <c r="E85" s="164"/>
      <c r="F85" s="164"/>
      <c r="G85" s="164"/>
      <c r="H85" s="164"/>
      <c r="I85" s="164"/>
      <c r="J85" s="164"/>
      <c r="K85" s="164"/>
      <c r="L85" s="164"/>
      <c r="M85" s="164"/>
      <c r="N85" s="164"/>
      <c r="O85" s="164"/>
      <c r="P85" s="164"/>
      <c r="Q85" s="164"/>
      <c r="R85" s="164"/>
      <c r="S85" s="164"/>
      <c r="T85" s="164"/>
      <c r="U85" s="164"/>
      <c r="V85" s="164"/>
      <c r="W85" s="164"/>
      <c r="X85" s="164"/>
      <c r="Y85" s="164"/>
      <c r="Z85" s="164"/>
      <c r="AA85" s="164"/>
      <c r="AB85" s="164"/>
      <c r="AC85" s="164"/>
      <c r="AD85" s="164"/>
      <c r="AE85" s="164"/>
      <c r="AF85" s="164"/>
      <c r="AG85" s="164"/>
    </row>
    <row r="86" ht="15.75" customHeight="1" spans="1:33" x14ac:dyDescent="0.25">
      <c r="A86" s="164"/>
      <c r="B86" s="164"/>
      <c r="C86" s="164"/>
      <c r="D86" s="164"/>
      <c r="E86" s="164"/>
      <c r="F86" s="164"/>
      <c r="G86" s="164"/>
      <c r="H86" s="164"/>
      <c r="I86" s="164"/>
      <c r="J86" s="164"/>
      <c r="K86" s="164"/>
      <c r="L86" s="164"/>
      <c r="M86" s="164"/>
      <c r="N86" s="164"/>
      <c r="O86" s="164"/>
      <c r="P86" s="164"/>
      <c r="Q86" s="164"/>
      <c r="R86" s="164"/>
      <c r="S86" s="164"/>
      <c r="T86" s="164"/>
      <c r="U86" s="164"/>
      <c r="V86" s="164"/>
      <c r="W86" s="164"/>
      <c r="X86" s="164"/>
      <c r="Y86" s="164"/>
      <c r="Z86" s="164"/>
      <c r="AA86" s="164"/>
      <c r="AB86" s="164"/>
      <c r="AC86" s="164"/>
      <c r="AD86" s="164"/>
      <c r="AE86" s="164"/>
      <c r="AF86" s="164"/>
      <c r="AG86" s="164"/>
    </row>
    <row r="87" ht="15.75" customHeight="1" spans="1:33" x14ac:dyDescent="0.25">
      <c r="A87" s="164"/>
      <c r="B87" s="164"/>
      <c r="C87" s="164"/>
      <c r="D87" s="164"/>
      <c r="E87" s="164"/>
      <c r="F87" s="164"/>
      <c r="G87" s="164"/>
      <c r="H87" s="164"/>
      <c r="I87" s="164"/>
      <c r="J87" s="164"/>
      <c r="K87" s="164"/>
      <c r="L87" s="164"/>
      <c r="M87" s="164"/>
      <c r="N87" s="164"/>
      <c r="O87" s="164"/>
      <c r="P87" s="164"/>
      <c r="Q87" s="164"/>
      <c r="R87" s="164"/>
      <c r="S87" s="164"/>
      <c r="T87" s="164"/>
      <c r="U87" s="164"/>
      <c r="V87" s="164"/>
      <c r="W87" s="164"/>
      <c r="X87" s="164"/>
      <c r="Y87" s="164"/>
      <c r="Z87" s="164"/>
      <c r="AA87" s="164"/>
      <c r="AB87" s="164"/>
      <c r="AC87" s="164"/>
      <c r="AD87" s="164"/>
      <c r="AE87" s="164"/>
      <c r="AF87" s="164"/>
      <c r="AG87" s="164"/>
    </row>
    <row r="88" ht="15.75" customHeight="1" spans="1:33" x14ac:dyDescent="0.25">
      <c r="A88" s="164"/>
      <c r="B88" s="164"/>
      <c r="C88" s="164"/>
      <c r="D88" s="164"/>
      <c r="E88" s="164"/>
      <c r="F88" s="164"/>
      <c r="G88" s="164"/>
      <c r="H88" s="164"/>
      <c r="I88" s="164"/>
      <c r="J88" s="164"/>
      <c r="K88" s="164"/>
      <c r="L88" s="164"/>
      <c r="M88" s="164"/>
      <c r="N88" s="164"/>
      <c r="O88" s="164"/>
      <c r="P88" s="164"/>
      <c r="Q88" s="164"/>
      <c r="R88" s="164"/>
      <c r="S88" s="164"/>
      <c r="T88" s="164"/>
      <c r="U88" s="164"/>
      <c r="V88" s="164"/>
      <c r="W88" s="164"/>
      <c r="X88" s="164"/>
      <c r="Y88" s="164"/>
      <c r="Z88" s="164"/>
      <c r="AA88" s="164"/>
      <c r="AB88" s="164"/>
      <c r="AC88" s="164"/>
      <c r="AD88" s="164"/>
      <c r="AE88" s="164"/>
      <c r="AF88" s="164"/>
      <c r="AG88" s="164"/>
    </row>
    <row r="89" ht="15.75" customHeight="1" spans="1:33" x14ac:dyDescent="0.25">
      <c r="A89" s="164"/>
      <c r="B89" s="164"/>
      <c r="C89" s="164"/>
      <c r="D89" s="164"/>
      <c r="E89" s="164"/>
      <c r="F89" s="164"/>
      <c r="G89" s="164"/>
      <c r="H89" s="164"/>
      <c r="I89" s="164"/>
      <c r="J89" s="164"/>
      <c r="K89" s="164"/>
      <c r="L89" s="164"/>
      <c r="M89" s="164"/>
      <c r="N89" s="164"/>
      <c r="O89" s="164"/>
      <c r="P89" s="164"/>
      <c r="Q89" s="164"/>
      <c r="R89" s="164"/>
      <c r="S89" s="164"/>
      <c r="T89" s="164"/>
      <c r="U89" s="164"/>
      <c r="V89" s="164"/>
      <c r="W89" s="164"/>
      <c r="X89" s="164"/>
      <c r="Y89" s="164"/>
      <c r="Z89" s="164"/>
      <c r="AA89" s="164"/>
      <c r="AB89" s="164"/>
      <c r="AC89" s="164"/>
      <c r="AD89" s="164"/>
      <c r="AE89" s="164"/>
      <c r="AF89" s="164"/>
      <c r="AG89" s="164"/>
    </row>
    <row r="90" ht="15.75" customHeight="1" spans="1:33" x14ac:dyDescent="0.25">
      <c r="A90" s="164"/>
      <c r="B90" s="164"/>
      <c r="C90" s="164"/>
      <c r="D90" s="164"/>
      <c r="E90" s="164"/>
      <c r="F90" s="164"/>
      <c r="G90" s="164"/>
      <c r="H90" s="164"/>
      <c r="I90" s="164"/>
      <c r="J90" s="164"/>
      <c r="K90" s="164"/>
      <c r="L90" s="164"/>
      <c r="M90" s="164"/>
      <c r="N90" s="164"/>
      <c r="O90" s="164"/>
      <c r="P90" s="164"/>
      <c r="Q90" s="164"/>
      <c r="R90" s="164"/>
      <c r="S90" s="164"/>
      <c r="T90" s="164"/>
      <c r="U90" s="164"/>
      <c r="V90" s="164"/>
      <c r="W90" s="164"/>
      <c r="X90" s="164"/>
      <c r="Y90" s="164"/>
      <c r="Z90" s="164"/>
      <c r="AA90" s="164"/>
      <c r="AB90" s="164"/>
      <c r="AC90" s="164"/>
      <c r="AD90" s="164"/>
      <c r="AE90" s="164"/>
      <c r="AF90" s="164"/>
      <c r="AG90" s="164"/>
    </row>
    <row r="91" ht="15.75" customHeight="1" spans="1:33" x14ac:dyDescent="0.25">
      <c r="A91" s="164"/>
      <c r="B91" s="164"/>
      <c r="C91" s="164"/>
      <c r="D91" s="164"/>
      <c r="E91" s="164"/>
      <c r="F91" s="164"/>
      <c r="G91" s="164"/>
      <c r="H91" s="164"/>
      <c r="I91" s="164"/>
      <c r="J91" s="164"/>
      <c r="K91" s="164"/>
      <c r="L91" s="164"/>
      <c r="M91" s="164"/>
      <c r="N91" s="164"/>
      <c r="O91" s="164"/>
      <c r="P91" s="164"/>
      <c r="Q91" s="164"/>
      <c r="R91" s="164"/>
      <c r="S91" s="164"/>
      <c r="T91" s="164"/>
      <c r="U91" s="164"/>
      <c r="V91" s="164"/>
      <c r="W91" s="164"/>
      <c r="X91" s="164"/>
      <c r="Y91" s="164"/>
      <c r="Z91" s="164"/>
      <c r="AA91" s="164"/>
      <c r="AB91" s="164"/>
      <c r="AC91" s="164"/>
      <c r="AD91" s="164"/>
      <c r="AE91" s="164"/>
      <c r="AF91" s="164"/>
      <c r="AG91" s="164"/>
    </row>
    <row r="92" ht="15.75" customHeight="1" spans="1:33" x14ac:dyDescent="0.25">
      <c r="A92" s="164"/>
      <c r="B92" s="164"/>
      <c r="C92" s="164"/>
      <c r="D92" s="164"/>
      <c r="E92" s="164"/>
      <c r="F92" s="164"/>
      <c r="G92" s="164"/>
      <c r="H92" s="164"/>
      <c r="I92" s="164"/>
      <c r="J92" s="164"/>
      <c r="K92" s="164"/>
      <c r="L92" s="164"/>
      <c r="M92" s="164"/>
      <c r="N92" s="164"/>
      <c r="O92" s="164"/>
      <c r="P92" s="164"/>
      <c r="Q92" s="164"/>
      <c r="R92" s="164"/>
      <c r="S92" s="164"/>
      <c r="T92" s="164"/>
      <c r="U92" s="164"/>
      <c r="V92" s="164"/>
      <c r="W92" s="164"/>
      <c r="X92" s="164"/>
      <c r="Y92" s="164"/>
      <c r="Z92" s="164"/>
      <c r="AA92" s="164"/>
      <c r="AB92" s="164"/>
      <c r="AC92" s="164"/>
      <c r="AD92" s="164"/>
      <c r="AE92" s="164"/>
      <c r="AF92" s="164"/>
      <c r="AG92" s="164"/>
    </row>
    <row r="93" ht="15.75" customHeight="1" spans="1:33" x14ac:dyDescent="0.25">
      <c r="A93" s="164"/>
      <c r="B93" s="164"/>
      <c r="C93" s="164"/>
      <c r="D93" s="164"/>
      <c r="E93" s="164"/>
      <c r="F93" s="164"/>
      <c r="G93" s="164"/>
      <c r="H93" s="164"/>
      <c r="I93" s="164"/>
      <c r="J93" s="164"/>
      <c r="K93" s="164"/>
      <c r="L93" s="164"/>
      <c r="M93" s="164"/>
      <c r="N93" s="164"/>
      <c r="O93" s="164"/>
      <c r="P93" s="164"/>
      <c r="Q93" s="164"/>
      <c r="R93" s="164"/>
      <c r="S93" s="164"/>
      <c r="T93" s="164"/>
      <c r="U93" s="164"/>
      <c r="V93" s="164"/>
      <c r="W93" s="164"/>
      <c r="X93" s="164"/>
      <c r="Y93" s="164"/>
      <c r="Z93" s="164"/>
      <c r="AA93" s="164"/>
      <c r="AB93" s="164"/>
      <c r="AC93" s="164"/>
      <c r="AD93" s="164"/>
      <c r="AE93" s="164"/>
      <c r="AF93" s="164"/>
      <c r="AG93" s="164"/>
    </row>
    <row r="94" ht="15.75" customHeight="1" spans="1:33" x14ac:dyDescent="0.25">
      <c r="A94" s="164"/>
      <c r="B94" s="164"/>
      <c r="C94" s="164"/>
      <c r="D94" s="164"/>
      <c r="E94" s="164"/>
      <c r="F94" s="164"/>
      <c r="G94" s="164"/>
      <c r="H94" s="164"/>
      <c r="I94" s="164"/>
      <c r="J94" s="164"/>
      <c r="K94" s="164"/>
      <c r="L94" s="164"/>
      <c r="M94" s="164"/>
      <c r="N94" s="164"/>
      <c r="O94" s="164"/>
      <c r="P94" s="164"/>
      <c r="Q94" s="164"/>
      <c r="R94" s="164"/>
      <c r="S94" s="164"/>
      <c r="T94" s="164"/>
      <c r="U94" s="164"/>
      <c r="V94" s="164"/>
      <c r="W94" s="164"/>
      <c r="X94" s="164"/>
      <c r="Y94" s="164"/>
      <c r="Z94" s="164"/>
      <c r="AA94" s="164"/>
      <c r="AB94" s="164"/>
      <c r="AC94" s="164"/>
      <c r="AD94" s="164"/>
      <c r="AE94" s="164"/>
      <c r="AF94" s="164"/>
      <c r="AG94" s="164"/>
    </row>
    <row r="95" ht="15.75" customHeight="1" spans="1:33" x14ac:dyDescent="0.25">
      <c r="A95" s="164"/>
      <c r="B95" s="164"/>
      <c r="C95" s="164"/>
      <c r="D95" s="164"/>
      <c r="E95" s="164"/>
      <c r="F95" s="164"/>
      <c r="G95" s="164"/>
      <c r="H95" s="164"/>
      <c r="I95" s="164"/>
      <c r="J95" s="164"/>
      <c r="K95" s="164"/>
      <c r="L95" s="164"/>
      <c r="M95" s="164"/>
      <c r="N95" s="164"/>
      <c r="O95" s="164"/>
      <c r="P95" s="164"/>
      <c r="Q95" s="164"/>
      <c r="R95" s="164"/>
      <c r="S95" s="164"/>
      <c r="T95" s="164"/>
      <c r="U95" s="164"/>
      <c r="V95" s="164"/>
      <c r="W95" s="164"/>
      <c r="X95" s="164"/>
      <c r="Y95" s="164"/>
      <c r="Z95" s="164"/>
      <c r="AA95" s="164"/>
      <c r="AB95" s="164"/>
      <c r="AC95" s="164"/>
      <c r="AD95" s="164"/>
      <c r="AE95" s="164"/>
      <c r="AF95" s="164"/>
      <c r="AG95" s="164"/>
    </row>
    <row r="96" ht="15.75" customHeight="1" spans="1:33" x14ac:dyDescent="0.25">
      <c r="A96" s="164"/>
      <c r="B96" s="164"/>
      <c r="C96" s="164"/>
      <c r="D96" s="164"/>
      <c r="E96" s="164"/>
      <c r="F96" s="164"/>
      <c r="G96" s="164"/>
      <c r="H96" s="164"/>
      <c r="I96" s="164"/>
      <c r="J96" s="164"/>
      <c r="K96" s="164"/>
      <c r="L96" s="164"/>
      <c r="M96" s="164"/>
      <c r="N96" s="164"/>
      <c r="O96" s="164"/>
      <c r="P96" s="164"/>
      <c r="Q96" s="164"/>
      <c r="R96" s="164"/>
      <c r="S96" s="164"/>
      <c r="T96" s="164"/>
      <c r="U96" s="164"/>
      <c r="V96" s="164"/>
      <c r="W96" s="164"/>
      <c r="X96" s="164"/>
      <c r="Y96" s="164"/>
      <c r="Z96" s="164"/>
      <c r="AA96" s="164"/>
      <c r="AB96" s="164"/>
      <c r="AC96" s="164"/>
      <c r="AD96" s="164"/>
      <c r="AE96" s="164"/>
      <c r="AF96" s="164"/>
      <c r="AG96" s="164"/>
    </row>
    <row r="97" ht="15.75" customHeight="1" spans="1:33" x14ac:dyDescent="0.25">
      <c r="A97" s="164"/>
      <c r="B97" s="164"/>
      <c r="C97" s="164"/>
      <c r="D97" s="164"/>
      <c r="E97" s="164"/>
      <c r="F97" s="164"/>
      <c r="G97" s="164"/>
      <c r="H97" s="164"/>
      <c r="I97" s="164"/>
      <c r="J97" s="164"/>
      <c r="K97" s="164"/>
      <c r="L97" s="164"/>
      <c r="M97" s="164"/>
      <c r="N97" s="164"/>
      <c r="O97" s="164"/>
      <c r="P97" s="164"/>
      <c r="Q97" s="164"/>
      <c r="R97" s="164"/>
      <c r="S97" s="164"/>
      <c r="T97" s="164"/>
      <c r="U97" s="164"/>
      <c r="V97" s="164"/>
      <c r="W97" s="164"/>
      <c r="X97" s="164"/>
      <c r="Y97" s="164"/>
      <c r="Z97" s="164"/>
      <c r="AA97" s="164"/>
      <c r="AB97" s="164"/>
      <c r="AC97" s="164"/>
      <c r="AD97" s="164"/>
      <c r="AE97" s="164"/>
      <c r="AF97" s="164"/>
      <c r="AG97" s="164"/>
    </row>
    <row r="98" ht="15.75" customHeight="1" spans="1:33" x14ac:dyDescent="0.25">
      <c r="A98" s="164"/>
      <c r="B98" s="164"/>
      <c r="C98" s="164"/>
      <c r="D98" s="164"/>
      <c r="E98" s="164"/>
      <c r="F98" s="164"/>
      <c r="G98" s="164"/>
      <c r="H98" s="164"/>
      <c r="I98" s="164"/>
      <c r="J98" s="164"/>
      <c r="K98" s="164"/>
      <c r="L98" s="164"/>
      <c r="M98" s="164"/>
      <c r="N98" s="164"/>
      <c r="O98" s="164"/>
      <c r="P98" s="164"/>
      <c r="Q98" s="164"/>
      <c r="R98" s="164"/>
      <c r="S98" s="164"/>
      <c r="T98" s="164"/>
      <c r="U98" s="164"/>
      <c r="V98" s="164"/>
      <c r="W98" s="164"/>
      <c r="X98" s="164"/>
      <c r="Y98" s="164"/>
      <c r="Z98" s="164"/>
      <c r="AA98" s="164"/>
      <c r="AB98" s="164"/>
      <c r="AC98" s="164"/>
      <c r="AD98" s="164"/>
      <c r="AE98" s="164"/>
      <c r="AF98" s="164"/>
      <c r="AG98" s="164"/>
    </row>
    <row r="99" ht="15.75" customHeight="1" spans="1:33" x14ac:dyDescent="0.25">
      <c r="A99" s="164"/>
      <c r="B99" s="164"/>
      <c r="C99" s="164"/>
      <c r="D99" s="164"/>
      <c r="E99" s="164"/>
      <c r="F99" s="164"/>
      <c r="G99" s="164"/>
      <c r="H99" s="164"/>
      <c r="I99" s="164"/>
      <c r="J99" s="164"/>
      <c r="K99" s="164"/>
      <c r="L99" s="164"/>
      <c r="M99" s="164"/>
      <c r="N99" s="164"/>
      <c r="O99" s="164"/>
      <c r="P99" s="164"/>
      <c r="Q99" s="164"/>
      <c r="R99" s="164"/>
      <c r="S99" s="164"/>
      <c r="T99" s="164"/>
      <c r="U99" s="164"/>
      <c r="V99" s="164"/>
      <c r="W99" s="164"/>
      <c r="X99" s="164"/>
      <c r="Y99" s="164"/>
      <c r="Z99" s="164"/>
      <c r="AA99" s="164"/>
      <c r="AB99" s="164"/>
      <c r="AC99" s="164"/>
      <c r="AD99" s="164"/>
      <c r="AE99" s="164"/>
      <c r="AF99" s="164"/>
      <c r="AG99" s="164"/>
    </row>
    <row r="100" ht="15.75" customHeight="1" spans="1:33" x14ac:dyDescent="0.25">
      <c r="A100" s="164"/>
      <c r="B100" s="164"/>
      <c r="C100" s="164"/>
      <c r="D100" s="164"/>
      <c r="E100" s="164"/>
      <c r="F100" s="164"/>
      <c r="G100" s="164"/>
      <c r="H100" s="164"/>
      <c r="I100" s="164"/>
      <c r="J100" s="164"/>
      <c r="K100" s="164"/>
      <c r="L100" s="164"/>
      <c r="M100" s="164"/>
      <c r="N100" s="164"/>
      <c r="O100" s="164"/>
      <c r="P100" s="164"/>
      <c r="Q100" s="164"/>
      <c r="R100" s="164"/>
      <c r="S100" s="164"/>
      <c r="T100" s="164"/>
      <c r="U100" s="164"/>
      <c r="V100" s="164"/>
      <c r="W100" s="164"/>
      <c r="X100" s="164"/>
      <c r="Y100" s="164"/>
      <c r="Z100" s="164"/>
      <c r="AA100" s="164"/>
      <c r="AB100" s="164"/>
      <c r="AC100" s="164"/>
      <c r="AD100" s="164"/>
      <c r="AE100" s="164"/>
      <c r="AF100" s="164"/>
      <c r="AG100" s="164"/>
    </row>
    <row r="101" ht="15.75" customHeight="1" spans="1:33" x14ac:dyDescent="0.25">
      <c r="A101" s="164"/>
      <c r="B101" s="164"/>
      <c r="C101" s="164"/>
      <c r="D101" s="164"/>
      <c r="E101" s="164"/>
      <c r="F101" s="164"/>
      <c r="G101" s="164"/>
      <c r="H101" s="164"/>
      <c r="I101" s="164"/>
      <c r="J101" s="164"/>
      <c r="K101" s="164"/>
      <c r="L101" s="164"/>
      <c r="M101" s="164"/>
      <c r="N101" s="164"/>
      <c r="O101" s="164"/>
      <c r="P101" s="164"/>
      <c r="Q101" s="164"/>
      <c r="R101" s="164"/>
      <c r="S101" s="164"/>
      <c r="T101" s="164"/>
      <c r="U101" s="164"/>
      <c r="V101" s="164"/>
      <c r="W101" s="164"/>
      <c r="X101" s="164"/>
      <c r="Y101" s="164"/>
      <c r="Z101" s="164"/>
      <c r="AA101" s="164"/>
      <c r="AB101" s="164"/>
      <c r="AC101" s="164"/>
      <c r="AD101" s="164"/>
      <c r="AE101" s="164"/>
      <c r="AF101" s="164"/>
      <c r="AG101" s="164"/>
    </row>
    <row r="102" ht="15.75" customHeight="1" spans="1:33" x14ac:dyDescent="0.25">
      <c r="A102" s="164"/>
      <c r="B102" s="164"/>
      <c r="C102" s="164"/>
      <c r="D102" s="164"/>
      <c r="E102" s="164"/>
      <c r="F102" s="164"/>
      <c r="G102" s="164"/>
      <c r="H102" s="164"/>
      <c r="I102" s="164"/>
      <c r="J102" s="164"/>
      <c r="K102" s="164"/>
      <c r="L102" s="164"/>
      <c r="M102" s="164"/>
      <c r="N102" s="164"/>
      <c r="O102" s="164"/>
      <c r="P102" s="164"/>
      <c r="Q102" s="164"/>
      <c r="R102" s="164"/>
      <c r="S102" s="164"/>
      <c r="T102" s="164"/>
      <c r="U102" s="164"/>
      <c r="V102" s="164"/>
      <c r="W102" s="164"/>
      <c r="X102" s="164"/>
      <c r="Y102" s="164"/>
      <c r="Z102" s="164"/>
      <c r="AA102" s="164"/>
      <c r="AB102" s="164"/>
      <c r="AC102" s="164"/>
      <c r="AD102" s="164"/>
      <c r="AE102" s="164"/>
      <c r="AF102" s="164"/>
      <c r="AG102" s="164"/>
    </row>
    <row r="103" ht="15.75" customHeight="1" spans="1:33" x14ac:dyDescent="0.25">
      <c r="A103" s="164"/>
      <c r="B103" s="164"/>
      <c r="C103" s="164"/>
      <c r="D103" s="164"/>
      <c r="E103" s="164"/>
      <c r="F103" s="164"/>
      <c r="G103" s="164"/>
      <c r="H103" s="164"/>
      <c r="I103" s="164"/>
      <c r="J103" s="164"/>
      <c r="K103" s="164"/>
      <c r="L103" s="164"/>
      <c r="M103" s="164"/>
      <c r="N103" s="164"/>
      <c r="O103" s="164"/>
      <c r="P103" s="164"/>
      <c r="Q103" s="164"/>
      <c r="R103" s="164"/>
      <c r="S103" s="164"/>
      <c r="T103" s="164"/>
      <c r="U103" s="164"/>
      <c r="V103" s="164"/>
      <c r="W103" s="164"/>
      <c r="X103" s="164"/>
      <c r="Y103" s="164"/>
      <c r="Z103" s="164"/>
      <c r="AA103" s="164"/>
      <c r="AB103" s="164"/>
      <c r="AC103" s="164"/>
      <c r="AD103" s="164"/>
      <c r="AE103" s="164"/>
      <c r="AF103" s="164"/>
      <c r="AG103" s="164"/>
    </row>
    <row r="104" ht="15.75" customHeight="1" spans="1:33" x14ac:dyDescent="0.25">
      <c r="A104" s="164"/>
      <c r="B104" s="164"/>
      <c r="C104" s="164"/>
      <c r="D104" s="164"/>
      <c r="E104" s="164"/>
      <c r="F104" s="164"/>
      <c r="G104" s="164"/>
      <c r="H104" s="164"/>
      <c r="I104" s="164"/>
      <c r="J104" s="164"/>
      <c r="K104" s="164"/>
      <c r="L104" s="164"/>
      <c r="M104" s="164"/>
      <c r="N104" s="164"/>
      <c r="O104" s="164"/>
      <c r="P104" s="164"/>
      <c r="Q104" s="164"/>
      <c r="R104" s="164"/>
      <c r="S104" s="164"/>
      <c r="T104" s="164"/>
      <c r="U104" s="164"/>
      <c r="V104" s="164"/>
      <c r="W104" s="164"/>
      <c r="X104" s="164"/>
      <c r="Y104" s="164"/>
      <c r="Z104" s="164"/>
      <c r="AA104" s="164"/>
      <c r="AB104" s="164"/>
      <c r="AC104" s="164"/>
      <c r="AD104" s="164"/>
      <c r="AE104" s="164"/>
      <c r="AF104" s="164"/>
      <c r="AG104" s="164"/>
    </row>
    <row r="105" ht="15.75" customHeight="1" spans="1:33" x14ac:dyDescent="0.25">
      <c r="A105" s="164"/>
      <c r="B105" s="164"/>
      <c r="C105" s="164"/>
      <c r="D105" s="164"/>
      <c r="E105" s="164"/>
      <c r="F105" s="164"/>
      <c r="G105" s="164"/>
      <c r="H105" s="164"/>
      <c r="I105" s="164"/>
      <c r="J105" s="164"/>
      <c r="K105" s="164"/>
      <c r="L105" s="164"/>
      <c r="M105" s="164"/>
      <c r="N105" s="164"/>
      <c r="O105" s="164"/>
      <c r="P105" s="164"/>
      <c r="Q105" s="164"/>
      <c r="R105" s="164"/>
      <c r="S105" s="164"/>
      <c r="T105" s="164"/>
      <c r="U105" s="164"/>
      <c r="V105" s="164"/>
      <c r="W105" s="164"/>
      <c r="X105" s="164"/>
      <c r="Y105" s="164"/>
      <c r="Z105" s="164"/>
      <c r="AA105" s="164"/>
      <c r="AB105" s="164"/>
      <c r="AC105" s="164"/>
      <c r="AD105" s="164"/>
      <c r="AE105" s="164"/>
      <c r="AF105" s="164"/>
      <c r="AG105" s="164"/>
    </row>
    <row r="106" ht="15.75" customHeight="1" spans="1:33" x14ac:dyDescent="0.25">
      <c r="A106" s="164"/>
      <c r="B106" s="164"/>
      <c r="C106" s="164"/>
      <c r="D106" s="164"/>
      <c r="E106" s="164"/>
      <c r="F106" s="164"/>
      <c r="G106" s="164"/>
      <c r="H106" s="164"/>
      <c r="I106" s="164"/>
      <c r="J106" s="164"/>
      <c r="K106" s="164"/>
      <c r="L106" s="164"/>
      <c r="M106" s="164"/>
      <c r="N106" s="164"/>
      <c r="O106" s="164"/>
      <c r="P106" s="164"/>
      <c r="Q106" s="164"/>
      <c r="R106" s="164"/>
      <c r="S106" s="164"/>
      <c r="T106" s="164"/>
      <c r="U106" s="164"/>
      <c r="V106" s="164"/>
      <c r="W106" s="164"/>
      <c r="X106" s="164"/>
      <c r="Y106" s="164"/>
      <c r="Z106" s="164"/>
      <c r="AA106" s="164"/>
      <c r="AB106" s="164"/>
      <c r="AC106" s="164"/>
      <c r="AD106" s="164"/>
      <c r="AE106" s="164"/>
      <c r="AF106" s="164"/>
      <c r="AG106" s="164"/>
    </row>
    <row r="107" ht="15.75" customHeight="1" spans="1:33" x14ac:dyDescent="0.25">
      <c r="A107" s="164"/>
      <c r="B107" s="164"/>
      <c r="C107" s="164"/>
      <c r="D107" s="164"/>
      <c r="E107" s="164"/>
      <c r="F107" s="164"/>
      <c r="G107" s="164"/>
      <c r="H107" s="164"/>
      <c r="I107" s="164"/>
      <c r="J107" s="164"/>
      <c r="K107" s="164"/>
      <c r="L107" s="164"/>
      <c r="M107" s="164"/>
      <c r="N107" s="164"/>
      <c r="O107" s="164"/>
      <c r="P107" s="164"/>
      <c r="Q107" s="164"/>
      <c r="R107" s="164"/>
      <c r="S107" s="164"/>
      <c r="T107" s="164"/>
      <c r="U107" s="164"/>
      <c r="V107" s="164"/>
      <c r="W107" s="164"/>
      <c r="X107" s="164"/>
      <c r="Y107" s="164"/>
      <c r="Z107" s="164"/>
      <c r="AA107" s="164"/>
      <c r="AB107" s="164"/>
      <c r="AC107" s="164"/>
      <c r="AD107" s="164"/>
      <c r="AE107" s="164"/>
      <c r="AF107" s="164"/>
      <c r="AG107" s="164"/>
    </row>
    <row r="108" ht="15.75" customHeight="1" spans="1:33" x14ac:dyDescent="0.25">
      <c r="A108" s="164"/>
      <c r="B108" s="164"/>
      <c r="C108" s="164"/>
      <c r="D108" s="164"/>
      <c r="E108" s="164"/>
      <c r="F108" s="164"/>
      <c r="G108" s="164"/>
      <c r="H108" s="164"/>
      <c r="I108" s="164"/>
      <c r="J108" s="164"/>
      <c r="K108" s="164"/>
      <c r="L108" s="164"/>
      <c r="M108" s="164"/>
      <c r="N108" s="164"/>
      <c r="O108" s="164"/>
      <c r="P108" s="164"/>
      <c r="Q108" s="164"/>
      <c r="R108" s="164"/>
      <c r="S108" s="164"/>
      <c r="T108" s="164"/>
      <c r="U108" s="164"/>
      <c r="V108" s="164"/>
      <c r="W108" s="164"/>
      <c r="X108" s="164"/>
      <c r="Y108" s="164"/>
      <c r="Z108" s="164"/>
      <c r="AA108" s="164"/>
      <c r="AB108" s="164"/>
      <c r="AC108" s="164"/>
      <c r="AD108" s="164"/>
      <c r="AE108" s="164"/>
      <c r="AF108" s="164"/>
      <c r="AG108" s="164"/>
    </row>
    <row r="109" ht="15.75" customHeight="1" spans="1:33" x14ac:dyDescent="0.25">
      <c r="A109" s="164"/>
      <c r="B109" s="164"/>
      <c r="C109" s="164"/>
      <c r="D109" s="164"/>
      <c r="E109" s="164"/>
      <c r="F109" s="164"/>
      <c r="G109" s="164"/>
      <c r="H109" s="164"/>
      <c r="I109" s="164"/>
      <c r="J109" s="164"/>
      <c r="K109" s="164"/>
      <c r="L109" s="164"/>
      <c r="M109" s="164"/>
      <c r="N109" s="164"/>
      <c r="O109" s="164"/>
      <c r="P109" s="164"/>
      <c r="Q109" s="164"/>
      <c r="R109" s="164"/>
      <c r="S109" s="164"/>
      <c r="T109" s="164"/>
      <c r="U109" s="164"/>
      <c r="V109" s="164"/>
      <c r="W109" s="164"/>
      <c r="X109" s="164"/>
      <c r="Y109" s="164"/>
      <c r="Z109" s="164"/>
      <c r="AA109" s="164"/>
      <c r="AB109" s="164"/>
      <c r="AC109" s="164"/>
      <c r="AD109" s="164"/>
      <c r="AE109" s="164"/>
      <c r="AF109" s="164"/>
      <c r="AG109" s="164"/>
    </row>
    <row r="110" ht="15.75" customHeight="1" spans="1:33" x14ac:dyDescent="0.25">
      <c r="A110" s="164"/>
      <c r="B110" s="164"/>
      <c r="C110" s="164"/>
      <c r="D110" s="164"/>
      <c r="E110" s="164"/>
      <c r="F110" s="164"/>
      <c r="G110" s="164"/>
      <c r="H110" s="164"/>
      <c r="I110" s="164"/>
      <c r="J110" s="164"/>
      <c r="K110" s="164"/>
      <c r="L110" s="164"/>
      <c r="M110" s="164"/>
      <c r="N110" s="164"/>
      <c r="O110" s="164"/>
      <c r="P110" s="164"/>
      <c r="Q110" s="164"/>
      <c r="R110" s="164"/>
      <c r="S110" s="164"/>
      <c r="T110" s="164"/>
      <c r="U110" s="164"/>
      <c r="V110" s="164"/>
      <c r="W110" s="164"/>
      <c r="X110" s="164"/>
      <c r="Y110" s="164"/>
      <c r="Z110" s="164"/>
      <c r="AA110" s="164"/>
      <c r="AB110" s="164"/>
      <c r="AC110" s="164"/>
      <c r="AD110" s="164"/>
      <c r="AE110" s="164"/>
      <c r="AF110" s="164"/>
      <c r="AG110" s="164"/>
    </row>
    <row r="111" ht="15.75" customHeight="1" spans="1:33" x14ac:dyDescent="0.25">
      <c r="A111" s="164"/>
      <c r="B111" s="164"/>
      <c r="C111" s="164"/>
      <c r="D111" s="164"/>
      <c r="E111" s="164"/>
      <c r="F111" s="164"/>
      <c r="G111" s="164"/>
      <c r="H111" s="164"/>
      <c r="I111" s="164"/>
      <c r="J111" s="164"/>
      <c r="K111" s="164"/>
      <c r="L111" s="164"/>
      <c r="M111" s="164"/>
      <c r="N111" s="164"/>
      <c r="O111" s="164"/>
      <c r="P111" s="164"/>
      <c r="Q111" s="164"/>
      <c r="R111" s="164"/>
      <c r="S111" s="164"/>
      <c r="T111" s="164"/>
      <c r="U111" s="164"/>
      <c r="V111" s="164"/>
      <c r="W111" s="164"/>
      <c r="X111" s="164"/>
      <c r="Y111" s="164"/>
      <c r="Z111" s="164"/>
      <c r="AA111" s="164"/>
      <c r="AB111" s="164"/>
      <c r="AC111" s="164"/>
      <c r="AD111" s="164"/>
      <c r="AE111" s="164"/>
      <c r="AF111" s="164"/>
      <c r="AG111" s="164"/>
    </row>
    <row r="112" ht="15.75" customHeight="1" spans="1:33" x14ac:dyDescent="0.25">
      <c r="A112" s="164"/>
      <c r="B112" s="164"/>
      <c r="C112" s="164"/>
      <c r="D112" s="164"/>
      <c r="E112" s="164"/>
      <c r="F112" s="164"/>
      <c r="G112" s="164"/>
      <c r="H112" s="164"/>
      <c r="I112" s="164"/>
      <c r="J112" s="164"/>
      <c r="K112" s="164"/>
      <c r="L112" s="164"/>
      <c r="M112" s="164"/>
      <c r="N112" s="164"/>
      <c r="O112" s="164"/>
      <c r="P112" s="164"/>
      <c r="Q112" s="164"/>
      <c r="R112" s="164"/>
      <c r="S112" s="164"/>
      <c r="T112" s="164"/>
      <c r="U112" s="164"/>
      <c r="V112" s="164"/>
      <c r="W112" s="164"/>
      <c r="X112" s="164"/>
      <c r="Y112" s="164"/>
      <c r="Z112" s="164"/>
      <c r="AA112" s="164"/>
      <c r="AB112" s="164"/>
      <c r="AC112" s="164"/>
      <c r="AD112" s="164"/>
      <c r="AE112" s="164"/>
      <c r="AF112" s="164"/>
      <c r="AG112" s="164"/>
    </row>
    <row r="113" ht="15.75" customHeight="1" spans="1:33" x14ac:dyDescent="0.25">
      <c r="A113" s="164"/>
      <c r="B113" s="164"/>
      <c r="C113" s="164"/>
      <c r="D113" s="164"/>
      <c r="E113" s="164"/>
      <c r="F113" s="164"/>
      <c r="G113" s="164"/>
      <c r="H113" s="164"/>
      <c r="I113" s="164"/>
      <c r="J113" s="164"/>
      <c r="K113" s="164"/>
      <c r="L113" s="164"/>
      <c r="M113" s="164"/>
      <c r="N113" s="164"/>
      <c r="O113" s="164"/>
      <c r="P113" s="164"/>
      <c r="Q113" s="164"/>
      <c r="R113" s="164"/>
      <c r="S113" s="164"/>
      <c r="T113" s="164"/>
      <c r="U113" s="164"/>
      <c r="V113" s="164"/>
      <c r="W113" s="164"/>
      <c r="X113" s="164"/>
      <c r="Y113" s="164"/>
      <c r="Z113" s="164"/>
      <c r="AA113" s="164"/>
      <c r="AB113" s="164"/>
      <c r="AC113" s="164"/>
      <c r="AD113" s="164"/>
      <c r="AE113" s="164"/>
      <c r="AF113" s="164"/>
      <c r="AG113" s="164"/>
    </row>
    <row r="114" ht="15.75" customHeight="1" spans="1:33" x14ac:dyDescent="0.25">
      <c r="A114" s="164"/>
      <c r="B114" s="164"/>
      <c r="C114" s="164"/>
      <c r="D114" s="164"/>
      <c r="E114" s="164"/>
      <c r="F114" s="164"/>
      <c r="G114" s="164"/>
      <c r="H114" s="164"/>
      <c r="I114" s="164"/>
      <c r="J114" s="164"/>
      <c r="K114" s="164"/>
      <c r="L114" s="164"/>
      <c r="M114" s="164"/>
      <c r="N114" s="164"/>
      <c r="O114" s="164"/>
      <c r="P114" s="164"/>
      <c r="Q114" s="164"/>
      <c r="R114" s="164"/>
      <c r="S114" s="164"/>
      <c r="T114" s="164"/>
      <c r="U114" s="164"/>
      <c r="V114" s="164"/>
      <c r="W114" s="164"/>
      <c r="X114" s="164"/>
      <c r="Y114" s="164"/>
      <c r="Z114" s="164"/>
      <c r="AA114" s="164"/>
      <c r="AB114" s="164"/>
      <c r="AC114" s="164"/>
      <c r="AD114" s="164"/>
      <c r="AE114" s="164"/>
      <c r="AF114" s="164"/>
      <c r="AG114" s="164"/>
    </row>
    <row r="115" ht="15.75" customHeight="1" spans="1:33" x14ac:dyDescent="0.25">
      <c r="A115" s="164"/>
      <c r="B115" s="164"/>
      <c r="C115" s="164"/>
      <c r="D115" s="164"/>
      <c r="E115" s="164"/>
      <c r="F115" s="164"/>
      <c r="G115" s="164"/>
      <c r="H115" s="164"/>
      <c r="I115" s="164"/>
      <c r="J115" s="164"/>
      <c r="K115" s="164"/>
      <c r="L115" s="164"/>
      <c r="M115" s="164"/>
      <c r="N115" s="164"/>
      <c r="O115" s="164"/>
      <c r="P115" s="164"/>
      <c r="Q115" s="164"/>
      <c r="R115" s="164"/>
      <c r="S115" s="164"/>
      <c r="T115" s="164"/>
      <c r="U115" s="164"/>
      <c r="V115" s="164"/>
      <c r="W115" s="164"/>
      <c r="X115" s="164"/>
      <c r="Y115" s="164"/>
      <c r="Z115" s="164"/>
      <c r="AA115" s="164"/>
      <c r="AB115" s="164"/>
      <c r="AC115" s="164"/>
      <c r="AD115" s="164"/>
      <c r="AE115" s="164"/>
      <c r="AF115" s="164"/>
      <c r="AG115" s="164"/>
    </row>
    <row r="116" ht="15.75" customHeight="1" spans="1:33" x14ac:dyDescent="0.25">
      <c r="A116" s="164"/>
      <c r="B116" s="164"/>
      <c r="C116" s="164"/>
      <c r="D116" s="164"/>
      <c r="E116" s="164"/>
      <c r="F116" s="164"/>
      <c r="G116" s="164"/>
      <c r="H116" s="164"/>
      <c r="I116" s="164"/>
      <c r="J116" s="164"/>
      <c r="K116" s="164"/>
      <c r="L116" s="164"/>
      <c r="M116" s="164"/>
      <c r="N116" s="164"/>
      <c r="O116" s="164"/>
      <c r="P116" s="164"/>
      <c r="Q116" s="164"/>
      <c r="R116" s="164"/>
      <c r="S116" s="164"/>
      <c r="T116" s="164"/>
      <c r="U116" s="164"/>
      <c r="V116" s="164"/>
      <c r="W116" s="164"/>
      <c r="X116" s="164"/>
      <c r="Y116" s="164"/>
      <c r="Z116" s="164"/>
      <c r="AA116" s="164"/>
      <c r="AB116" s="164"/>
      <c r="AC116" s="164"/>
      <c r="AD116" s="164"/>
      <c r="AE116" s="164"/>
      <c r="AF116" s="164"/>
      <c r="AG116" s="164"/>
    </row>
    <row r="117" ht="15.75" customHeight="1" spans="1:33" x14ac:dyDescent="0.25">
      <c r="A117" s="164"/>
      <c r="B117" s="164"/>
      <c r="C117" s="164"/>
      <c r="D117" s="164"/>
      <c r="E117" s="164"/>
      <c r="F117" s="164"/>
      <c r="G117" s="164"/>
      <c r="H117" s="164"/>
      <c r="I117" s="164"/>
      <c r="J117" s="164"/>
      <c r="K117" s="164"/>
      <c r="L117" s="164"/>
      <c r="M117" s="164"/>
      <c r="N117" s="164"/>
      <c r="O117" s="164"/>
      <c r="P117" s="164"/>
      <c r="Q117" s="164"/>
      <c r="R117" s="164"/>
      <c r="S117" s="164"/>
      <c r="T117" s="164"/>
      <c r="U117" s="164"/>
      <c r="V117" s="164"/>
      <c r="W117" s="164"/>
      <c r="X117" s="164"/>
      <c r="Y117" s="164"/>
      <c r="Z117" s="164"/>
      <c r="AA117" s="164"/>
      <c r="AB117" s="164"/>
      <c r="AC117" s="164"/>
      <c r="AD117" s="164"/>
      <c r="AE117" s="164"/>
      <c r="AF117" s="164"/>
      <c r="AG117" s="164"/>
    </row>
    <row r="118" ht="15.75" customHeight="1" spans="1:33" x14ac:dyDescent="0.25">
      <c r="A118" s="164"/>
      <c r="B118" s="164"/>
      <c r="C118" s="164"/>
      <c r="D118" s="164"/>
      <c r="E118" s="164"/>
      <c r="F118" s="164"/>
      <c r="G118" s="164"/>
      <c r="H118" s="164"/>
      <c r="I118" s="164"/>
      <c r="J118" s="164"/>
      <c r="K118" s="164"/>
      <c r="L118" s="164"/>
      <c r="M118" s="164"/>
      <c r="N118" s="164"/>
      <c r="O118" s="164"/>
      <c r="P118" s="164"/>
      <c r="Q118" s="164"/>
      <c r="R118" s="164"/>
      <c r="S118" s="164"/>
      <c r="T118" s="164"/>
      <c r="U118" s="164"/>
      <c r="V118" s="164"/>
      <c r="W118" s="164"/>
      <c r="X118" s="164"/>
      <c r="Y118" s="164"/>
      <c r="Z118" s="164"/>
      <c r="AA118" s="164"/>
      <c r="AB118" s="164"/>
      <c r="AC118" s="164"/>
      <c r="AD118" s="164"/>
      <c r="AE118" s="164"/>
      <c r="AF118" s="164"/>
      <c r="AG118" s="164"/>
    </row>
    <row r="119" ht="15.75" customHeight="1" spans="1:33" x14ac:dyDescent="0.25">
      <c r="A119" s="164"/>
      <c r="B119" s="164"/>
      <c r="C119" s="164"/>
      <c r="D119" s="164"/>
      <c r="E119" s="164"/>
      <c r="F119" s="164"/>
      <c r="G119" s="164"/>
      <c r="H119" s="164"/>
      <c r="I119" s="164"/>
      <c r="J119" s="164"/>
      <c r="K119" s="164"/>
      <c r="L119" s="164"/>
      <c r="M119" s="164"/>
      <c r="N119" s="164"/>
      <c r="O119" s="164"/>
      <c r="P119" s="164"/>
      <c r="Q119" s="164"/>
      <c r="R119" s="164"/>
      <c r="S119" s="164"/>
      <c r="T119" s="164"/>
      <c r="U119" s="164"/>
      <c r="V119" s="164"/>
      <c r="W119" s="164"/>
      <c r="X119" s="164"/>
      <c r="Y119" s="164"/>
      <c r="Z119" s="164"/>
      <c r="AA119" s="164"/>
      <c r="AB119" s="164"/>
      <c r="AC119" s="164"/>
      <c r="AD119" s="164"/>
      <c r="AE119" s="164"/>
      <c r="AF119" s="164"/>
      <c r="AG119" s="164"/>
    </row>
    <row r="120" ht="15.75" customHeight="1" spans="1:33" x14ac:dyDescent="0.25">
      <c r="A120" s="164"/>
      <c r="B120" s="164"/>
      <c r="C120" s="164"/>
      <c r="D120" s="164"/>
      <c r="E120" s="164"/>
      <c r="F120" s="164"/>
      <c r="G120" s="164"/>
      <c r="H120" s="164"/>
      <c r="I120" s="164"/>
      <c r="J120" s="164"/>
      <c r="K120" s="164"/>
      <c r="L120" s="164"/>
      <c r="M120" s="164"/>
      <c r="N120" s="164"/>
      <c r="O120" s="164"/>
      <c r="P120" s="164"/>
      <c r="Q120" s="164"/>
      <c r="R120" s="164"/>
      <c r="S120" s="164"/>
      <c r="T120" s="164"/>
      <c r="U120" s="164"/>
      <c r="V120" s="164"/>
      <c r="W120" s="164"/>
      <c r="X120" s="164"/>
      <c r="Y120" s="164"/>
      <c r="Z120" s="164"/>
      <c r="AA120" s="164"/>
      <c r="AB120" s="164"/>
      <c r="AC120" s="164"/>
      <c r="AD120" s="164"/>
      <c r="AE120" s="164"/>
      <c r="AF120" s="164"/>
      <c r="AG120" s="164"/>
    </row>
    <row r="121" ht="15.75" customHeight="1" spans="1:33" x14ac:dyDescent="0.25">
      <c r="A121" s="164"/>
      <c r="B121" s="164"/>
      <c r="C121" s="164"/>
      <c r="D121" s="164"/>
      <c r="E121" s="164"/>
      <c r="F121" s="164"/>
      <c r="G121" s="164"/>
      <c r="H121" s="164"/>
      <c r="I121" s="164"/>
      <c r="J121" s="164"/>
      <c r="K121" s="164"/>
      <c r="L121" s="164"/>
      <c r="M121" s="164"/>
      <c r="N121" s="164"/>
      <c r="O121" s="164"/>
      <c r="P121" s="164"/>
      <c r="Q121" s="164"/>
      <c r="R121" s="164"/>
      <c r="S121" s="164"/>
      <c r="T121" s="164"/>
      <c r="U121" s="164"/>
      <c r="V121" s="164"/>
      <c r="W121" s="164"/>
      <c r="X121" s="164"/>
      <c r="Y121" s="164"/>
      <c r="Z121" s="164"/>
      <c r="AA121" s="164"/>
      <c r="AB121" s="164"/>
      <c r="AC121" s="164"/>
      <c r="AD121" s="164"/>
      <c r="AE121" s="164"/>
      <c r="AF121" s="164"/>
      <c r="AG121" s="164"/>
    </row>
    <row r="122" ht="15.75" customHeight="1" spans="1:33" x14ac:dyDescent="0.25">
      <c r="A122" s="164"/>
      <c r="B122" s="164"/>
      <c r="C122" s="164"/>
      <c r="D122" s="164"/>
      <c r="E122" s="164"/>
      <c r="F122" s="164"/>
      <c r="G122" s="164"/>
      <c r="H122" s="164"/>
      <c r="I122" s="164"/>
      <c r="J122" s="164"/>
      <c r="K122" s="164"/>
      <c r="L122" s="164"/>
      <c r="M122" s="164"/>
      <c r="N122" s="164"/>
      <c r="O122" s="164"/>
      <c r="P122" s="164"/>
      <c r="Q122" s="164"/>
      <c r="R122" s="164"/>
      <c r="S122" s="164"/>
      <c r="T122" s="164"/>
      <c r="U122" s="164"/>
      <c r="V122" s="164"/>
      <c r="W122" s="164"/>
      <c r="X122" s="164"/>
      <c r="Y122" s="164"/>
      <c r="Z122" s="164"/>
      <c r="AA122" s="164"/>
      <c r="AB122" s="164"/>
      <c r="AC122" s="164"/>
      <c r="AD122" s="164"/>
      <c r="AE122" s="164"/>
      <c r="AF122" s="164"/>
      <c r="AG122" s="164"/>
    </row>
    <row r="123" ht="15.75" customHeight="1" spans="1:33" x14ac:dyDescent="0.25">
      <c r="A123" s="164"/>
      <c r="B123" s="164"/>
      <c r="C123" s="164"/>
      <c r="D123" s="164"/>
      <c r="E123" s="164"/>
      <c r="F123" s="164"/>
      <c r="G123" s="164"/>
      <c r="H123" s="164"/>
      <c r="I123" s="164"/>
      <c r="J123" s="164"/>
      <c r="K123" s="164"/>
      <c r="L123" s="164"/>
      <c r="M123" s="164"/>
      <c r="N123" s="164"/>
      <c r="O123" s="164"/>
      <c r="P123" s="164"/>
      <c r="Q123" s="164"/>
      <c r="R123" s="164"/>
      <c r="S123" s="164"/>
      <c r="T123" s="164"/>
      <c r="U123" s="164"/>
      <c r="V123" s="164"/>
      <c r="W123" s="164"/>
      <c r="X123" s="164"/>
      <c r="Y123" s="164"/>
      <c r="Z123" s="164"/>
      <c r="AA123" s="164"/>
      <c r="AB123" s="164"/>
      <c r="AC123" s="164"/>
      <c r="AD123" s="164"/>
      <c r="AE123" s="164"/>
      <c r="AF123" s="164"/>
      <c r="AG123" s="164"/>
    </row>
    <row r="124" ht="15.75" customHeight="1" spans="1:33" x14ac:dyDescent="0.25">
      <c r="A124" s="164"/>
      <c r="B124" s="164"/>
      <c r="C124" s="164"/>
      <c r="D124" s="164"/>
      <c r="E124" s="164"/>
      <c r="F124" s="164"/>
      <c r="G124" s="164"/>
      <c r="H124" s="164"/>
      <c r="I124" s="164"/>
      <c r="J124" s="164"/>
      <c r="K124" s="164"/>
      <c r="L124" s="164"/>
      <c r="M124" s="164"/>
      <c r="N124" s="164"/>
      <c r="O124" s="164"/>
      <c r="P124" s="164"/>
      <c r="Q124" s="164"/>
      <c r="R124" s="164"/>
      <c r="S124" s="164"/>
      <c r="T124" s="164"/>
      <c r="U124" s="164"/>
      <c r="V124" s="164"/>
      <c r="W124" s="164"/>
      <c r="X124" s="164"/>
      <c r="Y124" s="164"/>
      <c r="Z124" s="164"/>
      <c r="AA124" s="164"/>
      <c r="AB124" s="164"/>
      <c r="AC124" s="164"/>
      <c r="AD124" s="164"/>
      <c r="AE124" s="164"/>
      <c r="AF124" s="164"/>
      <c r="AG124" s="164"/>
    </row>
    <row r="125" ht="15.75" customHeight="1" spans="1:33" x14ac:dyDescent="0.25">
      <c r="A125" s="164"/>
      <c r="B125" s="164"/>
      <c r="C125" s="164"/>
      <c r="D125" s="164"/>
      <c r="E125" s="164"/>
      <c r="F125" s="164"/>
      <c r="G125" s="164"/>
      <c r="H125" s="164"/>
      <c r="I125" s="164"/>
      <c r="J125" s="164"/>
      <c r="K125" s="164"/>
      <c r="L125" s="164"/>
      <c r="M125" s="164"/>
      <c r="N125" s="164"/>
      <c r="O125" s="164"/>
      <c r="P125" s="164"/>
      <c r="Q125" s="164"/>
      <c r="R125" s="164"/>
      <c r="S125" s="164"/>
      <c r="T125" s="164"/>
      <c r="U125" s="164"/>
      <c r="V125" s="164"/>
      <c r="W125" s="164"/>
      <c r="X125" s="164"/>
      <c r="Y125" s="164"/>
      <c r="Z125" s="164"/>
      <c r="AA125" s="164"/>
      <c r="AB125" s="164"/>
      <c r="AC125" s="164"/>
      <c r="AD125" s="164"/>
      <c r="AE125" s="164"/>
      <c r="AF125" s="164"/>
      <c r="AG125" s="164"/>
    </row>
    <row r="126" ht="15.75" customHeight="1" spans="1:33" x14ac:dyDescent="0.25">
      <c r="A126" s="164"/>
      <c r="B126" s="164"/>
      <c r="C126" s="164"/>
      <c r="D126" s="164"/>
      <c r="E126" s="164"/>
      <c r="F126" s="164"/>
      <c r="G126" s="164"/>
      <c r="H126" s="164"/>
      <c r="I126" s="164"/>
      <c r="J126" s="164"/>
      <c r="K126" s="164"/>
      <c r="L126" s="164"/>
      <c r="M126" s="164"/>
      <c r="N126" s="164"/>
      <c r="O126" s="164"/>
      <c r="P126" s="164"/>
      <c r="Q126" s="164"/>
      <c r="R126" s="164"/>
      <c r="S126" s="164"/>
      <c r="T126" s="164"/>
      <c r="U126" s="164"/>
      <c r="V126" s="164"/>
      <c r="W126" s="164"/>
      <c r="X126" s="164"/>
      <c r="Y126" s="164"/>
      <c r="Z126" s="164"/>
      <c r="AA126" s="164"/>
      <c r="AB126" s="164"/>
      <c r="AC126" s="164"/>
      <c r="AD126" s="164"/>
      <c r="AE126" s="164"/>
      <c r="AF126" s="164"/>
      <c r="AG126" s="164"/>
    </row>
    <row r="127" ht="15.75" customHeight="1" spans="1:33" x14ac:dyDescent="0.25">
      <c r="A127" s="164"/>
      <c r="B127" s="164"/>
      <c r="C127" s="164"/>
      <c r="D127" s="164"/>
      <c r="E127" s="164"/>
      <c r="F127" s="164"/>
      <c r="G127" s="164"/>
      <c r="H127" s="164"/>
      <c r="I127" s="164"/>
      <c r="J127" s="164"/>
      <c r="K127" s="164"/>
      <c r="L127" s="164"/>
      <c r="M127" s="164"/>
      <c r="N127" s="164"/>
      <c r="O127" s="164"/>
      <c r="P127" s="164"/>
      <c r="Q127" s="164"/>
      <c r="R127" s="164"/>
      <c r="S127" s="164"/>
      <c r="T127" s="164"/>
      <c r="U127" s="164"/>
      <c r="V127" s="164"/>
      <c r="W127" s="164"/>
      <c r="X127" s="164"/>
      <c r="Y127" s="164"/>
      <c r="Z127" s="164"/>
      <c r="AA127" s="164"/>
      <c r="AB127" s="164"/>
      <c r="AC127" s="164"/>
      <c r="AD127" s="164"/>
      <c r="AE127" s="164"/>
      <c r="AF127" s="164"/>
      <c r="AG127" s="164"/>
    </row>
    <row r="128" ht="15.75" customHeight="1" spans="1:33" x14ac:dyDescent="0.25">
      <c r="A128" s="164"/>
      <c r="B128" s="164"/>
      <c r="C128" s="164"/>
      <c r="D128" s="164"/>
      <c r="E128" s="164"/>
      <c r="F128" s="164"/>
      <c r="G128" s="164"/>
      <c r="H128" s="164"/>
      <c r="I128" s="164"/>
      <c r="J128" s="164"/>
      <c r="K128" s="164"/>
      <c r="L128" s="164"/>
      <c r="M128" s="164"/>
      <c r="N128" s="164"/>
      <c r="O128" s="164"/>
      <c r="P128" s="164"/>
      <c r="Q128" s="164"/>
      <c r="R128" s="164"/>
      <c r="S128" s="164"/>
      <c r="T128" s="164"/>
      <c r="U128" s="164"/>
      <c r="V128" s="164"/>
      <c r="W128" s="164"/>
      <c r="X128" s="164"/>
      <c r="Y128" s="164"/>
      <c r="Z128" s="164"/>
      <c r="AA128" s="164"/>
      <c r="AB128" s="164"/>
      <c r="AC128" s="164"/>
      <c r="AD128" s="164"/>
      <c r="AE128" s="164"/>
      <c r="AF128" s="164"/>
      <c r="AG128" s="164"/>
    </row>
    <row r="129" ht="15.75" customHeight="1" spans="1:33" x14ac:dyDescent="0.25">
      <c r="A129" s="164"/>
      <c r="B129" s="164"/>
      <c r="C129" s="164"/>
      <c r="D129" s="164"/>
      <c r="E129" s="164"/>
      <c r="F129" s="164"/>
      <c r="G129" s="164"/>
      <c r="H129" s="164"/>
      <c r="I129" s="164"/>
      <c r="J129" s="164"/>
      <c r="K129" s="164"/>
      <c r="L129" s="164"/>
      <c r="M129" s="164"/>
      <c r="N129" s="164"/>
      <c r="O129" s="164"/>
      <c r="P129" s="164"/>
      <c r="Q129" s="164"/>
      <c r="R129" s="164"/>
      <c r="S129" s="164"/>
      <c r="T129" s="164"/>
      <c r="U129" s="164"/>
      <c r="V129" s="164"/>
      <c r="W129" s="164"/>
      <c r="X129" s="164"/>
      <c r="Y129" s="164"/>
      <c r="Z129" s="164"/>
      <c r="AA129" s="164"/>
      <c r="AB129" s="164"/>
      <c r="AC129" s="164"/>
      <c r="AD129" s="164"/>
      <c r="AE129" s="164"/>
      <c r="AF129" s="164"/>
      <c r="AG129" s="164"/>
    </row>
    <row r="130" ht="15.75" customHeight="1" spans="1:33" x14ac:dyDescent="0.25">
      <c r="A130" s="164"/>
      <c r="B130" s="164"/>
      <c r="C130" s="164"/>
      <c r="D130" s="164"/>
      <c r="E130" s="164"/>
      <c r="F130" s="164"/>
      <c r="G130" s="164"/>
      <c r="H130" s="164"/>
      <c r="I130" s="164"/>
      <c r="J130" s="164"/>
      <c r="K130" s="164"/>
      <c r="L130" s="164"/>
      <c r="M130" s="164"/>
      <c r="N130" s="164"/>
      <c r="O130" s="164"/>
      <c r="P130" s="164"/>
      <c r="Q130" s="164"/>
      <c r="R130" s="164"/>
      <c r="S130" s="164"/>
      <c r="T130" s="164"/>
      <c r="U130" s="164"/>
      <c r="V130" s="164"/>
      <c r="W130" s="164"/>
      <c r="X130" s="164"/>
      <c r="Y130" s="164"/>
      <c r="Z130" s="164"/>
      <c r="AA130" s="164"/>
      <c r="AB130" s="164"/>
      <c r="AC130" s="164"/>
      <c r="AD130" s="164"/>
      <c r="AE130" s="164"/>
      <c r="AF130" s="164"/>
      <c r="AG130" s="164"/>
    </row>
    <row r="131" ht="15.75" customHeight="1" spans="1:33" x14ac:dyDescent="0.25">
      <c r="A131" s="164"/>
      <c r="B131" s="164"/>
      <c r="C131" s="164"/>
      <c r="D131" s="164"/>
      <c r="E131" s="164"/>
      <c r="F131" s="164"/>
      <c r="G131" s="164"/>
      <c r="H131" s="164"/>
      <c r="I131" s="164"/>
      <c r="J131" s="164"/>
      <c r="K131" s="164"/>
      <c r="L131" s="164"/>
      <c r="M131" s="164"/>
      <c r="N131" s="164"/>
      <c r="O131" s="164"/>
      <c r="P131" s="164"/>
      <c r="Q131" s="164"/>
      <c r="R131" s="164"/>
      <c r="S131" s="164"/>
      <c r="T131" s="164"/>
      <c r="U131" s="164"/>
      <c r="V131" s="164"/>
      <c r="W131" s="164"/>
      <c r="X131" s="164"/>
      <c r="Y131" s="164"/>
      <c r="Z131" s="164"/>
      <c r="AA131" s="164"/>
      <c r="AB131" s="164"/>
      <c r="AC131" s="164"/>
      <c r="AD131" s="164"/>
      <c r="AE131" s="164"/>
      <c r="AF131" s="164"/>
      <c r="AG131" s="164"/>
    </row>
    <row r="132" ht="15.75" customHeight="1" spans="1:33" x14ac:dyDescent="0.25">
      <c r="A132" s="164"/>
      <c r="B132" s="164"/>
      <c r="C132" s="164"/>
      <c r="D132" s="164"/>
      <c r="E132" s="164"/>
      <c r="F132" s="164"/>
      <c r="G132" s="164"/>
      <c r="H132" s="164"/>
      <c r="I132" s="164"/>
      <c r="J132" s="164"/>
      <c r="K132" s="164"/>
      <c r="L132" s="164"/>
      <c r="M132" s="164"/>
      <c r="N132" s="164"/>
      <c r="O132" s="164"/>
      <c r="P132" s="164"/>
      <c r="Q132" s="164"/>
      <c r="R132" s="164"/>
      <c r="S132" s="164"/>
      <c r="T132" s="164"/>
      <c r="U132" s="164"/>
      <c r="V132" s="164"/>
      <c r="W132" s="164"/>
      <c r="X132" s="164"/>
      <c r="Y132" s="164"/>
      <c r="Z132" s="164"/>
      <c r="AA132" s="164"/>
      <c r="AB132" s="164"/>
      <c r="AC132" s="164"/>
      <c r="AD132" s="164"/>
      <c r="AE132" s="164"/>
      <c r="AF132" s="164"/>
      <c r="AG132" s="164"/>
    </row>
    <row r="133" ht="15.75" customHeight="1" spans="1:33" x14ac:dyDescent="0.25">
      <c r="A133" s="164"/>
      <c r="B133" s="164"/>
      <c r="C133" s="164"/>
      <c r="D133" s="164"/>
      <c r="E133" s="164"/>
      <c r="F133" s="164"/>
      <c r="G133" s="164"/>
      <c r="H133" s="164"/>
      <c r="I133" s="164"/>
      <c r="J133" s="164"/>
      <c r="K133" s="164"/>
      <c r="L133" s="164"/>
      <c r="M133" s="164"/>
      <c r="N133" s="164"/>
      <c r="O133" s="164"/>
      <c r="P133" s="164"/>
      <c r="Q133" s="164"/>
      <c r="R133" s="164"/>
      <c r="S133" s="164"/>
      <c r="T133" s="164"/>
      <c r="U133" s="164"/>
      <c r="V133" s="164"/>
      <c r="W133" s="164"/>
      <c r="X133" s="164"/>
      <c r="Y133" s="164"/>
      <c r="Z133" s="164"/>
      <c r="AA133" s="164"/>
      <c r="AB133" s="164"/>
      <c r="AC133" s="164"/>
      <c r="AD133" s="164"/>
      <c r="AE133" s="164"/>
      <c r="AF133" s="164"/>
      <c r="AG133" s="164"/>
    </row>
    <row r="134" ht="15.75" customHeight="1" spans="1:33" x14ac:dyDescent="0.25">
      <c r="A134" s="164"/>
      <c r="B134" s="164"/>
      <c r="C134" s="164"/>
      <c r="D134" s="164"/>
      <c r="E134" s="164"/>
      <c r="F134" s="164"/>
      <c r="G134" s="164"/>
      <c r="H134" s="164"/>
      <c r="I134" s="164"/>
      <c r="J134" s="164"/>
      <c r="K134" s="164"/>
      <c r="L134" s="164"/>
      <c r="M134" s="164"/>
      <c r="N134" s="164"/>
      <c r="O134" s="164"/>
      <c r="P134" s="164"/>
      <c r="Q134" s="164"/>
      <c r="R134" s="164"/>
      <c r="S134" s="164"/>
      <c r="T134" s="164"/>
      <c r="U134" s="164"/>
      <c r="V134" s="164"/>
      <c r="W134" s="164"/>
      <c r="X134" s="164"/>
      <c r="Y134" s="164"/>
      <c r="Z134" s="164"/>
      <c r="AA134" s="164"/>
      <c r="AB134" s="164"/>
      <c r="AC134" s="164"/>
      <c r="AD134" s="164"/>
      <c r="AE134" s="164"/>
      <c r="AF134" s="164"/>
      <c r="AG134" s="164"/>
    </row>
    <row r="135" ht="15.75" customHeight="1" spans="1:33" x14ac:dyDescent="0.25">
      <c r="A135" s="164"/>
      <c r="B135" s="164"/>
      <c r="C135" s="164"/>
      <c r="D135" s="164"/>
      <c r="E135" s="164"/>
      <c r="F135" s="164"/>
      <c r="G135" s="164"/>
      <c r="H135" s="164"/>
      <c r="I135" s="164"/>
      <c r="J135" s="164"/>
      <c r="K135" s="164"/>
      <c r="L135" s="164"/>
      <c r="M135" s="164"/>
      <c r="N135" s="164"/>
      <c r="O135" s="164"/>
      <c r="P135" s="164"/>
      <c r="Q135" s="164"/>
      <c r="R135" s="164"/>
      <c r="S135" s="164"/>
      <c r="T135" s="164"/>
      <c r="U135" s="164"/>
      <c r="V135" s="164"/>
      <c r="W135" s="164"/>
      <c r="X135" s="164"/>
      <c r="Y135" s="164"/>
      <c r="Z135" s="164"/>
      <c r="AA135" s="164"/>
      <c r="AB135" s="164"/>
      <c r="AC135" s="164"/>
      <c r="AD135" s="164"/>
      <c r="AE135" s="164"/>
      <c r="AF135" s="164"/>
      <c r="AG135" s="164"/>
    </row>
    <row r="136" ht="15.75" customHeight="1" spans="1:33" x14ac:dyDescent="0.25">
      <c r="A136" s="164"/>
      <c r="B136" s="164"/>
      <c r="C136" s="164"/>
      <c r="D136" s="164"/>
      <c r="E136" s="164"/>
      <c r="F136" s="164"/>
      <c r="G136" s="164"/>
      <c r="H136" s="164"/>
      <c r="I136" s="164"/>
      <c r="J136" s="164"/>
      <c r="K136" s="164"/>
      <c r="L136" s="164"/>
      <c r="M136" s="164"/>
      <c r="N136" s="164"/>
      <c r="O136" s="164"/>
      <c r="P136" s="164"/>
      <c r="Q136" s="164"/>
      <c r="R136" s="164"/>
      <c r="S136" s="164"/>
      <c r="T136" s="164"/>
      <c r="U136" s="164"/>
      <c r="V136" s="164"/>
      <c r="W136" s="164"/>
      <c r="X136" s="164"/>
      <c r="Y136" s="164"/>
      <c r="Z136" s="164"/>
      <c r="AA136" s="164"/>
      <c r="AB136" s="164"/>
      <c r="AC136" s="164"/>
      <c r="AD136" s="164"/>
      <c r="AE136" s="164"/>
      <c r="AF136" s="164"/>
      <c r="AG136" s="164"/>
    </row>
    <row r="137" ht="15.75" customHeight="1" spans="1:33" x14ac:dyDescent="0.25">
      <c r="A137" s="164"/>
      <c r="B137" s="164"/>
      <c r="C137" s="164"/>
      <c r="D137" s="164"/>
      <c r="E137" s="164"/>
      <c r="F137" s="164"/>
      <c r="G137" s="164"/>
      <c r="H137" s="164"/>
      <c r="I137" s="164"/>
      <c r="J137" s="164"/>
      <c r="K137" s="164"/>
      <c r="L137" s="164"/>
      <c r="M137" s="164"/>
      <c r="N137" s="164"/>
      <c r="O137" s="164"/>
      <c r="P137" s="164"/>
      <c r="Q137" s="164"/>
      <c r="R137" s="164"/>
      <c r="S137" s="164"/>
      <c r="T137" s="164"/>
      <c r="U137" s="164"/>
      <c r="V137" s="164"/>
      <c r="W137" s="164"/>
      <c r="X137" s="164"/>
      <c r="Y137" s="164"/>
      <c r="Z137" s="164"/>
      <c r="AA137" s="164"/>
      <c r="AB137" s="164"/>
      <c r="AC137" s="164"/>
      <c r="AD137" s="164"/>
      <c r="AE137" s="164"/>
      <c r="AF137" s="164"/>
      <c r="AG137" s="164"/>
    </row>
    <row r="138" ht="15.75" customHeight="1" spans="1:33" x14ac:dyDescent="0.25">
      <c r="A138" s="164"/>
      <c r="B138" s="164"/>
      <c r="C138" s="164"/>
      <c r="D138" s="164"/>
      <c r="E138" s="164"/>
      <c r="F138" s="164"/>
      <c r="G138" s="164"/>
      <c r="H138" s="164"/>
      <c r="I138" s="164"/>
      <c r="J138" s="164"/>
      <c r="K138" s="164"/>
      <c r="L138" s="164"/>
      <c r="M138" s="164"/>
      <c r="N138" s="164"/>
      <c r="O138" s="164"/>
      <c r="P138" s="164"/>
      <c r="Q138" s="164"/>
      <c r="R138" s="164"/>
      <c r="S138" s="164"/>
      <c r="T138" s="164"/>
      <c r="U138" s="164"/>
      <c r="V138" s="164"/>
      <c r="W138" s="164"/>
      <c r="X138" s="164"/>
      <c r="Y138" s="164"/>
      <c r="Z138" s="164"/>
      <c r="AA138" s="164"/>
      <c r="AB138" s="164"/>
      <c r="AC138" s="164"/>
      <c r="AD138" s="164"/>
      <c r="AE138" s="164"/>
      <c r="AF138" s="164"/>
      <c r="AG138" s="164"/>
    </row>
    <row r="139" ht="15.75" customHeight="1" spans="1:33" x14ac:dyDescent="0.25">
      <c r="A139" s="164"/>
      <c r="B139" s="164"/>
      <c r="C139" s="164"/>
      <c r="D139" s="164"/>
      <c r="E139" s="164"/>
      <c r="F139" s="164"/>
      <c r="G139" s="164"/>
      <c r="H139" s="164"/>
      <c r="I139" s="164"/>
      <c r="J139" s="164"/>
      <c r="K139" s="164"/>
      <c r="L139" s="164"/>
      <c r="M139" s="164"/>
      <c r="N139" s="164"/>
      <c r="O139" s="164"/>
      <c r="P139" s="164"/>
      <c r="Q139" s="164"/>
      <c r="R139" s="164"/>
      <c r="S139" s="164"/>
      <c r="T139" s="164"/>
      <c r="U139" s="164"/>
      <c r="V139" s="164"/>
      <c r="W139" s="164"/>
      <c r="X139" s="164"/>
      <c r="Y139" s="164"/>
      <c r="Z139" s="164"/>
      <c r="AA139" s="164"/>
      <c r="AB139" s="164"/>
      <c r="AC139" s="164"/>
      <c r="AD139" s="164"/>
      <c r="AE139" s="164"/>
      <c r="AF139" s="164"/>
      <c r="AG139" s="164"/>
    </row>
    <row r="140" ht="15.75" customHeight="1" spans="1:33" x14ac:dyDescent="0.25">
      <c r="A140" s="164"/>
      <c r="B140" s="164"/>
      <c r="C140" s="164"/>
      <c r="D140" s="164"/>
      <c r="E140" s="164"/>
      <c r="F140" s="164"/>
      <c r="G140" s="164"/>
      <c r="H140" s="164"/>
      <c r="I140" s="164"/>
      <c r="J140" s="164"/>
      <c r="K140" s="164"/>
      <c r="L140" s="164"/>
      <c r="M140" s="164"/>
      <c r="N140" s="164"/>
      <c r="O140" s="164"/>
      <c r="P140" s="164"/>
      <c r="Q140" s="164"/>
      <c r="R140" s="164"/>
      <c r="S140" s="164"/>
      <c r="T140" s="164"/>
      <c r="U140" s="164"/>
      <c r="V140" s="164"/>
      <c r="W140" s="164"/>
      <c r="X140" s="164"/>
      <c r="Y140" s="164"/>
      <c r="Z140" s="164"/>
      <c r="AA140" s="164"/>
      <c r="AB140" s="164"/>
      <c r="AC140" s="164"/>
      <c r="AD140" s="164"/>
      <c r="AE140" s="164"/>
      <c r="AF140" s="164"/>
      <c r="AG140" s="164"/>
    </row>
    <row r="141" ht="15.75" customHeight="1" spans="1:33" x14ac:dyDescent="0.25">
      <c r="A141" s="164"/>
      <c r="B141" s="164"/>
      <c r="C141" s="164"/>
      <c r="D141" s="164"/>
      <c r="E141" s="164"/>
      <c r="F141" s="164"/>
      <c r="G141" s="164"/>
      <c r="H141" s="164"/>
      <c r="I141" s="164"/>
      <c r="J141" s="164"/>
      <c r="K141" s="164"/>
      <c r="L141" s="164"/>
      <c r="M141" s="164"/>
      <c r="N141" s="164"/>
      <c r="O141" s="164"/>
      <c r="P141" s="164"/>
      <c r="Q141" s="164"/>
      <c r="R141" s="164"/>
      <c r="S141" s="164"/>
      <c r="T141" s="164"/>
      <c r="U141" s="164"/>
      <c r="V141" s="164"/>
      <c r="W141" s="164"/>
      <c r="X141" s="164"/>
      <c r="Y141" s="164"/>
      <c r="Z141" s="164"/>
      <c r="AA141" s="164"/>
      <c r="AB141" s="164"/>
      <c r="AC141" s="164"/>
      <c r="AD141" s="164"/>
      <c r="AE141" s="164"/>
      <c r="AF141" s="164"/>
      <c r="AG141" s="164"/>
    </row>
    <row r="142" ht="15.75" customHeight="1" spans="1:33" x14ac:dyDescent="0.25">
      <c r="A142" s="164"/>
      <c r="B142" s="164"/>
      <c r="C142" s="164"/>
      <c r="D142" s="164"/>
      <c r="E142" s="164"/>
      <c r="F142" s="164"/>
      <c r="G142" s="164"/>
      <c r="H142" s="164"/>
      <c r="I142" s="164"/>
      <c r="J142" s="164"/>
      <c r="K142" s="164"/>
      <c r="L142" s="164"/>
      <c r="M142" s="164"/>
      <c r="N142" s="164"/>
      <c r="O142" s="164"/>
      <c r="P142" s="164"/>
      <c r="Q142" s="164"/>
      <c r="R142" s="164"/>
      <c r="S142" s="164"/>
      <c r="T142" s="164"/>
      <c r="U142" s="164"/>
      <c r="V142" s="164"/>
      <c r="W142" s="164"/>
      <c r="X142" s="164"/>
      <c r="Y142" s="164"/>
      <c r="Z142" s="164"/>
      <c r="AA142" s="164"/>
      <c r="AB142" s="164"/>
      <c r="AC142" s="164"/>
      <c r="AD142" s="164"/>
      <c r="AE142" s="164"/>
      <c r="AF142" s="164"/>
      <c r="AG142" s="164"/>
    </row>
    <row r="143" ht="15.75" customHeight="1" spans="1:33" x14ac:dyDescent="0.25">
      <c r="A143" s="164"/>
      <c r="B143" s="164"/>
      <c r="C143" s="164"/>
      <c r="D143" s="164"/>
      <c r="E143" s="164"/>
      <c r="F143" s="164"/>
      <c r="G143" s="164"/>
      <c r="H143" s="164"/>
      <c r="I143" s="164"/>
      <c r="J143" s="164"/>
      <c r="K143" s="164"/>
      <c r="L143" s="164"/>
      <c r="M143" s="164"/>
      <c r="N143" s="164"/>
      <c r="O143" s="164"/>
      <c r="P143" s="164"/>
      <c r="Q143" s="164"/>
      <c r="R143" s="164"/>
      <c r="S143" s="164"/>
      <c r="T143" s="164"/>
      <c r="U143" s="164"/>
      <c r="V143" s="164"/>
      <c r="W143" s="164"/>
      <c r="X143" s="164"/>
      <c r="Y143" s="164"/>
      <c r="Z143" s="164"/>
      <c r="AA143" s="164"/>
      <c r="AB143" s="164"/>
      <c r="AC143" s="164"/>
      <c r="AD143" s="164"/>
      <c r="AE143" s="164"/>
      <c r="AF143" s="164"/>
      <c r="AG143" s="164"/>
    </row>
    <row r="144" ht="15.75" customHeight="1" spans="1:33" x14ac:dyDescent="0.25">
      <c r="A144" s="164"/>
      <c r="B144" s="164"/>
      <c r="C144" s="164"/>
      <c r="D144" s="164"/>
      <c r="E144" s="164"/>
      <c r="F144" s="164"/>
      <c r="G144" s="164"/>
      <c r="H144" s="164"/>
      <c r="I144" s="164"/>
      <c r="J144" s="164"/>
      <c r="K144" s="164"/>
      <c r="L144" s="164"/>
      <c r="M144" s="164"/>
      <c r="N144" s="164"/>
      <c r="O144" s="164"/>
      <c r="P144" s="164"/>
      <c r="Q144" s="164"/>
      <c r="R144" s="164"/>
      <c r="S144" s="164"/>
      <c r="T144" s="164"/>
      <c r="U144" s="164"/>
      <c r="V144" s="164"/>
      <c r="W144" s="164"/>
      <c r="X144" s="164"/>
      <c r="Y144" s="164"/>
      <c r="Z144" s="164"/>
      <c r="AA144" s="164"/>
      <c r="AB144" s="164"/>
      <c r="AC144" s="164"/>
      <c r="AD144" s="164"/>
      <c r="AE144" s="164"/>
      <c r="AF144" s="164"/>
      <c r="AG144" s="164"/>
    </row>
    <row r="145" ht="15.75" customHeight="1" spans="1:33" x14ac:dyDescent="0.25">
      <c r="A145" s="164"/>
      <c r="B145" s="164"/>
      <c r="C145" s="164"/>
      <c r="D145" s="164"/>
      <c r="E145" s="164"/>
      <c r="F145" s="164"/>
      <c r="G145" s="164"/>
      <c r="H145" s="164"/>
      <c r="I145" s="164"/>
      <c r="J145" s="164"/>
      <c r="K145" s="164"/>
      <c r="L145" s="164"/>
      <c r="M145" s="164"/>
      <c r="N145" s="164"/>
      <c r="O145" s="164"/>
      <c r="P145" s="164"/>
      <c r="Q145" s="164"/>
      <c r="R145" s="164"/>
      <c r="S145" s="164"/>
      <c r="T145" s="164"/>
      <c r="U145" s="164"/>
      <c r="V145" s="164"/>
      <c r="W145" s="164"/>
      <c r="X145" s="164"/>
      <c r="Y145" s="164"/>
      <c r="Z145" s="164"/>
      <c r="AA145" s="164"/>
      <c r="AB145" s="164"/>
      <c r="AC145" s="164"/>
      <c r="AD145" s="164"/>
      <c r="AE145" s="164"/>
      <c r="AF145" s="164"/>
      <c r="AG145" s="164"/>
    </row>
    <row r="146" ht="15.75" customHeight="1" spans="1:33" x14ac:dyDescent="0.25">
      <c r="A146" s="164"/>
      <c r="B146" s="164"/>
      <c r="C146" s="164"/>
      <c r="D146" s="164"/>
      <c r="E146" s="164"/>
      <c r="F146" s="164"/>
      <c r="G146" s="164"/>
      <c r="H146" s="164"/>
      <c r="I146" s="164"/>
      <c r="J146" s="164"/>
      <c r="K146" s="164"/>
      <c r="L146" s="164"/>
      <c r="M146" s="164"/>
      <c r="N146" s="164"/>
      <c r="O146" s="164"/>
      <c r="P146" s="164"/>
      <c r="Q146" s="164"/>
      <c r="R146" s="164"/>
      <c r="S146" s="164"/>
      <c r="T146" s="164"/>
      <c r="U146" s="164"/>
      <c r="V146" s="164"/>
      <c r="W146" s="164"/>
      <c r="X146" s="164"/>
      <c r="Y146" s="164"/>
      <c r="Z146" s="164"/>
      <c r="AA146" s="164"/>
      <c r="AB146" s="164"/>
      <c r="AC146" s="164"/>
      <c r="AD146" s="164"/>
      <c r="AE146" s="164"/>
      <c r="AF146" s="164"/>
      <c r="AG146" s="164"/>
    </row>
    <row r="147" ht="15.75" customHeight="1" spans="1:33" x14ac:dyDescent="0.25">
      <c r="A147" s="164"/>
      <c r="B147" s="164"/>
      <c r="C147" s="164"/>
      <c r="D147" s="164"/>
      <c r="E147" s="164"/>
      <c r="F147" s="164"/>
      <c r="G147" s="164"/>
      <c r="H147" s="164"/>
      <c r="I147" s="164"/>
      <c r="J147" s="164"/>
      <c r="K147" s="164"/>
      <c r="L147" s="164"/>
      <c r="M147" s="164"/>
      <c r="N147" s="164"/>
      <c r="O147" s="164"/>
      <c r="P147" s="164"/>
      <c r="Q147" s="164"/>
      <c r="R147" s="164"/>
      <c r="S147" s="164"/>
      <c r="T147" s="164"/>
      <c r="U147" s="164"/>
      <c r="V147" s="164"/>
      <c r="W147" s="164"/>
      <c r="X147" s="164"/>
      <c r="Y147" s="164"/>
      <c r="Z147" s="164"/>
      <c r="AA147" s="164"/>
      <c r="AB147" s="164"/>
      <c r="AC147" s="164"/>
      <c r="AD147" s="164"/>
      <c r="AE147" s="164"/>
      <c r="AF147" s="164"/>
      <c r="AG147" s="164"/>
    </row>
    <row r="148" ht="15.75" customHeight="1" spans="1:33" x14ac:dyDescent="0.25">
      <c r="A148" s="164"/>
      <c r="B148" s="164"/>
      <c r="C148" s="164"/>
      <c r="D148" s="164"/>
      <c r="E148" s="164"/>
      <c r="F148" s="164"/>
      <c r="G148" s="164"/>
      <c r="H148" s="164"/>
      <c r="I148" s="164"/>
      <c r="J148" s="164"/>
      <c r="K148" s="164"/>
      <c r="L148" s="164"/>
      <c r="M148" s="164"/>
      <c r="N148" s="164"/>
      <c r="O148" s="164"/>
      <c r="P148" s="164"/>
      <c r="Q148" s="164"/>
      <c r="R148" s="164"/>
      <c r="S148" s="164"/>
      <c r="T148" s="164"/>
      <c r="U148" s="164"/>
      <c r="V148" s="164"/>
      <c r="W148" s="164"/>
      <c r="X148" s="164"/>
      <c r="Y148" s="164"/>
      <c r="Z148" s="164"/>
      <c r="AA148" s="164"/>
      <c r="AB148" s="164"/>
      <c r="AC148" s="164"/>
      <c r="AD148" s="164"/>
      <c r="AE148" s="164"/>
      <c r="AF148" s="164"/>
      <c r="AG148" s="164"/>
    </row>
    <row r="149" ht="15.75" customHeight="1" spans="1:33" x14ac:dyDescent="0.25">
      <c r="A149" s="164"/>
      <c r="B149" s="164"/>
      <c r="C149" s="164"/>
      <c r="D149" s="164"/>
      <c r="E149" s="164"/>
      <c r="F149" s="164"/>
      <c r="G149" s="164"/>
      <c r="H149" s="164"/>
      <c r="I149" s="164"/>
      <c r="J149" s="164"/>
      <c r="K149" s="164"/>
      <c r="L149" s="164"/>
      <c r="M149" s="164"/>
      <c r="N149" s="164"/>
      <c r="O149" s="164"/>
      <c r="P149" s="164"/>
      <c r="Q149" s="164"/>
      <c r="R149" s="164"/>
      <c r="S149" s="164"/>
      <c r="T149" s="164"/>
      <c r="U149" s="164"/>
      <c r="V149" s="164"/>
      <c r="W149" s="164"/>
      <c r="X149" s="164"/>
      <c r="Y149" s="164"/>
      <c r="Z149" s="164"/>
      <c r="AA149" s="164"/>
      <c r="AB149" s="164"/>
      <c r="AC149" s="164"/>
      <c r="AD149" s="164"/>
      <c r="AE149" s="164"/>
      <c r="AF149" s="164"/>
      <c r="AG149" s="164"/>
    </row>
    <row r="150" ht="15.75" customHeight="1" spans="1:33" x14ac:dyDescent="0.25">
      <c r="A150" s="164"/>
      <c r="B150" s="164"/>
      <c r="C150" s="164"/>
      <c r="D150" s="164"/>
      <c r="E150" s="164"/>
      <c r="F150" s="164"/>
      <c r="G150" s="164"/>
      <c r="H150" s="164"/>
      <c r="I150" s="164"/>
      <c r="J150" s="164"/>
      <c r="K150" s="164"/>
      <c r="L150" s="164"/>
      <c r="M150" s="164"/>
      <c r="N150" s="164"/>
      <c r="O150" s="164"/>
      <c r="P150" s="164"/>
      <c r="Q150" s="164"/>
      <c r="R150" s="164"/>
      <c r="S150" s="164"/>
      <c r="T150" s="164"/>
      <c r="U150" s="164"/>
      <c r="V150" s="164"/>
      <c r="W150" s="164"/>
      <c r="X150" s="164"/>
      <c r="Y150" s="164"/>
      <c r="Z150" s="164"/>
      <c r="AA150" s="164"/>
      <c r="AB150" s="164"/>
      <c r="AC150" s="164"/>
      <c r="AD150" s="164"/>
      <c r="AE150" s="164"/>
      <c r="AF150" s="164"/>
      <c r="AG150" s="164"/>
    </row>
    <row r="151" ht="15.75" customHeight="1" spans="1:33" x14ac:dyDescent="0.25">
      <c r="A151" s="164"/>
      <c r="B151" s="164"/>
      <c r="C151" s="164"/>
      <c r="D151" s="164"/>
      <c r="E151" s="164"/>
      <c r="F151" s="164"/>
      <c r="G151" s="164"/>
      <c r="H151" s="164"/>
      <c r="I151" s="164"/>
      <c r="J151" s="164"/>
      <c r="K151" s="164"/>
      <c r="L151" s="164"/>
      <c r="M151" s="164"/>
      <c r="N151" s="164"/>
      <c r="O151" s="164"/>
      <c r="P151" s="164"/>
      <c r="Q151" s="164"/>
      <c r="R151" s="164"/>
      <c r="S151" s="164"/>
      <c r="T151" s="164"/>
      <c r="U151" s="164"/>
      <c r="V151" s="164"/>
      <c r="W151" s="164"/>
      <c r="X151" s="164"/>
      <c r="Y151" s="164"/>
      <c r="Z151" s="164"/>
      <c r="AA151" s="164"/>
      <c r="AB151" s="164"/>
      <c r="AC151" s="164"/>
      <c r="AD151" s="164"/>
      <c r="AE151" s="164"/>
      <c r="AF151" s="164"/>
      <c r="AG151" s="164"/>
    </row>
    <row r="152" ht="15.75" customHeight="1" spans="1:33" x14ac:dyDescent="0.25">
      <c r="A152" s="164"/>
      <c r="B152" s="164"/>
      <c r="C152" s="164"/>
      <c r="D152" s="164"/>
      <c r="E152" s="164"/>
      <c r="F152" s="164"/>
      <c r="G152" s="164"/>
      <c r="H152" s="164"/>
      <c r="I152" s="164"/>
      <c r="J152" s="164"/>
      <c r="K152" s="164"/>
      <c r="L152" s="164"/>
      <c r="M152" s="164"/>
      <c r="N152" s="164"/>
      <c r="O152" s="164"/>
      <c r="P152" s="164"/>
      <c r="Q152" s="164"/>
      <c r="R152" s="164"/>
      <c r="S152" s="164"/>
      <c r="T152" s="164"/>
      <c r="U152" s="164"/>
      <c r="V152" s="164"/>
      <c r="W152" s="164"/>
      <c r="X152" s="164"/>
      <c r="Y152" s="164"/>
      <c r="Z152" s="164"/>
      <c r="AA152" s="164"/>
      <c r="AB152" s="164"/>
      <c r="AC152" s="164"/>
      <c r="AD152" s="164"/>
      <c r="AE152" s="164"/>
      <c r="AF152" s="164"/>
      <c r="AG152" s="164"/>
    </row>
    <row r="153" ht="15.75" customHeight="1" spans="1:33" x14ac:dyDescent="0.25">
      <c r="A153" s="164"/>
      <c r="B153" s="164"/>
      <c r="C153" s="164"/>
      <c r="D153" s="164"/>
      <c r="E153" s="164"/>
      <c r="F153" s="164"/>
      <c r="G153" s="164"/>
      <c r="H153" s="164"/>
      <c r="I153" s="164"/>
      <c r="J153" s="164"/>
      <c r="K153" s="164"/>
      <c r="L153" s="164"/>
      <c r="M153" s="164"/>
      <c r="N153" s="164"/>
      <c r="O153" s="164"/>
      <c r="P153" s="164"/>
      <c r="Q153" s="164"/>
      <c r="R153" s="164"/>
      <c r="S153" s="164"/>
      <c r="T153" s="164"/>
      <c r="U153" s="164"/>
      <c r="V153" s="164"/>
      <c r="W153" s="164"/>
      <c r="X153" s="164"/>
      <c r="Y153" s="164"/>
      <c r="Z153" s="164"/>
      <c r="AA153" s="164"/>
      <c r="AB153" s="164"/>
      <c r="AC153" s="164"/>
      <c r="AD153" s="164"/>
      <c r="AE153" s="164"/>
      <c r="AF153" s="164"/>
      <c r="AG153" s="164"/>
    </row>
    <row r="154" ht="15.75" customHeight="1" spans="1:33" x14ac:dyDescent="0.25">
      <c r="A154" s="164"/>
      <c r="B154" s="164"/>
      <c r="C154" s="164"/>
      <c r="D154" s="164"/>
      <c r="E154" s="164"/>
      <c r="F154" s="164"/>
      <c r="G154" s="164"/>
      <c r="H154" s="164"/>
      <c r="I154" s="164"/>
      <c r="J154" s="164"/>
      <c r="K154" s="164"/>
      <c r="L154" s="164"/>
      <c r="M154" s="164"/>
      <c r="N154" s="164"/>
      <c r="O154" s="164"/>
      <c r="P154" s="164"/>
      <c r="Q154" s="164"/>
      <c r="R154" s="164"/>
      <c r="S154" s="164"/>
      <c r="T154" s="164"/>
      <c r="U154" s="164"/>
      <c r="V154" s="164"/>
      <c r="W154" s="164"/>
      <c r="X154" s="164"/>
      <c r="Y154" s="164"/>
      <c r="Z154" s="164"/>
      <c r="AA154" s="164"/>
      <c r="AB154" s="164"/>
      <c r="AC154" s="164"/>
      <c r="AD154" s="164"/>
      <c r="AE154" s="164"/>
      <c r="AF154" s="164"/>
      <c r="AG154" s="164"/>
    </row>
    <row r="155" ht="15.75" customHeight="1" spans="1:33" x14ac:dyDescent="0.25">
      <c r="A155" s="164"/>
      <c r="B155" s="164"/>
      <c r="C155" s="164"/>
      <c r="D155" s="164"/>
      <c r="E155" s="164"/>
      <c r="F155" s="164"/>
      <c r="G155" s="164"/>
      <c r="H155" s="164"/>
      <c r="I155" s="164"/>
      <c r="J155" s="164"/>
      <c r="K155" s="164"/>
      <c r="L155" s="164"/>
      <c r="M155" s="164"/>
      <c r="N155" s="164"/>
      <c r="O155" s="164"/>
      <c r="P155" s="164"/>
      <c r="Q155" s="164"/>
      <c r="R155" s="164"/>
      <c r="S155" s="164"/>
      <c r="T155" s="164"/>
      <c r="U155" s="164"/>
      <c r="V155" s="164"/>
      <c r="W155" s="164"/>
      <c r="X155" s="164"/>
      <c r="Y155" s="164"/>
      <c r="Z155" s="164"/>
      <c r="AA155" s="164"/>
      <c r="AB155" s="164"/>
      <c r="AC155" s="164"/>
      <c r="AD155" s="164"/>
      <c r="AE155" s="164"/>
      <c r="AF155" s="164"/>
      <c r="AG155" s="164"/>
    </row>
    <row r="156" ht="15.75" customHeight="1" spans="1:33" x14ac:dyDescent="0.25">
      <c r="A156" s="164"/>
      <c r="B156" s="164"/>
      <c r="C156" s="164"/>
      <c r="D156" s="164"/>
      <c r="E156" s="164"/>
      <c r="F156" s="164"/>
      <c r="G156" s="164"/>
      <c r="H156" s="164"/>
      <c r="I156" s="164"/>
      <c r="J156" s="164"/>
      <c r="K156" s="164"/>
      <c r="L156" s="164"/>
      <c r="M156" s="164"/>
      <c r="N156" s="164"/>
      <c r="O156" s="164"/>
      <c r="P156" s="164"/>
      <c r="Q156" s="164"/>
      <c r="R156" s="164"/>
      <c r="S156" s="164"/>
      <c r="T156" s="164"/>
      <c r="U156" s="164"/>
      <c r="V156" s="164"/>
      <c r="W156" s="164"/>
      <c r="X156" s="164"/>
      <c r="Y156" s="164"/>
      <c r="Z156" s="164"/>
      <c r="AA156" s="164"/>
      <c r="AB156" s="164"/>
      <c r="AC156" s="164"/>
      <c r="AD156" s="164"/>
      <c r="AE156" s="164"/>
      <c r="AF156" s="164"/>
      <c r="AG156" s="164"/>
    </row>
    <row r="157" ht="15.75" customHeight="1" spans="1:33" x14ac:dyDescent="0.25">
      <c r="A157" s="164"/>
      <c r="B157" s="164"/>
      <c r="C157" s="164"/>
      <c r="D157" s="164"/>
      <c r="E157" s="164"/>
      <c r="F157" s="164"/>
      <c r="G157" s="164"/>
      <c r="H157" s="164"/>
      <c r="I157" s="164"/>
      <c r="J157" s="164"/>
      <c r="K157" s="164"/>
      <c r="L157" s="164"/>
      <c r="M157" s="164"/>
      <c r="N157" s="164"/>
      <c r="O157" s="164"/>
      <c r="P157" s="164"/>
      <c r="Q157" s="164"/>
      <c r="R157" s="164"/>
      <c r="S157" s="164"/>
      <c r="T157" s="164"/>
      <c r="U157" s="164"/>
      <c r="V157" s="164"/>
      <c r="W157" s="164"/>
      <c r="X157" s="164"/>
      <c r="Y157" s="164"/>
      <c r="Z157" s="164"/>
      <c r="AA157" s="164"/>
      <c r="AB157" s="164"/>
      <c r="AC157" s="164"/>
      <c r="AD157" s="164"/>
      <c r="AE157" s="164"/>
      <c r="AF157" s="164"/>
      <c r="AG157" s="164"/>
    </row>
    <row r="158" ht="15.75" customHeight="1" spans="1:33" x14ac:dyDescent="0.25">
      <c r="A158" s="164"/>
      <c r="B158" s="164"/>
      <c r="C158" s="164"/>
      <c r="D158" s="164"/>
      <c r="E158" s="164"/>
      <c r="F158" s="164"/>
      <c r="G158" s="164"/>
      <c r="H158" s="164"/>
      <c r="I158" s="164"/>
      <c r="J158" s="164"/>
      <c r="K158" s="164"/>
      <c r="L158" s="164"/>
      <c r="M158" s="164"/>
      <c r="N158" s="164"/>
      <c r="O158" s="164"/>
      <c r="P158" s="164"/>
      <c r="Q158" s="164"/>
      <c r="R158" s="164"/>
      <c r="S158" s="164"/>
      <c r="T158" s="164"/>
      <c r="U158" s="164"/>
      <c r="V158" s="164"/>
      <c r="W158" s="164"/>
      <c r="X158" s="164"/>
      <c r="Y158" s="164"/>
      <c r="Z158" s="164"/>
      <c r="AA158" s="164"/>
      <c r="AB158" s="164"/>
      <c r="AC158" s="164"/>
      <c r="AD158" s="164"/>
      <c r="AE158" s="164"/>
      <c r="AF158" s="164"/>
      <c r="AG158" s="164"/>
    </row>
    <row r="159" ht="15.75" customHeight="1" spans="1:33" x14ac:dyDescent="0.25">
      <c r="A159" s="164"/>
      <c r="B159" s="164"/>
      <c r="C159" s="164"/>
      <c r="D159" s="164"/>
      <c r="E159" s="164"/>
      <c r="F159" s="164"/>
      <c r="G159" s="164"/>
      <c r="H159" s="164"/>
      <c r="I159" s="164"/>
      <c r="J159" s="164"/>
      <c r="K159" s="164"/>
      <c r="L159" s="164"/>
      <c r="M159" s="164"/>
      <c r="N159" s="164"/>
      <c r="O159" s="164"/>
      <c r="P159" s="164"/>
      <c r="Q159" s="164"/>
      <c r="R159" s="164"/>
      <c r="S159" s="164"/>
      <c r="T159" s="164"/>
      <c r="U159" s="164"/>
      <c r="V159" s="164"/>
      <c r="W159" s="164"/>
      <c r="X159" s="164"/>
      <c r="Y159" s="164"/>
      <c r="Z159" s="164"/>
      <c r="AA159" s="164"/>
      <c r="AB159" s="164"/>
      <c r="AC159" s="164"/>
      <c r="AD159" s="164"/>
      <c r="AE159" s="164"/>
      <c r="AF159" s="164"/>
      <c r="AG159" s="164"/>
    </row>
    <row r="160" ht="15.75" customHeight="1" spans="1:33" x14ac:dyDescent="0.25">
      <c r="A160" s="164"/>
      <c r="B160" s="164"/>
      <c r="C160" s="164"/>
      <c r="D160" s="164"/>
      <c r="E160" s="164"/>
      <c r="F160" s="164"/>
      <c r="G160" s="164"/>
      <c r="H160" s="164"/>
      <c r="I160" s="164"/>
      <c r="J160" s="164"/>
      <c r="K160" s="164"/>
      <c r="L160" s="164"/>
      <c r="M160" s="164"/>
      <c r="N160" s="164"/>
      <c r="O160" s="164"/>
      <c r="P160" s="164"/>
      <c r="Q160" s="164"/>
      <c r="R160" s="164"/>
      <c r="S160" s="164"/>
      <c r="T160" s="164"/>
      <c r="U160" s="164"/>
      <c r="V160" s="164"/>
      <c r="W160" s="164"/>
      <c r="X160" s="164"/>
      <c r="Y160" s="164"/>
      <c r="Z160" s="164"/>
      <c r="AA160" s="164"/>
      <c r="AB160" s="164"/>
      <c r="AC160" s="164"/>
      <c r="AD160" s="164"/>
      <c r="AE160" s="164"/>
      <c r="AF160" s="164"/>
      <c r="AG160" s="164"/>
    </row>
    <row r="161" ht="15.75" customHeight="1" spans="1:33" x14ac:dyDescent="0.25">
      <c r="A161" s="164"/>
      <c r="B161" s="164"/>
      <c r="C161" s="164"/>
      <c r="D161" s="164"/>
      <c r="E161" s="164"/>
      <c r="F161" s="164"/>
      <c r="G161" s="164"/>
      <c r="H161" s="164"/>
      <c r="I161" s="164"/>
      <c r="J161" s="164"/>
      <c r="K161" s="164"/>
      <c r="L161" s="164"/>
      <c r="M161" s="164"/>
      <c r="N161" s="164"/>
      <c r="O161" s="164"/>
      <c r="P161" s="164"/>
      <c r="Q161" s="164"/>
      <c r="R161" s="164"/>
      <c r="S161" s="164"/>
      <c r="T161" s="164"/>
      <c r="U161" s="164"/>
      <c r="V161" s="164"/>
      <c r="W161" s="164"/>
      <c r="X161" s="164"/>
      <c r="Y161" s="164"/>
      <c r="Z161" s="164"/>
      <c r="AA161" s="164"/>
      <c r="AB161" s="164"/>
      <c r="AC161" s="164"/>
      <c r="AD161" s="164"/>
      <c r="AE161" s="164"/>
      <c r="AF161" s="164"/>
      <c r="AG161" s="164"/>
    </row>
    <row r="162" ht="15.75" customHeight="1" spans="1:33" x14ac:dyDescent="0.25">
      <c r="A162" s="164"/>
      <c r="B162" s="164"/>
      <c r="C162" s="164"/>
      <c r="D162" s="164"/>
      <c r="E162" s="164"/>
      <c r="F162" s="164"/>
      <c r="G162" s="164"/>
      <c r="H162" s="164"/>
      <c r="I162" s="164"/>
      <c r="J162" s="164"/>
      <c r="K162" s="164"/>
      <c r="L162" s="164"/>
      <c r="M162" s="164"/>
      <c r="N162" s="164"/>
      <c r="O162" s="164"/>
      <c r="P162" s="164"/>
      <c r="Q162" s="164"/>
      <c r="R162" s="164"/>
      <c r="S162" s="164"/>
      <c r="T162" s="164"/>
      <c r="U162" s="164"/>
      <c r="V162" s="164"/>
      <c r="W162" s="164"/>
      <c r="X162" s="164"/>
      <c r="Y162" s="164"/>
      <c r="Z162" s="164"/>
      <c r="AA162" s="164"/>
      <c r="AB162" s="164"/>
      <c r="AC162" s="164"/>
      <c r="AD162" s="164"/>
      <c r="AE162" s="164"/>
      <c r="AF162" s="164"/>
      <c r="AG162" s="164"/>
    </row>
    <row r="163" ht="15.75" customHeight="1" spans="1:33" x14ac:dyDescent="0.25">
      <c r="A163" s="164"/>
      <c r="B163" s="164"/>
      <c r="C163" s="164"/>
      <c r="D163" s="164"/>
      <c r="E163" s="164"/>
      <c r="F163" s="164"/>
      <c r="G163" s="164"/>
      <c r="H163" s="164"/>
      <c r="I163" s="164"/>
      <c r="J163" s="164"/>
      <c r="K163" s="164"/>
      <c r="L163" s="164"/>
      <c r="M163" s="164"/>
      <c r="N163" s="164"/>
      <c r="O163" s="164"/>
      <c r="P163" s="164"/>
      <c r="Q163" s="164"/>
      <c r="R163" s="164"/>
      <c r="S163" s="164"/>
      <c r="T163" s="164"/>
      <c r="U163" s="164"/>
      <c r="V163" s="164"/>
      <c r="W163" s="164"/>
      <c r="X163" s="164"/>
      <c r="Y163" s="164"/>
      <c r="Z163" s="164"/>
      <c r="AA163" s="164"/>
      <c r="AB163" s="164"/>
      <c r="AC163" s="164"/>
      <c r="AD163" s="164"/>
      <c r="AE163" s="164"/>
      <c r="AF163" s="164"/>
      <c r="AG163" s="164"/>
    </row>
    <row r="164" ht="15.75" customHeight="1" spans="1:33" x14ac:dyDescent="0.25">
      <c r="A164" s="164"/>
      <c r="B164" s="164"/>
      <c r="C164" s="164"/>
      <c r="D164" s="164"/>
      <c r="E164" s="164"/>
      <c r="F164" s="164"/>
      <c r="G164" s="164"/>
      <c r="H164" s="164"/>
      <c r="I164" s="164"/>
      <c r="J164" s="164"/>
      <c r="K164" s="164"/>
      <c r="L164" s="164"/>
      <c r="M164" s="164"/>
      <c r="N164" s="164"/>
      <c r="O164" s="164"/>
      <c r="P164" s="164"/>
      <c r="Q164" s="164"/>
      <c r="R164" s="164"/>
      <c r="S164" s="164"/>
      <c r="T164" s="164"/>
      <c r="U164" s="164"/>
      <c r="V164" s="164"/>
      <c r="W164" s="164"/>
      <c r="X164" s="164"/>
      <c r="Y164" s="164"/>
      <c r="Z164" s="164"/>
      <c r="AA164" s="164"/>
      <c r="AB164" s="164"/>
      <c r="AC164" s="164"/>
      <c r="AD164" s="164"/>
      <c r="AE164" s="164"/>
      <c r="AF164" s="164"/>
      <c r="AG164" s="164"/>
    </row>
    <row r="165" ht="15.75" customHeight="1" spans="1:33" x14ac:dyDescent="0.25">
      <c r="A165" s="164"/>
      <c r="B165" s="164"/>
      <c r="C165" s="164"/>
      <c r="D165" s="164"/>
      <c r="E165" s="164"/>
      <c r="F165" s="164"/>
      <c r="G165" s="164"/>
      <c r="H165" s="164"/>
      <c r="I165" s="164"/>
      <c r="J165" s="164"/>
      <c r="K165" s="164"/>
      <c r="L165" s="164"/>
      <c r="M165" s="164"/>
      <c r="N165" s="164"/>
      <c r="O165" s="164"/>
      <c r="P165" s="164"/>
      <c r="Q165" s="164"/>
      <c r="R165" s="164"/>
      <c r="S165" s="164"/>
      <c r="T165" s="164"/>
      <c r="U165" s="164"/>
      <c r="V165" s="164"/>
      <c r="W165" s="164"/>
      <c r="X165" s="164"/>
      <c r="Y165" s="164"/>
      <c r="Z165" s="164"/>
      <c r="AA165" s="164"/>
      <c r="AB165" s="164"/>
      <c r="AC165" s="164"/>
      <c r="AD165" s="164"/>
      <c r="AE165" s="164"/>
      <c r="AF165" s="164"/>
      <c r="AG165" s="164"/>
    </row>
    <row r="166" ht="15.75" customHeight="1" spans="1:33" x14ac:dyDescent="0.25">
      <c r="A166" s="164"/>
      <c r="B166" s="164"/>
      <c r="C166" s="164"/>
      <c r="D166" s="164"/>
      <c r="E166" s="164"/>
      <c r="F166" s="164"/>
      <c r="G166" s="164"/>
      <c r="H166" s="164"/>
      <c r="I166" s="164"/>
      <c r="J166" s="164"/>
      <c r="K166" s="164"/>
      <c r="L166" s="164"/>
      <c r="M166" s="164"/>
      <c r="N166" s="164"/>
      <c r="O166" s="164"/>
      <c r="P166" s="164"/>
      <c r="Q166" s="164"/>
      <c r="R166" s="164"/>
      <c r="S166" s="164"/>
      <c r="T166" s="164"/>
      <c r="U166" s="164"/>
      <c r="V166" s="164"/>
      <c r="W166" s="164"/>
      <c r="X166" s="164"/>
      <c r="Y166" s="164"/>
      <c r="Z166" s="164"/>
      <c r="AA166" s="164"/>
      <c r="AB166" s="164"/>
      <c r="AC166" s="164"/>
      <c r="AD166" s="164"/>
      <c r="AE166" s="164"/>
      <c r="AF166" s="164"/>
      <c r="AG166" s="164"/>
    </row>
    <row r="167" ht="15.75" customHeight="1" spans="1:33" x14ac:dyDescent="0.25">
      <c r="A167" s="164"/>
      <c r="B167" s="164"/>
      <c r="C167" s="164"/>
      <c r="D167" s="164"/>
      <c r="E167" s="164"/>
      <c r="F167" s="164"/>
      <c r="G167" s="164"/>
      <c r="H167" s="164"/>
      <c r="I167" s="164"/>
      <c r="J167" s="164"/>
      <c r="K167" s="164"/>
      <c r="L167" s="164"/>
      <c r="M167" s="164"/>
      <c r="N167" s="164"/>
      <c r="O167" s="164"/>
      <c r="P167" s="164"/>
      <c r="Q167" s="164"/>
      <c r="R167" s="164"/>
      <c r="S167" s="164"/>
      <c r="T167" s="164"/>
      <c r="U167" s="164"/>
      <c r="V167" s="164"/>
      <c r="W167" s="164"/>
      <c r="X167" s="164"/>
      <c r="Y167" s="164"/>
      <c r="Z167" s="164"/>
      <c r="AA167" s="164"/>
      <c r="AB167" s="164"/>
      <c r="AC167" s="164"/>
      <c r="AD167" s="164"/>
      <c r="AE167" s="164"/>
      <c r="AF167" s="164"/>
      <c r="AG167" s="164"/>
    </row>
    <row r="168" ht="15.75" customHeight="1" spans="1:33" x14ac:dyDescent="0.25">
      <c r="A168" s="164"/>
      <c r="B168" s="164"/>
      <c r="C168" s="164"/>
      <c r="D168" s="164"/>
      <c r="E168" s="164"/>
      <c r="F168" s="164"/>
      <c r="G168" s="164"/>
      <c r="H168" s="164"/>
      <c r="I168" s="164"/>
      <c r="J168" s="164"/>
      <c r="K168" s="164"/>
      <c r="L168" s="164"/>
      <c r="M168" s="164"/>
      <c r="N168" s="164"/>
      <c r="O168" s="164"/>
      <c r="P168" s="164"/>
      <c r="Q168" s="164"/>
      <c r="R168" s="164"/>
      <c r="S168" s="164"/>
      <c r="T168" s="164"/>
      <c r="U168" s="164"/>
      <c r="V168" s="164"/>
      <c r="W168" s="164"/>
      <c r="X168" s="164"/>
      <c r="Y168" s="164"/>
      <c r="Z168" s="164"/>
      <c r="AA168" s="164"/>
      <c r="AB168" s="164"/>
      <c r="AC168" s="164"/>
      <c r="AD168" s="164"/>
      <c r="AE168" s="164"/>
      <c r="AF168" s="164"/>
      <c r="AG168" s="164"/>
    </row>
    <row r="169" ht="15.75" customHeight="1" spans="1:33" x14ac:dyDescent="0.25">
      <c r="A169" s="164"/>
      <c r="B169" s="164"/>
      <c r="C169" s="164"/>
      <c r="D169" s="164"/>
      <c r="E169" s="164"/>
      <c r="F169" s="164"/>
      <c r="G169" s="164"/>
      <c r="H169" s="164"/>
      <c r="I169" s="164"/>
      <c r="J169" s="164"/>
      <c r="K169" s="164"/>
      <c r="L169" s="164"/>
      <c r="M169" s="164"/>
      <c r="N169" s="164"/>
      <c r="O169" s="164"/>
      <c r="P169" s="164"/>
      <c r="Q169" s="164"/>
      <c r="R169" s="164"/>
      <c r="S169" s="164"/>
      <c r="T169" s="164"/>
      <c r="U169" s="164"/>
      <c r="V169" s="164"/>
      <c r="W169" s="164"/>
      <c r="X169" s="164"/>
      <c r="Y169" s="164"/>
      <c r="Z169" s="164"/>
      <c r="AA169" s="164"/>
      <c r="AB169" s="164"/>
      <c r="AC169" s="164"/>
      <c r="AD169" s="164"/>
      <c r="AE169" s="164"/>
      <c r="AF169" s="164"/>
      <c r="AG169" s="164"/>
    </row>
    <row r="170" ht="15.75" customHeight="1" spans="1:33" x14ac:dyDescent="0.25">
      <c r="A170" s="164"/>
      <c r="B170" s="164"/>
      <c r="C170" s="164"/>
      <c r="D170" s="164"/>
      <c r="E170" s="164"/>
      <c r="F170" s="164"/>
      <c r="G170" s="164"/>
      <c r="H170" s="164"/>
      <c r="I170" s="164"/>
      <c r="J170" s="164"/>
      <c r="K170" s="164"/>
      <c r="L170" s="164"/>
      <c r="M170" s="164"/>
      <c r="N170" s="164"/>
      <c r="O170" s="164"/>
      <c r="P170" s="164"/>
      <c r="Q170" s="164"/>
      <c r="R170" s="164"/>
      <c r="S170" s="164"/>
      <c r="T170" s="164"/>
      <c r="U170" s="164"/>
      <c r="V170" s="164"/>
      <c r="W170" s="164"/>
      <c r="X170" s="164"/>
      <c r="Y170" s="164"/>
      <c r="Z170" s="164"/>
      <c r="AA170" s="164"/>
      <c r="AB170" s="164"/>
      <c r="AC170" s="164"/>
      <c r="AD170" s="164"/>
      <c r="AE170" s="164"/>
      <c r="AF170" s="164"/>
      <c r="AG170" s="164"/>
    </row>
    <row r="171" ht="15.75" customHeight="1" spans="1:33" x14ac:dyDescent="0.25">
      <c r="A171" s="164"/>
      <c r="B171" s="164"/>
      <c r="C171" s="164"/>
      <c r="D171" s="164"/>
      <c r="E171" s="164"/>
      <c r="F171" s="164"/>
      <c r="G171" s="164"/>
      <c r="H171" s="164"/>
      <c r="I171" s="164"/>
      <c r="J171" s="164"/>
      <c r="K171" s="164"/>
      <c r="L171" s="164"/>
      <c r="M171" s="164"/>
      <c r="N171" s="164"/>
      <c r="O171" s="164"/>
      <c r="P171" s="164"/>
      <c r="Q171" s="164"/>
      <c r="R171" s="164"/>
      <c r="S171" s="164"/>
      <c r="T171" s="164"/>
      <c r="U171" s="164"/>
      <c r="V171" s="164"/>
      <c r="W171" s="164"/>
      <c r="X171" s="164"/>
      <c r="Y171" s="164"/>
      <c r="Z171" s="164"/>
      <c r="AA171" s="164"/>
      <c r="AB171" s="164"/>
      <c r="AC171" s="164"/>
      <c r="AD171" s="164"/>
      <c r="AE171" s="164"/>
      <c r="AF171" s="164"/>
      <c r="AG171" s="164"/>
    </row>
    <row r="172" ht="15.75" customHeight="1" spans="1:33" x14ac:dyDescent="0.25">
      <c r="A172" s="164"/>
      <c r="B172" s="164"/>
      <c r="C172" s="164"/>
      <c r="D172" s="164"/>
      <c r="E172" s="164"/>
      <c r="F172" s="164"/>
      <c r="G172" s="164"/>
      <c r="H172" s="164"/>
      <c r="I172" s="164"/>
      <c r="J172" s="164"/>
      <c r="K172" s="164"/>
      <c r="L172" s="164"/>
      <c r="M172" s="164"/>
      <c r="N172" s="164"/>
      <c r="O172" s="164"/>
      <c r="P172" s="164"/>
      <c r="Q172" s="164"/>
      <c r="R172" s="164"/>
      <c r="S172" s="164"/>
      <c r="T172" s="164"/>
      <c r="U172" s="164"/>
      <c r="V172" s="164"/>
      <c r="W172" s="164"/>
      <c r="X172" s="164"/>
      <c r="Y172" s="164"/>
      <c r="Z172" s="164"/>
      <c r="AA172" s="164"/>
      <c r="AB172" s="164"/>
      <c r="AC172" s="164"/>
      <c r="AD172" s="164"/>
      <c r="AE172" s="164"/>
      <c r="AF172" s="164"/>
      <c r="AG172" s="164"/>
    </row>
    <row r="173" ht="15.75" customHeight="1" spans="1:33" x14ac:dyDescent="0.25">
      <c r="A173" s="164"/>
      <c r="B173" s="164"/>
      <c r="C173" s="164"/>
      <c r="D173" s="164"/>
      <c r="E173" s="164"/>
      <c r="F173" s="164"/>
      <c r="G173" s="164"/>
      <c r="H173" s="164"/>
      <c r="I173" s="164"/>
      <c r="J173" s="164"/>
      <c r="K173" s="164"/>
      <c r="L173" s="164"/>
      <c r="M173" s="164"/>
      <c r="N173" s="164"/>
      <c r="O173" s="164"/>
      <c r="P173" s="164"/>
      <c r="Q173" s="164"/>
      <c r="R173" s="164"/>
      <c r="S173" s="164"/>
      <c r="T173" s="164"/>
      <c r="U173" s="164"/>
      <c r="V173" s="164"/>
      <c r="W173" s="164"/>
      <c r="X173" s="164"/>
      <c r="Y173" s="164"/>
      <c r="Z173" s="164"/>
      <c r="AA173" s="164"/>
      <c r="AB173" s="164"/>
      <c r="AC173" s="164"/>
      <c r="AD173" s="164"/>
      <c r="AE173" s="164"/>
      <c r="AF173" s="164"/>
      <c r="AG173" s="164"/>
    </row>
    <row r="174" ht="15.75" customHeight="1" spans="1:33" x14ac:dyDescent="0.25">
      <c r="A174" s="164"/>
      <c r="B174" s="164"/>
      <c r="C174" s="164"/>
      <c r="D174" s="164"/>
      <c r="E174" s="164"/>
      <c r="F174" s="164"/>
      <c r="G174" s="164"/>
      <c r="H174" s="164"/>
      <c r="I174" s="164"/>
      <c r="J174" s="164"/>
      <c r="K174" s="164"/>
      <c r="L174" s="164"/>
      <c r="M174" s="164"/>
      <c r="N174" s="164"/>
      <c r="O174" s="164"/>
      <c r="P174" s="164"/>
      <c r="Q174" s="164"/>
      <c r="R174" s="164"/>
      <c r="S174" s="164"/>
      <c r="T174" s="164"/>
      <c r="U174" s="164"/>
      <c r="V174" s="164"/>
      <c r="W174" s="164"/>
      <c r="X174" s="164"/>
      <c r="Y174" s="164"/>
      <c r="Z174" s="164"/>
      <c r="AA174" s="164"/>
      <c r="AB174" s="164"/>
      <c r="AC174" s="164"/>
      <c r="AD174" s="164"/>
      <c r="AE174" s="164"/>
      <c r="AF174" s="164"/>
      <c r="AG174" s="164"/>
    </row>
    <row r="175" ht="15.75" customHeight="1" spans="1:33" x14ac:dyDescent="0.25">
      <c r="A175" s="164"/>
      <c r="B175" s="164"/>
      <c r="C175" s="164"/>
      <c r="D175" s="164"/>
      <c r="E175" s="164"/>
      <c r="F175" s="164"/>
      <c r="G175" s="164"/>
      <c r="H175" s="164"/>
      <c r="I175" s="164"/>
      <c r="J175" s="164"/>
      <c r="K175" s="164"/>
      <c r="L175" s="164"/>
      <c r="M175" s="164"/>
      <c r="N175" s="164"/>
      <c r="O175" s="164"/>
      <c r="P175" s="164"/>
      <c r="Q175" s="164"/>
      <c r="R175" s="164"/>
      <c r="S175" s="164"/>
      <c r="T175" s="164"/>
      <c r="U175" s="164"/>
      <c r="V175" s="164"/>
      <c r="W175" s="164"/>
      <c r="X175" s="164"/>
      <c r="Y175" s="164"/>
      <c r="Z175" s="164"/>
      <c r="AA175" s="164"/>
      <c r="AB175" s="164"/>
      <c r="AC175" s="164"/>
      <c r="AD175" s="164"/>
      <c r="AE175" s="164"/>
      <c r="AF175" s="164"/>
      <c r="AG175" s="164"/>
    </row>
    <row r="176" ht="15.75" customHeight="1" spans="1:33" x14ac:dyDescent="0.25">
      <c r="A176" s="164"/>
      <c r="B176" s="164"/>
      <c r="C176" s="164"/>
      <c r="D176" s="164"/>
      <c r="E176" s="164"/>
      <c r="F176" s="164"/>
      <c r="G176" s="164"/>
      <c r="H176" s="164"/>
      <c r="I176" s="164"/>
      <c r="J176" s="164"/>
      <c r="K176" s="164"/>
      <c r="L176" s="164"/>
      <c r="M176" s="164"/>
      <c r="N176" s="164"/>
      <c r="O176" s="164"/>
      <c r="P176" s="164"/>
      <c r="Q176" s="164"/>
      <c r="R176" s="164"/>
      <c r="S176" s="164"/>
      <c r="T176" s="164"/>
      <c r="U176" s="164"/>
      <c r="V176" s="164"/>
      <c r="W176" s="164"/>
      <c r="X176" s="164"/>
      <c r="Y176" s="164"/>
      <c r="Z176" s="164"/>
      <c r="AA176" s="164"/>
      <c r="AB176" s="164"/>
      <c r="AC176" s="164"/>
      <c r="AD176" s="164"/>
      <c r="AE176" s="164"/>
      <c r="AF176" s="164"/>
      <c r="AG176" s="164"/>
    </row>
    <row r="177" ht="15.75" customHeight="1" spans="1:33" x14ac:dyDescent="0.25">
      <c r="A177" s="164"/>
      <c r="B177" s="164"/>
      <c r="C177" s="164"/>
      <c r="D177" s="164"/>
      <c r="E177" s="164"/>
      <c r="F177" s="164"/>
      <c r="G177" s="164"/>
      <c r="H177" s="164"/>
      <c r="I177" s="164"/>
      <c r="J177" s="164"/>
      <c r="K177" s="164"/>
      <c r="L177" s="164"/>
      <c r="M177" s="164"/>
      <c r="N177" s="164"/>
      <c r="O177" s="164"/>
      <c r="P177" s="164"/>
      <c r="Q177" s="164"/>
      <c r="R177" s="164"/>
      <c r="S177" s="164"/>
      <c r="T177" s="164"/>
      <c r="U177" s="164"/>
      <c r="V177" s="164"/>
      <c r="W177" s="164"/>
      <c r="X177" s="164"/>
      <c r="Y177" s="164"/>
      <c r="Z177" s="164"/>
      <c r="AA177" s="164"/>
      <c r="AB177" s="164"/>
      <c r="AC177" s="164"/>
      <c r="AD177" s="164"/>
      <c r="AE177" s="164"/>
      <c r="AF177" s="164"/>
      <c r="AG177" s="164"/>
    </row>
    <row r="178" ht="15.75" customHeight="1" spans="1:33" x14ac:dyDescent="0.25">
      <c r="A178" s="164"/>
      <c r="B178" s="164"/>
      <c r="C178" s="164"/>
      <c r="D178" s="164"/>
      <c r="E178" s="164"/>
      <c r="F178" s="164"/>
      <c r="G178" s="164"/>
      <c r="H178" s="164"/>
      <c r="I178" s="164"/>
      <c r="J178" s="164"/>
      <c r="K178" s="164"/>
      <c r="L178" s="164"/>
      <c r="M178" s="164"/>
      <c r="N178" s="164"/>
      <c r="O178" s="164"/>
      <c r="P178" s="164"/>
      <c r="Q178" s="164"/>
      <c r="R178" s="164"/>
      <c r="S178" s="164"/>
      <c r="T178" s="164"/>
      <c r="U178" s="164"/>
      <c r="V178" s="164"/>
      <c r="W178" s="164"/>
      <c r="X178" s="164"/>
      <c r="Y178" s="164"/>
      <c r="Z178" s="164"/>
      <c r="AA178" s="164"/>
      <c r="AB178" s="164"/>
      <c r="AC178" s="164"/>
      <c r="AD178" s="164"/>
      <c r="AE178" s="164"/>
      <c r="AF178" s="164"/>
      <c r="AG178" s="164"/>
    </row>
    <row r="179" ht="15.75" customHeight="1" spans="1:33" x14ac:dyDescent="0.25">
      <c r="A179" s="164"/>
      <c r="B179" s="164"/>
      <c r="C179" s="164"/>
      <c r="D179" s="164"/>
      <c r="E179" s="164"/>
      <c r="F179" s="164"/>
      <c r="G179" s="164"/>
      <c r="H179" s="164"/>
      <c r="I179" s="164"/>
      <c r="J179" s="164"/>
      <c r="K179" s="164"/>
      <c r="L179" s="164"/>
      <c r="M179" s="164"/>
      <c r="N179" s="164"/>
      <c r="O179" s="164"/>
      <c r="P179" s="164"/>
      <c r="Q179" s="164"/>
      <c r="R179" s="164"/>
      <c r="S179" s="164"/>
      <c r="T179" s="164"/>
      <c r="U179" s="164"/>
      <c r="V179" s="164"/>
      <c r="W179" s="164"/>
      <c r="X179" s="164"/>
      <c r="Y179" s="164"/>
      <c r="Z179" s="164"/>
      <c r="AA179" s="164"/>
      <c r="AB179" s="164"/>
      <c r="AC179" s="164"/>
      <c r="AD179" s="164"/>
      <c r="AE179" s="164"/>
      <c r="AF179" s="164"/>
      <c r="AG179" s="164"/>
    </row>
    <row r="180" ht="15.75" customHeight="1" spans="1:33" x14ac:dyDescent="0.25">
      <c r="A180" s="164"/>
      <c r="B180" s="164"/>
      <c r="C180" s="164"/>
      <c r="D180" s="164"/>
      <c r="E180" s="164"/>
      <c r="F180" s="164"/>
      <c r="G180" s="164"/>
      <c r="H180" s="164"/>
      <c r="I180" s="164"/>
      <c r="J180" s="164"/>
      <c r="K180" s="164"/>
      <c r="L180" s="164"/>
      <c r="M180" s="164"/>
      <c r="N180" s="164"/>
      <c r="O180" s="164"/>
      <c r="P180" s="164"/>
      <c r="Q180" s="164"/>
      <c r="R180" s="164"/>
      <c r="S180" s="164"/>
      <c r="T180" s="164"/>
      <c r="U180" s="164"/>
      <c r="V180" s="164"/>
      <c r="W180" s="164"/>
      <c r="X180" s="164"/>
      <c r="Y180" s="164"/>
      <c r="Z180" s="164"/>
      <c r="AA180" s="164"/>
      <c r="AB180" s="164"/>
      <c r="AC180" s="164"/>
      <c r="AD180" s="164"/>
      <c r="AE180" s="164"/>
      <c r="AF180" s="164"/>
      <c r="AG180" s="164"/>
    </row>
    <row r="181" ht="15.75" customHeight="1" spans="1:33" x14ac:dyDescent="0.25">
      <c r="A181" s="164"/>
      <c r="B181" s="164"/>
      <c r="C181" s="164"/>
      <c r="D181" s="164"/>
      <c r="E181" s="164"/>
      <c r="F181" s="164"/>
      <c r="G181" s="164"/>
      <c r="H181" s="164"/>
      <c r="I181" s="164"/>
      <c r="J181" s="164"/>
      <c r="K181" s="164"/>
      <c r="L181" s="164"/>
      <c r="M181" s="164"/>
      <c r="N181" s="164"/>
      <c r="O181" s="164"/>
      <c r="P181" s="164"/>
      <c r="Q181" s="164"/>
      <c r="R181" s="164"/>
      <c r="S181" s="164"/>
      <c r="T181" s="164"/>
      <c r="U181" s="164"/>
      <c r="V181" s="164"/>
      <c r="W181" s="164"/>
      <c r="X181" s="164"/>
      <c r="Y181" s="164"/>
      <c r="Z181" s="164"/>
      <c r="AA181" s="164"/>
      <c r="AB181" s="164"/>
      <c r="AC181" s="164"/>
      <c r="AD181" s="164"/>
      <c r="AE181" s="164"/>
      <c r="AF181" s="164"/>
      <c r="AG181" s="164"/>
    </row>
    <row r="182" ht="15.75" customHeight="1" spans="1:33" x14ac:dyDescent="0.25">
      <c r="A182" s="164"/>
      <c r="B182" s="164"/>
      <c r="C182" s="164"/>
      <c r="D182" s="164"/>
      <c r="E182" s="164"/>
      <c r="F182" s="164"/>
      <c r="G182" s="164"/>
      <c r="H182" s="164"/>
      <c r="I182" s="164"/>
      <c r="J182" s="164"/>
      <c r="K182" s="164"/>
      <c r="L182" s="164"/>
      <c r="M182" s="164"/>
      <c r="N182" s="164"/>
      <c r="O182" s="164"/>
      <c r="P182" s="164"/>
      <c r="Q182" s="164"/>
      <c r="R182" s="164"/>
      <c r="S182" s="164"/>
      <c r="T182" s="164"/>
      <c r="U182" s="164"/>
      <c r="V182" s="164"/>
      <c r="W182" s="164"/>
      <c r="X182" s="164"/>
      <c r="Y182" s="164"/>
      <c r="Z182" s="164"/>
      <c r="AA182" s="164"/>
      <c r="AB182" s="164"/>
      <c r="AC182" s="164"/>
      <c r="AD182" s="164"/>
      <c r="AE182" s="164"/>
      <c r="AF182" s="164"/>
      <c r="AG182" s="164"/>
    </row>
    <row r="183" ht="15.75" customHeight="1" spans="1:33" x14ac:dyDescent="0.25">
      <c r="A183" s="164"/>
      <c r="B183" s="164"/>
      <c r="C183" s="164"/>
      <c r="D183" s="164"/>
      <c r="E183" s="164"/>
      <c r="F183" s="164"/>
      <c r="G183" s="164"/>
      <c r="H183" s="164"/>
      <c r="I183" s="164"/>
      <c r="J183" s="164"/>
      <c r="K183" s="164"/>
      <c r="L183" s="164"/>
      <c r="M183" s="164"/>
      <c r="N183" s="164"/>
      <c r="O183" s="164"/>
      <c r="P183" s="164"/>
      <c r="Q183" s="164"/>
      <c r="R183" s="164"/>
      <c r="S183" s="164"/>
      <c r="T183" s="164"/>
      <c r="U183" s="164"/>
      <c r="V183" s="164"/>
      <c r="W183" s="164"/>
      <c r="X183" s="164"/>
      <c r="Y183" s="164"/>
      <c r="Z183" s="164"/>
      <c r="AA183" s="164"/>
      <c r="AB183" s="164"/>
      <c r="AC183" s="164"/>
      <c r="AD183" s="164"/>
      <c r="AE183" s="164"/>
      <c r="AF183" s="164"/>
      <c r="AG183" s="164"/>
    </row>
    <row r="184" ht="15.75" customHeight="1" spans="1:33" x14ac:dyDescent="0.25">
      <c r="A184" s="164"/>
      <c r="B184" s="164"/>
      <c r="C184" s="164"/>
      <c r="D184" s="164"/>
      <c r="E184" s="164"/>
      <c r="F184" s="164"/>
      <c r="G184" s="164"/>
      <c r="H184" s="164"/>
      <c r="I184" s="164"/>
      <c r="J184" s="164"/>
      <c r="K184" s="164"/>
      <c r="L184" s="164"/>
      <c r="M184" s="164"/>
      <c r="N184" s="164"/>
      <c r="O184" s="164"/>
      <c r="P184" s="164"/>
      <c r="Q184" s="164"/>
      <c r="R184" s="164"/>
      <c r="S184" s="164"/>
      <c r="T184" s="164"/>
      <c r="U184" s="164"/>
      <c r="V184" s="164"/>
      <c r="W184" s="164"/>
      <c r="X184" s="164"/>
      <c r="Y184" s="164"/>
      <c r="Z184" s="164"/>
      <c r="AA184" s="164"/>
      <c r="AB184" s="164"/>
      <c r="AC184" s="164"/>
      <c r="AD184" s="164"/>
      <c r="AE184" s="164"/>
      <c r="AF184" s="164"/>
      <c r="AG184" s="164"/>
    </row>
    <row r="185" ht="15.75" customHeight="1" spans="1:33" x14ac:dyDescent="0.25">
      <c r="A185" s="164"/>
      <c r="B185" s="164"/>
      <c r="C185" s="164"/>
      <c r="D185" s="164"/>
      <c r="E185" s="164"/>
      <c r="F185" s="164"/>
      <c r="G185" s="164"/>
      <c r="H185" s="164"/>
      <c r="I185" s="164"/>
      <c r="J185" s="164"/>
      <c r="K185" s="164"/>
      <c r="L185" s="164"/>
      <c r="M185" s="164"/>
      <c r="N185" s="164"/>
      <c r="O185" s="164"/>
      <c r="P185" s="164"/>
      <c r="Q185" s="164"/>
      <c r="R185" s="164"/>
      <c r="S185" s="164"/>
      <c r="T185" s="164"/>
      <c r="U185" s="164"/>
      <c r="V185" s="164"/>
      <c r="W185" s="164"/>
      <c r="X185" s="164"/>
      <c r="Y185" s="164"/>
      <c r="Z185" s="164"/>
      <c r="AA185" s="164"/>
      <c r="AB185" s="164"/>
      <c r="AC185" s="164"/>
      <c r="AD185" s="164"/>
      <c r="AE185" s="164"/>
      <c r="AF185" s="164"/>
      <c r="AG185" s="164"/>
    </row>
    <row r="186" ht="15.75" customHeight="1" spans="1:33" x14ac:dyDescent="0.25">
      <c r="A186" s="164"/>
      <c r="B186" s="164"/>
      <c r="C186" s="164"/>
      <c r="D186" s="164"/>
      <c r="E186" s="164"/>
      <c r="F186" s="164"/>
      <c r="G186" s="164"/>
      <c r="H186" s="164"/>
      <c r="I186" s="164"/>
      <c r="J186" s="164"/>
      <c r="K186" s="164"/>
      <c r="L186" s="164"/>
      <c r="M186" s="164"/>
      <c r="N186" s="164"/>
      <c r="O186" s="164"/>
      <c r="P186" s="164"/>
      <c r="Q186" s="164"/>
      <c r="R186" s="164"/>
      <c r="S186" s="164"/>
      <c r="T186" s="164"/>
      <c r="U186" s="164"/>
      <c r="V186" s="164"/>
      <c r="W186" s="164"/>
      <c r="X186" s="164"/>
      <c r="Y186" s="164"/>
      <c r="Z186" s="164"/>
      <c r="AA186" s="164"/>
      <c r="AB186" s="164"/>
      <c r="AC186" s="164"/>
      <c r="AD186" s="164"/>
      <c r="AE186" s="164"/>
      <c r="AF186" s="164"/>
      <c r="AG186" s="164"/>
    </row>
    <row r="187" ht="15.75" customHeight="1" spans="1:33" x14ac:dyDescent="0.25">
      <c r="A187" s="164"/>
      <c r="B187" s="164"/>
      <c r="C187" s="164"/>
      <c r="D187" s="164"/>
      <c r="E187" s="164"/>
      <c r="F187" s="164"/>
      <c r="G187" s="164"/>
      <c r="H187" s="164"/>
      <c r="I187" s="164"/>
      <c r="J187" s="164"/>
      <c r="K187" s="164"/>
      <c r="L187" s="164"/>
      <c r="M187" s="164"/>
      <c r="N187" s="164"/>
      <c r="O187" s="164"/>
      <c r="P187" s="164"/>
      <c r="Q187" s="164"/>
      <c r="R187" s="164"/>
      <c r="S187" s="164"/>
      <c r="T187" s="164"/>
      <c r="U187" s="164"/>
      <c r="V187" s="164"/>
      <c r="W187" s="164"/>
      <c r="X187" s="164"/>
      <c r="Y187" s="164"/>
      <c r="Z187" s="164"/>
      <c r="AA187" s="164"/>
      <c r="AB187" s="164"/>
      <c r="AC187" s="164"/>
      <c r="AD187" s="164"/>
      <c r="AE187" s="164"/>
      <c r="AF187" s="164"/>
      <c r="AG187" s="164"/>
    </row>
    <row r="188" ht="15.75" customHeight="1" spans="1:33" x14ac:dyDescent="0.25">
      <c r="A188" s="164"/>
      <c r="B188" s="164"/>
      <c r="C188" s="164"/>
      <c r="D188" s="164"/>
      <c r="E188" s="164"/>
      <c r="F188" s="164"/>
      <c r="G188" s="164"/>
      <c r="H188" s="164"/>
      <c r="I188" s="164"/>
      <c r="J188" s="164"/>
      <c r="K188" s="164"/>
      <c r="L188" s="164"/>
      <c r="M188" s="164"/>
      <c r="N188" s="164"/>
      <c r="O188" s="164"/>
      <c r="P188" s="164"/>
      <c r="Q188" s="164"/>
      <c r="R188" s="164"/>
      <c r="S188" s="164"/>
      <c r="T188" s="164"/>
      <c r="U188" s="164"/>
      <c r="V188" s="164"/>
      <c r="W188" s="164"/>
      <c r="X188" s="164"/>
      <c r="Y188" s="164"/>
      <c r="Z188" s="164"/>
      <c r="AA188" s="164"/>
      <c r="AB188" s="164"/>
      <c r="AC188" s="164"/>
      <c r="AD188" s="164"/>
      <c r="AE188" s="164"/>
      <c r="AF188" s="164"/>
      <c r="AG188" s="164"/>
    </row>
    <row r="189" ht="15.75" customHeight="1" spans="1:33" x14ac:dyDescent="0.25">
      <c r="A189" s="164"/>
      <c r="B189" s="164"/>
      <c r="C189" s="164"/>
      <c r="D189" s="164"/>
      <c r="E189" s="164"/>
      <c r="F189" s="164"/>
      <c r="G189" s="164"/>
      <c r="H189" s="164"/>
      <c r="I189" s="164"/>
      <c r="J189" s="164"/>
      <c r="K189" s="164"/>
      <c r="L189" s="164"/>
      <c r="M189" s="164"/>
      <c r="N189" s="164"/>
      <c r="O189" s="164"/>
      <c r="P189" s="164"/>
      <c r="Q189" s="164"/>
      <c r="R189" s="164"/>
      <c r="S189" s="164"/>
      <c r="T189" s="164"/>
      <c r="U189" s="164"/>
      <c r="V189" s="164"/>
      <c r="W189" s="164"/>
      <c r="X189" s="164"/>
      <c r="Y189" s="164"/>
      <c r="Z189" s="164"/>
      <c r="AA189" s="164"/>
      <c r="AB189" s="164"/>
      <c r="AC189" s="164"/>
      <c r="AD189" s="164"/>
      <c r="AE189" s="164"/>
      <c r="AF189" s="164"/>
      <c r="AG189" s="164"/>
    </row>
    <row r="190" ht="15.75" customHeight="1" spans="1:33" x14ac:dyDescent="0.25">
      <c r="A190" s="164"/>
      <c r="B190" s="164"/>
      <c r="C190" s="164"/>
      <c r="D190" s="164"/>
      <c r="E190" s="164"/>
      <c r="F190" s="164"/>
      <c r="G190" s="164"/>
      <c r="H190" s="164"/>
      <c r="I190" s="164"/>
      <c r="J190" s="164"/>
      <c r="K190" s="164"/>
      <c r="L190" s="164"/>
      <c r="M190" s="164"/>
      <c r="N190" s="164"/>
      <c r="O190" s="164"/>
      <c r="P190" s="164"/>
      <c r="Q190" s="164"/>
      <c r="R190" s="164"/>
      <c r="S190" s="164"/>
      <c r="T190" s="164"/>
      <c r="U190" s="164"/>
      <c r="V190" s="164"/>
      <c r="W190" s="164"/>
      <c r="X190" s="164"/>
      <c r="Y190" s="164"/>
      <c r="Z190" s="164"/>
      <c r="AA190" s="164"/>
      <c r="AB190" s="164"/>
      <c r="AC190" s="164"/>
      <c r="AD190" s="164"/>
      <c r="AE190" s="164"/>
      <c r="AF190" s="164"/>
      <c r="AG190" s="164"/>
    </row>
    <row r="191" ht="15.75" customHeight="1" spans="1:33" x14ac:dyDescent="0.25">
      <c r="A191" s="164"/>
      <c r="B191" s="164"/>
      <c r="C191" s="164"/>
      <c r="D191" s="164"/>
      <c r="E191" s="164"/>
      <c r="F191" s="164"/>
      <c r="G191" s="164"/>
      <c r="H191" s="164"/>
      <c r="I191" s="164"/>
      <c r="J191" s="164"/>
      <c r="K191" s="164"/>
      <c r="L191" s="164"/>
      <c r="M191" s="164"/>
      <c r="N191" s="164"/>
      <c r="O191" s="164"/>
      <c r="P191" s="164"/>
      <c r="Q191" s="164"/>
      <c r="R191" s="164"/>
      <c r="S191" s="164"/>
      <c r="T191" s="164"/>
      <c r="U191" s="164"/>
      <c r="V191" s="164"/>
      <c r="W191" s="164"/>
      <c r="X191" s="164"/>
      <c r="Y191" s="164"/>
      <c r="Z191" s="164"/>
      <c r="AA191" s="164"/>
      <c r="AB191" s="164"/>
      <c r="AC191" s="164"/>
      <c r="AD191" s="164"/>
      <c r="AE191" s="164"/>
      <c r="AF191" s="164"/>
      <c r="AG191" s="164"/>
    </row>
    <row r="192" ht="15.75" customHeight="1" spans="1:33" x14ac:dyDescent="0.25">
      <c r="A192" s="164"/>
      <c r="B192" s="164"/>
      <c r="C192" s="164"/>
      <c r="D192" s="164"/>
      <c r="E192" s="164"/>
      <c r="F192" s="164"/>
      <c r="G192" s="164"/>
      <c r="H192" s="164"/>
      <c r="I192" s="164"/>
      <c r="J192" s="164"/>
      <c r="K192" s="164"/>
      <c r="L192" s="164"/>
      <c r="M192" s="164"/>
      <c r="N192" s="164"/>
      <c r="O192" s="164"/>
      <c r="P192" s="164"/>
      <c r="Q192" s="164"/>
      <c r="R192" s="164"/>
      <c r="S192" s="164"/>
      <c r="T192" s="164"/>
      <c r="U192" s="164"/>
      <c r="V192" s="164"/>
      <c r="W192" s="164"/>
      <c r="X192" s="164"/>
      <c r="Y192" s="164"/>
      <c r="Z192" s="164"/>
      <c r="AA192" s="164"/>
      <c r="AB192" s="164"/>
      <c r="AC192" s="164"/>
      <c r="AD192" s="164"/>
      <c r="AE192" s="164"/>
      <c r="AF192" s="164"/>
      <c r="AG192" s="164"/>
    </row>
    <row r="193" ht="15.75" customHeight="1" spans="1:33" x14ac:dyDescent="0.25">
      <c r="A193" s="164"/>
      <c r="B193" s="164"/>
      <c r="C193" s="164"/>
      <c r="D193" s="164"/>
      <c r="E193" s="164"/>
      <c r="F193" s="164"/>
      <c r="G193" s="164"/>
      <c r="H193" s="164"/>
      <c r="I193" s="164"/>
      <c r="J193" s="164"/>
      <c r="K193" s="164"/>
      <c r="L193" s="164"/>
      <c r="M193" s="164"/>
      <c r="N193" s="164"/>
      <c r="O193" s="164"/>
      <c r="P193" s="164"/>
      <c r="Q193" s="164"/>
      <c r="R193" s="164"/>
      <c r="S193" s="164"/>
      <c r="T193" s="164"/>
      <c r="U193" s="164"/>
      <c r="V193" s="164"/>
      <c r="W193" s="164"/>
      <c r="X193" s="164"/>
      <c r="Y193" s="164"/>
      <c r="Z193" s="164"/>
      <c r="AA193" s="164"/>
      <c r="AB193" s="164"/>
      <c r="AC193" s="164"/>
      <c r="AD193" s="164"/>
      <c r="AE193" s="164"/>
      <c r="AF193" s="164"/>
      <c r="AG193" s="164"/>
    </row>
    <row r="194" ht="15.75" customHeight="1" spans="1:33" x14ac:dyDescent="0.25">
      <c r="A194" s="164"/>
      <c r="B194" s="164"/>
      <c r="C194" s="164"/>
      <c r="D194" s="164"/>
      <c r="E194" s="164"/>
      <c r="F194" s="164"/>
      <c r="G194" s="164"/>
      <c r="H194" s="164"/>
      <c r="I194" s="164"/>
      <c r="J194" s="164"/>
      <c r="K194" s="164"/>
      <c r="L194" s="164"/>
      <c r="M194" s="164"/>
      <c r="N194" s="164"/>
      <c r="O194" s="164"/>
      <c r="P194" s="164"/>
      <c r="Q194" s="164"/>
      <c r="R194" s="164"/>
      <c r="S194" s="164"/>
      <c r="T194" s="164"/>
      <c r="U194" s="164"/>
      <c r="V194" s="164"/>
      <c r="W194" s="164"/>
      <c r="X194" s="164"/>
      <c r="Y194" s="164"/>
      <c r="Z194" s="164"/>
      <c r="AA194" s="164"/>
      <c r="AB194" s="164"/>
      <c r="AC194" s="164"/>
      <c r="AD194" s="164"/>
      <c r="AE194" s="164"/>
      <c r="AF194" s="164"/>
      <c r="AG194" s="164"/>
    </row>
    <row r="195" ht="15.75" customHeight="1" spans="1:33" x14ac:dyDescent="0.25">
      <c r="A195" s="164"/>
      <c r="B195" s="164"/>
      <c r="C195" s="164"/>
      <c r="D195" s="164"/>
      <c r="E195" s="164"/>
      <c r="F195" s="164"/>
      <c r="G195" s="164"/>
      <c r="H195" s="164"/>
      <c r="I195" s="164"/>
      <c r="J195" s="164"/>
      <c r="K195" s="164"/>
      <c r="L195" s="164"/>
      <c r="M195" s="164"/>
      <c r="N195" s="164"/>
      <c r="O195" s="164"/>
      <c r="P195" s="164"/>
      <c r="Q195" s="164"/>
      <c r="R195" s="164"/>
      <c r="S195" s="164"/>
      <c r="T195" s="164"/>
      <c r="U195" s="164"/>
      <c r="V195" s="164"/>
      <c r="W195" s="164"/>
      <c r="X195" s="164"/>
      <c r="Y195" s="164"/>
      <c r="Z195" s="164"/>
      <c r="AA195" s="164"/>
      <c r="AB195" s="164"/>
      <c r="AC195" s="164"/>
      <c r="AD195" s="164"/>
      <c r="AE195" s="164"/>
      <c r="AF195" s="164"/>
      <c r="AG195" s="164"/>
    </row>
    <row r="196" ht="15.75" customHeight="1" spans="1:33" x14ac:dyDescent="0.25">
      <c r="A196" s="164"/>
      <c r="B196" s="164"/>
      <c r="C196" s="164"/>
      <c r="D196" s="164"/>
      <c r="E196" s="164"/>
      <c r="F196" s="164"/>
      <c r="G196" s="164"/>
      <c r="H196" s="164"/>
      <c r="I196" s="164"/>
      <c r="J196" s="164"/>
      <c r="K196" s="164"/>
      <c r="L196" s="164"/>
      <c r="M196" s="164"/>
      <c r="N196" s="164"/>
      <c r="O196" s="164"/>
      <c r="P196" s="164"/>
      <c r="Q196" s="164"/>
      <c r="R196" s="164"/>
      <c r="S196" s="164"/>
      <c r="T196" s="164"/>
      <c r="U196" s="164"/>
      <c r="V196" s="164"/>
      <c r="W196" s="164"/>
      <c r="X196" s="164"/>
      <c r="Y196" s="164"/>
      <c r="Z196" s="164"/>
      <c r="AA196" s="164"/>
      <c r="AB196" s="164"/>
      <c r="AC196" s="164"/>
      <c r="AD196" s="164"/>
      <c r="AE196" s="164"/>
      <c r="AF196" s="164"/>
      <c r="AG196" s="164"/>
    </row>
    <row r="197" ht="15.75" customHeight="1" spans="1:33" x14ac:dyDescent="0.25">
      <c r="A197" s="164"/>
      <c r="B197" s="164"/>
      <c r="C197" s="164"/>
      <c r="D197" s="164"/>
      <c r="E197" s="164"/>
      <c r="F197" s="164"/>
      <c r="G197" s="164"/>
      <c r="H197" s="164"/>
      <c r="I197" s="164"/>
      <c r="J197" s="164"/>
      <c r="K197" s="164"/>
      <c r="L197" s="164"/>
      <c r="M197" s="164"/>
      <c r="N197" s="164"/>
      <c r="O197" s="164"/>
      <c r="P197" s="164"/>
      <c r="Q197" s="164"/>
      <c r="R197" s="164"/>
      <c r="S197" s="164"/>
      <c r="T197" s="164"/>
      <c r="U197" s="164"/>
      <c r="V197" s="164"/>
      <c r="W197" s="164"/>
      <c r="X197" s="164"/>
      <c r="Y197" s="164"/>
      <c r="Z197" s="164"/>
      <c r="AA197" s="164"/>
      <c r="AB197" s="164"/>
      <c r="AC197" s="164"/>
      <c r="AD197" s="164"/>
      <c r="AE197" s="164"/>
      <c r="AF197" s="164"/>
      <c r="AG197" s="164"/>
    </row>
    <row r="198" ht="15.75" customHeight="1" spans="1:33" x14ac:dyDescent="0.25">
      <c r="A198" s="164"/>
      <c r="B198" s="164"/>
      <c r="C198" s="164"/>
      <c r="D198" s="164"/>
      <c r="E198" s="164"/>
      <c r="F198" s="164"/>
      <c r="G198" s="164"/>
      <c r="H198" s="164"/>
      <c r="I198" s="164"/>
      <c r="J198" s="164"/>
      <c r="K198" s="164"/>
      <c r="L198" s="164"/>
      <c r="M198" s="164"/>
      <c r="N198" s="164"/>
      <c r="O198" s="164"/>
      <c r="P198" s="164"/>
      <c r="Q198" s="164"/>
      <c r="R198" s="164"/>
      <c r="S198" s="164"/>
      <c r="T198" s="164"/>
      <c r="U198" s="164"/>
      <c r="V198" s="164"/>
      <c r="W198" s="164"/>
      <c r="X198" s="164"/>
      <c r="Y198" s="164"/>
      <c r="Z198" s="164"/>
      <c r="AA198" s="164"/>
      <c r="AB198" s="164"/>
      <c r="AC198" s="164"/>
      <c r="AD198" s="164"/>
      <c r="AE198" s="164"/>
      <c r="AF198" s="164"/>
      <c r="AG198" s="164"/>
    </row>
    <row r="199" ht="15.75" customHeight="1" spans="1:33" x14ac:dyDescent="0.25">
      <c r="A199" s="164"/>
      <c r="B199" s="164"/>
      <c r="C199" s="164"/>
      <c r="D199" s="164"/>
      <c r="E199" s="164"/>
      <c r="F199" s="164"/>
      <c r="G199" s="164"/>
      <c r="H199" s="164"/>
      <c r="I199" s="164"/>
      <c r="J199" s="164"/>
      <c r="K199" s="164"/>
      <c r="L199" s="164"/>
      <c r="M199" s="164"/>
      <c r="N199" s="164"/>
      <c r="O199" s="164"/>
      <c r="P199" s="164"/>
      <c r="Q199" s="164"/>
      <c r="R199" s="164"/>
      <c r="S199" s="164"/>
      <c r="T199" s="164"/>
      <c r="U199" s="164"/>
      <c r="V199" s="164"/>
      <c r="W199" s="164"/>
      <c r="X199" s="164"/>
      <c r="Y199" s="164"/>
      <c r="Z199" s="164"/>
      <c r="AA199" s="164"/>
      <c r="AB199" s="164"/>
      <c r="AC199" s="164"/>
      <c r="AD199" s="164"/>
      <c r="AE199" s="164"/>
      <c r="AF199" s="164"/>
      <c r="AG199" s="164"/>
    </row>
    <row r="200" ht="15.75" customHeight="1" spans="1:33" x14ac:dyDescent="0.25">
      <c r="A200" s="164"/>
      <c r="B200" s="164"/>
      <c r="C200" s="164"/>
      <c r="D200" s="164"/>
      <c r="E200" s="164"/>
      <c r="F200" s="164"/>
      <c r="G200" s="164"/>
      <c r="H200" s="164"/>
      <c r="I200" s="164"/>
      <c r="J200" s="164"/>
      <c r="K200" s="164"/>
      <c r="L200" s="164"/>
      <c r="M200" s="164"/>
      <c r="N200" s="164"/>
      <c r="O200" s="164"/>
      <c r="P200" s="164"/>
      <c r="Q200" s="164"/>
      <c r="R200" s="164"/>
      <c r="S200" s="164"/>
      <c r="T200" s="164"/>
      <c r="U200" s="164"/>
      <c r="V200" s="164"/>
      <c r="W200" s="164"/>
      <c r="X200" s="164"/>
      <c r="Y200" s="164"/>
      <c r="Z200" s="164"/>
      <c r="AA200" s="164"/>
      <c r="AB200" s="164"/>
      <c r="AC200" s="164"/>
      <c r="AD200" s="164"/>
      <c r="AE200" s="164"/>
      <c r="AF200" s="164"/>
      <c r="AG200" s="164"/>
    </row>
    <row r="201" ht="15.75" customHeight="1" spans="1:33" x14ac:dyDescent="0.25">
      <c r="A201" s="164"/>
      <c r="B201" s="164"/>
      <c r="C201" s="164"/>
      <c r="D201" s="164"/>
      <c r="E201" s="164"/>
      <c r="F201" s="164"/>
      <c r="G201" s="164"/>
      <c r="H201" s="164"/>
      <c r="I201" s="164"/>
      <c r="J201" s="164"/>
      <c r="K201" s="164"/>
      <c r="L201" s="164"/>
      <c r="M201" s="164"/>
      <c r="N201" s="164"/>
      <c r="O201" s="164"/>
      <c r="P201" s="164"/>
      <c r="Q201" s="164"/>
      <c r="R201" s="164"/>
      <c r="S201" s="164"/>
      <c r="T201" s="164"/>
      <c r="U201" s="164"/>
      <c r="V201" s="164"/>
      <c r="W201" s="164"/>
      <c r="X201" s="164"/>
      <c r="Y201" s="164"/>
      <c r="Z201" s="164"/>
      <c r="AA201" s="164"/>
      <c r="AB201" s="164"/>
      <c r="AC201" s="164"/>
      <c r="AD201" s="164"/>
      <c r="AE201" s="164"/>
      <c r="AF201" s="164"/>
      <c r="AG201" s="164"/>
    </row>
    <row r="202" ht="15.75" customHeight="1" spans="1:33" x14ac:dyDescent="0.25">
      <c r="A202" s="164"/>
      <c r="B202" s="164"/>
      <c r="C202" s="164"/>
      <c r="D202" s="164"/>
      <c r="E202" s="164"/>
      <c r="F202" s="164"/>
      <c r="G202" s="164"/>
      <c r="H202" s="164"/>
      <c r="I202" s="164"/>
      <c r="J202" s="164"/>
      <c r="K202" s="164"/>
      <c r="L202" s="164"/>
      <c r="M202" s="164"/>
      <c r="N202" s="164"/>
      <c r="O202" s="164"/>
      <c r="P202" s="164"/>
      <c r="Q202" s="164"/>
      <c r="R202" s="164"/>
      <c r="S202" s="164"/>
      <c r="T202" s="164"/>
      <c r="U202" s="164"/>
      <c r="V202" s="164"/>
      <c r="W202" s="164"/>
      <c r="X202" s="164"/>
      <c r="Y202" s="164"/>
      <c r="Z202" s="164"/>
      <c r="AA202" s="164"/>
      <c r="AB202" s="164"/>
      <c r="AC202" s="164"/>
      <c r="AD202" s="164"/>
      <c r="AE202" s="164"/>
      <c r="AF202" s="164"/>
      <c r="AG202" s="164"/>
    </row>
    <row r="203" ht="15.75" customHeight="1" spans="1:33" x14ac:dyDescent="0.25">
      <c r="A203" s="164"/>
      <c r="B203" s="164"/>
      <c r="C203" s="164"/>
      <c r="D203" s="164"/>
      <c r="E203" s="164"/>
      <c r="F203" s="164"/>
      <c r="G203" s="164"/>
      <c r="H203" s="164"/>
      <c r="I203" s="164"/>
      <c r="J203" s="164"/>
      <c r="K203" s="164"/>
      <c r="L203" s="164"/>
      <c r="M203" s="164"/>
      <c r="N203" s="164"/>
      <c r="O203" s="164"/>
      <c r="P203" s="164"/>
      <c r="Q203" s="164"/>
      <c r="R203" s="164"/>
      <c r="S203" s="164"/>
      <c r="T203" s="164"/>
      <c r="U203" s="164"/>
      <c r="V203" s="164"/>
      <c r="W203" s="164"/>
      <c r="X203" s="164"/>
      <c r="Y203" s="164"/>
      <c r="Z203" s="164"/>
      <c r="AA203" s="164"/>
      <c r="AB203" s="164"/>
      <c r="AC203" s="164"/>
      <c r="AD203" s="164"/>
      <c r="AE203" s="164"/>
      <c r="AF203" s="164"/>
      <c r="AG203" s="164"/>
    </row>
    <row r="204" ht="15.75" customHeight="1" spans="1:33" x14ac:dyDescent="0.25">
      <c r="A204" s="164"/>
      <c r="B204" s="164"/>
      <c r="C204" s="164"/>
      <c r="D204" s="164"/>
      <c r="E204" s="164"/>
      <c r="F204" s="164"/>
      <c r="G204" s="164"/>
      <c r="H204" s="164"/>
      <c r="I204" s="164"/>
      <c r="J204" s="164"/>
      <c r="K204" s="164"/>
      <c r="L204" s="164"/>
      <c r="M204" s="164"/>
      <c r="N204" s="164"/>
      <c r="O204" s="164"/>
      <c r="P204" s="164"/>
      <c r="Q204" s="164"/>
      <c r="R204" s="164"/>
      <c r="S204" s="164"/>
      <c r="T204" s="164"/>
      <c r="U204" s="164"/>
      <c r="V204" s="164"/>
      <c r="W204" s="164"/>
      <c r="X204" s="164"/>
      <c r="Y204" s="164"/>
      <c r="Z204" s="164"/>
      <c r="AA204" s="164"/>
      <c r="AB204" s="164"/>
      <c r="AC204" s="164"/>
      <c r="AD204" s="164"/>
      <c r="AE204" s="164"/>
      <c r="AF204" s="164"/>
      <c r="AG204" s="164"/>
    </row>
    <row r="205" ht="15.75" customHeight="1" spans="1:33" x14ac:dyDescent="0.25">
      <c r="A205" s="164"/>
      <c r="B205" s="164"/>
      <c r="C205" s="164"/>
      <c r="D205" s="164"/>
      <c r="E205" s="164"/>
      <c r="F205" s="164"/>
      <c r="G205" s="164"/>
      <c r="H205" s="164"/>
      <c r="I205" s="164"/>
      <c r="J205" s="164"/>
      <c r="K205" s="164"/>
      <c r="L205" s="164"/>
      <c r="M205" s="164"/>
      <c r="N205" s="164"/>
      <c r="O205" s="164"/>
      <c r="P205" s="164"/>
      <c r="Q205" s="164"/>
      <c r="R205" s="164"/>
      <c r="S205" s="164"/>
      <c r="T205" s="164"/>
      <c r="U205" s="164"/>
      <c r="V205" s="164"/>
      <c r="W205" s="164"/>
      <c r="X205" s="164"/>
      <c r="Y205" s="164"/>
      <c r="Z205" s="164"/>
      <c r="AA205" s="164"/>
      <c r="AB205" s="164"/>
      <c r="AC205" s="164"/>
      <c r="AD205" s="164"/>
      <c r="AE205" s="164"/>
      <c r="AF205" s="164"/>
      <c r="AG205" s="164"/>
    </row>
    <row r="206" ht="15.75" customHeight="1" spans="1:33" x14ac:dyDescent="0.25">
      <c r="A206" s="164"/>
      <c r="B206" s="164"/>
      <c r="C206" s="164"/>
      <c r="D206" s="164"/>
      <c r="E206" s="164"/>
      <c r="F206" s="164"/>
      <c r="G206" s="164"/>
      <c r="H206" s="164"/>
      <c r="I206" s="164"/>
      <c r="J206" s="164"/>
      <c r="K206" s="164"/>
      <c r="L206" s="164"/>
      <c r="M206" s="164"/>
      <c r="N206" s="164"/>
      <c r="O206" s="164"/>
      <c r="P206" s="164"/>
      <c r="Q206" s="164"/>
      <c r="R206" s="164"/>
      <c r="S206" s="164"/>
      <c r="T206" s="164"/>
      <c r="U206" s="164"/>
      <c r="V206" s="164"/>
      <c r="W206" s="164"/>
      <c r="X206" s="164"/>
      <c r="Y206" s="164"/>
      <c r="Z206" s="164"/>
      <c r="AA206" s="164"/>
      <c r="AB206" s="164"/>
      <c r="AC206" s="164"/>
      <c r="AD206" s="164"/>
      <c r="AE206" s="164"/>
      <c r="AF206" s="164"/>
      <c r="AG206" s="164"/>
    </row>
    <row r="207" ht="15.75" customHeight="1" spans="1:33" x14ac:dyDescent="0.25">
      <c r="A207" s="164"/>
      <c r="B207" s="164"/>
      <c r="C207" s="164"/>
      <c r="D207" s="164"/>
      <c r="E207" s="164"/>
      <c r="F207" s="164"/>
      <c r="G207" s="164"/>
      <c r="H207" s="164"/>
      <c r="I207" s="164"/>
      <c r="J207" s="164"/>
      <c r="K207" s="164"/>
      <c r="L207" s="164"/>
      <c r="M207" s="164"/>
      <c r="N207" s="164"/>
      <c r="O207" s="164"/>
      <c r="P207" s="164"/>
      <c r="Q207" s="164"/>
      <c r="R207" s="164"/>
      <c r="S207" s="164"/>
      <c r="T207" s="164"/>
      <c r="U207" s="164"/>
      <c r="V207" s="164"/>
      <c r="W207" s="164"/>
      <c r="X207" s="164"/>
      <c r="Y207" s="164"/>
      <c r="Z207" s="164"/>
      <c r="AA207" s="164"/>
      <c r="AB207" s="164"/>
      <c r="AC207" s="164"/>
      <c r="AD207" s="164"/>
      <c r="AE207" s="164"/>
      <c r="AF207" s="164"/>
      <c r="AG207" s="164"/>
    </row>
    <row r="208" ht="15.75" customHeight="1" spans="1:33" x14ac:dyDescent="0.25">
      <c r="A208" s="164"/>
      <c r="B208" s="164"/>
      <c r="C208" s="164"/>
      <c r="D208" s="164"/>
      <c r="E208" s="164"/>
      <c r="F208" s="164"/>
      <c r="G208" s="164"/>
      <c r="H208" s="164"/>
      <c r="I208" s="164"/>
      <c r="J208" s="164"/>
      <c r="K208" s="164"/>
      <c r="L208" s="164"/>
      <c r="M208" s="164"/>
      <c r="N208" s="164"/>
      <c r="O208" s="164"/>
      <c r="P208" s="164"/>
      <c r="Q208" s="164"/>
      <c r="R208" s="164"/>
      <c r="S208" s="164"/>
      <c r="T208" s="164"/>
      <c r="U208" s="164"/>
      <c r="V208" s="164"/>
      <c r="W208" s="164"/>
      <c r="X208" s="164"/>
      <c r="Y208" s="164"/>
      <c r="Z208" s="164"/>
      <c r="AA208" s="164"/>
      <c r="AB208" s="164"/>
      <c r="AC208" s="164"/>
      <c r="AD208" s="164"/>
      <c r="AE208" s="164"/>
      <c r="AF208" s="164"/>
      <c r="AG208" s="164"/>
    </row>
    <row r="209" ht="15.75" customHeight="1" spans="1:33" x14ac:dyDescent="0.25">
      <c r="A209" s="164"/>
      <c r="B209" s="164"/>
      <c r="C209" s="164"/>
      <c r="D209" s="164"/>
      <c r="E209" s="164"/>
      <c r="F209" s="164"/>
      <c r="G209" s="164"/>
      <c r="H209" s="164"/>
      <c r="I209" s="164"/>
      <c r="J209" s="164"/>
      <c r="K209" s="164"/>
      <c r="L209" s="164"/>
      <c r="M209" s="164"/>
      <c r="N209" s="164"/>
      <c r="O209" s="164"/>
      <c r="P209" s="164"/>
      <c r="Q209" s="164"/>
      <c r="R209" s="164"/>
      <c r="S209" s="164"/>
      <c r="T209" s="164"/>
      <c r="U209" s="164"/>
      <c r="V209" s="164"/>
      <c r="W209" s="164"/>
      <c r="X209" s="164"/>
      <c r="Y209" s="164"/>
      <c r="Z209" s="164"/>
      <c r="AA209" s="164"/>
      <c r="AB209" s="164"/>
      <c r="AC209" s="164"/>
      <c r="AD209" s="164"/>
      <c r="AE209" s="164"/>
      <c r="AF209" s="164"/>
      <c r="AG209" s="164"/>
    </row>
    <row r="210" ht="15.75" customHeight="1" spans="1:33" x14ac:dyDescent="0.25">
      <c r="A210" s="164"/>
      <c r="B210" s="164"/>
      <c r="C210" s="164"/>
      <c r="D210" s="164"/>
      <c r="E210" s="164"/>
      <c r="F210" s="164"/>
      <c r="G210" s="164"/>
      <c r="H210" s="164"/>
      <c r="I210" s="164"/>
      <c r="J210" s="164"/>
      <c r="K210" s="164"/>
      <c r="L210" s="164"/>
      <c r="M210" s="164"/>
      <c r="N210" s="164"/>
      <c r="O210" s="164"/>
      <c r="P210" s="164"/>
      <c r="Q210" s="164"/>
      <c r="R210" s="164"/>
      <c r="S210" s="164"/>
      <c r="T210" s="164"/>
      <c r="U210" s="164"/>
      <c r="V210" s="164"/>
      <c r="W210" s="164"/>
      <c r="X210" s="164"/>
      <c r="Y210" s="164"/>
      <c r="Z210" s="164"/>
      <c r="AA210" s="164"/>
      <c r="AB210" s="164"/>
      <c r="AC210" s="164"/>
      <c r="AD210" s="164"/>
      <c r="AE210" s="164"/>
      <c r="AF210" s="164"/>
      <c r="AG210" s="164"/>
    </row>
    <row r="211" ht="15.75" customHeight="1" spans="1:33" x14ac:dyDescent="0.25">
      <c r="A211" s="164"/>
      <c r="B211" s="164"/>
      <c r="C211" s="164"/>
      <c r="D211" s="164"/>
      <c r="E211" s="164"/>
      <c r="F211" s="164"/>
      <c r="G211" s="164"/>
      <c r="H211" s="164"/>
      <c r="I211" s="164"/>
      <c r="J211" s="164"/>
      <c r="K211" s="164"/>
      <c r="L211" s="164"/>
      <c r="M211" s="164"/>
      <c r="N211" s="164"/>
      <c r="O211" s="164"/>
      <c r="P211" s="164"/>
      <c r="Q211" s="164"/>
      <c r="R211" s="164"/>
      <c r="S211" s="164"/>
      <c r="T211" s="164"/>
      <c r="U211" s="164"/>
      <c r="V211" s="164"/>
      <c r="W211" s="164"/>
      <c r="X211" s="164"/>
      <c r="Y211" s="164"/>
      <c r="Z211" s="164"/>
      <c r="AA211" s="164"/>
      <c r="AB211" s="164"/>
      <c r="AC211" s="164"/>
      <c r="AD211" s="164"/>
      <c r="AE211" s="164"/>
      <c r="AF211" s="164"/>
      <c r="AG211" s="164"/>
    </row>
    <row r="212" ht="15.75" customHeight="1" spans="1:33" x14ac:dyDescent="0.25">
      <c r="A212" s="164"/>
      <c r="B212" s="164"/>
      <c r="C212" s="164"/>
      <c r="D212" s="164"/>
      <c r="E212" s="164"/>
      <c r="F212" s="164"/>
      <c r="G212" s="164"/>
      <c r="H212" s="164"/>
      <c r="I212" s="164"/>
      <c r="J212" s="164"/>
      <c r="K212" s="164"/>
      <c r="L212" s="164"/>
      <c r="M212" s="164"/>
      <c r="N212" s="164"/>
      <c r="O212" s="164"/>
      <c r="P212" s="164"/>
      <c r="Q212" s="164"/>
      <c r="R212" s="164"/>
      <c r="S212" s="164"/>
      <c r="T212" s="164"/>
      <c r="U212" s="164"/>
      <c r="V212" s="164"/>
      <c r="W212" s="164"/>
      <c r="X212" s="164"/>
      <c r="Y212" s="164"/>
      <c r="Z212" s="164"/>
      <c r="AA212" s="164"/>
      <c r="AB212" s="164"/>
      <c r="AC212" s="164"/>
      <c r="AD212" s="164"/>
      <c r="AE212" s="164"/>
      <c r="AF212" s="164"/>
      <c r="AG212" s="164"/>
    </row>
    <row r="213" ht="15.75" customHeight="1" spans="1:33" x14ac:dyDescent="0.25">
      <c r="A213" s="164"/>
      <c r="B213" s="164"/>
      <c r="C213" s="164"/>
      <c r="D213" s="164"/>
      <c r="E213" s="164"/>
      <c r="F213" s="164"/>
      <c r="G213" s="164"/>
      <c r="H213" s="164"/>
      <c r="I213" s="164"/>
      <c r="J213" s="164"/>
      <c r="K213" s="164"/>
      <c r="L213" s="164"/>
      <c r="M213" s="164"/>
      <c r="N213" s="164"/>
      <c r="O213" s="164"/>
      <c r="P213" s="164"/>
      <c r="Q213" s="164"/>
      <c r="R213" s="164"/>
      <c r="S213" s="164"/>
      <c r="T213" s="164"/>
      <c r="U213" s="164"/>
      <c r="V213" s="164"/>
      <c r="W213" s="164"/>
      <c r="X213" s="164"/>
      <c r="Y213" s="164"/>
      <c r="Z213" s="164"/>
      <c r="AA213" s="164"/>
      <c r="AB213" s="164"/>
      <c r="AC213" s="164"/>
      <c r="AD213" s="164"/>
      <c r="AE213" s="164"/>
      <c r="AF213" s="164"/>
      <c r="AG213" s="164"/>
    </row>
    <row r="214" ht="15.75" customHeight="1" spans="1:33" x14ac:dyDescent="0.25">
      <c r="A214" s="164"/>
      <c r="B214" s="164"/>
      <c r="C214" s="164"/>
      <c r="D214" s="164"/>
      <c r="E214" s="164"/>
      <c r="F214" s="164"/>
      <c r="G214" s="164"/>
      <c r="H214" s="164"/>
      <c r="I214" s="164"/>
      <c r="J214" s="164"/>
      <c r="K214" s="164"/>
      <c r="L214" s="164"/>
      <c r="M214" s="164"/>
      <c r="N214" s="164"/>
      <c r="O214" s="164"/>
      <c r="P214" s="164"/>
      <c r="Q214" s="164"/>
      <c r="R214" s="164"/>
      <c r="S214" s="164"/>
      <c r="T214" s="164"/>
      <c r="U214" s="164"/>
      <c r="V214" s="164"/>
      <c r="W214" s="164"/>
      <c r="X214" s="164"/>
      <c r="Y214" s="164"/>
      <c r="Z214" s="164"/>
      <c r="AA214" s="164"/>
      <c r="AB214" s="164"/>
      <c r="AC214" s="164"/>
      <c r="AD214" s="164"/>
      <c r="AE214" s="164"/>
      <c r="AF214" s="164"/>
      <c r="AG214" s="164"/>
    </row>
    <row r="215" ht="15.75" customHeight="1" spans="1:33" x14ac:dyDescent="0.25">
      <c r="A215" s="164"/>
      <c r="B215" s="164"/>
      <c r="C215" s="164"/>
      <c r="D215" s="164"/>
      <c r="E215" s="164"/>
      <c r="F215" s="164"/>
      <c r="G215" s="164"/>
      <c r="H215" s="164"/>
      <c r="I215" s="164"/>
      <c r="J215" s="164"/>
      <c r="K215" s="164"/>
      <c r="L215" s="164"/>
      <c r="M215" s="164"/>
      <c r="N215" s="164"/>
      <c r="O215" s="164"/>
      <c r="P215" s="164"/>
      <c r="Q215" s="164"/>
      <c r="R215" s="164"/>
      <c r="S215" s="164"/>
      <c r="T215" s="164"/>
      <c r="U215" s="164"/>
      <c r="V215" s="164"/>
      <c r="W215" s="164"/>
      <c r="X215" s="164"/>
      <c r="Y215" s="164"/>
      <c r="Z215" s="164"/>
      <c r="AA215" s="164"/>
      <c r="AB215" s="164"/>
      <c r="AC215" s="164"/>
      <c r="AD215" s="164"/>
      <c r="AE215" s="164"/>
      <c r="AF215" s="164"/>
      <c r="AG215" s="164"/>
    </row>
    <row r="216" ht="15.75" customHeight="1" spans="1:33" x14ac:dyDescent="0.25">
      <c r="A216" s="164"/>
      <c r="B216" s="164"/>
      <c r="C216" s="164"/>
      <c r="D216" s="164"/>
      <c r="E216" s="164"/>
      <c r="F216" s="164"/>
      <c r="G216" s="164"/>
      <c r="H216" s="164"/>
      <c r="I216" s="164"/>
      <c r="J216" s="164"/>
      <c r="K216" s="164"/>
      <c r="L216" s="164"/>
      <c r="M216" s="164"/>
      <c r="N216" s="164"/>
      <c r="O216" s="164"/>
      <c r="P216" s="164"/>
      <c r="Q216" s="164"/>
      <c r="R216" s="164"/>
      <c r="S216" s="164"/>
      <c r="T216" s="164"/>
      <c r="U216" s="164"/>
      <c r="V216" s="164"/>
      <c r="W216" s="164"/>
      <c r="X216" s="164"/>
      <c r="Y216" s="164"/>
      <c r="Z216" s="164"/>
      <c r="AA216" s="164"/>
      <c r="AB216" s="164"/>
      <c r="AC216" s="164"/>
      <c r="AD216" s="164"/>
      <c r="AE216" s="164"/>
      <c r="AF216" s="164"/>
      <c r="AG216" s="164"/>
    </row>
    <row r="217" ht="15.75" customHeight="1" spans="1:33" x14ac:dyDescent="0.25">
      <c r="A217" s="164"/>
      <c r="B217" s="164"/>
      <c r="C217" s="164"/>
      <c r="D217" s="164"/>
      <c r="E217" s="164"/>
      <c r="F217" s="164"/>
      <c r="G217" s="164"/>
      <c r="H217" s="164"/>
      <c r="I217" s="164"/>
      <c r="J217" s="164"/>
      <c r="K217" s="164"/>
      <c r="L217" s="164"/>
      <c r="M217" s="164"/>
      <c r="N217" s="164"/>
      <c r="O217" s="164"/>
      <c r="P217" s="164"/>
      <c r="Q217" s="164"/>
      <c r="R217" s="164"/>
      <c r="S217" s="164"/>
      <c r="T217" s="164"/>
      <c r="U217" s="164"/>
      <c r="V217" s="164"/>
      <c r="W217" s="164"/>
      <c r="X217" s="164"/>
      <c r="Y217" s="164"/>
      <c r="Z217" s="164"/>
      <c r="AA217" s="164"/>
      <c r="AB217" s="164"/>
      <c r="AC217" s="164"/>
      <c r="AD217" s="164"/>
      <c r="AE217" s="164"/>
      <c r="AF217" s="164"/>
      <c r="AG217" s="164"/>
    </row>
    <row r="218" ht="15.75" customHeight="1" spans="1:33" x14ac:dyDescent="0.25">
      <c r="A218" s="164"/>
      <c r="B218" s="164"/>
      <c r="C218" s="164"/>
      <c r="D218" s="164"/>
      <c r="E218" s="164"/>
      <c r="F218" s="164"/>
      <c r="G218" s="164"/>
      <c r="H218" s="164"/>
      <c r="I218" s="164"/>
      <c r="J218" s="164"/>
      <c r="K218" s="164"/>
      <c r="L218" s="164"/>
      <c r="M218" s="164"/>
      <c r="N218" s="164"/>
      <c r="O218" s="164"/>
      <c r="P218" s="164"/>
      <c r="Q218" s="164"/>
      <c r="R218" s="164"/>
      <c r="S218" s="164"/>
      <c r="T218" s="164"/>
      <c r="U218" s="164"/>
      <c r="V218" s="164"/>
      <c r="W218" s="164"/>
      <c r="X218" s="164"/>
      <c r="Y218" s="164"/>
      <c r="Z218" s="164"/>
      <c r="AA218" s="164"/>
      <c r="AB218" s="164"/>
      <c r="AC218" s="164"/>
      <c r="AD218" s="164"/>
      <c r="AE218" s="164"/>
      <c r="AF218" s="164"/>
      <c r="AG218" s="164"/>
    </row>
    <row r="219" ht="15.75" customHeight="1" spans="1:33" x14ac:dyDescent="0.25">
      <c r="A219" s="164"/>
      <c r="B219" s="164"/>
      <c r="C219" s="164"/>
      <c r="D219" s="164"/>
      <c r="E219" s="164"/>
      <c r="F219" s="164"/>
      <c r="G219" s="164"/>
      <c r="H219" s="164"/>
      <c r="I219" s="164"/>
      <c r="J219" s="164"/>
      <c r="K219" s="164"/>
      <c r="L219" s="164"/>
      <c r="M219" s="164"/>
      <c r="N219" s="164"/>
      <c r="O219" s="164"/>
      <c r="P219" s="164"/>
      <c r="Q219" s="164"/>
      <c r="R219" s="164"/>
      <c r="S219" s="164"/>
      <c r="T219" s="164"/>
      <c r="U219" s="164"/>
      <c r="V219" s="164"/>
      <c r="W219" s="164"/>
      <c r="X219" s="164"/>
      <c r="Y219" s="164"/>
      <c r="Z219" s="164"/>
      <c r="AA219" s="164"/>
      <c r="AB219" s="164"/>
      <c r="AC219" s="164"/>
      <c r="AD219" s="164"/>
      <c r="AE219" s="164"/>
      <c r="AF219" s="164"/>
      <c r="AG219" s="164"/>
    </row>
    <row r="220" ht="15.75" customHeight="1" spans="1:33" x14ac:dyDescent="0.25">
      <c r="A220" s="164"/>
      <c r="B220" s="164"/>
      <c r="C220" s="164"/>
      <c r="D220" s="164"/>
      <c r="E220" s="164"/>
      <c r="F220" s="164"/>
      <c r="G220" s="164"/>
      <c r="H220" s="164"/>
      <c r="I220" s="164"/>
      <c r="J220" s="164"/>
      <c r="K220" s="164"/>
      <c r="L220" s="164"/>
      <c r="M220" s="164"/>
      <c r="N220" s="164"/>
      <c r="O220" s="164"/>
      <c r="P220" s="164"/>
      <c r="Q220" s="164"/>
      <c r="R220" s="164"/>
      <c r="S220" s="164"/>
      <c r="T220" s="164"/>
      <c r="U220" s="164"/>
      <c r="V220" s="164"/>
      <c r="W220" s="164"/>
      <c r="X220" s="164"/>
      <c r="Y220" s="164"/>
      <c r="Z220" s="164"/>
      <c r="AA220" s="164"/>
      <c r="AB220" s="164"/>
      <c r="AC220" s="164"/>
      <c r="AD220" s="164"/>
      <c r="AE220" s="164"/>
      <c r="AF220" s="164"/>
      <c r="AG220" s="164"/>
    </row>
    <row r="221" ht="15.75" customHeight="1" spans="1:33" x14ac:dyDescent="0.25">
      <c r="A221" s="164"/>
      <c r="B221" s="164"/>
      <c r="C221" s="164"/>
      <c r="D221" s="164"/>
      <c r="E221" s="164"/>
      <c r="F221" s="164"/>
      <c r="G221" s="164"/>
      <c r="H221" s="164"/>
      <c r="I221" s="164"/>
      <c r="J221" s="164"/>
      <c r="K221" s="164"/>
      <c r="L221" s="164"/>
      <c r="M221" s="164"/>
      <c r="N221" s="164"/>
      <c r="O221" s="164"/>
      <c r="P221" s="164"/>
      <c r="Q221" s="164"/>
      <c r="R221" s="164"/>
      <c r="S221" s="164"/>
      <c r="T221" s="164"/>
      <c r="U221" s="164"/>
      <c r="V221" s="164"/>
      <c r="W221" s="164"/>
      <c r="X221" s="164"/>
      <c r="Y221" s="164"/>
      <c r="Z221" s="164"/>
      <c r="AA221" s="164"/>
      <c r="AB221" s="164"/>
      <c r="AC221" s="164"/>
      <c r="AD221" s="164"/>
      <c r="AE221" s="164"/>
      <c r="AF221" s="164"/>
      <c r="AG221" s="164"/>
    </row>
    <row r="222" ht="15.75" customHeight="1" spans="1:33" x14ac:dyDescent="0.25">
      <c r="A222" s="164"/>
      <c r="B222" s="164"/>
      <c r="C222" s="164"/>
      <c r="D222" s="164"/>
      <c r="E222" s="164"/>
      <c r="F222" s="164"/>
      <c r="G222" s="164"/>
      <c r="H222" s="164"/>
      <c r="I222" s="164"/>
      <c r="J222" s="164"/>
      <c r="K222" s="164"/>
      <c r="L222" s="164"/>
      <c r="M222" s="164"/>
      <c r="N222" s="164"/>
      <c r="O222" s="164"/>
      <c r="P222" s="164"/>
      <c r="Q222" s="164"/>
      <c r="R222" s="164"/>
      <c r="S222" s="164"/>
      <c r="T222" s="164"/>
      <c r="U222" s="164"/>
      <c r="V222" s="164"/>
      <c r="W222" s="164"/>
      <c r="X222" s="164"/>
      <c r="Y222" s="164"/>
      <c r="Z222" s="164"/>
      <c r="AA222" s="164"/>
      <c r="AB222" s="164"/>
      <c r="AC222" s="164"/>
      <c r="AD222" s="164"/>
      <c r="AE222" s="164"/>
      <c r="AF222" s="164"/>
      <c r="AG222" s="164"/>
    </row>
    <row r="223" ht="15.75" customHeight="1" spans="1:33" x14ac:dyDescent="0.25">
      <c r="A223" s="164"/>
      <c r="B223" s="164"/>
      <c r="C223" s="164"/>
      <c r="D223" s="164"/>
      <c r="E223" s="164"/>
      <c r="F223" s="164"/>
      <c r="G223" s="164"/>
      <c r="H223" s="164"/>
      <c r="I223" s="164"/>
      <c r="J223" s="164"/>
      <c r="K223" s="164"/>
      <c r="L223" s="164"/>
      <c r="M223" s="164"/>
      <c r="N223" s="164"/>
      <c r="O223" s="164"/>
      <c r="P223" s="164"/>
      <c r="Q223" s="164"/>
      <c r="R223" s="164"/>
      <c r="S223" s="164"/>
      <c r="T223" s="164"/>
      <c r="U223" s="164"/>
      <c r="V223" s="164"/>
      <c r="W223" s="164"/>
      <c r="X223" s="164"/>
      <c r="Y223" s="164"/>
      <c r="Z223" s="164"/>
      <c r="AA223" s="164"/>
      <c r="AB223" s="164"/>
      <c r="AC223" s="164"/>
      <c r="AD223" s="164"/>
      <c r="AE223" s="164"/>
      <c r="AF223" s="164"/>
      <c r="AG223" s="164"/>
    </row>
    <row r="224" ht="15.75" customHeight="1" spans="1:33" x14ac:dyDescent="0.25">
      <c r="A224" s="164"/>
      <c r="B224" s="164"/>
      <c r="C224" s="164"/>
      <c r="D224" s="164"/>
      <c r="E224" s="164"/>
      <c r="F224" s="164"/>
      <c r="G224" s="164"/>
      <c r="H224" s="164"/>
      <c r="I224" s="164"/>
      <c r="J224" s="164"/>
      <c r="K224" s="164"/>
      <c r="L224" s="164"/>
      <c r="M224" s="164"/>
      <c r="N224" s="164"/>
      <c r="O224" s="164"/>
      <c r="P224" s="164"/>
      <c r="Q224" s="164"/>
      <c r="R224" s="164"/>
      <c r="S224" s="164"/>
      <c r="T224" s="164"/>
      <c r="U224" s="164"/>
      <c r="V224" s="164"/>
      <c r="W224" s="164"/>
      <c r="X224" s="164"/>
      <c r="Y224" s="164"/>
      <c r="Z224" s="164"/>
      <c r="AA224" s="164"/>
      <c r="AB224" s="164"/>
      <c r="AC224" s="164"/>
      <c r="AD224" s="164"/>
      <c r="AE224" s="164"/>
      <c r="AF224" s="164"/>
      <c r="AG224" s="164"/>
    </row>
    <row r="225" ht="15.75" customHeight="1" spans="1:33" x14ac:dyDescent="0.25">
      <c r="A225" s="164"/>
      <c r="B225" s="164"/>
      <c r="C225" s="164"/>
      <c r="D225" s="164"/>
      <c r="E225" s="164"/>
      <c r="F225" s="164"/>
      <c r="G225" s="164"/>
      <c r="H225" s="164"/>
      <c r="I225" s="164"/>
      <c r="J225" s="164"/>
      <c r="K225" s="164"/>
      <c r="L225" s="164"/>
      <c r="M225" s="164"/>
      <c r="N225" s="164"/>
      <c r="O225" s="164"/>
      <c r="P225" s="164"/>
      <c r="Q225" s="164"/>
      <c r="R225" s="164"/>
      <c r="S225" s="164"/>
      <c r="T225" s="164"/>
      <c r="U225" s="164"/>
      <c r="V225" s="164"/>
      <c r="W225" s="164"/>
      <c r="X225" s="164"/>
      <c r="Y225" s="164"/>
      <c r="Z225" s="164"/>
      <c r="AA225" s="164"/>
      <c r="AB225" s="164"/>
      <c r="AC225" s="164"/>
      <c r="AD225" s="164"/>
      <c r="AE225" s="164"/>
      <c r="AF225" s="164"/>
      <c r="AG225" s="164"/>
    </row>
    <row r="226" ht="15.75" customHeight="1" spans="1:33" x14ac:dyDescent="0.25">
      <c r="A226" s="164"/>
      <c r="B226" s="164"/>
      <c r="C226" s="164"/>
      <c r="D226" s="164"/>
      <c r="E226" s="164"/>
      <c r="F226" s="164"/>
      <c r="G226" s="164"/>
      <c r="H226" s="164"/>
      <c r="I226" s="164"/>
      <c r="J226" s="164"/>
      <c r="K226" s="164"/>
      <c r="L226" s="164"/>
      <c r="M226" s="164"/>
      <c r="N226" s="164"/>
      <c r="O226" s="164"/>
      <c r="P226" s="164"/>
      <c r="Q226" s="164"/>
      <c r="R226" s="164"/>
      <c r="S226" s="164"/>
      <c r="T226" s="164"/>
      <c r="U226" s="164"/>
      <c r="V226" s="164"/>
      <c r="W226" s="164"/>
      <c r="X226" s="164"/>
      <c r="Y226" s="164"/>
      <c r="Z226" s="164"/>
      <c r="AA226" s="164"/>
      <c r="AB226" s="164"/>
      <c r="AC226" s="164"/>
      <c r="AD226" s="164"/>
      <c r="AE226" s="164"/>
      <c r="AF226" s="164"/>
      <c r="AG226" s="164"/>
    </row>
    <row r="227" ht="15.75" customHeight="1" spans="1:33" x14ac:dyDescent="0.25">
      <c r="A227" s="164"/>
      <c r="B227" s="164"/>
      <c r="C227" s="164"/>
      <c r="D227" s="164"/>
      <c r="E227" s="164"/>
      <c r="F227" s="164"/>
      <c r="G227" s="164"/>
      <c r="H227" s="164"/>
      <c r="I227" s="164"/>
      <c r="J227" s="164"/>
      <c r="K227" s="164"/>
      <c r="L227" s="164"/>
      <c r="M227" s="164"/>
      <c r="N227" s="164"/>
      <c r="O227" s="164"/>
      <c r="P227" s="164"/>
      <c r="Q227" s="164"/>
      <c r="R227" s="164"/>
      <c r="S227" s="164"/>
      <c r="T227" s="164"/>
      <c r="U227" s="164"/>
      <c r="V227" s="164"/>
      <c r="W227" s="164"/>
      <c r="X227" s="164"/>
      <c r="Y227" s="164"/>
      <c r="Z227" s="164"/>
      <c r="AA227" s="164"/>
      <c r="AB227" s="164"/>
      <c r="AC227" s="164"/>
      <c r="AD227" s="164"/>
      <c r="AE227" s="164"/>
      <c r="AF227" s="164"/>
      <c r="AG227" s="164"/>
    </row>
    <row r="228" ht="15.75" customHeight="1" spans="1:33" x14ac:dyDescent="0.25">
      <c r="A228" s="164"/>
      <c r="B228" s="164"/>
      <c r="C228" s="164"/>
      <c r="D228" s="164"/>
      <c r="E228" s="164"/>
      <c r="F228" s="164"/>
      <c r="G228" s="164"/>
      <c r="H228" s="164"/>
      <c r="I228" s="164"/>
      <c r="J228" s="164"/>
      <c r="K228" s="164"/>
      <c r="L228" s="164"/>
      <c r="M228" s="164"/>
      <c r="N228" s="164"/>
      <c r="O228" s="164"/>
      <c r="P228" s="164"/>
      <c r="Q228" s="164"/>
      <c r="R228" s="164"/>
      <c r="S228" s="164"/>
      <c r="T228" s="164"/>
      <c r="U228" s="164"/>
      <c r="V228" s="164"/>
      <c r="W228" s="164"/>
      <c r="X228" s="164"/>
      <c r="Y228" s="164"/>
      <c r="Z228" s="164"/>
      <c r="AA228" s="164"/>
      <c r="AB228" s="164"/>
      <c r="AC228" s="164"/>
      <c r="AD228" s="164"/>
      <c r="AE228" s="164"/>
      <c r="AF228" s="164"/>
      <c r="AG228" s="164"/>
    </row>
    <row r="229" ht="15.75" customHeight="1" spans="1:33" x14ac:dyDescent="0.25">
      <c r="A229" s="164"/>
      <c r="B229" s="164"/>
      <c r="C229" s="164"/>
      <c r="D229" s="164"/>
      <c r="E229" s="164"/>
      <c r="F229" s="164"/>
      <c r="G229" s="164"/>
      <c r="H229" s="164"/>
      <c r="I229" s="164"/>
      <c r="J229" s="164"/>
      <c r="K229" s="164"/>
      <c r="L229" s="164"/>
      <c r="M229" s="164"/>
      <c r="N229" s="164"/>
      <c r="O229" s="164"/>
      <c r="P229" s="164"/>
      <c r="Q229" s="164"/>
      <c r="R229" s="164"/>
      <c r="S229" s="164"/>
      <c r="T229" s="164"/>
      <c r="U229" s="164"/>
      <c r="V229" s="164"/>
      <c r="W229" s="164"/>
      <c r="X229" s="164"/>
      <c r="Y229" s="164"/>
      <c r="Z229" s="164"/>
      <c r="AA229" s="164"/>
      <c r="AB229" s="164"/>
      <c r="AC229" s="164"/>
      <c r="AD229" s="164"/>
      <c r="AE229" s="164"/>
      <c r="AF229" s="164"/>
      <c r="AG229" s="164"/>
    </row>
    <row r="230" ht="15.75" customHeight="1" spans="1:33" x14ac:dyDescent="0.25">
      <c r="A230" s="164"/>
      <c r="B230" s="164"/>
      <c r="C230" s="164"/>
      <c r="D230" s="164"/>
      <c r="E230" s="164"/>
      <c r="F230" s="164"/>
      <c r="G230" s="164"/>
      <c r="H230" s="164"/>
      <c r="I230" s="164"/>
      <c r="J230" s="164"/>
      <c r="K230" s="164"/>
      <c r="L230" s="164"/>
      <c r="M230" s="164"/>
      <c r="N230" s="164"/>
      <c r="O230" s="164"/>
      <c r="P230" s="164"/>
      <c r="Q230" s="164"/>
      <c r="R230" s="164"/>
      <c r="S230" s="164"/>
      <c r="T230" s="164"/>
      <c r="U230" s="164"/>
      <c r="V230" s="164"/>
      <c r="W230" s="164"/>
      <c r="X230" s="164"/>
      <c r="Y230" s="164"/>
      <c r="Z230" s="164"/>
      <c r="AA230" s="164"/>
      <c r="AB230" s="164"/>
      <c r="AC230" s="164"/>
      <c r="AD230" s="164"/>
      <c r="AE230" s="164"/>
      <c r="AF230" s="164"/>
      <c r="AG230" s="164"/>
    </row>
    <row r="231" ht="15.75" customHeight="1" spans="1:33" x14ac:dyDescent="0.25">
      <c r="A231" s="164"/>
      <c r="B231" s="164"/>
      <c r="C231" s="164"/>
      <c r="D231" s="164"/>
      <c r="E231" s="164"/>
      <c r="F231" s="164"/>
      <c r="G231" s="164"/>
      <c r="H231" s="164"/>
      <c r="I231" s="164"/>
      <c r="J231" s="164"/>
      <c r="K231" s="164"/>
      <c r="L231" s="164"/>
      <c r="M231" s="164"/>
      <c r="N231" s="164"/>
      <c r="O231" s="164"/>
      <c r="P231" s="164"/>
      <c r="Q231" s="164"/>
      <c r="R231" s="164"/>
      <c r="S231" s="164"/>
      <c r="T231" s="164"/>
      <c r="U231" s="164"/>
      <c r="V231" s="164"/>
      <c r="W231" s="164"/>
      <c r="X231" s="164"/>
      <c r="Y231" s="164"/>
      <c r="Z231" s="164"/>
      <c r="AA231" s="164"/>
      <c r="AB231" s="164"/>
      <c r="AC231" s="164"/>
      <c r="AD231" s="164"/>
      <c r="AE231" s="164"/>
      <c r="AF231" s="164"/>
      <c r="AG231" s="164"/>
    </row>
    <row r="232" ht="15.75" customHeight="1" spans="1:33" x14ac:dyDescent="0.25">
      <c r="A232" s="164"/>
      <c r="B232" s="164"/>
      <c r="C232" s="164"/>
      <c r="D232" s="164"/>
      <c r="E232" s="164"/>
      <c r="F232" s="164"/>
      <c r="G232" s="164"/>
      <c r="H232" s="164"/>
      <c r="I232" s="164"/>
      <c r="J232" s="164"/>
      <c r="K232" s="164"/>
      <c r="L232" s="164"/>
      <c r="M232" s="164"/>
      <c r="N232" s="164"/>
      <c r="O232" s="164"/>
      <c r="P232" s="164"/>
      <c r="Q232" s="164"/>
      <c r="R232" s="164"/>
      <c r="S232" s="164"/>
      <c r="T232" s="164"/>
      <c r="U232" s="164"/>
      <c r="V232" s="164"/>
      <c r="W232" s="164"/>
      <c r="X232" s="164"/>
      <c r="Y232" s="164"/>
      <c r="Z232" s="164"/>
      <c r="AA232" s="164"/>
      <c r="AB232" s="164"/>
      <c r="AC232" s="164"/>
      <c r="AD232" s="164"/>
      <c r="AE232" s="164"/>
      <c r="AF232" s="164"/>
      <c r="AG232" s="164"/>
    </row>
    <row r="233" ht="15.75" customHeight="1" spans="1:33" x14ac:dyDescent="0.25">
      <c r="A233" s="164"/>
      <c r="B233" s="164"/>
      <c r="C233" s="164"/>
      <c r="D233" s="164"/>
      <c r="E233" s="164"/>
      <c r="F233" s="164"/>
      <c r="G233" s="164"/>
      <c r="H233" s="164"/>
      <c r="I233" s="164"/>
      <c r="J233" s="164"/>
      <c r="K233" s="164"/>
      <c r="L233" s="164"/>
      <c r="M233" s="164"/>
      <c r="N233" s="164"/>
      <c r="O233" s="164"/>
      <c r="P233" s="164"/>
      <c r="Q233" s="164"/>
      <c r="R233" s="164"/>
      <c r="S233" s="164"/>
      <c r="T233" s="164"/>
      <c r="U233" s="164"/>
      <c r="V233" s="164"/>
      <c r="W233" s="164"/>
      <c r="X233" s="164"/>
      <c r="Y233" s="164"/>
      <c r="Z233" s="164"/>
      <c r="AA233" s="164"/>
      <c r="AB233" s="164"/>
      <c r="AC233" s="164"/>
      <c r="AD233" s="164"/>
      <c r="AE233" s="164"/>
      <c r="AF233" s="164"/>
      <c r="AG233" s="164"/>
    </row>
    <row r="234" ht="15.75" customHeight="1" spans="1:33" x14ac:dyDescent="0.25">
      <c r="A234" s="164"/>
      <c r="B234" s="164"/>
      <c r="C234" s="164"/>
      <c r="D234" s="164"/>
      <c r="E234" s="164"/>
      <c r="F234" s="164"/>
      <c r="G234" s="164"/>
      <c r="H234" s="164"/>
      <c r="I234" s="164"/>
      <c r="J234" s="164"/>
      <c r="K234" s="164"/>
      <c r="L234" s="164"/>
      <c r="M234" s="164"/>
      <c r="N234" s="164"/>
      <c r="O234" s="164"/>
      <c r="P234" s="164"/>
      <c r="Q234" s="164"/>
      <c r="R234" s="164"/>
      <c r="S234" s="164"/>
      <c r="T234" s="164"/>
      <c r="U234" s="164"/>
      <c r="V234" s="164"/>
      <c r="W234" s="164"/>
      <c r="X234" s="164"/>
      <c r="Y234" s="164"/>
      <c r="Z234" s="164"/>
      <c r="AA234" s="164"/>
      <c r="AB234" s="164"/>
      <c r="AC234" s="164"/>
      <c r="AD234" s="164"/>
      <c r="AE234" s="164"/>
      <c r="AF234" s="164"/>
      <c r="AG234" s="164"/>
    </row>
    <row r="235" ht="15.75" customHeight="1" spans="1:33" x14ac:dyDescent="0.25">
      <c r="A235" s="164"/>
      <c r="B235" s="164"/>
      <c r="C235" s="164"/>
      <c r="D235" s="164"/>
      <c r="E235" s="164"/>
      <c r="F235" s="164"/>
      <c r="G235" s="164"/>
      <c r="H235" s="164"/>
      <c r="I235" s="164"/>
      <c r="J235" s="164"/>
      <c r="K235" s="164"/>
      <c r="L235" s="164"/>
      <c r="M235" s="164"/>
      <c r="N235" s="164"/>
      <c r="O235" s="164"/>
      <c r="P235" s="164"/>
      <c r="Q235" s="164"/>
      <c r="R235" s="164"/>
      <c r="S235" s="164"/>
      <c r="T235" s="164"/>
      <c r="U235" s="164"/>
      <c r="V235" s="164"/>
      <c r="W235" s="164"/>
      <c r="X235" s="164"/>
      <c r="Y235" s="164"/>
      <c r="Z235" s="164"/>
      <c r="AA235" s="164"/>
      <c r="AB235" s="164"/>
      <c r="AC235" s="164"/>
      <c r="AD235" s="164"/>
      <c r="AE235" s="164"/>
      <c r="AF235" s="164"/>
      <c r="AG235" s="164"/>
    </row>
    <row r="236" ht="15.75" customHeight="1" spans="1:33" x14ac:dyDescent="0.25">
      <c r="A236" s="164"/>
      <c r="B236" s="164"/>
      <c r="C236" s="164"/>
      <c r="D236" s="164"/>
      <c r="E236" s="164"/>
      <c r="F236" s="164"/>
      <c r="G236" s="164"/>
      <c r="H236" s="164"/>
      <c r="I236" s="164"/>
      <c r="J236" s="164"/>
      <c r="K236" s="164"/>
      <c r="L236" s="164"/>
      <c r="M236" s="164"/>
      <c r="N236" s="164"/>
      <c r="O236" s="164"/>
      <c r="P236" s="164"/>
      <c r="Q236" s="164"/>
      <c r="R236" s="164"/>
      <c r="S236" s="164"/>
      <c r="T236" s="164"/>
      <c r="U236" s="164"/>
      <c r="V236" s="164"/>
      <c r="W236" s="164"/>
      <c r="X236" s="164"/>
      <c r="Y236" s="164"/>
      <c r="Z236" s="164"/>
      <c r="AA236" s="164"/>
      <c r="AB236" s="164"/>
      <c r="AC236" s="164"/>
      <c r="AD236" s="164"/>
      <c r="AE236" s="164"/>
      <c r="AF236" s="164"/>
      <c r="AG236" s="164"/>
    </row>
    <row r="237" ht="15.75" customHeight="1" spans="1:33" x14ac:dyDescent="0.25">
      <c r="A237" s="164"/>
      <c r="B237" s="164"/>
      <c r="C237" s="164"/>
      <c r="D237" s="164"/>
      <c r="E237" s="164"/>
      <c r="F237" s="164"/>
      <c r="G237" s="164"/>
      <c r="H237" s="164"/>
      <c r="I237" s="164"/>
      <c r="J237" s="164"/>
      <c r="K237" s="164"/>
      <c r="L237" s="164"/>
      <c r="M237" s="164"/>
      <c r="N237" s="164"/>
      <c r="O237" s="164"/>
      <c r="P237" s="164"/>
      <c r="Q237" s="164"/>
      <c r="R237" s="164"/>
      <c r="S237" s="164"/>
      <c r="T237" s="164"/>
      <c r="U237" s="164"/>
      <c r="V237" s="164"/>
      <c r="W237" s="164"/>
      <c r="X237" s="164"/>
      <c r="Y237" s="164"/>
      <c r="Z237" s="164"/>
      <c r="AA237" s="164"/>
      <c r="AB237" s="164"/>
      <c r="AC237" s="164"/>
      <c r="AD237" s="164"/>
      <c r="AE237" s="164"/>
      <c r="AF237" s="164"/>
      <c r="AG237" s="164"/>
    </row>
    <row r="238" ht="15.75" customHeight="1" spans="1:33" x14ac:dyDescent="0.25">
      <c r="A238" s="164"/>
      <c r="B238" s="164"/>
      <c r="C238" s="164"/>
      <c r="D238" s="164"/>
      <c r="E238" s="164"/>
      <c r="F238" s="164"/>
      <c r="G238" s="164"/>
      <c r="H238" s="164"/>
      <c r="I238" s="164"/>
      <c r="J238" s="164"/>
      <c r="K238" s="164"/>
      <c r="L238" s="164"/>
      <c r="M238" s="164"/>
      <c r="N238" s="164"/>
      <c r="O238" s="164"/>
      <c r="P238" s="164"/>
      <c r="Q238" s="164"/>
      <c r="R238" s="164"/>
      <c r="S238" s="164"/>
      <c r="T238" s="164"/>
      <c r="U238" s="164"/>
      <c r="V238" s="164"/>
      <c r="W238" s="164"/>
      <c r="X238" s="164"/>
      <c r="Y238" s="164"/>
      <c r="Z238" s="164"/>
      <c r="AA238" s="164"/>
      <c r="AB238" s="164"/>
      <c r="AC238" s="164"/>
      <c r="AD238" s="164"/>
      <c r="AE238" s="164"/>
      <c r="AF238" s="164"/>
      <c r="AG238" s="164"/>
    </row>
    <row r="239" ht="15.75" customHeight="1" spans="1:33" x14ac:dyDescent="0.25">
      <c r="A239" s="164"/>
      <c r="B239" s="164"/>
      <c r="C239" s="164"/>
      <c r="D239" s="164"/>
      <c r="E239" s="164"/>
      <c r="F239" s="164"/>
      <c r="G239" s="164"/>
      <c r="H239" s="164"/>
      <c r="I239" s="164"/>
      <c r="J239" s="164"/>
      <c r="K239" s="164"/>
      <c r="L239" s="164"/>
      <c r="M239" s="164"/>
      <c r="N239" s="164"/>
      <c r="O239" s="164"/>
      <c r="P239" s="164"/>
      <c r="Q239" s="164"/>
      <c r="R239" s="164"/>
      <c r="S239" s="164"/>
      <c r="T239" s="164"/>
      <c r="U239" s="164"/>
      <c r="V239" s="164"/>
      <c r="W239" s="164"/>
      <c r="X239" s="164"/>
      <c r="Y239" s="164"/>
      <c r="Z239" s="164"/>
      <c r="AA239" s="164"/>
      <c r="AB239" s="164"/>
      <c r="AC239" s="164"/>
      <c r="AD239" s="164"/>
      <c r="AE239" s="164"/>
      <c r="AF239" s="164"/>
      <c r="AG239" s="164"/>
    </row>
    <row r="240" ht="15.75" customHeight="1" spans="1:33" x14ac:dyDescent="0.25">
      <c r="A240" s="164"/>
      <c r="B240" s="164"/>
      <c r="C240" s="164"/>
      <c r="D240" s="164"/>
      <c r="E240" s="164"/>
      <c r="F240" s="164"/>
      <c r="G240" s="164"/>
      <c r="H240" s="164"/>
      <c r="I240" s="164"/>
      <c r="J240" s="164"/>
      <c r="K240" s="164"/>
      <c r="L240" s="164"/>
      <c r="M240" s="164"/>
      <c r="N240" s="164"/>
      <c r="O240" s="164"/>
      <c r="P240" s="164"/>
      <c r="Q240" s="164"/>
      <c r="R240" s="164"/>
      <c r="S240" s="164"/>
      <c r="T240" s="164"/>
      <c r="U240" s="164"/>
      <c r="V240" s="164"/>
      <c r="W240" s="164"/>
      <c r="X240" s="164"/>
      <c r="Y240" s="164"/>
      <c r="Z240" s="164"/>
      <c r="AA240" s="164"/>
      <c r="AB240" s="164"/>
      <c r="AC240" s="164"/>
      <c r="AD240" s="164"/>
      <c r="AE240" s="164"/>
      <c r="AF240" s="164"/>
      <c r="AG240" s="164"/>
    </row>
    <row r="241" ht="15.75" customHeight="1" spans="1:33" x14ac:dyDescent="0.25">
      <c r="A241" s="164"/>
      <c r="B241" s="164"/>
      <c r="C241" s="164"/>
      <c r="D241" s="164"/>
      <c r="E241" s="164"/>
      <c r="F241" s="164"/>
      <c r="G241" s="164"/>
      <c r="H241" s="164"/>
      <c r="I241" s="164"/>
      <c r="J241" s="164"/>
      <c r="K241" s="164"/>
      <c r="L241" s="164"/>
      <c r="M241" s="164"/>
      <c r="N241" s="164"/>
      <c r="O241" s="164"/>
      <c r="P241" s="164"/>
      <c r="Q241" s="164"/>
      <c r="R241" s="164"/>
      <c r="S241" s="164"/>
      <c r="T241" s="164"/>
      <c r="U241" s="164"/>
      <c r="V241" s="164"/>
      <c r="W241" s="164"/>
      <c r="X241" s="164"/>
      <c r="Y241" s="164"/>
      <c r="Z241" s="164"/>
      <c r="AA241" s="164"/>
      <c r="AB241" s="164"/>
      <c r="AC241" s="164"/>
      <c r="AD241" s="164"/>
      <c r="AE241" s="164"/>
      <c r="AF241" s="164"/>
      <c r="AG241" s="164"/>
    </row>
    <row r="242" ht="15.75" customHeight="1" spans="1:33" x14ac:dyDescent="0.25">
      <c r="A242" s="164"/>
      <c r="B242" s="164"/>
      <c r="C242" s="164"/>
      <c r="D242" s="164"/>
      <c r="E242" s="164"/>
      <c r="F242" s="164"/>
      <c r="G242" s="164"/>
      <c r="H242" s="164"/>
      <c r="I242" s="164"/>
      <c r="J242" s="164"/>
      <c r="K242" s="164"/>
      <c r="L242" s="164"/>
      <c r="M242" s="164"/>
      <c r="N242" s="164"/>
      <c r="O242" s="164"/>
      <c r="P242" s="164"/>
      <c r="Q242" s="164"/>
      <c r="R242" s="164"/>
      <c r="S242" s="164"/>
      <c r="T242" s="164"/>
      <c r="U242" s="164"/>
      <c r="V242" s="164"/>
      <c r="W242" s="164"/>
      <c r="X242" s="164"/>
      <c r="Y242" s="164"/>
      <c r="Z242" s="164"/>
      <c r="AA242" s="164"/>
      <c r="AB242" s="164"/>
      <c r="AC242" s="164"/>
      <c r="AD242" s="164"/>
      <c r="AE242" s="164"/>
      <c r="AF242" s="164"/>
      <c r="AG242" s="164"/>
    </row>
    <row r="243" ht="15.75" customHeight="1" spans="1:33" x14ac:dyDescent="0.25">
      <c r="A243" s="164"/>
      <c r="B243" s="164"/>
      <c r="C243" s="164"/>
      <c r="D243" s="164"/>
      <c r="E243" s="164"/>
      <c r="F243" s="164"/>
      <c r="G243" s="164"/>
      <c r="H243" s="164"/>
      <c r="I243" s="164"/>
      <c r="J243" s="164"/>
      <c r="K243" s="164"/>
      <c r="L243" s="164"/>
      <c r="M243" s="164"/>
      <c r="N243" s="164"/>
      <c r="O243" s="164"/>
      <c r="P243" s="164"/>
      <c r="Q243" s="164"/>
      <c r="R243" s="164"/>
      <c r="S243" s="164"/>
      <c r="T243" s="164"/>
      <c r="U243" s="164"/>
      <c r="V243" s="164"/>
      <c r="W243" s="164"/>
      <c r="X243" s="164"/>
      <c r="Y243" s="164"/>
      <c r="Z243" s="164"/>
      <c r="AA243" s="164"/>
      <c r="AB243" s="164"/>
      <c r="AC243" s="164"/>
      <c r="AD243" s="164"/>
      <c r="AE243" s="164"/>
      <c r="AF243" s="164"/>
      <c r="AG243" s="164"/>
    </row>
    <row r="244" ht="15.75" customHeight="1" spans="1:33" x14ac:dyDescent="0.25">
      <c r="A244" s="164"/>
      <c r="B244" s="164"/>
      <c r="C244" s="164"/>
      <c r="D244" s="164"/>
      <c r="E244" s="164"/>
      <c r="F244" s="164"/>
      <c r="G244" s="164"/>
      <c r="H244" s="164"/>
      <c r="I244" s="164"/>
      <c r="J244" s="164"/>
      <c r="K244" s="164"/>
      <c r="L244" s="164"/>
      <c r="M244" s="164"/>
      <c r="N244" s="164"/>
      <c r="O244" s="164"/>
      <c r="P244" s="164"/>
      <c r="Q244" s="164"/>
      <c r="R244" s="164"/>
      <c r="S244" s="164"/>
      <c r="T244" s="164"/>
      <c r="U244" s="164"/>
      <c r="V244" s="164"/>
      <c r="W244" s="164"/>
      <c r="X244" s="164"/>
      <c r="Y244" s="164"/>
      <c r="Z244" s="164"/>
      <c r="AA244" s="164"/>
      <c r="AB244" s="164"/>
      <c r="AC244" s="164"/>
      <c r="AD244" s="164"/>
      <c r="AE244" s="164"/>
      <c r="AF244" s="164"/>
      <c r="AG244" s="164"/>
    </row>
    <row r="245" ht="15.75" customHeight="1" spans="1:33" x14ac:dyDescent="0.25">
      <c r="A245" s="164"/>
      <c r="B245" s="164"/>
      <c r="C245" s="164"/>
      <c r="D245" s="164"/>
      <c r="E245" s="164"/>
      <c r="F245" s="164"/>
      <c r="G245" s="164"/>
      <c r="H245" s="164"/>
      <c r="I245" s="164"/>
      <c r="J245" s="164"/>
      <c r="K245" s="164"/>
      <c r="L245" s="164"/>
      <c r="M245" s="164"/>
      <c r="N245" s="164"/>
      <c r="O245" s="164"/>
      <c r="P245" s="164"/>
      <c r="Q245" s="164"/>
      <c r="R245" s="164"/>
      <c r="S245" s="164"/>
      <c r="T245" s="164"/>
      <c r="U245" s="164"/>
      <c r="V245" s="164"/>
      <c r="W245" s="164"/>
      <c r="X245" s="164"/>
      <c r="Y245" s="164"/>
      <c r="Z245" s="164"/>
      <c r="AA245" s="164"/>
      <c r="AB245" s="164"/>
      <c r="AC245" s="164"/>
      <c r="AD245" s="164"/>
      <c r="AE245" s="164"/>
      <c r="AF245" s="164"/>
      <c r="AG245" s="164"/>
    </row>
    <row r="246" ht="15.75" customHeight="1" spans="1:33" x14ac:dyDescent="0.25">
      <c r="A246" s="164"/>
      <c r="B246" s="164"/>
      <c r="C246" s="164"/>
      <c r="D246" s="164"/>
      <c r="E246" s="164"/>
      <c r="F246" s="164"/>
      <c r="G246" s="164"/>
      <c r="H246" s="164"/>
      <c r="I246" s="164"/>
      <c r="J246" s="164"/>
      <c r="K246" s="164"/>
      <c r="L246" s="164"/>
      <c r="M246" s="164"/>
      <c r="N246" s="164"/>
      <c r="O246" s="164"/>
      <c r="P246" s="164"/>
      <c r="Q246" s="164"/>
      <c r="R246" s="164"/>
      <c r="S246" s="164"/>
      <c r="T246" s="164"/>
      <c r="U246" s="164"/>
      <c r="V246" s="164"/>
      <c r="W246" s="164"/>
      <c r="X246" s="164"/>
      <c r="Y246" s="164"/>
      <c r="Z246" s="164"/>
      <c r="AA246" s="164"/>
      <c r="AB246" s="164"/>
      <c r="AC246" s="164"/>
      <c r="AD246" s="164"/>
      <c r="AE246" s="164"/>
      <c r="AF246" s="164"/>
      <c r="AG246" s="164"/>
    </row>
    <row r="247" ht="15.75" customHeight="1" spans="1:33" x14ac:dyDescent="0.25">
      <c r="A247" s="164"/>
      <c r="B247" s="164"/>
      <c r="C247" s="164"/>
      <c r="D247" s="164"/>
      <c r="E247" s="164"/>
      <c r="F247" s="164"/>
      <c r="G247" s="164"/>
      <c r="H247" s="164"/>
      <c r="I247" s="164"/>
      <c r="J247" s="164"/>
      <c r="K247" s="164"/>
      <c r="L247" s="164"/>
      <c r="M247" s="164"/>
      <c r="N247" s="164"/>
      <c r="O247" s="164"/>
      <c r="P247" s="164"/>
      <c r="Q247" s="164"/>
      <c r="R247" s="164"/>
      <c r="S247" s="164"/>
      <c r="T247" s="164"/>
      <c r="U247" s="164"/>
      <c r="V247" s="164"/>
      <c r="W247" s="164"/>
      <c r="X247" s="164"/>
      <c r="Y247" s="164"/>
      <c r="Z247" s="164"/>
      <c r="AA247" s="164"/>
      <c r="AB247" s="164"/>
      <c r="AC247" s="164"/>
      <c r="AD247" s="164"/>
      <c r="AE247" s="164"/>
      <c r="AF247" s="164"/>
      <c r="AG247" s="164"/>
    </row>
    <row r="248" ht="15.75" customHeight="1" spans="1:33" x14ac:dyDescent="0.25">
      <c r="A248" s="164"/>
      <c r="B248" s="164"/>
      <c r="C248" s="164"/>
      <c r="D248" s="164"/>
      <c r="E248" s="164"/>
      <c r="F248" s="164"/>
      <c r="G248" s="164"/>
      <c r="H248" s="164"/>
      <c r="I248" s="164"/>
      <c r="J248" s="164"/>
      <c r="K248" s="164"/>
      <c r="L248" s="164"/>
      <c r="M248" s="164"/>
      <c r="N248" s="164"/>
      <c r="O248" s="164"/>
      <c r="P248" s="164"/>
      <c r="Q248" s="164"/>
      <c r="R248" s="164"/>
      <c r="S248" s="164"/>
      <c r="T248" s="164"/>
      <c r="U248" s="164"/>
      <c r="V248" s="164"/>
      <c r="W248" s="164"/>
      <c r="X248" s="164"/>
      <c r="Y248" s="164"/>
      <c r="Z248" s="164"/>
      <c r="AA248" s="164"/>
      <c r="AB248" s="164"/>
      <c r="AC248" s="164"/>
      <c r="AD248" s="164"/>
      <c r="AE248" s="164"/>
      <c r="AF248" s="164"/>
      <c r="AG248" s="164"/>
    </row>
    <row r="249" ht="15.75" customHeight="1" spans="1:33" x14ac:dyDescent="0.25">
      <c r="A249" s="164"/>
      <c r="B249" s="164"/>
      <c r="C249" s="164"/>
      <c r="D249" s="164"/>
      <c r="E249" s="164"/>
      <c r="F249" s="164"/>
      <c r="G249" s="164"/>
      <c r="H249" s="164"/>
      <c r="I249" s="164"/>
      <c r="J249" s="164"/>
      <c r="K249" s="164"/>
      <c r="L249" s="164"/>
      <c r="M249" s="164"/>
      <c r="N249" s="164"/>
      <c r="O249" s="164"/>
      <c r="P249" s="164"/>
      <c r="Q249" s="164"/>
      <c r="R249" s="164"/>
      <c r="S249" s="164"/>
      <c r="T249" s="164"/>
      <c r="U249" s="164"/>
      <c r="V249" s="164"/>
      <c r="W249" s="164"/>
      <c r="X249" s="164"/>
      <c r="Y249" s="164"/>
      <c r="Z249" s="164"/>
      <c r="AA249" s="164"/>
      <c r="AB249" s="164"/>
      <c r="AC249" s="164"/>
      <c r="AD249" s="164"/>
      <c r="AE249" s="164"/>
      <c r="AF249" s="164"/>
      <c r="AG249" s="164"/>
    </row>
    <row r="250" ht="15.75" customHeight="1" spans="1:33" x14ac:dyDescent="0.25">
      <c r="A250" s="164"/>
      <c r="B250" s="164"/>
      <c r="C250" s="164"/>
      <c r="D250" s="164"/>
      <c r="E250" s="164"/>
      <c r="F250" s="164"/>
      <c r="G250" s="164"/>
      <c r="H250" s="164"/>
      <c r="I250" s="164"/>
      <c r="J250" s="164"/>
      <c r="K250" s="164"/>
      <c r="L250" s="164"/>
      <c r="M250" s="164"/>
      <c r="N250" s="164"/>
      <c r="O250" s="164"/>
      <c r="P250" s="164"/>
      <c r="Q250" s="164"/>
      <c r="R250" s="164"/>
      <c r="S250" s="164"/>
      <c r="T250" s="164"/>
      <c r="U250" s="164"/>
      <c r="V250" s="164"/>
      <c r="W250" s="164"/>
      <c r="X250" s="164"/>
      <c r="Y250" s="164"/>
      <c r="Z250" s="164"/>
      <c r="AA250" s="164"/>
      <c r="AB250" s="164"/>
      <c r="AC250" s="164"/>
      <c r="AD250" s="164"/>
      <c r="AE250" s="164"/>
      <c r="AF250" s="164"/>
      <c r="AG250" s="164"/>
    </row>
    <row r="251" ht="15.75" customHeight="1" spans="1:33" x14ac:dyDescent="0.25">
      <c r="A251" s="164"/>
      <c r="B251" s="164"/>
      <c r="C251" s="164"/>
      <c r="D251" s="164"/>
      <c r="E251" s="164"/>
      <c r="F251" s="164"/>
      <c r="G251" s="164"/>
      <c r="H251" s="164"/>
      <c r="I251" s="164"/>
      <c r="J251" s="164"/>
      <c r="K251" s="164"/>
      <c r="L251" s="164"/>
      <c r="M251" s="164"/>
      <c r="N251" s="164"/>
      <c r="O251" s="164"/>
      <c r="P251" s="164"/>
      <c r="Q251" s="164"/>
      <c r="R251" s="164"/>
      <c r="S251" s="164"/>
      <c r="T251" s="164"/>
      <c r="U251" s="164"/>
      <c r="V251" s="164"/>
      <c r="W251" s="164"/>
      <c r="X251" s="164"/>
      <c r="Y251" s="164"/>
      <c r="Z251" s="164"/>
      <c r="AA251" s="164"/>
      <c r="AB251" s="164"/>
      <c r="AC251" s="164"/>
      <c r="AD251" s="164"/>
      <c r="AE251" s="164"/>
      <c r="AF251" s="164"/>
      <c r="AG251" s="164"/>
    </row>
    <row r="252" ht="15.75" customHeight="1" spans="1:33" x14ac:dyDescent="0.25">
      <c r="A252" s="164"/>
      <c r="B252" s="164"/>
      <c r="C252" s="164"/>
      <c r="D252" s="164"/>
      <c r="E252" s="164"/>
      <c r="F252" s="164"/>
      <c r="G252" s="164"/>
      <c r="H252" s="164"/>
      <c r="I252" s="164"/>
      <c r="J252" s="164"/>
      <c r="K252" s="164"/>
      <c r="L252" s="164"/>
      <c r="M252" s="164"/>
      <c r="N252" s="164"/>
      <c r="O252" s="164"/>
      <c r="P252" s="164"/>
      <c r="Q252" s="164"/>
      <c r="R252" s="164"/>
      <c r="S252" s="164"/>
      <c r="T252" s="164"/>
      <c r="U252" s="164"/>
      <c r="V252" s="164"/>
      <c r="W252" s="164"/>
      <c r="X252" s="164"/>
      <c r="Y252" s="164"/>
      <c r="Z252" s="164"/>
      <c r="AA252" s="164"/>
      <c r="AB252" s="164"/>
      <c r="AC252" s="164"/>
      <c r="AD252" s="164"/>
      <c r="AE252" s="164"/>
      <c r="AF252" s="164"/>
      <c r="AG252" s="164"/>
    </row>
    <row r="253" ht="15.75" customHeight="1" spans="1:33" x14ac:dyDescent="0.25">
      <c r="A253" s="164"/>
      <c r="B253" s="164"/>
      <c r="C253" s="164"/>
      <c r="D253" s="164"/>
      <c r="E253" s="164"/>
      <c r="F253" s="164"/>
      <c r="G253" s="164"/>
      <c r="H253" s="164"/>
      <c r="I253" s="164"/>
      <c r="J253" s="164"/>
      <c r="K253" s="164"/>
      <c r="L253" s="164"/>
      <c r="M253" s="164"/>
      <c r="N253" s="164"/>
      <c r="O253" s="164"/>
      <c r="P253" s="164"/>
      <c r="Q253" s="164"/>
      <c r="R253" s="164"/>
      <c r="S253" s="164"/>
      <c r="T253" s="164"/>
      <c r="U253" s="164"/>
      <c r="V253" s="164"/>
      <c r="W253" s="164"/>
      <c r="X253" s="164"/>
      <c r="Y253" s="164"/>
      <c r="Z253" s="164"/>
      <c r="AA253" s="164"/>
      <c r="AB253" s="164"/>
      <c r="AC253" s="164"/>
      <c r="AD253" s="164"/>
      <c r="AE253" s="164"/>
      <c r="AF253" s="164"/>
      <c r="AG253" s="164"/>
    </row>
    <row r="254" ht="15.75" customHeight="1" spans="1:33" x14ac:dyDescent="0.25">
      <c r="A254" s="164"/>
      <c r="B254" s="164"/>
      <c r="C254" s="164"/>
      <c r="D254" s="164"/>
      <c r="E254" s="164"/>
      <c r="F254" s="164"/>
      <c r="G254" s="164"/>
      <c r="H254" s="164"/>
      <c r="I254" s="164"/>
      <c r="J254" s="164"/>
      <c r="K254" s="164"/>
      <c r="L254" s="164"/>
      <c r="M254" s="164"/>
      <c r="N254" s="164"/>
      <c r="O254" s="164"/>
      <c r="P254" s="164"/>
      <c r="Q254" s="164"/>
      <c r="R254" s="164"/>
      <c r="S254" s="164"/>
      <c r="T254" s="164"/>
      <c r="U254" s="164"/>
      <c r="V254" s="164"/>
      <c r="W254" s="164"/>
      <c r="X254" s="164"/>
      <c r="Y254" s="164"/>
      <c r="Z254" s="164"/>
      <c r="AA254" s="164"/>
      <c r="AB254" s="164"/>
      <c r="AC254" s="164"/>
      <c r="AD254" s="164"/>
      <c r="AE254" s="164"/>
      <c r="AF254" s="164"/>
      <c r="AG254" s="164"/>
    </row>
    <row r="255" ht="15.75" customHeight="1" spans="1:33" x14ac:dyDescent="0.25">
      <c r="A255" s="164"/>
      <c r="B255" s="164"/>
      <c r="C255" s="164"/>
      <c r="D255" s="164"/>
      <c r="E255" s="164"/>
      <c r="F255" s="164"/>
      <c r="G255" s="164"/>
      <c r="H255" s="164"/>
      <c r="I255" s="164"/>
      <c r="J255" s="164"/>
      <c r="K255" s="164"/>
      <c r="L255" s="164"/>
      <c r="M255" s="164"/>
      <c r="N255" s="164"/>
      <c r="O255" s="164"/>
      <c r="P255" s="164"/>
      <c r="Q255" s="164"/>
      <c r="R255" s="164"/>
      <c r="S255" s="164"/>
      <c r="T255" s="164"/>
      <c r="U255" s="164"/>
      <c r="V255" s="164"/>
      <c r="W255" s="164"/>
      <c r="X255" s="164"/>
      <c r="Y255" s="164"/>
      <c r="Z255" s="164"/>
      <c r="AA255" s="164"/>
      <c r="AB255" s="164"/>
      <c r="AC255" s="164"/>
      <c r="AD255" s="164"/>
      <c r="AE255" s="164"/>
      <c r="AF255" s="164"/>
      <c r="AG255" s="164"/>
    </row>
    <row r="256" ht="15.75" customHeight="1" spans="1:33" x14ac:dyDescent="0.25">
      <c r="A256" s="164"/>
      <c r="B256" s="164"/>
      <c r="C256" s="164"/>
      <c r="D256" s="164"/>
      <c r="E256" s="164"/>
      <c r="F256" s="164"/>
      <c r="G256" s="164"/>
      <c r="H256" s="164"/>
      <c r="I256" s="164"/>
      <c r="J256" s="164"/>
      <c r="K256" s="164"/>
      <c r="L256" s="164"/>
      <c r="M256" s="164"/>
      <c r="N256" s="164"/>
      <c r="O256" s="164"/>
      <c r="P256" s="164"/>
      <c r="Q256" s="164"/>
      <c r="R256" s="164"/>
      <c r="S256" s="164"/>
      <c r="T256" s="164"/>
      <c r="U256" s="164"/>
      <c r="V256" s="164"/>
      <c r="W256" s="164"/>
      <c r="X256" s="164"/>
      <c r="Y256" s="164"/>
      <c r="Z256" s="164"/>
      <c r="AA256" s="164"/>
      <c r="AB256" s="164"/>
      <c r="AC256" s="164"/>
      <c r="AD256" s="164"/>
      <c r="AE256" s="164"/>
      <c r="AF256" s="164"/>
      <c r="AG256" s="164"/>
    </row>
    <row r="257" ht="15.75" customHeight="1" spans="1:33" x14ac:dyDescent="0.25">
      <c r="A257" s="164"/>
      <c r="B257" s="164"/>
      <c r="C257" s="164"/>
      <c r="D257" s="164"/>
      <c r="E257" s="164"/>
      <c r="F257" s="164"/>
      <c r="G257" s="164"/>
      <c r="H257" s="164"/>
      <c r="I257" s="164"/>
      <c r="J257" s="164"/>
      <c r="K257" s="164"/>
      <c r="L257" s="164"/>
      <c r="M257" s="164"/>
      <c r="N257" s="164"/>
      <c r="O257" s="164"/>
      <c r="P257" s="164"/>
      <c r="Q257" s="164"/>
      <c r="R257" s="164"/>
      <c r="S257" s="164"/>
      <c r="T257" s="164"/>
      <c r="U257" s="164"/>
      <c r="V257" s="164"/>
      <c r="W257" s="164"/>
      <c r="X257" s="164"/>
      <c r="Y257" s="164"/>
      <c r="Z257" s="164"/>
      <c r="AA257" s="164"/>
      <c r="AB257" s="164"/>
      <c r="AC257" s="164"/>
      <c r="AD257" s="164"/>
      <c r="AE257" s="164"/>
      <c r="AF257" s="164"/>
      <c r="AG257" s="164"/>
    </row>
    <row r="258" ht="15.75" customHeight="1" spans="1:33" x14ac:dyDescent="0.25">
      <c r="A258" s="164"/>
      <c r="B258" s="164"/>
      <c r="C258" s="164"/>
      <c r="D258" s="164"/>
      <c r="E258" s="164"/>
      <c r="F258" s="164"/>
      <c r="G258" s="164"/>
      <c r="H258" s="164"/>
      <c r="I258" s="164"/>
      <c r="J258" s="164"/>
      <c r="K258" s="164"/>
      <c r="L258" s="164"/>
      <c r="M258" s="164"/>
      <c r="N258" s="164"/>
      <c r="O258" s="164"/>
      <c r="P258" s="164"/>
      <c r="Q258" s="164"/>
      <c r="R258" s="164"/>
      <c r="S258" s="164"/>
      <c r="T258" s="164"/>
      <c r="U258" s="164"/>
      <c r="V258" s="164"/>
      <c r="W258" s="164"/>
      <c r="X258" s="164"/>
      <c r="Y258" s="164"/>
      <c r="Z258" s="164"/>
      <c r="AA258" s="164"/>
      <c r="AB258" s="164"/>
      <c r="AC258" s="164"/>
      <c r="AD258" s="164"/>
      <c r="AE258" s="164"/>
      <c r="AF258" s="164"/>
      <c r="AG258" s="164"/>
    </row>
    <row r="259" ht="15.75" customHeight="1" spans="1:33" x14ac:dyDescent="0.25">
      <c r="A259" s="164"/>
      <c r="B259" s="164"/>
      <c r="C259" s="164"/>
      <c r="D259" s="164"/>
      <c r="E259" s="164"/>
      <c r="F259" s="164"/>
      <c r="G259" s="164"/>
      <c r="H259" s="164"/>
      <c r="I259" s="164"/>
      <c r="J259" s="164"/>
      <c r="K259" s="164"/>
      <c r="L259" s="164"/>
      <c r="M259" s="164"/>
      <c r="N259" s="164"/>
      <c r="O259" s="164"/>
      <c r="P259" s="164"/>
      <c r="Q259" s="164"/>
      <c r="R259" s="164"/>
      <c r="S259" s="164"/>
      <c r="T259" s="164"/>
      <c r="U259" s="164"/>
      <c r="V259" s="164"/>
      <c r="W259" s="164"/>
      <c r="X259" s="164"/>
      <c r="Y259" s="164"/>
      <c r="Z259" s="164"/>
      <c r="AA259" s="164"/>
      <c r="AB259" s="164"/>
      <c r="AC259" s="164"/>
      <c r="AD259" s="164"/>
      <c r="AE259" s="164"/>
      <c r="AF259" s="164"/>
      <c r="AG259" s="164"/>
    </row>
    <row r="260" ht="15.75" customHeight="1" spans="1:33" x14ac:dyDescent="0.25">
      <c r="A260" s="164"/>
      <c r="B260" s="164"/>
      <c r="C260" s="164"/>
      <c r="D260" s="164"/>
      <c r="E260" s="164"/>
      <c r="F260" s="164"/>
      <c r="G260" s="164"/>
      <c r="H260" s="164"/>
      <c r="I260" s="164"/>
      <c r="J260" s="164"/>
      <c r="K260" s="164"/>
      <c r="L260" s="164"/>
      <c r="M260" s="164"/>
      <c r="N260" s="164"/>
      <c r="O260" s="164"/>
      <c r="P260" s="164"/>
      <c r="Q260" s="164"/>
      <c r="R260" s="164"/>
      <c r="S260" s="164"/>
      <c r="T260" s="164"/>
      <c r="U260" s="164"/>
      <c r="V260" s="164"/>
      <c r="W260" s="164"/>
      <c r="X260" s="164"/>
      <c r="Y260" s="164"/>
      <c r="Z260" s="164"/>
      <c r="AA260" s="164"/>
      <c r="AB260" s="164"/>
      <c r="AC260" s="164"/>
      <c r="AD260" s="164"/>
      <c r="AE260" s="164"/>
      <c r="AF260" s="164"/>
      <c r="AG260" s="164"/>
    </row>
    <row r="261" ht="15.75" customHeight="1" spans="1:33" x14ac:dyDescent="0.25">
      <c r="A261" s="164"/>
      <c r="B261" s="164"/>
      <c r="C261" s="164"/>
      <c r="D261" s="164"/>
      <c r="E261" s="164"/>
      <c r="F261" s="164"/>
      <c r="G261" s="164"/>
      <c r="H261" s="164"/>
      <c r="I261" s="164"/>
      <c r="J261" s="164"/>
      <c r="K261" s="164"/>
      <c r="L261" s="164"/>
      <c r="M261" s="164"/>
      <c r="N261" s="164"/>
      <c r="O261" s="164"/>
      <c r="P261" s="164"/>
      <c r="Q261" s="164"/>
      <c r="R261" s="164"/>
      <c r="S261" s="164"/>
      <c r="T261" s="164"/>
      <c r="U261" s="164"/>
      <c r="V261" s="164"/>
      <c r="W261" s="164"/>
      <c r="X261" s="164"/>
      <c r="Y261" s="164"/>
      <c r="Z261" s="164"/>
      <c r="AA261" s="164"/>
      <c r="AB261" s="164"/>
      <c r="AC261" s="164"/>
      <c r="AD261" s="164"/>
      <c r="AE261" s="164"/>
      <c r="AF261" s="164"/>
      <c r="AG261" s="164"/>
    </row>
    <row r="262" ht="15.75" customHeight="1" spans="1:33" x14ac:dyDescent="0.25">
      <c r="A262" s="164"/>
      <c r="B262" s="164"/>
      <c r="C262" s="164"/>
      <c r="D262" s="164"/>
      <c r="E262" s="164"/>
      <c r="F262" s="164"/>
      <c r="G262" s="164"/>
      <c r="H262" s="164"/>
      <c r="I262" s="164"/>
      <c r="J262" s="164"/>
      <c r="K262" s="164"/>
      <c r="L262" s="164"/>
      <c r="M262" s="164"/>
      <c r="N262" s="164"/>
      <c r="O262" s="164"/>
      <c r="P262" s="164"/>
      <c r="Q262" s="164"/>
      <c r="R262" s="164"/>
      <c r="S262" s="164"/>
      <c r="T262" s="164"/>
      <c r="U262" s="164"/>
      <c r="V262" s="164"/>
      <c r="W262" s="164"/>
      <c r="X262" s="164"/>
      <c r="Y262" s="164"/>
      <c r="Z262" s="164"/>
      <c r="AA262" s="164"/>
      <c r="AB262" s="164"/>
      <c r="AC262" s="164"/>
      <c r="AD262" s="164"/>
      <c r="AE262" s="164"/>
      <c r="AF262" s="164"/>
      <c r="AG262" s="164"/>
    </row>
    <row r="263" ht="15.75" customHeight="1" spans="1:33" x14ac:dyDescent="0.25">
      <c r="A263" s="164"/>
      <c r="B263" s="164"/>
      <c r="C263" s="164"/>
      <c r="D263" s="164"/>
      <c r="E263" s="164"/>
      <c r="F263" s="164"/>
      <c r="G263" s="164"/>
      <c r="H263" s="164"/>
      <c r="I263" s="164"/>
      <c r="J263" s="164"/>
      <c r="K263" s="164"/>
      <c r="L263" s="164"/>
      <c r="M263" s="164"/>
      <c r="N263" s="164"/>
      <c r="O263" s="164"/>
      <c r="P263" s="164"/>
      <c r="Q263" s="164"/>
      <c r="R263" s="164"/>
      <c r="S263" s="164"/>
      <c r="T263" s="164"/>
      <c r="U263" s="164"/>
      <c r="V263" s="164"/>
      <c r="W263" s="164"/>
      <c r="X263" s="164"/>
      <c r="Y263" s="164"/>
      <c r="Z263" s="164"/>
      <c r="AA263" s="164"/>
      <c r="AB263" s="164"/>
      <c r="AC263" s="164"/>
      <c r="AD263" s="164"/>
      <c r="AE263" s="164"/>
      <c r="AF263" s="164"/>
      <c r="AG263" s="164"/>
    </row>
    <row r="264" ht="15.75" customHeight="1" spans="1:33" x14ac:dyDescent="0.25">
      <c r="A264" s="164"/>
      <c r="B264" s="164"/>
      <c r="C264" s="164"/>
      <c r="D264" s="164"/>
      <c r="E264" s="164"/>
      <c r="F264" s="164"/>
      <c r="G264" s="164"/>
      <c r="H264" s="164"/>
      <c r="I264" s="164"/>
      <c r="J264" s="164"/>
      <c r="K264" s="164"/>
      <c r="L264" s="164"/>
      <c r="M264" s="164"/>
      <c r="N264" s="164"/>
      <c r="O264" s="164"/>
      <c r="P264" s="164"/>
      <c r="Q264" s="164"/>
      <c r="R264" s="164"/>
      <c r="S264" s="164"/>
      <c r="T264" s="164"/>
      <c r="U264" s="164"/>
      <c r="V264" s="164"/>
      <c r="W264" s="164"/>
      <c r="X264" s="164"/>
      <c r="Y264" s="164"/>
      <c r="Z264" s="164"/>
      <c r="AA264" s="164"/>
      <c r="AB264" s="164"/>
      <c r="AC264" s="164"/>
      <c r="AD264" s="164"/>
      <c r="AE264" s="164"/>
      <c r="AF264" s="164"/>
      <c r="AG264" s="164"/>
    </row>
    <row r="265" ht="15.75" customHeight="1" spans="1:33" x14ac:dyDescent="0.25">
      <c r="A265" s="164"/>
      <c r="B265" s="164"/>
      <c r="C265" s="164"/>
      <c r="D265" s="164"/>
      <c r="E265" s="164"/>
      <c r="F265" s="164"/>
      <c r="G265" s="164"/>
      <c r="H265" s="164"/>
      <c r="I265" s="164"/>
      <c r="J265" s="164"/>
      <c r="K265" s="164"/>
      <c r="L265" s="164"/>
      <c r="M265" s="164"/>
      <c r="N265" s="164"/>
      <c r="O265" s="164"/>
      <c r="P265" s="164"/>
      <c r="Q265" s="164"/>
      <c r="R265" s="164"/>
      <c r="S265" s="164"/>
      <c r="T265" s="164"/>
      <c r="U265" s="164"/>
      <c r="V265" s="164"/>
      <c r="W265" s="164"/>
      <c r="X265" s="164"/>
      <c r="Y265" s="164"/>
      <c r="Z265" s="164"/>
      <c r="AA265" s="164"/>
      <c r="AB265" s="164"/>
      <c r="AC265" s="164"/>
      <c r="AD265" s="164"/>
      <c r="AE265" s="164"/>
      <c r="AF265" s="164"/>
      <c r="AG265" s="164"/>
    </row>
    <row r="266" ht="15.75" customHeight="1" spans="1:33" x14ac:dyDescent="0.25">
      <c r="A266" s="164"/>
      <c r="B266" s="164"/>
      <c r="C266" s="164"/>
      <c r="D266" s="164"/>
      <c r="E266" s="164"/>
      <c r="F266" s="164"/>
      <c r="G266" s="164"/>
      <c r="H266" s="164"/>
      <c r="I266" s="164"/>
      <c r="J266" s="164"/>
      <c r="K266" s="164"/>
      <c r="L266" s="164"/>
      <c r="M266" s="164"/>
      <c r="N266" s="164"/>
      <c r="O266" s="164"/>
      <c r="P266" s="164"/>
      <c r="Q266" s="164"/>
      <c r="R266" s="164"/>
      <c r="S266" s="164"/>
      <c r="T266" s="164"/>
      <c r="U266" s="164"/>
      <c r="V266" s="164"/>
      <c r="W266" s="164"/>
      <c r="X266" s="164"/>
      <c r="Y266" s="164"/>
      <c r="Z266" s="164"/>
      <c r="AA266" s="164"/>
      <c r="AB266" s="164"/>
      <c r="AC266" s="164"/>
      <c r="AD266" s="164"/>
      <c r="AE266" s="164"/>
      <c r="AF266" s="164"/>
      <c r="AG266" s="164"/>
    </row>
    <row r="267" ht="15.75" customHeight="1" spans="1:33" x14ac:dyDescent="0.25">
      <c r="A267" s="164"/>
      <c r="B267" s="164"/>
      <c r="C267" s="164"/>
      <c r="D267" s="164"/>
      <c r="E267" s="164"/>
      <c r="F267" s="164"/>
      <c r="G267" s="164"/>
      <c r="H267" s="164"/>
      <c r="I267" s="164"/>
      <c r="J267" s="164"/>
      <c r="K267" s="164"/>
      <c r="L267" s="164"/>
      <c r="M267" s="164"/>
      <c r="N267" s="164"/>
      <c r="O267" s="164"/>
      <c r="P267" s="164"/>
      <c r="Q267" s="164"/>
      <c r="R267" s="164"/>
      <c r="S267" s="164"/>
      <c r="T267" s="164"/>
      <c r="U267" s="164"/>
      <c r="V267" s="164"/>
      <c r="W267" s="164"/>
      <c r="X267" s="164"/>
      <c r="Y267" s="164"/>
      <c r="Z267" s="164"/>
      <c r="AA267" s="164"/>
      <c r="AB267" s="164"/>
      <c r="AC267" s="164"/>
      <c r="AD267" s="164"/>
      <c r="AE267" s="164"/>
      <c r="AF267" s="164"/>
      <c r="AG267" s="164"/>
    </row>
    <row r="268" ht="15.75" customHeight="1" spans="1:33" x14ac:dyDescent="0.25">
      <c r="A268" s="164"/>
      <c r="B268" s="164"/>
      <c r="C268" s="164"/>
      <c r="D268" s="164"/>
      <c r="E268" s="164"/>
      <c r="F268" s="164"/>
      <c r="G268" s="164"/>
      <c r="H268" s="164"/>
      <c r="I268" s="164"/>
      <c r="J268" s="164"/>
      <c r="K268" s="164"/>
      <c r="L268" s="164"/>
      <c r="M268" s="164"/>
      <c r="N268" s="164"/>
      <c r="O268" s="164"/>
      <c r="P268" s="164"/>
      <c r="Q268" s="164"/>
      <c r="R268" s="164"/>
      <c r="S268" s="164"/>
      <c r="T268" s="164"/>
      <c r="U268" s="164"/>
      <c r="V268" s="164"/>
      <c r="W268" s="164"/>
      <c r="X268" s="164"/>
      <c r="Y268" s="164"/>
      <c r="Z268" s="164"/>
      <c r="AA268" s="164"/>
      <c r="AB268" s="164"/>
      <c r="AC268" s="164"/>
      <c r="AD268" s="164"/>
      <c r="AE268" s="164"/>
      <c r="AF268" s="164"/>
      <c r="AG268" s="164"/>
    </row>
    <row r="269" ht="15.75" customHeight="1" spans="1:33" x14ac:dyDescent="0.25">
      <c r="A269" s="164"/>
      <c r="B269" s="164"/>
      <c r="C269" s="164"/>
      <c r="D269" s="164"/>
      <c r="E269" s="164"/>
      <c r="F269" s="164"/>
      <c r="G269" s="164"/>
      <c r="H269" s="164"/>
      <c r="I269" s="164"/>
      <c r="J269" s="164"/>
      <c r="K269" s="164"/>
      <c r="L269" s="164"/>
      <c r="M269" s="164"/>
      <c r="N269" s="164"/>
      <c r="O269" s="164"/>
      <c r="P269" s="164"/>
      <c r="Q269" s="164"/>
      <c r="R269" s="164"/>
      <c r="S269" s="164"/>
      <c r="T269" s="164"/>
      <c r="U269" s="164"/>
      <c r="V269" s="164"/>
      <c r="W269" s="164"/>
      <c r="X269" s="164"/>
      <c r="Y269" s="164"/>
      <c r="Z269" s="164"/>
      <c r="AA269" s="164"/>
      <c r="AB269" s="164"/>
      <c r="AC269" s="164"/>
      <c r="AD269" s="164"/>
      <c r="AE269" s="164"/>
      <c r="AF269" s="164"/>
      <c r="AG269" s="164"/>
    </row>
    <row r="270" ht="15.75" customHeight="1" spans="1:33" x14ac:dyDescent="0.25">
      <c r="A270" s="164"/>
      <c r="B270" s="164"/>
      <c r="C270" s="164"/>
      <c r="D270" s="164"/>
      <c r="E270" s="164"/>
      <c r="F270" s="164"/>
      <c r="G270" s="164"/>
      <c r="H270" s="164"/>
      <c r="I270" s="164"/>
      <c r="J270" s="164"/>
      <c r="K270" s="164"/>
      <c r="L270" s="164"/>
      <c r="M270" s="164"/>
      <c r="N270" s="164"/>
      <c r="O270" s="164"/>
      <c r="P270" s="164"/>
      <c r="Q270" s="164"/>
      <c r="R270" s="164"/>
      <c r="S270" s="164"/>
      <c r="T270" s="164"/>
      <c r="U270" s="164"/>
      <c r="V270" s="164"/>
      <c r="W270" s="164"/>
      <c r="X270" s="164"/>
      <c r="Y270" s="164"/>
      <c r="Z270" s="164"/>
      <c r="AA270" s="164"/>
      <c r="AB270" s="164"/>
      <c r="AC270" s="164"/>
      <c r="AD270" s="164"/>
      <c r="AE270" s="164"/>
      <c r="AF270" s="164"/>
      <c r="AG270" s="164"/>
    </row>
    <row r="271" ht="15.75" customHeight="1" spans="1:33" x14ac:dyDescent="0.25">
      <c r="A271" s="164"/>
      <c r="B271" s="164"/>
      <c r="C271" s="164"/>
      <c r="D271" s="164"/>
      <c r="E271" s="164"/>
      <c r="F271" s="164"/>
      <c r="G271" s="164"/>
      <c r="H271" s="164"/>
      <c r="I271" s="164"/>
      <c r="J271" s="164"/>
      <c r="K271" s="164"/>
      <c r="L271" s="164"/>
      <c r="M271" s="164"/>
      <c r="N271" s="164"/>
      <c r="O271" s="164"/>
      <c r="P271" s="164"/>
      <c r="Q271" s="164"/>
      <c r="R271" s="164"/>
      <c r="S271" s="164"/>
      <c r="T271" s="164"/>
      <c r="U271" s="164"/>
      <c r="V271" s="164"/>
      <c r="W271" s="164"/>
      <c r="X271" s="164"/>
      <c r="Y271" s="164"/>
      <c r="Z271" s="164"/>
      <c r="AA271" s="164"/>
      <c r="AB271" s="164"/>
      <c r="AC271" s="164"/>
      <c r="AD271" s="164"/>
      <c r="AE271" s="164"/>
      <c r="AF271" s="164"/>
      <c r="AG271" s="164"/>
    </row>
    <row r="272" ht="15.75" customHeight="1" spans="1:33" x14ac:dyDescent="0.25">
      <c r="A272" s="164"/>
      <c r="B272" s="164"/>
      <c r="C272" s="164"/>
      <c r="D272" s="164"/>
      <c r="E272" s="164"/>
      <c r="F272" s="164"/>
      <c r="G272" s="164"/>
      <c r="H272" s="164"/>
      <c r="I272" s="164"/>
      <c r="J272" s="164"/>
      <c r="K272" s="164"/>
      <c r="L272" s="164"/>
      <c r="M272" s="164"/>
      <c r="N272" s="164"/>
      <c r="O272" s="164"/>
      <c r="P272" s="164"/>
      <c r="Q272" s="164"/>
      <c r="R272" s="164"/>
      <c r="S272" s="164"/>
      <c r="T272" s="164"/>
      <c r="U272" s="164"/>
      <c r="V272" s="164"/>
      <c r="W272" s="164"/>
      <c r="X272" s="164"/>
      <c r="Y272" s="164"/>
      <c r="Z272" s="164"/>
      <c r="AA272" s="164"/>
      <c r="AB272" s="164"/>
      <c r="AC272" s="164"/>
      <c r="AD272" s="164"/>
      <c r="AE272" s="164"/>
      <c r="AF272" s="164"/>
      <c r="AG272" s="164"/>
    </row>
    <row r="273" ht="15.75" customHeight="1" spans="1:33" x14ac:dyDescent="0.25">
      <c r="A273" s="164"/>
      <c r="B273" s="164"/>
      <c r="C273" s="164"/>
      <c r="D273" s="164"/>
      <c r="E273" s="164"/>
      <c r="F273" s="164"/>
      <c r="G273" s="164"/>
      <c r="H273" s="164"/>
      <c r="I273" s="164"/>
      <c r="J273" s="164"/>
      <c r="K273" s="164"/>
      <c r="L273" s="164"/>
      <c r="M273" s="164"/>
      <c r="N273" s="164"/>
      <c r="O273" s="164"/>
      <c r="P273" s="164"/>
      <c r="Q273" s="164"/>
      <c r="R273" s="164"/>
      <c r="S273" s="164"/>
      <c r="T273" s="164"/>
      <c r="U273" s="164"/>
      <c r="V273" s="164"/>
      <c r="W273" s="164"/>
      <c r="X273" s="164"/>
      <c r="Y273" s="164"/>
      <c r="Z273" s="164"/>
      <c r="AA273" s="164"/>
      <c r="AB273" s="164"/>
      <c r="AC273" s="164"/>
      <c r="AD273" s="164"/>
      <c r="AE273" s="164"/>
      <c r="AF273" s="164"/>
      <c r="AG273" s="164"/>
    </row>
    <row r="274" ht="15.75" customHeight="1" spans="1:33" x14ac:dyDescent="0.25">
      <c r="A274" s="164"/>
      <c r="B274" s="164"/>
      <c r="C274" s="164"/>
      <c r="D274" s="164"/>
      <c r="E274" s="164"/>
      <c r="F274" s="164"/>
      <c r="G274" s="164"/>
      <c r="H274" s="164"/>
      <c r="I274" s="164"/>
      <c r="J274" s="164"/>
      <c r="K274" s="164"/>
      <c r="L274" s="164"/>
      <c r="M274" s="164"/>
      <c r="N274" s="164"/>
      <c r="O274" s="164"/>
      <c r="P274" s="164"/>
      <c r="Q274" s="164"/>
      <c r="R274" s="164"/>
      <c r="S274" s="164"/>
      <c r="T274" s="164"/>
      <c r="U274" s="164"/>
      <c r="V274" s="164"/>
      <c r="W274" s="164"/>
      <c r="X274" s="164"/>
      <c r="Y274" s="164"/>
      <c r="Z274" s="164"/>
      <c r="AA274" s="164"/>
      <c r="AB274" s="164"/>
      <c r="AC274" s="164"/>
      <c r="AD274" s="164"/>
      <c r="AE274" s="164"/>
      <c r="AF274" s="164"/>
      <c r="AG274" s="164"/>
    </row>
    <row r="275" ht="15.75" customHeight="1" spans="1:33" x14ac:dyDescent="0.25">
      <c r="A275" s="164"/>
      <c r="B275" s="164"/>
      <c r="C275" s="164"/>
      <c r="D275" s="164"/>
      <c r="E275" s="164"/>
      <c r="F275" s="164"/>
      <c r="G275" s="164"/>
      <c r="H275" s="164"/>
      <c r="I275" s="164"/>
      <c r="J275" s="164"/>
      <c r="K275" s="164"/>
      <c r="L275" s="164"/>
      <c r="M275" s="164"/>
      <c r="N275" s="164"/>
      <c r="O275" s="164"/>
      <c r="P275" s="164"/>
      <c r="Q275" s="164"/>
      <c r="R275" s="164"/>
      <c r="S275" s="164"/>
      <c r="T275" s="164"/>
      <c r="U275" s="164"/>
      <c r="V275" s="164"/>
      <c r="W275" s="164"/>
      <c r="X275" s="164"/>
      <c r="Y275" s="164"/>
      <c r="Z275" s="164"/>
      <c r="AA275" s="164"/>
      <c r="AB275" s="164"/>
      <c r="AC275" s="164"/>
      <c r="AD275" s="164"/>
      <c r="AE275" s="164"/>
      <c r="AF275" s="164"/>
      <c r="AG275" s="164"/>
    </row>
    <row r="276" ht="15.75" customHeight="1" spans="1:33" x14ac:dyDescent="0.25">
      <c r="A276" s="164"/>
      <c r="B276" s="164"/>
      <c r="C276" s="164"/>
      <c r="D276" s="164"/>
      <c r="E276" s="164"/>
      <c r="F276" s="164"/>
      <c r="G276" s="164"/>
      <c r="H276" s="164"/>
      <c r="I276" s="164"/>
      <c r="J276" s="164"/>
      <c r="K276" s="164"/>
      <c r="L276" s="164"/>
      <c r="M276" s="164"/>
      <c r="N276" s="164"/>
      <c r="O276" s="164"/>
      <c r="P276" s="164"/>
      <c r="Q276" s="164"/>
      <c r="R276" s="164"/>
      <c r="S276" s="164"/>
      <c r="T276" s="164"/>
      <c r="U276" s="164"/>
      <c r="V276" s="164"/>
      <c r="W276" s="164"/>
      <c r="X276" s="164"/>
      <c r="Y276" s="164"/>
      <c r="Z276" s="164"/>
      <c r="AA276" s="164"/>
      <c r="AB276" s="164"/>
      <c r="AC276" s="164"/>
      <c r="AD276" s="164"/>
      <c r="AE276" s="164"/>
      <c r="AF276" s="164"/>
      <c r="AG276" s="164"/>
    </row>
    <row r="277" ht="15.75" customHeight="1" spans="1:33" x14ac:dyDescent="0.25">
      <c r="A277" s="164"/>
      <c r="B277" s="164"/>
      <c r="C277" s="164"/>
      <c r="D277" s="164"/>
      <c r="E277" s="164"/>
      <c r="F277" s="164"/>
      <c r="G277" s="164"/>
      <c r="H277" s="164"/>
      <c r="I277" s="164"/>
      <c r="J277" s="164"/>
      <c r="K277" s="164"/>
      <c r="L277" s="164"/>
      <c r="M277" s="164"/>
      <c r="N277" s="164"/>
      <c r="O277" s="164"/>
      <c r="P277" s="164"/>
      <c r="Q277" s="164"/>
      <c r="R277" s="164"/>
      <c r="S277" s="164"/>
      <c r="T277" s="164"/>
      <c r="U277" s="164"/>
      <c r="V277" s="164"/>
      <c r="W277" s="164"/>
      <c r="X277" s="164"/>
      <c r="Y277" s="164"/>
      <c r="Z277" s="164"/>
      <c r="AA277" s="164"/>
      <c r="AB277" s="164"/>
      <c r="AC277" s="164"/>
      <c r="AD277" s="164"/>
      <c r="AE277" s="164"/>
      <c r="AF277" s="164"/>
      <c r="AG277" s="164"/>
    </row>
    <row r="278" ht="15.75" customHeight="1" spans="1:33" x14ac:dyDescent="0.25">
      <c r="A278" s="164"/>
      <c r="B278" s="164"/>
      <c r="C278" s="164"/>
      <c r="D278" s="164"/>
      <c r="E278" s="164"/>
      <c r="F278" s="164"/>
      <c r="G278" s="164"/>
      <c r="H278" s="164"/>
      <c r="I278" s="164"/>
      <c r="J278" s="164"/>
      <c r="K278" s="164"/>
      <c r="L278" s="164"/>
      <c r="M278" s="164"/>
      <c r="N278" s="164"/>
      <c r="O278" s="164"/>
      <c r="P278" s="164"/>
      <c r="Q278" s="164"/>
      <c r="R278" s="164"/>
      <c r="S278" s="164"/>
      <c r="T278" s="164"/>
      <c r="U278" s="164"/>
      <c r="V278" s="164"/>
      <c r="W278" s="164"/>
      <c r="X278" s="164"/>
      <c r="Y278" s="164"/>
      <c r="Z278" s="164"/>
      <c r="AA278" s="164"/>
      <c r="AB278" s="164"/>
      <c r="AC278" s="164"/>
      <c r="AD278" s="164"/>
      <c r="AE278" s="164"/>
      <c r="AF278" s="164"/>
      <c r="AG278" s="164"/>
    </row>
    <row r="279" ht="15.75" customHeight="1" spans="1:33" x14ac:dyDescent="0.25">
      <c r="A279" s="164"/>
      <c r="B279" s="164"/>
      <c r="C279" s="164"/>
      <c r="D279" s="164"/>
      <c r="E279" s="164"/>
      <c r="F279" s="164"/>
      <c r="G279" s="164"/>
      <c r="H279" s="164"/>
      <c r="I279" s="164"/>
      <c r="J279" s="164"/>
      <c r="K279" s="164"/>
      <c r="L279" s="164"/>
      <c r="M279" s="164"/>
      <c r="N279" s="164"/>
      <c r="O279" s="164"/>
      <c r="P279" s="164"/>
      <c r="Q279" s="164"/>
      <c r="R279" s="164"/>
      <c r="S279" s="164"/>
      <c r="T279" s="164"/>
      <c r="U279" s="164"/>
      <c r="V279" s="164"/>
      <c r="W279" s="164"/>
      <c r="X279" s="164"/>
      <c r="Y279" s="164"/>
      <c r="Z279" s="164"/>
      <c r="AA279" s="164"/>
      <c r="AB279" s="164"/>
      <c r="AC279" s="164"/>
      <c r="AD279" s="164"/>
      <c r="AE279" s="164"/>
      <c r="AF279" s="164"/>
      <c r="AG279" s="164"/>
    </row>
    <row r="280" ht="15.75" customHeight="1" spans="1:33" x14ac:dyDescent="0.25">
      <c r="A280" s="164"/>
      <c r="B280" s="164"/>
      <c r="C280" s="164"/>
      <c r="D280" s="164"/>
      <c r="E280" s="164"/>
      <c r="F280" s="164"/>
      <c r="G280" s="164"/>
      <c r="H280" s="164"/>
      <c r="I280" s="164"/>
      <c r="J280" s="164"/>
      <c r="K280" s="164"/>
      <c r="L280" s="164"/>
      <c r="M280" s="164"/>
      <c r="N280" s="164"/>
      <c r="O280" s="164"/>
      <c r="P280" s="164"/>
      <c r="Q280" s="164"/>
      <c r="R280" s="164"/>
      <c r="S280" s="164"/>
      <c r="T280" s="164"/>
      <c r="U280" s="164"/>
      <c r="V280" s="164"/>
      <c r="W280" s="164"/>
      <c r="X280" s="164"/>
      <c r="Y280" s="164"/>
      <c r="Z280" s="164"/>
      <c r="AA280" s="164"/>
      <c r="AB280" s="164"/>
      <c r="AC280" s="164"/>
      <c r="AD280" s="164"/>
      <c r="AE280" s="164"/>
      <c r="AF280" s="164"/>
      <c r="AG280" s="164"/>
    </row>
    <row r="281" ht="15.75" customHeight="1" spans="1:33" x14ac:dyDescent="0.25">
      <c r="A281" s="164"/>
      <c r="B281" s="164"/>
      <c r="C281" s="164"/>
      <c r="D281" s="164"/>
      <c r="E281" s="164"/>
      <c r="F281" s="164"/>
      <c r="G281" s="164"/>
      <c r="H281" s="164"/>
      <c r="I281" s="164"/>
      <c r="J281" s="164"/>
      <c r="K281" s="164"/>
      <c r="L281" s="164"/>
      <c r="M281" s="164"/>
      <c r="N281" s="164"/>
      <c r="O281" s="164"/>
      <c r="P281" s="164"/>
      <c r="Q281" s="164"/>
      <c r="R281" s="164"/>
      <c r="S281" s="164"/>
      <c r="T281" s="164"/>
      <c r="U281" s="164"/>
      <c r="V281" s="164"/>
      <c r="W281" s="164"/>
      <c r="X281" s="164"/>
      <c r="Y281" s="164"/>
      <c r="Z281" s="164"/>
      <c r="AA281" s="164"/>
      <c r="AB281" s="164"/>
      <c r="AC281" s="164"/>
      <c r="AD281" s="164"/>
      <c r="AE281" s="164"/>
      <c r="AF281" s="164"/>
      <c r="AG281" s="164"/>
    </row>
    <row r="282" ht="15.75" customHeight="1" spans="1:33" x14ac:dyDescent="0.25">
      <c r="A282" s="164"/>
      <c r="B282" s="164"/>
      <c r="C282" s="164"/>
      <c r="D282" s="164"/>
      <c r="E282" s="164"/>
      <c r="F282" s="164"/>
      <c r="G282" s="164"/>
      <c r="H282" s="164"/>
      <c r="I282" s="164"/>
      <c r="J282" s="164"/>
      <c r="K282" s="164"/>
      <c r="L282" s="164"/>
      <c r="M282" s="164"/>
      <c r="N282" s="164"/>
      <c r="O282" s="164"/>
      <c r="P282" s="164"/>
      <c r="Q282" s="164"/>
      <c r="R282" s="164"/>
      <c r="S282" s="164"/>
      <c r="T282" s="164"/>
      <c r="U282" s="164"/>
      <c r="V282" s="164"/>
      <c r="W282" s="164"/>
      <c r="X282" s="164"/>
      <c r="Y282" s="164"/>
      <c r="Z282" s="164"/>
      <c r="AA282" s="164"/>
      <c r="AB282" s="164"/>
      <c r="AC282" s="164"/>
      <c r="AD282" s="164"/>
      <c r="AE282" s="164"/>
      <c r="AF282" s="164"/>
      <c r="AG282" s="164"/>
    </row>
    <row r="283" ht="15.75" customHeight="1" spans="1:33" x14ac:dyDescent="0.25">
      <c r="A283" s="164"/>
      <c r="B283" s="164"/>
      <c r="C283" s="164"/>
      <c r="D283" s="164"/>
      <c r="E283" s="164"/>
      <c r="F283" s="164"/>
      <c r="G283" s="164"/>
      <c r="H283" s="164"/>
      <c r="I283" s="164"/>
      <c r="J283" s="164"/>
      <c r="K283" s="164"/>
      <c r="L283" s="164"/>
      <c r="M283" s="164"/>
      <c r="N283" s="164"/>
      <c r="O283" s="164"/>
      <c r="P283" s="164"/>
      <c r="Q283" s="164"/>
      <c r="R283" s="164"/>
      <c r="S283" s="164"/>
      <c r="T283" s="164"/>
      <c r="U283" s="164"/>
      <c r="V283" s="164"/>
      <c r="W283" s="164"/>
      <c r="X283" s="164"/>
      <c r="Y283" s="164"/>
      <c r="Z283" s="164"/>
      <c r="AA283" s="164"/>
      <c r="AB283" s="164"/>
      <c r="AC283" s="164"/>
      <c r="AD283" s="164"/>
      <c r="AE283" s="164"/>
      <c r="AF283" s="164"/>
      <c r="AG283" s="164"/>
    </row>
    <row r="284" ht="15.75" customHeight="1" spans="1:33" x14ac:dyDescent="0.25">
      <c r="A284" s="164"/>
      <c r="B284" s="164"/>
      <c r="C284" s="164"/>
      <c r="D284" s="164"/>
      <c r="E284" s="164"/>
      <c r="F284" s="164"/>
      <c r="G284" s="164"/>
      <c r="H284" s="164"/>
      <c r="I284" s="164"/>
      <c r="J284" s="164"/>
      <c r="K284" s="164"/>
      <c r="L284" s="164"/>
      <c r="M284" s="164"/>
      <c r="N284" s="164"/>
      <c r="O284" s="164"/>
      <c r="P284" s="164"/>
      <c r="Q284" s="164"/>
      <c r="R284" s="164"/>
      <c r="S284" s="164"/>
      <c r="T284" s="164"/>
      <c r="U284" s="164"/>
      <c r="V284" s="164"/>
      <c r="W284" s="164"/>
      <c r="X284" s="164"/>
      <c r="Y284" s="164"/>
      <c r="Z284" s="164"/>
      <c r="AA284" s="164"/>
      <c r="AB284" s="164"/>
      <c r="AC284" s="164"/>
      <c r="AD284" s="164"/>
      <c r="AE284" s="164"/>
      <c r="AF284" s="164"/>
      <c r="AG284" s="164"/>
    </row>
    <row r="285" ht="15.75" customHeight="1" spans="1:33" x14ac:dyDescent="0.25">
      <c r="A285" s="164"/>
      <c r="B285" s="164"/>
      <c r="C285" s="164"/>
      <c r="D285" s="164"/>
      <c r="E285" s="164"/>
      <c r="F285" s="164"/>
      <c r="G285" s="164"/>
      <c r="H285" s="164"/>
      <c r="I285" s="164"/>
      <c r="J285" s="164"/>
      <c r="K285" s="164"/>
      <c r="L285" s="164"/>
      <c r="M285" s="164"/>
      <c r="N285" s="164"/>
      <c r="O285" s="164"/>
      <c r="P285" s="164"/>
      <c r="Q285" s="164"/>
      <c r="R285" s="164"/>
      <c r="S285" s="164"/>
      <c r="T285" s="164"/>
      <c r="U285" s="164"/>
      <c r="V285" s="164"/>
      <c r="W285" s="164"/>
      <c r="X285" s="164"/>
      <c r="Y285" s="164"/>
      <c r="Z285" s="164"/>
      <c r="AA285" s="164"/>
      <c r="AB285" s="164"/>
      <c r="AC285" s="164"/>
      <c r="AD285" s="164"/>
      <c r="AE285" s="164"/>
      <c r="AF285" s="164"/>
      <c r="AG285" s="164"/>
    </row>
    <row r="286" ht="15.75" customHeight="1" spans="1:33" x14ac:dyDescent="0.25">
      <c r="A286" s="164"/>
      <c r="B286" s="164"/>
      <c r="C286" s="164"/>
      <c r="D286" s="164"/>
      <c r="E286" s="164"/>
      <c r="F286" s="164"/>
      <c r="G286" s="164"/>
      <c r="H286" s="164"/>
      <c r="I286" s="164"/>
      <c r="J286" s="164"/>
      <c r="K286" s="164"/>
      <c r="L286" s="164"/>
      <c r="M286" s="164"/>
      <c r="N286" s="164"/>
      <c r="O286" s="164"/>
      <c r="P286" s="164"/>
      <c r="Q286" s="164"/>
      <c r="R286" s="164"/>
      <c r="S286" s="164"/>
      <c r="T286" s="164"/>
      <c r="U286" s="164"/>
      <c r="V286" s="164"/>
      <c r="W286" s="164"/>
      <c r="X286" s="164"/>
      <c r="Y286" s="164"/>
      <c r="Z286" s="164"/>
      <c r="AA286" s="164"/>
      <c r="AB286" s="164"/>
      <c r="AC286" s="164"/>
      <c r="AD286" s="164"/>
      <c r="AE286" s="164"/>
      <c r="AF286" s="164"/>
      <c r="AG286" s="164"/>
    </row>
    <row r="287" ht="15.75" customHeight="1" spans="1:33" x14ac:dyDescent="0.25">
      <c r="A287" s="164"/>
      <c r="B287" s="164"/>
      <c r="C287" s="164"/>
      <c r="D287" s="164"/>
      <c r="E287" s="164"/>
      <c r="F287" s="164"/>
      <c r="G287" s="164"/>
      <c r="H287" s="164"/>
      <c r="I287" s="164"/>
      <c r="J287" s="164"/>
      <c r="K287" s="164"/>
      <c r="L287" s="164"/>
      <c r="M287" s="164"/>
      <c r="N287" s="164"/>
      <c r="O287" s="164"/>
      <c r="P287" s="164"/>
      <c r="Q287" s="164"/>
      <c r="R287" s="164"/>
      <c r="S287" s="164"/>
      <c r="T287" s="164"/>
      <c r="U287" s="164"/>
      <c r="V287" s="164"/>
      <c r="W287" s="164"/>
      <c r="X287" s="164"/>
      <c r="Y287" s="164"/>
      <c r="Z287" s="164"/>
      <c r="AA287" s="164"/>
      <c r="AB287" s="164"/>
      <c r="AC287" s="164"/>
      <c r="AD287" s="164"/>
      <c r="AE287" s="164"/>
      <c r="AF287" s="164"/>
      <c r="AG287" s="164"/>
    </row>
    <row r="288" ht="15.75" customHeight="1" spans="1:33" x14ac:dyDescent="0.25">
      <c r="A288" s="164"/>
      <c r="B288" s="164"/>
      <c r="C288" s="164"/>
      <c r="D288" s="164"/>
      <c r="E288" s="164"/>
      <c r="F288" s="164"/>
      <c r="G288" s="164"/>
      <c r="H288" s="164"/>
      <c r="I288" s="164"/>
      <c r="J288" s="164"/>
      <c r="K288" s="164"/>
      <c r="L288" s="164"/>
      <c r="M288" s="164"/>
      <c r="N288" s="164"/>
      <c r="O288" s="164"/>
      <c r="P288" s="164"/>
      <c r="Q288" s="164"/>
      <c r="R288" s="164"/>
      <c r="S288" s="164"/>
      <c r="T288" s="164"/>
      <c r="U288" s="164"/>
      <c r="V288" s="164"/>
      <c r="W288" s="164"/>
      <c r="X288" s="164"/>
      <c r="Y288" s="164"/>
      <c r="Z288" s="164"/>
      <c r="AA288" s="164"/>
      <c r="AB288" s="164"/>
      <c r="AC288" s="164"/>
      <c r="AD288" s="164"/>
      <c r="AE288" s="164"/>
      <c r="AF288" s="164"/>
      <c r="AG288" s="164"/>
    </row>
    <row r="289" ht="15.75" customHeight="1" spans="1:33" x14ac:dyDescent="0.25">
      <c r="A289" s="164"/>
      <c r="B289" s="164"/>
      <c r="C289" s="164"/>
      <c r="D289" s="164"/>
      <c r="E289" s="164"/>
      <c r="F289" s="164"/>
      <c r="G289" s="164"/>
      <c r="H289" s="164"/>
      <c r="I289" s="164"/>
      <c r="J289" s="164"/>
      <c r="K289" s="164"/>
      <c r="L289" s="164"/>
      <c r="M289" s="164"/>
      <c r="N289" s="164"/>
      <c r="O289" s="164"/>
      <c r="P289" s="164"/>
      <c r="Q289" s="164"/>
      <c r="R289" s="164"/>
      <c r="S289" s="164"/>
      <c r="T289" s="164"/>
      <c r="U289" s="164"/>
      <c r="V289" s="164"/>
      <c r="W289" s="164"/>
      <c r="X289" s="164"/>
      <c r="Y289" s="164"/>
      <c r="Z289" s="164"/>
      <c r="AA289" s="164"/>
      <c r="AB289" s="164"/>
      <c r="AC289" s="164"/>
      <c r="AD289" s="164"/>
      <c r="AE289" s="164"/>
      <c r="AF289" s="164"/>
      <c r="AG289" s="164"/>
    </row>
    <row r="290" ht="15.75" customHeight="1" spans="1:33" x14ac:dyDescent="0.25">
      <c r="A290" s="164"/>
      <c r="B290" s="164"/>
      <c r="C290" s="164"/>
      <c r="D290" s="164"/>
      <c r="E290" s="164"/>
      <c r="F290" s="164"/>
      <c r="G290" s="164"/>
      <c r="H290" s="164"/>
      <c r="I290" s="164"/>
      <c r="J290" s="164"/>
      <c r="K290" s="164"/>
      <c r="L290" s="164"/>
      <c r="M290" s="164"/>
      <c r="N290" s="164"/>
      <c r="O290" s="164"/>
      <c r="P290" s="164"/>
      <c r="Q290" s="164"/>
      <c r="R290" s="164"/>
      <c r="S290" s="164"/>
      <c r="T290" s="164"/>
      <c r="U290" s="164"/>
      <c r="V290" s="164"/>
      <c r="W290" s="164"/>
      <c r="X290" s="164"/>
      <c r="Y290" s="164"/>
      <c r="Z290" s="164"/>
      <c r="AA290" s="164"/>
      <c r="AB290" s="164"/>
      <c r="AC290" s="164"/>
      <c r="AD290" s="164"/>
      <c r="AE290" s="164"/>
      <c r="AF290" s="164"/>
      <c r="AG290" s="164"/>
    </row>
    <row r="291" ht="15.75" customHeight="1" spans="1:33" x14ac:dyDescent="0.25">
      <c r="A291" s="164"/>
      <c r="B291" s="164"/>
      <c r="C291" s="164"/>
      <c r="D291" s="164"/>
      <c r="E291" s="164"/>
      <c r="F291" s="164"/>
      <c r="G291" s="164"/>
      <c r="H291" s="164"/>
      <c r="I291" s="164"/>
      <c r="J291" s="164"/>
      <c r="K291" s="164"/>
      <c r="L291" s="164"/>
      <c r="M291" s="164"/>
      <c r="N291" s="164"/>
      <c r="O291" s="164"/>
      <c r="P291" s="164"/>
      <c r="Q291" s="164"/>
      <c r="R291" s="164"/>
      <c r="S291" s="164"/>
      <c r="T291" s="164"/>
      <c r="U291" s="164"/>
      <c r="V291" s="164"/>
      <c r="W291" s="164"/>
      <c r="X291" s="164"/>
      <c r="Y291" s="164"/>
      <c r="Z291" s="164"/>
      <c r="AA291" s="164"/>
      <c r="AB291" s="164"/>
      <c r="AC291" s="164"/>
      <c r="AD291" s="164"/>
      <c r="AE291" s="164"/>
      <c r="AF291" s="164"/>
      <c r="AG291" s="164"/>
    </row>
    <row r="292" ht="15.75" customHeight="1" spans="1:33" x14ac:dyDescent="0.25">
      <c r="A292" s="164"/>
      <c r="B292" s="164"/>
      <c r="C292" s="164"/>
      <c r="D292" s="164"/>
      <c r="E292" s="164"/>
      <c r="F292" s="164"/>
      <c r="G292" s="164"/>
      <c r="H292" s="164"/>
      <c r="I292" s="164"/>
      <c r="J292" s="164"/>
      <c r="K292" s="164"/>
      <c r="L292" s="164"/>
      <c r="M292" s="164"/>
      <c r="N292" s="164"/>
      <c r="O292" s="164"/>
      <c r="P292" s="164"/>
      <c r="Q292" s="164"/>
      <c r="R292" s="164"/>
      <c r="S292" s="164"/>
      <c r="T292" s="164"/>
      <c r="U292" s="164"/>
      <c r="V292" s="164"/>
      <c r="W292" s="164"/>
      <c r="X292" s="164"/>
      <c r="Y292" s="164"/>
      <c r="Z292" s="164"/>
      <c r="AA292" s="164"/>
      <c r="AB292" s="164"/>
      <c r="AC292" s="164"/>
      <c r="AD292" s="164"/>
      <c r="AE292" s="164"/>
      <c r="AF292" s="164"/>
      <c r="AG292" s="164"/>
    </row>
    <row r="293" ht="15.75" customHeight="1" spans="1:33" x14ac:dyDescent="0.25">
      <c r="A293" s="164"/>
      <c r="B293" s="164"/>
      <c r="C293" s="164"/>
      <c r="D293" s="164"/>
      <c r="E293" s="164"/>
      <c r="F293" s="164"/>
      <c r="G293" s="164"/>
      <c r="H293" s="164"/>
      <c r="I293" s="164"/>
      <c r="J293" s="164"/>
      <c r="K293" s="164"/>
      <c r="L293" s="164"/>
      <c r="M293" s="164"/>
      <c r="N293" s="164"/>
      <c r="O293" s="164"/>
      <c r="P293" s="164"/>
      <c r="Q293" s="164"/>
      <c r="R293" s="164"/>
      <c r="S293" s="164"/>
      <c r="T293" s="164"/>
      <c r="U293" s="164"/>
      <c r="V293" s="164"/>
      <c r="W293" s="164"/>
      <c r="X293" s="164"/>
      <c r="Y293" s="164"/>
      <c r="Z293" s="164"/>
      <c r="AA293" s="164"/>
      <c r="AB293" s="164"/>
      <c r="AC293" s="164"/>
      <c r="AD293" s="164"/>
      <c r="AE293" s="164"/>
      <c r="AF293" s="164"/>
      <c r="AG293" s="164"/>
    </row>
    <row r="294" ht="15.75" customHeight="1" spans="1:33" x14ac:dyDescent="0.25">
      <c r="A294" s="164"/>
      <c r="B294" s="164"/>
      <c r="C294" s="164"/>
      <c r="D294" s="164"/>
      <c r="E294" s="164"/>
      <c r="F294" s="164"/>
      <c r="G294" s="164"/>
      <c r="H294" s="164"/>
      <c r="I294" s="164"/>
      <c r="J294" s="164"/>
      <c r="K294" s="164"/>
      <c r="L294" s="164"/>
      <c r="M294" s="164"/>
      <c r="N294" s="164"/>
      <c r="O294" s="164"/>
      <c r="P294" s="164"/>
      <c r="Q294" s="164"/>
      <c r="R294" s="164"/>
      <c r="S294" s="164"/>
      <c r="T294" s="164"/>
      <c r="U294" s="164"/>
      <c r="V294" s="164"/>
      <c r="W294" s="164"/>
      <c r="X294" s="164"/>
      <c r="Y294" s="164"/>
      <c r="Z294" s="164"/>
      <c r="AA294" s="164"/>
      <c r="AB294" s="164"/>
      <c r="AC294" s="164"/>
      <c r="AD294" s="164"/>
      <c r="AE294" s="164"/>
      <c r="AF294" s="164"/>
      <c r="AG294" s="164"/>
    </row>
    <row r="295" ht="15.75" customHeight="1" spans="1:33" x14ac:dyDescent="0.25">
      <c r="A295" s="164"/>
      <c r="B295" s="164"/>
      <c r="C295" s="164"/>
      <c r="D295" s="164"/>
      <c r="E295" s="164"/>
      <c r="F295" s="164"/>
      <c r="G295" s="164"/>
      <c r="H295" s="164"/>
      <c r="I295" s="164"/>
      <c r="J295" s="164"/>
      <c r="K295" s="164"/>
      <c r="L295" s="164"/>
      <c r="M295" s="164"/>
      <c r="N295" s="164"/>
      <c r="O295" s="164"/>
      <c r="P295" s="164"/>
      <c r="Q295" s="164"/>
      <c r="R295" s="164"/>
      <c r="S295" s="164"/>
      <c r="T295" s="164"/>
      <c r="U295" s="164"/>
      <c r="V295" s="164"/>
      <c r="W295" s="164"/>
      <c r="X295" s="164"/>
      <c r="Y295" s="164"/>
      <c r="Z295" s="164"/>
      <c r="AA295" s="164"/>
      <c r="AB295" s="164"/>
      <c r="AC295" s="164"/>
      <c r="AD295" s="164"/>
      <c r="AE295" s="164"/>
      <c r="AF295" s="164"/>
      <c r="AG295" s="164"/>
    </row>
    <row r="296" ht="15.75" customHeight="1" spans="1:33" x14ac:dyDescent="0.25">
      <c r="A296" s="164"/>
      <c r="B296" s="164"/>
      <c r="C296" s="164"/>
      <c r="D296" s="164"/>
      <c r="E296" s="164"/>
      <c r="F296" s="164"/>
      <c r="G296" s="164"/>
      <c r="H296" s="164"/>
      <c r="I296" s="164"/>
      <c r="J296" s="164"/>
      <c r="K296" s="164"/>
      <c r="L296" s="164"/>
      <c r="M296" s="164"/>
      <c r="N296" s="164"/>
      <c r="O296" s="164"/>
      <c r="P296" s="164"/>
      <c r="Q296" s="164"/>
      <c r="R296" s="164"/>
      <c r="S296" s="164"/>
      <c r="T296" s="164"/>
      <c r="U296" s="164"/>
      <c r="V296" s="164"/>
      <c r="W296" s="164"/>
      <c r="X296" s="164"/>
      <c r="Y296" s="164"/>
      <c r="Z296" s="164"/>
      <c r="AA296" s="164"/>
      <c r="AB296" s="164"/>
      <c r="AC296" s="164"/>
      <c r="AD296" s="164"/>
      <c r="AE296" s="164"/>
      <c r="AF296" s="164"/>
      <c r="AG296" s="164"/>
    </row>
    <row r="297" ht="15.75" customHeight="1" spans="1:33" x14ac:dyDescent="0.25">
      <c r="A297" s="164"/>
      <c r="B297" s="164"/>
      <c r="C297" s="164"/>
      <c r="D297" s="164"/>
      <c r="E297" s="164"/>
      <c r="F297" s="164"/>
      <c r="G297" s="164"/>
      <c r="H297" s="164"/>
      <c r="I297" s="164"/>
      <c r="J297" s="164"/>
      <c r="K297" s="164"/>
      <c r="L297" s="164"/>
      <c r="M297" s="164"/>
      <c r="N297" s="164"/>
      <c r="O297" s="164"/>
      <c r="P297" s="164"/>
      <c r="Q297" s="164"/>
      <c r="R297" s="164"/>
      <c r="S297" s="164"/>
      <c r="T297" s="164"/>
      <c r="U297" s="164"/>
      <c r="V297" s="164"/>
      <c r="W297" s="164"/>
      <c r="X297" s="164"/>
      <c r="Y297" s="164"/>
      <c r="Z297" s="164"/>
      <c r="AA297" s="164"/>
      <c r="AB297" s="164"/>
      <c r="AC297" s="164"/>
      <c r="AD297" s="164"/>
      <c r="AE297" s="164"/>
      <c r="AF297" s="164"/>
      <c r="AG297" s="164"/>
    </row>
    <row r="298" ht="15.75" customHeight="1" spans="1:33" x14ac:dyDescent="0.25">
      <c r="A298" s="164"/>
      <c r="B298" s="164"/>
      <c r="C298" s="164"/>
      <c r="D298" s="164"/>
      <c r="E298" s="164"/>
      <c r="F298" s="164"/>
      <c r="G298" s="164"/>
      <c r="H298" s="164"/>
      <c r="I298" s="164"/>
      <c r="J298" s="164"/>
      <c r="K298" s="164"/>
      <c r="L298" s="164"/>
      <c r="M298" s="164"/>
      <c r="N298" s="164"/>
      <c r="O298" s="164"/>
      <c r="P298" s="164"/>
      <c r="Q298" s="164"/>
      <c r="R298" s="164"/>
      <c r="S298" s="164"/>
      <c r="T298" s="164"/>
      <c r="U298" s="164"/>
      <c r="V298" s="164"/>
      <c r="W298" s="164"/>
      <c r="X298" s="164"/>
      <c r="Y298" s="164"/>
      <c r="Z298" s="164"/>
      <c r="AA298" s="164"/>
      <c r="AB298" s="164"/>
      <c r="AC298" s="164"/>
      <c r="AD298" s="164"/>
      <c r="AE298" s="164"/>
      <c r="AF298" s="164"/>
      <c r="AG298" s="164"/>
    </row>
    <row r="299" ht="15.75" customHeight="1" spans="1:33" x14ac:dyDescent="0.25">
      <c r="A299" s="164"/>
      <c r="B299" s="164"/>
      <c r="C299" s="164"/>
      <c r="D299" s="164"/>
      <c r="E299" s="164"/>
      <c r="F299" s="164"/>
      <c r="G299" s="164"/>
      <c r="H299" s="164"/>
      <c r="I299" s="164"/>
      <c r="J299" s="164"/>
      <c r="K299" s="164"/>
      <c r="L299" s="164"/>
      <c r="M299" s="164"/>
      <c r="N299" s="164"/>
      <c r="O299" s="164"/>
      <c r="P299" s="164"/>
      <c r="Q299" s="164"/>
      <c r="R299" s="164"/>
      <c r="S299" s="164"/>
      <c r="T299" s="164"/>
      <c r="U299" s="164"/>
      <c r="V299" s="164"/>
      <c r="W299" s="164"/>
      <c r="X299" s="164"/>
      <c r="Y299" s="164"/>
      <c r="Z299" s="164"/>
      <c r="AA299" s="164"/>
      <c r="AB299" s="164"/>
      <c r="AC299" s="164"/>
      <c r="AD299" s="164"/>
      <c r="AE299" s="164"/>
      <c r="AF299" s="164"/>
      <c r="AG299" s="164"/>
    </row>
    <row r="300" ht="15.75" customHeight="1" spans="1:33" x14ac:dyDescent="0.25">
      <c r="A300" s="164"/>
      <c r="B300" s="164"/>
      <c r="C300" s="164"/>
      <c r="D300" s="164"/>
      <c r="E300" s="164"/>
      <c r="F300" s="164"/>
      <c r="G300" s="164"/>
      <c r="H300" s="164"/>
      <c r="I300" s="164"/>
      <c r="J300" s="164"/>
      <c r="K300" s="164"/>
      <c r="L300" s="164"/>
      <c r="M300" s="164"/>
      <c r="N300" s="164"/>
      <c r="O300" s="164"/>
      <c r="P300" s="164"/>
      <c r="Q300" s="164"/>
      <c r="R300" s="164"/>
      <c r="S300" s="164"/>
      <c r="T300" s="164"/>
      <c r="U300" s="164"/>
      <c r="V300" s="164"/>
      <c r="W300" s="164"/>
      <c r="X300" s="164"/>
      <c r="Y300" s="164"/>
      <c r="Z300" s="164"/>
      <c r="AA300" s="164"/>
      <c r="AB300" s="164"/>
      <c r="AC300" s="164"/>
      <c r="AD300" s="164"/>
      <c r="AE300" s="164"/>
      <c r="AF300" s="164"/>
      <c r="AG300" s="164"/>
    </row>
    <row r="301" ht="15.75" customHeight="1" spans="1:33" x14ac:dyDescent="0.25">
      <c r="A301" s="164"/>
      <c r="B301" s="164"/>
      <c r="C301" s="164"/>
      <c r="D301" s="164"/>
      <c r="E301" s="164"/>
      <c r="F301" s="164"/>
      <c r="G301" s="164"/>
      <c r="H301" s="164"/>
      <c r="I301" s="164"/>
      <c r="J301" s="164"/>
      <c r="K301" s="164"/>
      <c r="L301" s="164"/>
      <c r="M301" s="164"/>
      <c r="N301" s="164"/>
      <c r="O301" s="164"/>
      <c r="P301" s="164"/>
      <c r="Q301" s="164"/>
      <c r="R301" s="164"/>
      <c r="S301" s="164"/>
      <c r="T301" s="164"/>
      <c r="U301" s="164"/>
      <c r="V301" s="164"/>
      <c r="W301" s="164"/>
      <c r="X301" s="164"/>
      <c r="Y301" s="164"/>
      <c r="Z301" s="164"/>
      <c r="AA301" s="164"/>
      <c r="AB301" s="164"/>
      <c r="AC301" s="164"/>
      <c r="AD301" s="164"/>
      <c r="AE301" s="164"/>
      <c r="AF301" s="164"/>
      <c r="AG301" s="164"/>
    </row>
    <row r="302" ht="15.75" customHeight="1" spans="1:33" x14ac:dyDescent="0.25">
      <c r="A302" s="164"/>
      <c r="B302" s="164"/>
      <c r="C302" s="164"/>
      <c r="D302" s="164"/>
      <c r="E302" s="164"/>
      <c r="F302" s="164"/>
      <c r="G302" s="164"/>
      <c r="H302" s="164"/>
      <c r="I302" s="164"/>
      <c r="J302" s="164"/>
      <c r="K302" s="164"/>
      <c r="L302" s="164"/>
      <c r="M302" s="164"/>
      <c r="N302" s="164"/>
      <c r="O302" s="164"/>
      <c r="P302" s="164"/>
      <c r="Q302" s="164"/>
      <c r="R302" s="164"/>
      <c r="S302" s="164"/>
      <c r="T302" s="164"/>
      <c r="U302" s="164"/>
      <c r="V302" s="164"/>
      <c r="W302" s="164"/>
      <c r="X302" s="164"/>
      <c r="Y302" s="164"/>
      <c r="Z302" s="164"/>
      <c r="AA302" s="164"/>
      <c r="AB302" s="164"/>
      <c r="AC302" s="164"/>
      <c r="AD302" s="164"/>
      <c r="AE302" s="164"/>
      <c r="AF302" s="164"/>
      <c r="AG302" s="164"/>
    </row>
    <row r="303" ht="15.75" customHeight="1" spans="1:33" x14ac:dyDescent="0.25">
      <c r="A303" s="164"/>
      <c r="B303" s="164"/>
      <c r="C303" s="164"/>
      <c r="D303" s="164"/>
      <c r="E303" s="164"/>
      <c r="F303" s="164"/>
      <c r="G303" s="164"/>
      <c r="H303" s="164"/>
      <c r="I303" s="164"/>
      <c r="J303" s="164"/>
      <c r="K303" s="164"/>
      <c r="L303" s="164"/>
      <c r="M303" s="164"/>
      <c r="N303" s="164"/>
      <c r="O303" s="164"/>
      <c r="P303" s="164"/>
      <c r="Q303" s="164"/>
      <c r="R303" s="164"/>
      <c r="S303" s="164"/>
      <c r="T303" s="164"/>
      <c r="U303" s="164"/>
      <c r="V303" s="164"/>
      <c r="W303" s="164"/>
      <c r="X303" s="164"/>
      <c r="Y303" s="164"/>
      <c r="Z303" s="164"/>
      <c r="AA303" s="164"/>
      <c r="AB303" s="164"/>
      <c r="AC303" s="164"/>
      <c r="AD303" s="164"/>
      <c r="AE303" s="164"/>
      <c r="AF303" s="164"/>
      <c r="AG303" s="164"/>
    </row>
    <row r="304" ht="15.75" customHeight="1" spans="1:33" x14ac:dyDescent="0.25">
      <c r="A304" s="164"/>
      <c r="B304" s="164"/>
      <c r="C304" s="164"/>
      <c r="D304" s="164"/>
      <c r="E304" s="164"/>
      <c r="F304" s="164"/>
      <c r="G304" s="164"/>
      <c r="H304" s="164"/>
      <c r="I304" s="164"/>
      <c r="J304" s="164"/>
      <c r="K304" s="164"/>
      <c r="L304" s="164"/>
      <c r="M304" s="164"/>
      <c r="N304" s="164"/>
      <c r="O304" s="164"/>
      <c r="P304" s="164"/>
      <c r="Q304" s="164"/>
      <c r="R304" s="164"/>
      <c r="S304" s="164"/>
      <c r="T304" s="164"/>
      <c r="U304" s="164"/>
      <c r="V304" s="164"/>
      <c r="W304" s="164"/>
      <c r="X304" s="164"/>
      <c r="Y304" s="164"/>
      <c r="Z304" s="164"/>
      <c r="AA304" s="164"/>
      <c r="AB304" s="164"/>
      <c r="AC304" s="164"/>
      <c r="AD304" s="164"/>
      <c r="AE304" s="164"/>
      <c r="AF304" s="164"/>
      <c r="AG304" s="164"/>
    </row>
    <row r="305" ht="15.75" customHeight="1" spans="1:33" x14ac:dyDescent="0.25">
      <c r="A305" s="164"/>
      <c r="B305" s="164"/>
      <c r="C305" s="164"/>
      <c r="D305" s="164"/>
      <c r="E305" s="164"/>
      <c r="F305" s="164"/>
      <c r="G305" s="164"/>
      <c r="H305" s="164"/>
      <c r="I305" s="164"/>
      <c r="J305" s="164"/>
      <c r="K305" s="164"/>
      <c r="L305" s="164"/>
      <c r="M305" s="164"/>
      <c r="N305" s="164"/>
      <c r="O305" s="164"/>
      <c r="P305" s="164"/>
      <c r="Q305" s="164"/>
      <c r="R305" s="164"/>
      <c r="S305" s="164"/>
      <c r="T305" s="164"/>
      <c r="U305" s="164"/>
      <c r="V305" s="164"/>
      <c r="W305" s="164"/>
      <c r="X305" s="164"/>
      <c r="Y305" s="164"/>
      <c r="Z305" s="164"/>
      <c r="AA305" s="164"/>
      <c r="AB305" s="164"/>
      <c r="AC305" s="164"/>
      <c r="AD305" s="164"/>
      <c r="AE305" s="164"/>
      <c r="AF305" s="164"/>
      <c r="AG305" s="164"/>
    </row>
    <row r="306" ht="15.75" customHeight="1" spans="1:33" x14ac:dyDescent="0.25">
      <c r="A306" s="164"/>
      <c r="B306" s="164"/>
      <c r="C306" s="164"/>
      <c r="D306" s="164"/>
      <c r="E306" s="164"/>
      <c r="F306" s="164"/>
      <c r="G306" s="164"/>
      <c r="H306" s="164"/>
      <c r="I306" s="164"/>
      <c r="J306" s="164"/>
      <c r="K306" s="164"/>
      <c r="L306" s="164"/>
      <c r="M306" s="164"/>
      <c r="N306" s="164"/>
      <c r="O306" s="164"/>
      <c r="P306" s="164"/>
      <c r="Q306" s="164"/>
      <c r="R306" s="164"/>
      <c r="S306" s="164"/>
      <c r="T306" s="164"/>
      <c r="U306" s="164"/>
      <c r="V306" s="164"/>
      <c r="W306" s="164"/>
      <c r="X306" s="164"/>
      <c r="Y306" s="164"/>
      <c r="Z306" s="164"/>
      <c r="AA306" s="164"/>
      <c r="AB306" s="164"/>
      <c r="AC306" s="164"/>
      <c r="AD306" s="164"/>
      <c r="AE306" s="164"/>
      <c r="AF306" s="164"/>
      <c r="AG306" s="164"/>
    </row>
    <row r="307" ht="15.75" customHeight="1" spans="1:33" x14ac:dyDescent="0.25">
      <c r="A307" s="164"/>
      <c r="B307" s="164"/>
      <c r="C307" s="164"/>
      <c r="D307" s="164"/>
      <c r="E307" s="164"/>
      <c r="F307" s="164"/>
      <c r="G307" s="164"/>
      <c r="H307" s="164"/>
      <c r="I307" s="164"/>
      <c r="J307" s="164"/>
      <c r="K307" s="164"/>
      <c r="L307" s="164"/>
      <c r="M307" s="164"/>
      <c r="N307" s="164"/>
      <c r="O307" s="164"/>
      <c r="P307" s="164"/>
      <c r="Q307" s="164"/>
      <c r="R307" s="164"/>
      <c r="S307" s="164"/>
      <c r="T307" s="164"/>
      <c r="U307" s="164"/>
      <c r="V307" s="164"/>
      <c r="W307" s="164"/>
      <c r="X307" s="164"/>
      <c r="Y307" s="164"/>
      <c r="Z307" s="164"/>
      <c r="AA307" s="164"/>
      <c r="AB307" s="164"/>
      <c r="AC307" s="164"/>
      <c r="AD307" s="164"/>
      <c r="AE307" s="164"/>
      <c r="AF307" s="164"/>
      <c r="AG307" s="164"/>
    </row>
    <row r="308" ht="15.75" customHeight="1" spans="1:33" x14ac:dyDescent="0.25">
      <c r="A308" s="164"/>
      <c r="B308" s="164"/>
      <c r="C308" s="164"/>
      <c r="D308" s="164"/>
      <c r="E308" s="164"/>
      <c r="F308" s="164"/>
      <c r="G308" s="164"/>
      <c r="H308" s="164"/>
      <c r="I308" s="164"/>
      <c r="J308" s="164"/>
      <c r="K308" s="164"/>
      <c r="L308" s="164"/>
      <c r="M308" s="164"/>
      <c r="N308" s="164"/>
      <c r="O308" s="164"/>
      <c r="P308" s="164"/>
      <c r="Q308" s="164"/>
      <c r="R308" s="164"/>
      <c r="S308" s="164"/>
      <c r="T308" s="164"/>
      <c r="U308" s="164"/>
      <c r="V308" s="164"/>
      <c r="W308" s="164"/>
      <c r="X308" s="164"/>
      <c r="Y308" s="164"/>
      <c r="Z308" s="164"/>
      <c r="AA308" s="164"/>
      <c r="AB308" s="164"/>
      <c r="AC308" s="164"/>
      <c r="AD308" s="164"/>
      <c r="AE308" s="164"/>
      <c r="AF308" s="164"/>
      <c r="AG308" s="164"/>
    </row>
    <row r="309" ht="15.75" customHeight="1" spans="1:33" x14ac:dyDescent="0.25">
      <c r="A309" s="164"/>
      <c r="B309" s="164"/>
      <c r="C309" s="164"/>
      <c r="D309" s="164"/>
      <c r="E309" s="164"/>
      <c r="F309" s="164"/>
      <c r="G309" s="164"/>
      <c r="H309" s="164"/>
      <c r="I309" s="164"/>
      <c r="J309" s="164"/>
      <c r="K309" s="164"/>
      <c r="L309" s="164"/>
      <c r="M309" s="164"/>
      <c r="N309" s="164"/>
      <c r="O309" s="164"/>
      <c r="P309" s="164"/>
      <c r="Q309" s="164"/>
      <c r="R309" s="164"/>
      <c r="S309" s="164"/>
      <c r="T309" s="164"/>
      <c r="U309" s="164"/>
      <c r="V309" s="164"/>
      <c r="W309" s="164"/>
      <c r="X309" s="164"/>
      <c r="Y309" s="164"/>
      <c r="Z309" s="164"/>
      <c r="AA309" s="164"/>
      <c r="AB309" s="164"/>
      <c r="AC309" s="164"/>
      <c r="AD309" s="164"/>
      <c r="AE309" s="164"/>
      <c r="AF309" s="164"/>
      <c r="AG309" s="164"/>
    </row>
    <row r="310" ht="15.75" customHeight="1" spans="1:33" x14ac:dyDescent="0.25">
      <c r="A310" s="164"/>
      <c r="B310" s="164"/>
      <c r="C310" s="164"/>
      <c r="D310" s="164"/>
      <c r="E310" s="164"/>
      <c r="F310" s="164"/>
      <c r="G310" s="164"/>
      <c r="H310" s="164"/>
      <c r="I310" s="164"/>
      <c r="J310" s="164"/>
      <c r="K310" s="164"/>
      <c r="L310" s="164"/>
      <c r="M310" s="164"/>
      <c r="N310" s="164"/>
      <c r="O310" s="164"/>
      <c r="P310" s="164"/>
      <c r="Q310" s="164"/>
      <c r="R310" s="164"/>
      <c r="S310" s="164"/>
      <c r="T310" s="164"/>
      <c r="U310" s="164"/>
      <c r="V310" s="164"/>
      <c r="W310" s="164"/>
      <c r="X310" s="164"/>
      <c r="Y310" s="164"/>
      <c r="Z310" s="164"/>
      <c r="AA310" s="164"/>
      <c r="AB310" s="164"/>
      <c r="AC310" s="164"/>
      <c r="AD310" s="164"/>
      <c r="AE310" s="164"/>
      <c r="AF310" s="164"/>
      <c r="AG310" s="164"/>
    </row>
    <row r="311" ht="15.75" customHeight="1" spans="1:33" x14ac:dyDescent="0.25">
      <c r="A311" s="164"/>
      <c r="B311" s="164"/>
      <c r="C311" s="164"/>
      <c r="D311" s="164"/>
      <c r="E311" s="164"/>
      <c r="F311" s="164"/>
      <c r="G311" s="164"/>
      <c r="H311" s="164"/>
      <c r="I311" s="164"/>
      <c r="J311" s="164"/>
      <c r="K311" s="164"/>
      <c r="L311" s="164"/>
      <c r="M311" s="164"/>
      <c r="N311" s="164"/>
      <c r="O311" s="164"/>
      <c r="P311" s="164"/>
      <c r="Q311" s="164"/>
      <c r="R311" s="164"/>
      <c r="S311" s="164"/>
      <c r="T311" s="164"/>
      <c r="U311" s="164"/>
      <c r="V311" s="164"/>
      <c r="W311" s="164"/>
      <c r="X311" s="164"/>
      <c r="Y311" s="164"/>
      <c r="Z311" s="164"/>
      <c r="AA311" s="164"/>
      <c r="AB311" s="164"/>
      <c r="AC311" s="164"/>
      <c r="AD311" s="164"/>
      <c r="AE311" s="164"/>
      <c r="AF311" s="164"/>
      <c r="AG311" s="164"/>
    </row>
    <row r="312" ht="15.75" customHeight="1" spans="1:33" x14ac:dyDescent="0.25">
      <c r="A312" s="164"/>
      <c r="B312" s="164"/>
      <c r="C312" s="164"/>
      <c r="D312" s="164"/>
      <c r="E312" s="164"/>
      <c r="F312" s="164"/>
      <c r="G312" s="164"/>
      <c r="H312" s="164"/>
      <c r="I312" s="164"/>
      <c r="J312" s="164"/>
      <c r="K312" s="164"/>
      <c r="L312" s="164"/>
      <c r="M312" s="164"/>
      <c r="N312" s="164"/>
      <c r="O312" s="164"/>
      <c r="P312" s="164"/>
      <c r="Q312" s="164"/>
      <c r="R312" s="164"/>
      <c r="S312" s="164"/>
      <c r="T312" s="164"/>
      <c r="U312" s="164"/>
      <c r="V312" s="164"/>
      <c r="W312" s="164"/>
      <c r="X312" s="164"/>
      <c r="Y312" s="164"/>
      <c r="Z312" s="164"/>
      <c r="AA312" s="164"/>
      <c r="AB312" s="164"/>
      <c r="AC312" s="164"/>
      <c r="AD312" s="164"/>
      <c r="AE312" s="164"/>
      <c r="AF312" s="164"/>
      <c r="AG312" s="164"/>
    </row>
    <row r="313" ht="15.75" customHeight="1" spans="1:33" x14ac:dyDescent="0.25">
      <c r="A313" s="164"/>
      <c r="B313" s="164"/>
      <c r="C313" s="164"/>
      <c r="D313" s="164"/>
      <c r="E313" s="164"/>
      <c r="F313" s="164"/>
      <c r="G313" s="164"/>
      <c r="H313" s="164"/>
      <c r="I313" s="164"/>
      <c r="J313" s="164"/>
      <c r="K313" s="164"/>
      <c r="L313" s="164"/>
      <c r="M313" s="164"/>
      <c r="N313" s="164"/>
      <c r="O313" s="164"/>
      <c r="P313" s="164"/>
      <c r="Q313" s="164"/>
      <c r="R313" s="164"/>
      <c r="S313" s="164"/>
      <c r="T313" s="164"/>
      <c r="U313" s="164"/>
      <c r="V313" s="164"/>
      <c r="W313" s="164"/>
      <c r="X313" s="164"/>
      <c r="Y313" s="164"/>
      <c r="Z313" s="164"/>
      <c r="AA313" s="164"/>
      <c r="AB313" s="164"/>
      <c r="AC313" s="164"/>
      <c r="AD313" s="164"/>
      <c r="AE313" s="164"/>
      <c r="AF313" s="164"/>
      <c r="AG313" s="164"/>
    </row>
    <row r="314" ht="15.75" customHeight="1" spans="1:33" x14ac:dyDescent="0.25">
      <c r="A314" s="164"/>
      <c r="B314" s="164"/>
      <c r="C314" s="164"/>
      <c r="D314" s="164"/>
      <c r="E314" s="164"/>
      <c r="F314" s="164"/>
      <c r="G314" s="164"/>
      <c r="H314" s="164"/>
      <c r="I314" s="164"/>
      <c r="J314" s="164"/>
      <c r="K314" s="164"/>
      <c r="L314" s="164"/>
      <c r="M314" s="164"/>
      <c r="N314" s="164"/>
      <c r="O314" s="164"/>
      <c r="P314" s="164"/>
      <c r="Q314" s="164"/>
      <c r="R314" s="164"/>
      <c r="S314" s="164"/>
      <c r="T314" s="164"/>
      <c r="U314" s="164"/>
      <c r="V314" s="164"/>
      <c r="W314" s="164"/>
      <c r="X314" s="164"/>
      <c r="Y314" s="164"/>
      <c r="Z314" s="164"/>
      <c r="AA314" s="164"/>
      <c r="AB314" s="164"/>
      <c r="AC314" s="164"/>
      <c r="AD314" s="164"/>
      <c r="AE314" s="164"/>
      <c r="AF314" s="164"/>
      <c r="AG314" s="164"/>
    </row>
    <row r="315" ht="15.75" customHeight="1" spans="1:33" x14ac:dyDescent="0.25">
      <c r="A315" s="164"/>
      <c r="B315" s="164"/>
      <c r="C315" s="164"/>
      <c r="D315" s="164"/>
      <c r="E315" s="164"/>
      <c r="F315" s="164"/>
      <c r="G315" s="164"/>
      <c r="H315" s="164"/>
      <c r="I315" s="164"/>
      <c r="J315" s="164"/>
      <c r="K315" s="164"/>
      <c r="L315" s="164"/>
      <c r="M315" s="164"/>
      <c r="N315" s="164"/>
      <c r="O315" s="164"/>
      <c r="P315" s="164"/>
      <c r="Q315" s="164"/>
      <c r="R315" s="164"/>
      <c r="S315" s="164"/>
      <c r="T315" s="164"/>
      <c r="U315" s="164"/>
      <c r="V315" s="164"/>
      <c r="W315" s="164"/>
      <c r="X315" s="164"/>
      <c r="Y315" s="164"/>
      <c r="Z315" s="164"/>
      <c r="AA315" s="164"/>
      <c r="AB315" s="164"/>
      <c r="AC315" s="164"/>
      <c r="AD315" s="164"/>
      <c r="AE315" s="164"/>
      <c r="AF315" s="164"/>
      <c r="AG315" s="164"/>
    </row>
    <row r="316" ht="15.75" customHeight="1" spans="1:33" x14ac:dyDescent="0.25">
      <c r="A316" s="164"/>
      <c r="B316" s="164"/>
      <c r="C316" s="164"/>
      <c r="D316" s="164"/>
      <c r="E316" s="164"/>
      <c r="F316" s="164"/>
      <c r="G316" s="164"/>
      <c r="H316" s="164"/>
      <c r="I316" s="164"/>
      <c r="J316" s="164"/>
      <c r="K316" s="164"/>
      <c r="L316" s="164"/>
      <c r="M316" s="164"/>
      <c r="N316" s="164"/>
      <c r="O316" s="164"/>
      <c r="P316" s="164"/>
      <c r="Q316" s="164"/>
      <c r="R316" s="164"/>
      <c r="S316" s="164"/>
      <c r="T316" s="164"/>
      <c r="U316" s="164"/>
      <c r="V316" s="164"/>
      <c r="W316" s="164"/>
      <c r="X316" s="164"/>
      <c r="Y316" s="164"/>
      <c r="Z316" s="164"/>
      <c r="AA316" s="164"/>
      <c r="AB316" s="164"/>
      <c r="AC316" s="164"/>
      <c r="AD316" s="164"/>
      <c r="AE316" s="164"/>
      <c r="AF316" s="164"/>
      <c r="AG316" s="164"/>
    </row>
    <row r="317" ht="15.75" customHeight="1" spans="1:33" x14ac:dyDescent="0.25">
      <c r="A317" s="164"/>
      <c r="B317" s="164"/>
      <c r="C317" s="164"/>
      <c r="D317" s="164"/>
      <c r="E317" s="164"/>
      <c r="F317" s="164"/>
      <c r="G317" s="164"/>
      <c r="H317" s="164"/>
      <c r="I317" s="164"/>
      <c r="J317" s="164"/>
      <c r="K317" s="164"/>
      <c r="L317" s="164"/>
      <c r="M317" s="164"/>
      <c r="N317" s="164"/>
      <c r="O317" s="164"/>
      <c r="P317" s="164"/>
      <c r="Q317" s="164"/>
      <c r="R317" s="164"/>
      <c r="S317" s="164"/>
      <c r="T317" s="164"/>
      <c r="U317" s="164"/>
      <c r="V317" s="164"/>
      <c r="W317" s="164"/>
      <c r="X317" s="164"/>
      <c r="Y317" s="164"/>
      <c r="Z317" s="164"/>
      <c r="AA317" s="164"/>
      <c r="AB317" s="164"/>
      <c r="AC317" s="164"/>
      <c r="AD317" s="164"/>
      <c r="AE317" s="164"/>
      <c r="AF317" s="164"/>
      <c r="AG317" s="164"/>
    </row>
    <row r="318" ht="15.75" customHeight="1" spans="1:33" x14ac:dyDescent="0.25">
      <c r="A318" s="164"/>
      <c r="B318" s="164"/>
      <c r="C318" s="164"/>
      <c r="D318" s="164"/>
      <c r="E318" s="164"/>
      <c r="F318" s="164"/>
      <c r="G318" s="164"/>
      <c r="H318" s="164"/>
      <c r="I318" s="164"/>
      <c r="J318" s="164"/>
      <c r="K318" s="164"/>
      <c r="L318" s="164"/>
      <c r="M318" s="164"/>
      <c r="N318" s="164"/>
      <c r="O318" s="164"/>
      <c r="P318" s="164"/>
      <c r="Q318" s="164"/>
      <c r="R318" s="164"/>
      <c r="S318" s="164"/>
      <c r="T318" s="164"/>
      <c r="U318" s="164"/>
      <c r="V318" s="164"/>
      <c r="W318" s="164"/>
      <c r="X318" s="164"/>
      <c r="Y318" s="164"/>
      <c r="Z318" s="164"/>
      <c r="AA318" s="164"/>
      <c r="AB318" s="164"/>
      <c r="AC318" s="164"/>
      <c r="AD318" s="164"/>
      <c r="AE318" s="164"/>
      <c r="AF318" s="164"/>
      <c r="AG318" s="164"/>
    </row>
    <row r="319" ht="15.75" customHeight="1" spans="1:33" x14ac:dyDescent="0.25">
      <c r="A319" s="164"/>
      <c r="B319" s="164"/>
      <c r="C319" s="164"/>
      <c r="D319" s="164"/>
      <c r="E319" s="164"/>
      <c r="F319" s="164"/>
      <c r="G319" s="164"/>
      <c r="H319" s="164"/>
      <c r="I319" s="164"/>
      <c r="J319" s="164"/>
      <c r="K319" s="164"/>
      <c r="L319" s="164"/>
      <c r="M319" s="164"/>
      <c r="N319" s="164"/>
      <c r="O319" s="164"/>
      <c r="P319" s="164"/>
      <c r="Q319" s="164"/>
      <c r="R319" s="164"/>
      <c r="S319" s="164"/>
      <c r="T319" s="164"/>
      <c r="U319" s="164"/>
      <c r="V319" s="164"/>
      <c r="W319" s="164"/>
      <c r="X319" s="164"/>
      <c r="Y319" s="164"/>
      <c r="Z319" s="164"/>
      <c r="AA319" s="164"/>
      <c r="AB319" s="164"/>
      <c r="AC319" s="164"/>
      <c r="AD319" s="164"/>
      <c r="AE319" s="164"/>
      <c r="AF319" s="164"/>
      <c r="AG319" s="164"/>
    </row>
    <row r="320" ht="15.75" customHeight="1" spans="1:33" x14ac:dyDescent="0.25">
      <c r="A320" s="164"/>
      <c r="B320" s="164"/>
      <c r="C320" s="164"/>
      <c r="D320" s="164"/>
      <c r="E320" s="164"/>
      <c r="F320" s="164"/>
      <c r="G320" s="164"/>
      <c r="H320" s="164"/>
      <c r="I320" s="164"/>
      <c r="J320" s="164"/>
      <c r="K320" s="164"/>
      <c r="L320" s="164"/>
      <c r="M320" s="164"/>
      <c r="N320" s="164"/>
      <c r="O320" s="164"/>
      <c r="P320" s="164"/>
      <c r="Q320" s="164"/>
      <c r="R320" s="164"/>
      <c r="S320" s="164"/>
      <c r="T320" s="164"/>
      <c r="U320" s="164"/>
      <c r="V320" s="164"/>
      <c r="W320" s="164"/>
      <c r="X320" s="164"/>
      <c r="Y320" s="164"/>
      <c r="Z320" s="164"/>
      <c r="AA320" s="164"/>
      <c r="AB320" s="164"/>
      <c r="AC320" s="164"/>
      <c r="AD320" s="164"/>
      <c r="AE320" s="164"/>
      <c r="AF320" s="164"/>
      <c r="AG320" s="164"/>
    </row>
    <row r="321" ht="15.75" customHeight="1" spans="1:33" x14ac:dyDescent="0.25">
      <c r="A321" s="164"/>
      <c r="B321" s="164"/>
      <c r="C321" s="164"/>
      <c r="D321" s="164"/>
      <c r="E321" s="164"/>
      <c r="F321" s="164"/>
      <c r="G321" s="164"/>
      <c r="H321" s="164"/>
      <c r="I321" s="164"/>
      <c r="J321" s="164"/>
      <c r="K321" s="164"/>
      <c r="L321" s="164"/>
      <c r="M321" s="164"/>
      <c r="N321" s="164"/>
      <c r="O321" s="164"/>
      <c r="P321" s="164"/>
      <c r="Q321" s="164"/>
      <c r="R321" s="164"/>
      <c r="S321" s="164"/>
      <c r="T321" s="164"/>
      <c r="U321" s="164"/>
      <c r="V321" s="164"/>
      <c r="W321" s="164"/>
      <c r="X321" s="164"/>
      <c r="Y321" s="164"/>
      <c r="Z321" s="164"/>
      <c r="AA321" s="164"/>
      <c r="AB321" s="164"/>
      <c r="AC321" s="164"/>
      <c r="AD321" s="164"/>
      <c r="AE321" s="164"/>
      <c r="AF321" s="164"/>
      <c r="AG321" s="164"/>
    </row>
    <row r="322" ht="15.75" customHeight="1" spans="1:33" x14ac:dyDescent="0.25">
      <c r="A322" s="164"/>
      <c r="B322" s="164"/>
      <c r="C322" s="164"/>
      <c r="D322" s="164"/>
      <c r="E322" s="164"/>
      <c r="F322" s="164"/>
      <c r="G322" s="164"/>
      <c r="H322" s="164"/>
      <c r="I322" s="164"/>
      <c r="J322" s="164"/>
      <c r="K322" s="164"/>
      <c r="L322" s="164"/>
      <c r="M322" s="164"/>
      <c r="N322" s="164"/>
      <c r="O322" s="164"/>
      <c r="P322" s="164"/>
      <c r="Q322" s="164"/>
      <c r="R322" s="164"/>
      <c r="S322" s="164"/>
      <c r="T322" s="164"/>
      <c r="U322" s="164"/>
      <c r="V322" s="164"/>
      <c r="W322" s="164"/>
      <c r="X322" s="164"/>
      <c r="Y322" s="164"/>
      <c r="Z322" s="164"/>
      <c r="AA322" s="164"/>
      <c r="AB322" s="164"/>
      <c r="AC322" s="164"/>
      <c r="AD322" s="164"/>
      <c r="AE322" s="164"/>
      <c r="AF322" s="164"/>
      <c r="AG322" s="164"/>
    </row>
    <row r="323" ht="15.75" customHeight="1" spans="1:33" x14ac:dyDescent="0.25">
      <c r="A323" s="164"/>
      <c r="B323" s="164"/>
      <c r="C323" s="164"/>
      <c r="D323" s="164"/>
      <c r="E323" s="164"/>
      <c r="F323" s="164"/>
      <c r="G323" s="164"/>
      <c r="H323" s="164"/>
      <c r="I323" s="164"/>
      <c r="J323" s="164"/>
      <c r="K323" s="164"/>
      <c r="L323" s="164"/>
      <c r="M323" s="164"/>
      <c r="N323" s="164"/>
      <c r="O323" s="164"/>
      <c r="P323" s="164"/>
      <c r="Q323" s="164"/>
      <c r="R323" s="164"/>
      <c r="S323" s="164"/>
      <c r="T323" s="164"/>
      <c r="U323" s="164"/>
      <c r="V323" s="164"/>
      <c r="W323" s="164"/>
      <c r="X323" s="164"/>
      <c r="Y323" s="164"/>
      <c r="Z323" s="164"/>
      <c r="AA323" s="164"/>
      <c r="AB323" s="164"/>
      <c r="AC323" s="164"/>
      <c r="AD323" s="164"/>
      <c r="AE323" s="164"/>
      <c r="AF323" s="164"/>
      <c r="AG323" s="164"/>
    </row>
    <row r="324" ht="15.75" customHeight="1" spans="1:33" x14ac:dyDescent="0.25">
      <c r="A324" s="164"/>
      <c r="B324" s="164"/>
      <c r="C324" s="164"/>
      <c r="D324" s="164"/>
      <c r="E324" s="164"/>
      <c r="F324" s="164"/>
      <c r="G324" s="164"/>
      <c r="H324" s="164"/>
      <c r="I324" s="164"/>
      <c r="J324" s="164"/>
      <c r="K324" s="164"/>
      <c r="L324" s="164"/>
      <c r="M324" s="164"/>
      <c r="N324" s="164"/>
      <c r="O324" s="164"/>
      <c r="P324" s="164"/>
      <c r="Q324" s="164"/>
      <c r="R324" s="164"/>
      <c r="S324" s="164"/>
      <c r="T324" s="164"/>
      <c r="U324" s="164"/>
      <c r="V324" s="164"/>
      <c r="W324" s="164"/>
      <c r="X324" s="164"/>
      <c r="Y324" s="164"/>
      <c r="Z324" s="164"/>
      <c r="AA324" s="164"/>
      <c r="AB324" s="164"/>
      <c r="AC324" s="164"/>
      <c r="AD324" s="164"/>
      <c r="AE324" s="164"/>
      <c r="AF324" s="164"/>
      <c r="AG324" s="164"/>
    </row>
    <row r="325" ht="15.75" customHeight="1" spans="1:33" x14ac:dyDescent="0.25">
      <c r="A325" s="164"/>
      <c r="B325" s="164"/>
      <c r="C325" s="164"/>
      <c r="D325" s="164"/>
      <c r="E325" s="164"/>
      <c r="F325" s="164"/>
      <c r="G325" s="164"/>
      <c r="H325" s="164"/>
      <c r="I325" s="164"/>
      <c r="J325" s="164"/>
      <c r="K325" s="164"/>
      <c r="L325" s="164"/>
      <c r="M325" s="164"/>
      <c r="N325" s="164"/>
      <c r="O325" s="164"/>
      <c r="P325" s="164"/>
      <c r="Q325" s="164"/>
      <c r="R325" s="164"/>
      <c r="S325" s="164"/>
      <c r="T325" s="164"/>
      <c r="U325" s="164"/>
      <c r="V325" s="164"/>
      <c r="W325" s="164"/>
      <c r="X325" s="164"/>
      <c r="Y325" s="164"/>
      <c r="Z325" s="164"/>
      <c r="AA325" s="164"/>
      <c r="AB325" s="164"/>
      <c r="AC325" s="164"/>
      <c r="AD325" s="164"/>
      <c r="AE325" s="164"/>
      <c r="AF325" s="164"/>
      <c r="AG325" s="164"/>
    </row>
    <row r="326" ht="15.75" customHeight="1" spans="1:33" x14ac:dyDescent="0.25">
      <c r="A326" s="164"/>
      <c r="B326" s="164"/>
      <c r="C326" s="164"/>
      <c r="D326" s="164"/>
      <c r="E326" s="164"/>
      <c r="F326" s="164"/>
      <c r="G326" s="164"/>
      <c r="H326" s="164"/>
      <c r="I326" s="164"/>
      <c r="J326" s="164"/>
      <c r="K326" s="164"/>
      <c r="L326" s="164"/>
      <c r="M326" s="164"/>
      <c r="N326" s="164"/>
      <c r="O326" s="164"/>
      <c r="P326" s="164"/>
      <c r="Q326" s="164"/>
      <c r="R326" s="164"/>
      <c r="S326" s="164"/>
      <c r="T326" s="164"/>
      <c r="U326" s="164"/>
      <c r="V326" s="164"/>
      <c r="W326" s="164"/>
      <c r="X326" s="164"/>
      <c r="Y326" s="164"/>
      <c r="Z326" s="164"/>
      <c r="AA326" s="164"/>
      <c r="AB326" s="164"/>
      <c r="AC326" s="164"/>
      <c r="AD326" s="164"/>
      <c r="AE326" s="164"/>
      <c r="AF326" s="164"/>
      <c r="AG326" s="164"/>
    </row>
    <row r="327" ht="15.75" customHeight="1" spans="1:33" x14ac:dyDescent="0.25">
      <c r="A327" s="164"/>
      <c r="B327" s="164"/>
      <c r="C327" s="164"/>
      <c r="D327" s="164"/>
      <c r="E327" s="164"/>
      <c r="F327" s="164"/>
      <c r="G327" s="164"/>
      <c r="H327" s="164"/>
      <c r="I327" s="164"/>
      <c r="J327" s="164"/>
      <c r="K327" s="164"/>
      <c r="L327" s="164"/>
      <c r="M327" s="164"/>
      <c r="N327" s="164"/>
      <c r="O327" s="164"/>
      <c r="P327" s="164"/>
      <c r="Q327" s="164"/>
      <c r="R327" s="164"/>
      <c r="S327" s="164"/>
      <c r="T327" s="164"/>
      <c r="U327" s="164"/>
      <c r="V327" s="164"/>
      <c r="W327" s="164"/>
      <c r="X327" s="164"/>
      <c r="Y327" s="164"/>
      <c r="Z327" s="164"/>
      <c r="AA327" s="164"/>
      <c r="AB327" s="164"/>
      <c r="AC327" s="164"/>
      <c r="AD327" s="164"/>
      <c r="AE327" s="164"/>
      <c r="AF327" s="164"/>
      <c r="AG327" s="164"/>
    </row>
    <row r="328" ht="15.75" customHeight="1" spans="1:33" x14ac:dyDescent="0.25">
      <c r="A328" s="164"/>
      <c r="B328" s="164"/>
      <c r="C328" s="164"/>
      <c r="D328" s="164"/>
      <c r="E328" s="164"/>
      <c r="F328" s="164"/>
      <c r="G328" s="164"/>
      <c r="H328" s="164"/>
      <c r="I328" s="164"/>
      <c r="J328" s="164"/>
      <c r="K328" s="164"/>
      <c r="L328" s="164"/>
      <c r="M328" s="164"/>
      <c r="N328" s="164"/>
      <c r="O328" s="164"/>
      <c r="P328" s="164"/>
      <c r="Q328" s="164"/>
      <c r="R328" s="164"/>
      <c r="S328" s="164"/>
      <c r="T328" s="164"/>
      <c r="U328" s="164"/>
      <c r="V328" s="164"/>
      <c r="W328" s="164"/>
      <c r="X328" s="164"/>
      <c r="Y328" s="164"/>
      <c r="Z328" s="164"/>
      <c r="AA328" s="164"/>
      <c r="AB328" s="164"/>
      <c r="AC328" s="164"/>
      <c r="AD328" s="164"/>
      <c r="AE328" s="164"/>
      <c r="AF328" s="164"/>
      <c r="AG328" s="164"/>
    </row>
    <row r="329" ht="15.75" customHeight="1" spans="1:33" x14ac:dyDescent="0.25">
      <c r="A329" s="164"/>
      <c r="B329" s="164"/>
      <c r="C329" s="164"/>
      <c r="D329" s="164"/>
      <c r="E329" s="164"/>
      <c r="F329" s="164"/>
      <c r="G329" s="164"/>
      <c r="H329" s="164"/>
      <c r="I329" s="164"/>
      <c r="J329" s="164"/>
      <c r="K329" s="164"/>
      <c r="L329" s="164"/>
      <c r="M329" s="164"/>
      <c r="N329" s="164"/>
      <c r="O329" s="164"/>
      <c r="P329" s="164"/>
      <c r="Q329" s="164"/>
      <c r="R329" s="164"/>
      <c r="S329" s="164"/>
      <c r="T329" s="164"/>
      <c r="U329" s="164"/>
      <c r="V329" s="164"/>
      <c r="W329" s="164"/>
      <c r="X329" s="164"/>
      <c r="Y329" s="164"/>
      <c r="Z329" s="164"/>
      <c r="AA329" s="164"/>
      <c r="AB329" s="164"/>
      <c r="AC329" s="164"/>
      <c r="AD329" s="164"/>
      <c r="AE329" s="164"/>
      <c r="AF329" s="164"/>
      <c r="AG329" s="164"/>
    </row>
    <row r="330" ht="15.75" customHeight="1" spans="1:33" x14ac:dyDescent="0.25">
      <c r="A330" s="164"/>
      <c r="B330" s="164"/>
      <c r="C330" s="164"/>
      <c r="D330" s="164"/>
      <c r="E330" s="164"/>
      <c r="F330" s="164"/>
      <c r="G330" s="164"/>
      <c r="H330" s="164"/>
      <c r="I330" s="164"/>
      <c r="J330" s="164"/>
      <c r="K330" s="164"/>
      <c r="L330" s="164"/>
      <c r="M330" s="164"/>
      <c r="N330" s="164"/>
      <c r="O330" s="164"/>
      <c r="P330" s="164"/>
      <c r="Q330" s="164"/>
      <c r="R330" s="164"/>
      <c r="S330" s="164"/>
      <c r="T330" s="164"/>
      <c r="U330" s="164"/>
      <c r="V330" s="164"/>
      <c r="W330" s="164"/>
      <c r="X330" s="164"/>
      <c r="Y330" s="164"/>
      <c r="Z330" s="164"/>
      <c r="AA330" s="164"/>
      <c r="AB330" s="164"/>
      <c r="AC330" s="164"/>
      <c r="AD330" s="164"/>
      <c r="AE330" s="164"/>
      <c r="AF330" s="164"/>
      <c r="AG330" s="164"/>
    </row>
    <row r="331" ht="15.75" customHeight="1" spans="1:33" x14ac:dyDescent="0.25">
      <c r="A331" s="164"/>
      <c r="B331" s="164"/>
      <c r="C331" s="164"/>
      <c r="D331" s="164"/>
      <c r="E331" s="164"/>
      <c r="F331" s="164"/>
      <c r="G331" s="164"/>
      <c r="H331" s="164"/>
      <c r="I331" s="164"/>
      <c r="J331" s="164"/>
      <c r="K331" s="164"/>
      <c r="L331" s="164"/>
      <c r="M331" s="164"/>
      <c r="N331" s="164"/>
      <c r="O331" s="164"/>
      <c r="P331" s="164"/>
      <c r="Q331" s="164"/>
      <c r="R331" s="164"/>
      <c r="S331" s="164"/>
      <c r="T331" s="164"/>
      <c r="U331" s="164"/>
      <c r="V331" s="164"/>
      <c r="W331" s="164"/>
      <c r="X331" s="164"/>
      <c r="Y331" s="164"/>
      <c r="Z331" s="164"/>
      <c r="AA331" s="164"/>
      <c r="AB331" s="164"/>
      <c r="AC331" s="164"/>
      <c r="AD331" s="164"/>
      <c r="AE331" s="164"/>
      <c r="AF331" s="164"/>
      <c r="AG331" s="164"/>
    </row>
    <row r="332" ht="15.75" customHeight="1" spans="1:33" x14ac:dyDescent="0.25">
      <c r="A332" s="164"/>
      <c r="B332" s="164"/>
      <c r="C332" s="164"/>
      <c r="D332" s="164"/>
      <c r="E332" s="164"/>
      <c r="F332" s="164"/>
      <c r="G332" s="164"/>
      <c r="H332" s="164"/>
      <c r="I332" s="164"/>
      <c r="J332" s="164"/>
      <c r="K332" s="164"/>
      <c r="L332" s="164"/>
      <c r="M332" s="164"/>
      <c r="N332" s="164"/>
      <c r="O332" s="164"/>
      <c r="P332" s="164"/>
      <c r="Q332" s="164"/>
      <c r="R332" s="164"/>
      <c r="S332" s="164"/>
      <c r="T332" s="164"/>
      <c r="U332" s="164"/>
      <c r="V332" s="164"/>
      <c r="W332" s="164"/>
      <c r="X332" s="164"/>
      <c r="Y332" s="164"/>
      <c r="Z332" s="164"/>
      <c r="AA332" s="164"/>
      <c r="AB332" s="164"/>
      <c r="AC332" s="164"/>
      <c r="AD332" s="164"/>
      <c r="AE332" s="164"/>
      <c r="AF332" s="164"/>
      <c r="AG332" s="164"/>
    </row>
    <row r="333" ht="15.75" customHeight="1" spans="1:33" x14ac:dyDescent="0.25">
      <c r="A333" s="164"/>
      <c r="B333" s="164"/>
      <c r="C333" s="164"/>
      <c r="D333" s="164"/>
      <c r="E333" s="164"/>
      <c r="F333" s="164"/>
      <c r="G333" s="164"/>
      <c r="H333" s="164"/>
      <c r="I333" s="164"/>
      <c r="J333" s="164"/>
      <c r="K333" s="164"/>
      <c r="L333" s="164"/>
      <c r="M333" s="164"/>
      <c r="N333" s="164"/>
      <c r="O333" s="164"/>
      <c r="P333" s="164"/>
      <c r="Q333" s="164"/>
      <c r="R333" s="164"/>
      <c r="S333" s="164"/>
      <c r="T333" s="164"/>
      <c r="U333" s="164"/>
      <c r="V333" s="164"/>
      <c r="W333" s="164"/>
      <c r="X333" s="164"/>
      <c r="Y333" s="164"/>
      <c r="Z333" s="164"/>
      <c r="AA333" s="164"/>
      <c r="AB333" s="164"/>
      <c r="AC333" s="164"/>
      <c r="AD333" s="164"/>
      <c r="AE333" s="164"/>
      <c r="AF333" s="164"/>
      <c r="AG333" s="164"/>
    </row>
    <row r="334" ht="15.75" customHeight="1" spans="1:33" x14ac:dyDescent="0.25">
      <c r="A334" s="164"/>
      <c r="B334" s="164"/>
      <c r="C334" s="164"/>
      <c r="D334" s="164"/>
      <c r="E334" s="164"/>
      <c r="F334" s="164"/>
      <c r="G334" s="164"/>
      <c r="H334" s="164"/>
      <c r="I334" s="164"/>
      <c r="J334" s="164"/>
      <c r="K334" s="164"/>
      <c r="L334" s="164"/>
      <c r="M334" s="164"/>
      <c r="N334" s="164"/>
      <c r="O334" s="164"/>
      <c r="P334" s="164"/>
      <c r="Q334" s="164"/>
      <c r="R334" s="164"/>
      <c r="S334" s="164"/>
      <c r="T334" s="164"/>
      <c r="U334" s="164"/>
      <c r="V334" s="164"/>
      <c r="W334" s="164"/>
      <c r="X334" s="164"/>
      <c r="Y334" s="164"/>
      <c r="Z334" s="164"/>
      <c r="AA334" s="164"/>
      <c r="AB334" s="164"/>
      <c r="AC334" s="164"/>
      <c r="AD334" s="164"/>
      <c r="AE334" s="164"/>
      <c r="AF334" s="164"/>
      <c r="AG334" s="164"/>
    </row>
    <row r="335" ht="15.75" customHeight="1" spans="1:33" x14ac:dyDescent="0.25">
      <c r="A335" s="164"/>
      <c r="B335" s="164"/>
      <c r="C335" s="164"/>
      <c r="D335" s="164"/>
      <c r="E335" s="164"/>
      <c r="F335" s="164"/>
      <c r="G335" s="164"/>
      <c r="H335" s="164"/>
      <c r="I335" s="164"/>
      <c r="J335" s="164"/>
      <c r="K335" s="164"/>
      <c r="L335" s="164"/>
      <c r="M335" s="164"/>
      <c r="N335" s="164"/>
      <c r="O335" s="164"/>
      <c r="P335" s="164"/>
      <c r="Q335" s="164"/>
      <c r="R335" s="164"/>
      <c r="S335" s="164"/>
      <c r="T335" s="164"/>
      <c r="U335" s="164"/>
      <c r="V335" s="164"/>
      <c r="W335" s="164"/>
      <c r="X335" s="164"/>
      <c r="Y335" s="164"/>
      <c r="Z335" s="164"/>
      <c r="AA335" s="164"/>
      <c r="AB335" s="164"/>
      <c r="AC335" s="164"/>
      <c r="AD335" s="164"/>
      <c r="AE335" s="164"/>
      <c r="AF335" s="164"/>
      <c r="AG335" s="164"/>
    </row>
    <row r="336" ht="15.75" customHeight="1" spans="1:33" x14ac:dyDescent="0.25">
      <c r="A336" s="164"/>
      <c r="B336" s="164"/>
      <c r="C336" s="164"/>
      <c r="D336" s="164"/>
      <c r="E336" s="164"/>
      <c r="F336" s="164"/>
      <c r="G336" s="164"/>
      <c r="H336" s="164"/>
      <c r="I336" s="164"/>
      <c r="J336" s="164"/>
      <c r="K336" s="164"/>
      <c r="L336" s="164"/>
      <c r="M336" s="164"/>
      <c r="N336" s="164"/>
      <c r="O336" s="164"/>
      <c r="P336" s="164"/>
      <c r="Q336" s="164"/>
      <c r="R336" s="164"/>
      <c r="S336" s="164"/>
      <c r="T336" s="164"/>
      <c r="U336" s="164"/>
      <c r="V336" s="164"/>
      <c r="W336" s="164"/>
      <c r="X336" s="164"/>
      <c r="Y336" s="164"/>
      <c r="Z336" s="164"/>
      <c r="AA336" s="164"/>
      <c r="AB336" s="164"/>
      <c r="AC336" s="164"/>
      <c r="AD336" s="164"/>
      <c r="AE336" s="164"/>
      <c r="AF336" s="164"/>
      <c r="AG336" s="164"/>
    </row>
    <row r="337" ht="15.75" customHeight="1" spans="1:33" x14ac:dyDescent="0.25">
      <c r="A337" s="164"/>
      <c r="B337" s="164"/>
      <c r="C337" s="164"/>
      <c r="D337" s="164"/>
      <c r="E337" s="164"/>
      <c r="F337" s="164"/>
      <c r="G337" s="164"/>
      <c r="H337" s="164"/>
      <c r="I337" s="164"/>
      <c r="J337" s="164"/>
      <c r="K337" s="164"/>
      <c r="L337" s="164"/>
      <c r="M337" s="164"/>
      <c r="N337" s="164"/>
      <c r="O337" s="164"/>
      <c r="P337" s="164"/>
      <c r="Q337" s="164"/>
      <c r="R337" s="164"/>
      <c r="S337" s="164"/>
      <c r="T337" s="164"/>
      <c r="U337" s="164"/>
      <c r="V337" s="164"/>
      <c r="W337" s="164"/>
      <c r="X337" s="164"/>
      <c r="Y337" s="164"/>
      <c r="Z337" s="164"/>
      <c r="AA337" s="164"/>
      <c r="AB337" s="164"/>
      <c r="AC337" s="164"/>
      <c r="AD337" s="164"/>
      <c r="AE337" s="164"/>
      <c r="AF337" s="164"/>
      <c r="AG337" s="164"/>
    </row>
    <row r="338" ht="15.75" customHeight="1" spans="1:33" x14ac:dyDescent="0.25">
      <c r="A338" s="164"/>
      <c r="B338" s="164"/>
      <c r="C338" s="164"/>
      <c r="D338" s="164"/>
      <c r="E338" s="164"/>
      <c r="F338" s="164"/>
      <c r="G338" s="164"/>
      <c r="H338" s="164"/>
      <c r="I338" s="164"/>
      <c r="J338" s="164"/>
      <c r="K338" s="164"/>
      <c r="L338" s="164"/>
      <c r="M338" s="164"/>
      <c r="N338" s="164"/>
      <c r="O338" s="164"/>
      <c r="P338" s="164"/>
      <c r="Q338" s="164"/>
      <c r="R338" s="164"/>
      <c r="S338" s="164"/>
      <c r="T338" s="164"/>
      <c r="U338" s="164"/>
      <c r="V338" s="164"/>
      <c r="W338" s="164"/>
      <c r="X338" s="164"/>
      <c r="Y338" s="164"/>
      <c r="Z338" s="164"/>
      <c r="AA338" s="164"/>
      <c r="AB338" s="164"/>
      <c r="AC338" s="164"/>
      <c r="AD338" s="164"/>
      <c r="AE338" s="164"/>
      <c r="AF338" s="164"/>
      <c r="AG338" s="164"/>
    </row>
    <row r="339" ht="15.75" customHeight="1" spans="1:33" x14ac:dyDescent="0.25">
      <c r="A339" s="164"/>
      <c r="B339" s="164"/>
      <c r="C339" s="164"/>
      <c r="D339" s="164"/>
      <c r="E339" s="164"/>
      <c r="F339" s="164"/>
      <c r="G339" s="164"/>
      <c r="H339" s="164"/>
      <c r="I339" s="164"/>
      <c r="J339" s="164"/>
      <c r="K339" s="164"/>
      <c r="L339" s="164"/>
      <c r="M339" s="164"/>
      <c r="N339" s="164"/>
      <c r="O339" s="164"/>
      <c r="P339" s="164"/>
      <c r="Q339" s="164"/>
      <c r="R339" s="164"/>
      <c r="S339" s="164"/>
      <c r="T339" s="164"/>
      <c r="U339" s="164"/>
      <c r="V339" s="164"/>
      <c r="W339" s="164"/>
      <c r="X339" s="164"/>
      <c r="Y339" s="164"/>
      <c r="Z339" s="164"/>
      <c r="AA339" s="164"/>
      <c r="AB339" s="164"/>
      <c r="AC339" s="164"/>
      <c r="AD339" s="164"/>
      <c r="AE339" s="164"/>
      <c r="AF339" s="164"/>
      <c r="AG339" s="164"/>
    </row>
    <row r="340" ht="15.75" customHeight="1" spans="1:33" x14ac:dyDescent="0.25">
      <c r="A340" s="164"/>
      <c r="B340" s="164"/>
      <c r="C340" s="164"/>
      <c r="D340" s="164"/>
      <c r="E340" s="164"/>
      <c r="F340" s="164"/>
      <c r="G340" s="164"/>
      <c r="H340" s="164"/>
      <c r="I340" s="164"/>
      <c r="J340" s="164"/>
      <c r="K340" s="164"/>
      <c r="L340" s="164"/>
      <c r="M340" s="164"/>
      <c r="N340" s="164"/>
      <c r="O340" s="164"/>
      <c r="P340" s="164"/>
      <c r="Q340" s="164"/>
      <c r="R340" s="164"/>
      <c r="S340" s="164"/>
      <c r="T340" s="164"/>
      <c r="U340" s="164"/>
      <c r="V340" s="164"/>
      <c r="W340" s="164"/>
      <c r="X340" s="164"/>
      <c r="Y340" s="164"/>
      <c r="Z340" s="164"/>
      <c r="AA340" s="164"/>
      <c r="AB340" s="164"/>
      <c r="AC340" s="164"/>
      <c r="AD340" s="164"/>
      <c r="AE340" s="164"/>
      <c r="AF340" s="164"/>
      <c r="AG340" s="164"/>
    </row>
    <row r="341" ht="15.75" customHeight="1" spans="1:33" x14ac:dyDescent="0.25">
      <c r="A341" s="164"/>
      <c r="B341" s="164"/>
      <c r="C341" s="164"/>
      <c r="D341" s="164"/>
      <c r="E341" s="164"/>
      <c r="F341" s="164"/>
      <c r="G341" s="164"/>
      <c r="H341" s="164"/>
      <c r="I341" s="164"/>
      <c r="J341" s="164"/>
      <c r="K341" s="164"/>
      <c r="L341" s="164"/>
      <c r="M341" s="164"/>
      <c r="N341" s="164"/>
      <c r="O341" s="164"/>
      <c r="P341" s="164"/>
      <c r="Q341" s="164"/>
      <c r="R341" s="164"/>
      <c r="S341" s="164"/>
      <c r="T341" s="164"/>
      <c r="U341" s="164"/>
      <c r="V341" s="164"/>
      <c r="W341" s="164"/>
      <c r="X341" s="164"/>
      <c r="Y341" s="164"/>
      <c r="Z341" s="164"/>
      <c r="AA341" s="164"/>
      <c r="AB341" s="164"/>
      <c r="AC341" s="164"/>
      <c r="AD341" s="164"/>
      <c r="AE341" s="164"/>
      <c r="AF341" s="164"/>
      <c r="AG341" s="164"/>
    </row>
    <row r="342" ht="15.75" customHeight="1" spans="1:33" x14ac:dyDescent="0.25">
      <c r="A342" s="164"/>
      <c r="B342" s="164"/>
      <c r="C342" s="164"/>
      <c r="D342" s="164"/>
      <c r="E342" s="164"/>
      <c r="F342" s="164"/>
      <c r="G342" s="164"/>
      <c r="H342" s="164"/>
      <c r="I342" s="164"/>
      <c r="J342" s="164"/>
      <c r="K342" s="164"/>
      <c r="L342" s="164"/>
      <c r="M342" s="164"/>
      <c r="N342" s="164"/>
      <c r="O342" s="164"/>
      <c r="P342" s="164"/>
      <c r="Q342" s="164"/>
      <c r="R342" s="164"/>
      <c r="S342" s="164"/>
      <c r="T342" s="164"/>
      <c r="U342" s="164"/>
      <c r="V342" s="164"/>
      <c r="W342" s="164"/>
      <c r="X342" s="164"/>
      <c r="Y342" s="164"/>
      <c r="Z342" s="164"/>
      <c r="AA342" s="164"/>
      <c r="AB342" s="164"/>
      <c r="AC342" s="164"/>
      <c r="AD342" s="164"/>
      <c r="AE342" s="164"/>
      <c r="AF342" s="164"/>
      <c r="AG342" s="164"/>
    </row>
    <row r="343" ht="15.75" customHeight="1" spans="1:33" x14ac:dyDescent="0.25">
      <c r="A343" s="164"/>
      <c r="B343" s="164"/>
      <c r="C343" s="164"/>
      <c r="D343" s="164"/>
      <c r="E343" s="164"/>
      <c r="F343" s="164"/>
      <c r="G343" s="164"/>
      <c r="H343" s="164"/>
      <c r="I343" s="164"/>
      <c r="J343" s="164"/>
      <c r="K343" s="164"/>
      <c r="L343" s="164"/>
      <c r="M343" s="164"/>
      <c r="N343" s="164"/>
      <c r="O343" s="164"/>
      <c r="P343" s="164"/>
      <c r="Q343" s="164"/>
      <c r="R343" s="164"/>
      <c r="S343" s="164"/>
      <c r="T343" s="164"/>
      <c r="U343" s="164"/>
      <c r="V343" s="164"/>
      <c r="W343" s="164"/>
      <c r="X343" s="164"/>
      <c r="Y343" s="164"/>
      <c r="Z343" s="164"/>
      <c r="AA343" s="164"/>
      <c r="AB343" s="164"/>
      <c r="AC343" s="164"/>
      <c r="AD343" s="164"/>
      <c r="AE343" s="164"/>
      <c r="AF343" s="164"/>
      <c r="AG343" s="164"/>
    </row>
    <row r="344" ht="15.75" customHeight="1" spans="1:33" x14ac:dyDescent="0.25">
      <c r="A344" s="164"/>
      <c r="B344" s="164"/>
      <c r="C344" s="164"/>
      <c r="D344" s="164"/>
      <c r="E344" s="164"/>
      <c r="F344" s="164"/>
      <c r="G344" s="164"/>
      <c r="H344" s="164"/>
      <c r="I344" s="164"/>
      <c r="J344" s="164"/>
      <c r="K344" s="164"/>
      <c r="L344" s="164"/>
      <c r="M344" s="164"/>
      <c r="N344" s="164"/>
      <c r="O344" s="164"/>
      <c r="P344" s="164"/>
      <c r="Q344" s="164"/>
      <c r="R344" s="164"/>
      <c r="S344" s="164"/>
      <c r="T344" s="164"/>
      <c r="U344" s="164"/>
      <c r="V344" s="164"/>
      <c r="W344" s="164"/>
      <c r="X344" s="164"/>
      <c r="Y344" s="164"/>
      <c r="Z344" s="164"/>
      <c r="AA344" s="164"/>
      <c r="AB344" s="164"/>
      <c r="AC344" s="164"/>
      <c r="AD344" s="164"/>
      <c r="AE344" s="164"/>
      <c r="AF344" s="164"/>
      <c r="AG344" s="164"/>
    </row>
    <row r="345" ht="15.75" customHeight="1" spans="1:33" x14ac:dyDescent="0.25">
      <c r="A345" s="164"/>
      <c r="B345" s="164"/>
      <c r="C345" s="164"/>
      <c r="D345" s="164"/>
      <c r="E345" s="164"/>
      <c r="F345" s="164"/>
      <c r="G345" s="164"/>
      <c r="H345" s="164"/>
      <c r="I345" s="164"/>
      <c r="J345" s="164"/>
      <c r="K345" s="164"/>
      <c r="L345" s="164"/>
      <c r="M345" s="164"/>
      <c r="N345" s="164"/>
      <c r="O345" s="164"/>
      <c r="P345" s="164"/>
      <c r="Q345" s="164"/>
      <c r="R345" s="164"/>
      <c r="S345" s="164"/>
      <c r="T345" s="164"/>
      <c r="U345" s="164"/>
      <c r="V345" s="164"/>
      <c r="W345" s="164"/>
      <c r="X345" s="164"/>
      <c r="Y345" s="164"/>
      <c r="Z345" s="164"/>
      <c r="AA345" s="164"/>
      <c r="AB345" s="164"/>
      <c r="AC345" s="164"/>
      <c r="AD345" s="164"/>
      <c r="AE345" s="164"/>
      <c r="AF345" s="164"/>
      <c r="AG345" s="164"/>
    </row>
    <row r="346" ht="15.75" customHeight="1" spans="1:33" x14ac:dyDescent="0.25">
      <c r="A346" s="164"/>
      <c r="B346" s="164"/>
      <c r="C346" s="164"/>
      <c r="D346" s="164"/>
      <c r="E346" s="164"/>
      <c r="F346" s="164"/>
      <c r="G346" s="164"/>
      <c r="H346" s="164"/>
      <c r="I346" s="164"/>
      <c r="J346" s="164"/>
      <c r="K346" s="164"/>
      <c r="L346" s="164"/>
      <c r="M346" s="164"/>
      <c r="N346" s="164"/>
      <c r="O346" s="164"/>
      <c r="P346" s="164"/>
      <c r="Q346" s="164"/>
      <c r="R346" s="164"/>
      <c r="S346" s="164"/>
      <c r="T346" s="164"/>
      <c r="U346" s="164"/>
      <c r="V346" s="164"/>
      <c r="W346" s="164"/>
      <c r="X346" s="164"/>
      <c r="Y346" s="164"/>
      <c r="Z346" s="164"/>
      <c r="AA346" s="164"/>
      <c r="AB346" s="164"/>
      <c r="AC346" s="164"/>
      <c r="AD346" s="164"/>
      <c r="AE346" s="164"/>
      <c r="AF346" s="164"/>
      <c r="AG346" s="164"/>
    </row>
    <row r="347" ht="15.75" customHeight="1" spans="1:33" x14ac:dyDescent="0.25">
      <c r="A347" s="164"/>
      <c r="B347" s="164"/>
      <c r="C347" s="164"/>
      <c r="D347" s="164"/>
      <c r="E347" s="164"/>
      <c r="F347" s="164"/>
      <c r="G347" s="164"/>
      <c r="H347" s="164"/>
      <c r="I347" s="164"/>
      <c r="J347" s="164"/>
      <c r="K347" s="164"/>
      <c r="L347" s="164"/>
      <c r="M347" s="164"/>
      <c r="N347" s="164"/>
      <c r="O347" s="164"/>
      <c r="P347" s="164"/>
      <c r="Q347" s="164"/>
      <c r="R347" s="164"/>
      <c r="S347" s="164"/>
      <c r="T347" s="164"/>
      <c r="U347" s="164"/>
      <c r="V347" s="164"/>
      <c r="W347" s="164"/>
      <c r="X347" s="164"/>
      <c r="Y347" s="164"/>
      <c r="Z347" s="164"/>
      <c r="AA347" s="164"/>
      <c r="AB347" s="164"/>
      <c r="AC347" s="164"/>
      <c r="AD347" s="164"/>
      <c r="AE347" s="164"/>
      <c r="AF347" s="164"/>
      <c r="AG347" s="164"/>
    </row>
    <row r="348" ht="15.75" customHeight="1" spans="1:33" x14ac:dyDescent="0.25">
      <c r="A348" s="164"/>
      <c r="B348" s="164"/>
      <c r="C348" s="164"/>
      <c r="D348" s="164"/>
      <c r="E348" s="164"/>
      <c r="F348" s="164"/>
      <c r="G348" s="164"/>
      <c r="H348" s="164"/>
      <c r="I348" s="164"/>
      <c r="J348" s="164"/>
      <c r="K348" s="164"/>
      <c r="L348" s="164"/>
      <c r="M348" s="164"/>
      <c r="N348" s="164"/>
      <c r="O348" s="164"/>
      <c r="P348" s="164"/>
      <c r="Q348" s="164"/>
      <c r="R348" s="164"/>
      <c r="S348" s="164"/>
      <c r="T348" s="164"/>
      <c r="U348" s="164"/>
      <c r="V348" s="164"/>
      <c r="W348" s="164"/>
      <c r="X348" s="164"/>
      <c r="Y348" s="164"/>
      <c r="Z348" s="164"/>
      <c r="AA348" s="164"/>
      <c r="AB348" s="164"/>
      <c r="AC348" s="164"/>
      <c r="AD348" s="164"/>
      <c r="AE348" s="164"/>
      <c r="AF348" s="164"/>
      <c r="AG348" s="164"/>
    </row>
    <row r="349" ht="15.75" customHeight="1" spans="1:33" x14ac:dyDescent="0.25">
      <c r="A349" s="164"/>
      <c r="B349" s="164"/>
      <c r="C349" s="164"/>
      <c r="D349" s="164"/>
      <c r="E349" s="164"/>
      <c r="F349" s="164"/>
      <c r="G349" s="164"/>
      <c r="H349" s="164"/>
      <c r="I349" s="164"/>
      <c r="J349" s="164"/>
      <c r="K349" s="164"/>
      <c r="L349" s="164"/>
      <c r="M349" s="164"/>
      <c r="N349" s="164"/>
      <c r="O349" s="164"/>
      <c r="P349" s="164"/>
      <c r="Q349" s="164"/>
      <c r="R349" s="164"/>
      <c r="S349" s="164"/>
      <c r="T349" s="164"/>
      <c r="U349" s="164"/>
      <c r="V349" s="164"/>
      <c r="W349" s="164"/>
      <c r="X349" s="164"/>
      <c r="Y349" s="164"/>
      <c r="Z349" s="164"/>
      <c r="AA349" s="164"/>
      <c r="AB349" s="164"/>
      <c r="AC349" s="164"/>
      <c r="AD349" s="164"/>
      <c r="AE349" s="164"/>
      <c r="AF349" s="164"/>
      <c r="AG349" s="164"/>
    </row>
    <row r="350" ht="15.75" customHeight="1" spans="1:33" x14ac:dyDescent="0.25">
      <c r="A350" s="164"/>
      <c r="B350" s="164"/>
      <c r="C350" s="164"/>
      <c r="D350" s="164"/>
      <c r="E350" s="164"/>
      <c r="F350" s="164"/>
      <c r="G350" s="164"/>
      <c r="H350" s="164"/>
      <c r="I350" s="164"/>
      <c r="J350" s="164"/>
      <c r="K350" s="164"/>
      <c r="L350" s="164"/>
      <c r="M350" s="164"/>
      <c r="N350" s="164"/>
      <c r="O350" s="164"/>
      <c r="P350" s="164"/>
      <c r="Q350" s="164"/>
      <c r="R350" s="164"/>
      <c r="S350" s="164"/>
      <c r="T350" s="164"/>
      <c r="U350" s="164"/>
      <c r="V350" s="164"/>
      <c r="W350" s="164"/>
      <c r="X350" s="164"/>
      <c r="Y350" s="164"/>
      <c r="Z350" s="164"/>
      <c r="AA350" s="164"/>
      <c r="AB350" s="164"/>
      <c r="AC350" s="164"/>
      <c r="AD350" s="164"/>
      <c r="AE350" s="164"/>
      <c r="AF350" s="164"/>
      <c r="AG350" s="164"/>
    </row>
    <row r="351" ht="15.75" customHeight="1" spans="1:33" x14ac:dyDescent="0.25">
      <c r="A351" s="164"/>
      <c r="B351" s="164"/>
      <c r="C351" s="164"/>
      <c r="D351" s="164"/>
      <c r="E351" s="164"/>
      <c r="F351" s="164"/>
      <c r="G351" s="164"/>
      <c r="H351" s="164"/>
      <c r="I351" s="164"/>
      <c r="J351" s="164"/>
      <c r="K351" s="164"/>
      <c r="L351" s="164"/>
      <c r="M351" s="164"/>
      <c r="N351" s="164"/>
      <c r="O351" s="164"/>
      <c r="P351" s="164"/>
      <c r="Q351" s="164"/>
      <c r="R351" s="164"/>
      <c r="S351" s="164"/>
      <c r="T351" s="164"/>
      <c r="U351" s="164"/>
      <c r="V351" s="164"/>
      <c r="W351" s="164"/>
      <c r="X351" s="164"/>
      <c r="Y351" s="164"/>
      <c r="Z351" s="164"/>
      <c r="AA351" s="164"/>
      <c r="AB351" s="164"/>
      <c r="AC351" s="164"/>
      <c r="AD351" s="164"/>
      <c r="AE351" s="164"/>
      <c r="AF351" s="164"/>
      <c r="AG351" s="164"/>
    </row>
    <row r="352" ht="15.75" customHeight="1" spans="1:33" x14ac:dyDescent="0.25">
      <c r="A352" s="164"/>
      <c r="B352" s="164"/>
      <c r="C352" s="164"/>
      <c r="D352" s="164"/>
      <c r="E352" s="164"/>
      <c r="F352" s="164"/>
      <c r="G352" s="164"/>
      <c r="H352" s="164"/>
      <c r="I352" s="164"/>
      <c r="J352" s="164"/>
      <c r="K352" s="164"/>
      <c r="L352" s="164"/>
      <c r="M352" s="164"/>
      <c r="N352" s="164"/>
      <c r="O352" s="164"/>
      <c r="P352" s="164"/>
      <c r="Q352" s="164"/>
      <c r="R352" s="164"/>
      <c r="S352" s="164"/>
      <c r="T352" s="164"/>
      <c r="U352" s="164"/>
      <c r="V352" s="164"/>
      <c r="W352" s="164"/>
      <c r="X352" s="164"/>
      <c r="Y352" s="164"/>
      <c r="Z352" s="164"/>
      <c r="AA352" s="164"/>
      <c r="AB352" s="164"/>
      <c r="AC352" s="164"/>
      <c r="AD352" s="164"/>
      <c r="AE352" s="164"/>
      <c r="AF352" s="164"/>
      <c r="AG352" s="164"/>
    </row>
    <row r="353" ht="15.75" customHeight="1" spans="1:33" x14ac:dyDescent="0.25">
      <c r="A353" s="164"/>
      <c r="B353" s="164"/>
      <c r="C353" s="164"/>
      <c r="D353" s="164"/>
      <c r="E353" s="164"/>
      <c r="F353" s="164"/>
      <c r="G353" s="164"/>
      <c r="H353" s="164"/>
      <c r="I353" s="164"/>
      <c r="J353" s="164"/>
      <c r="K353" s="164"/>
      <c r="L353" s="164"/>
      <c r="M353" s="164"/>
      <c r="N353" s="164"/>
      <c r="O353" s="164"/>
      <c r="P353" s="164"/>
      <c r="Q353" s="164"/>
      <c r="R353" s="164"/>
      <c r="S353" s="164"/>
      <c r="T353" s="164"/>
      <c r="U353" s="164"/>
      <c r="V353" s="164"/>
      <c r="W353" s="164"/>
      <c r="X353" s="164"/>
      <c r="Y353" s="164"/>
      <c r="Z353" s="164"/>
      <c r="AA353" s="164"/>
      <c r="AB353" s="164"/>
      <c r="AC353" s="164"/>
      <c r="AD353" s="164"/>
      <c r="AE353" s="164"/>
      <c r="AF353" s="164"/>
      <c r="AG353" s="164"/>
    </row>
    <row r="354" ht="15.75" customHeight="1" spans="1:33" x14ac:dyDescent="0.25">
      <c r="A354" s="164"/>
      <c r="B354" s="164"/>
      <c r="C354" s="164"/>
      <c r="D354" s="164"/>
      <c r="E354" s="164"/>
      <c r="F354" s="164"/>
      <c r="G354" s="164"/>
      <c r="H354" s="164"/>
      <c r="I354" s="164"/>
      <c r="J354" s="164"/>
      <c r="K354" s="164"/>
      <c r="L354" s="164"/>
      <c r="M354" s="164"/>
      <c r="N354" s="164"/>
      <c r="O354" s="164"/>
      <c r="P354" s="164"/>
      <c r="Q354" s="164"/>
      <c r="R354" s="164"/>
      <c r="S354" s="164"/>
      <c r="T354" s="164"/>
      <c r="U354" s="164"/>
      <c r="V354" s="164"/>
      <c r="W354" s="164"/>
      <c r="X354" s="164"/>
      <c r="Y354" s="164"/>
      <c r="Z354" s="164"/>
      <c r="AA354" s="164"/>
      <c r="AB354" s="164"/>
      <c r="AC354" s="164"/>
      <c r="AD354" s="164"/>
      <c r="AE354" s="164"/>
      <c r="AF354" s="164"/>
      <c r="AG354" s="164"/>
    </row>
    <row r="355" ht="15.75" customHeight="1" spans="1:33" x14ac:dyDescent="0.25">
      <c r="A355" s="164"/>
      <c r="B355" s="164"/>
      <c r="C355" s="164"/>
      <c r="D355" s="164"/>
      <c r="E355" s="164"/>
      <c r="F355" s="164"/>
      <c r="G355" s="164"/>
      <c r="H355" s="164"/>
      <c r="I355" s="164"/>
      <c r="J355" s="164"/>
      <c r="K355" s="164"/>
      <c r="L355" s="164"/>
      <c r="M355" s="164"/>
      <c r="N355" s="164"/>
      <c r="O355" s="164"/>
      <c r="P355" s="164"/>
      <c r="Q355" s="164"/>
      <c r="R355" s="164"/>
      <c r="S355" s="164"/>
      <c r="T355" s="164"/>
      <c r="U355" s="164"/>
      <c r="V355" s="164"/>
      <c r="W355" s="164"/>
      <c r="X355" s="164"/>
      <c r="Y355" s="164"/>
      <c r="Z355" s="164"/>
      <c r="AA355" s="164"/>
      <c r="AB355" s="164"/>
      <c r="AC355" s="164"/>
      <c r="AD355" s="164"/>
      <c r="AE355" s="164"/>
      <c r="AF355" s="164"/>
      <c r="AG355" s="164"/>
    </row>
    <row r="356" ht="15.75" customHeight="1" spans="1:33" x14ac:dyDescent="0.25">
      <c r="A356" s="164"/>
      <c r="B356" s="164"/>
      <c r="C356" s="164"/>
      <c r="D356" s="164"/>
      <c r="E356" s="164"/>
      <c r="F356" s="164"/>
      <c r="G356" s="164"/>
      <c r="H356" s="164"/>
      <c r="I356" s="164"/>
      <c r="J356" s="164"/>
      <c r="K356" s="164"/>
      <c r="L356" s="164"/>
      <c r="M356" s="164"/>
      <c r="N356" s="164"/>
      <c r="O356" s="164"/>
      <c r="P356" s="164"/>
      <c r="Q356" s="164"/>
      <c r="R356" s="164"/>
      <c r="S356" s="164"/>
      <c r="T356" s="164"/>
      <c r="U356" s="164"/>
      <c r="V356" s="164"/>
      <c r="W356" s="164"/>
      <c r="X356" s="164"/>
      <c r="Y356" s="164"/>
      <c r="Z356" s="164"/>
      <c r="AA356" s="164"/>
      <c r="AB356" s="164"/>
      <c r="AC356" s="164"/>
      <c r="AD356" s="164"/>
      <c r="AE356" s="164"/>
      <c r="AF356" s="164"/>
      <c r="AG356" s="164"/>
    </row>
    <row r="357" ht="15.75" customHeight="1" spans="1:33" x14ac:dyDescent="0.25">
      <c r="A357" s="164"/>
      <c r="B357" s="164"/>
      <c r="C357" s="164"/>
      <c r="D357" s="164"/>
      <c r="E357" s="164"/>
      <c r="F357" s="164"/>
      <c r="G357" s="164"/>
      <c r="H357" s="164"/>
      <c r="I357" s="164"/>
      <c r="J357" s="164"/>
      <c r="K357" s="164"/>
      <c r="L357" s="164"/>
      <c r="M357" s="164"/>
      <c r="N357" s="164"/>
      <c r="O357" s="164"/>
      <c r="P357" s="164"/>
      <c r="Q357" s="164"/>
      <c r="R357" s="164"/>
      <c r="S357" s="164"/>
      <c r="T357" s="164"/>
      <c r="U357" s="164"/>
      <c r="V357" s="164"/>
      <c r="W357" s="164"/>
      <c r="X357" s="164"/>
      <c r="Y357" s="164"/>
      <c r="Z357" s="164"/>
      <c r="AA357" s="164"/>
      <c r="AB357" s="164"/>
      <c r="AC357" s="164"/>
      <c r="AD357" s="164"/>
      <c r="AE357" s="164"/>
      <c r="AF357" s="164"/>
      <c r="AG357" s="164"/>
    </row>
    <row r="358" ht="15.75" customHeight="1" spans="1:33" x14ac:dyDescent="0.25">
      <c r="A358" s="164"/>
      <c r="B358" s="164"/>
      <c r="C358" s="164"/>
      <c r="D358" s="164"/>
      <c r="E358" s="164"/>
      <c r="F358" s="164"/>
      <c r="G358" s="164"/>
      <c r="H358" s="164"/>
      <c r="I358" s="164"/>
      <c r="J358" s="164"/>
      <c r="K358" s="164"/>
      <c r="L358" s="164"/>
      <c r="M358" s="164"/>
      <c r="N358" s="164"/>
      <c r="O358" s="164"/>
      <c r="P358" s="164"/>
      <c r="Q358" s="164"/>
      <c r="R358" s="164"/>
      <c r="S358" s="164"/>
      <c r="T358" s="164"/>
      <c r="U358" s="164"/>
      <c r="V358" s="164"/>
      <c r="W358" s="164"/>
      <c r="X358" s="164"/>
      <c r="Y358" s="164"/>
      <c r="Z358" s="164"/>
      <c r="AA358" s="164"/>
      <c r="AB358" s="164"/>
      <c r="AC358" s="164"/>
      <c r="AD358" s="164"/>
      <c r="AE358" s="164"/>
      <c r="AF358" s="164"/>
      <c r="AG358" s="164"/>
    </row>
    <row r="359" ht="15.75" customHeight="1" spans="1:33" x14ac:dyDescent="0.25">
      <c r="A359" s="164"/>
      <c r="B359" s="164"/>
      <c r="C359" s="164"/>
      <c r="D359" s="164"/>
      <c r="E359" s="164"/>
      <c r="F359" s="164"/>
      <c r="G359" s="164"/>
      <c r="H359" s="164"/>
      <c r="I359" s="164"/>
      <c r="J359" s="164"/>
      <c r="K359" s="164"/>
      <c r="L359" s="164"/>
      <c r="M359" s="164"/>
      <c r="N359" s="164"/>
      <c r="O359" s="164"/>
      <c r="P359" s="164"/>
      <c r="Q359" s="164"/>
      <c r="R359" s="164"/>
      <c r="S359" s="164"/>
      <c r="T359" s="164"/>
      <c r="U359" s="164"/>
      <c r="V359" s="164"/>
      <c r="W359" s="164"/>
      <c r="X359" s="164"/>
      <c r="Y359" s="164"/>
      <c r="Z359" s="164"/>
      <c r="AA359" s="164"/>
      <c r="AB359" s="164"/>
      <c r="AC359" s="164"/>
      <c r="AD359" s="164"/>
      <c r="AE359" s="164"/>
      <c r="AF359" s="164"/>
      <c r="AG359" s="164"/>
    </row>
    <row r="360" ht="15.75" customHeight="1" spans="1:33" x14ac:dyDescent="0.25">
      <c r="A360" s="164"/>
      <c r="B360" s="164"/>
      <c r="C360" s="164"/>
      <c r="D360" s="164"/>
      <c r="E360" s="164"/>
      <c r="F360" s="164"/>
      <c r="G360" s="164"/>
      <c r="H360" s="164"/>
      <c r="I360" s="164"/>
      <c r="J360" s="164"/>
      <c r="K360" s="164"/>
      <c r="L360" s="164"/>
      <c r="M360" s="164"/>
      <c r="N360" s="164"/>
      <c r="O360" s="164"/>
      <c r="P360" s="164"/>
      <c r="Q360" s="164"/>
      <c r="R360" s="164"/>
      <c r="S360" s="164"/>
      <c r="T360" s="164"/>
      <c r="U360" s="164"/>
      <c r="V360" s="164"/>
      <c r="W360" s="164"/>
      <c r="X360" s="164"/>
      <c r="Y360" s="164"/>
      <c r="Z360" s="164"/>
      <c r="AA360" s="164"/>
      <c r="AB360" s="164"/>
      <c r="AC360" s="164"/>
      <c r="AD360" s="164"/>
      <c r="AE360" s="164"/>
      <c r="AF360" s="164"/>
      <c r="AG360" s="164"/>
    </row>
    <row r="361" ht="15.75" customHeight="1" spans="1:33" x14ac:dyDescent="0.25">
      <c r="A361" s="164"/>
      <c r="B361" s="164"/>
      <c r="C361" s="164"/>
      <c r="D361" s="164"/>
      <c r="E361" s="164"/>
      <c r="F361" s="164"/>
      <c r="G361" s="164"/>
      <c r="H361" s="164"/>
      <c r="I361" s="164"/>
      <c r="J361" s="164"/>
      <c r="K361" s="164"/>
      <c r="L361" s="164"/>
      <c r="M361" s="164"/>
      <c r="N361" s="164"/>
      <c r="O361" s="164"/>
      <c r="P361" s="164"/>
      <c r="Q361" s="164"/>
      <c r="R361" s="164"/>
      <c r="S361" s="164"/>
      <c r="T361" s="164"/>
      <c r="U361" s="164"/>
      <c r="V361" s="164"/>
      <c r="W361" s="164"/>
      <c r="X361" s="164"/>
      <c r="Y361" s="164"/>
      <c r="Z361" s="164"/>
      <c r="AA361" s="164"/>
      <c r="AB361" s="164"/>
      <c r="AC361" s="164"/>
      <c r="AD361" s="164"/>
      <c r="AE361" s="164"/>
      <c r="AF361" s="164"/>
      <c r="AG361" s="164"/>
    </row>
    <row r="362" ht="15.75" customHeight="1" spans="1:33" x14ac:dyDescent="0.25">
      <c r="A362" s="164"/>
      <c r="B362" s="164"/>
      <c r="C362" s="164"/>
      <c r="D362" s="164"/>
      <c r="E362" s="164"/>
      <c r="F362" s="164"/>
      <c r="G362" s="164"/>
      <c r="H362" s="164"/>
      <c r="I362" s="164"/>
      <c r="J362" s="164"/>
      <c r="K362" s="164"/>
      <c r="L362" s="164"/>
      <c r="M362" s="164"/>
      <c r="N362" s="164"/>
      <c r="O362" s="164"/>
      <c r="P362" s="164"/>
      <c r="Q362" s="164"/>
      <c r="R362" s="164"/>
      <c r="S362" s="164"/>
      <c r="T362" s="164"/>
      <c r="U362" s="164"/>
      <c r="V362" s="164"/>
      <c r="W362" s="164"/>
      <c r="X362" s="164"/>
      <c r="Y362" s="164"/>
      <c r="Z362" s="164"/>
      <c r="AA362" s="164"/>
      <c r="AB362" s="164"/>
      <c r="AC362" s="164"/>
      <c r="AD362" s="164"/>
      <c r="AE362" s="164"/>
      <c r="AF362" s="164"/>
      <c r="AG362" s="164"/>
    </row>
    <row r="363" ht="15.75" customHeight="1" spans="1:33" x14ac:dyDescent="0.25">
      <c r="A363" s="164"/>
      <c r="B363" s="164"/>
      <c r="C363" s="164"/>
      <c r="D363" s="164"/>
      <c r="E363" s="164"/>
      <c r="F363" s="164"/>
      <c r="G363" s="164"/>
      <c r="H363" s="164"/>
      <c r="I363" s="164"/>
      <c r="J363" s="164"/>
      <c r="K363" s="164"/>
      <c r="L363" s="164"/>
      <c r="M363" s="164"/>
      <c r="N363" s="164"/>
      <c r="O363" s="164"/>
      <c r="P363" s="164"/>
      <c r="Q363" s="164"/>
      <c r="R363" s="164"/>
      <c r="S363" s="164"/>
      <c r="T363" s="164"/>
      <c r="U363" s="164"/>
      <c r="V363" s="164"/>
      <c r="W363" s="164"/>
      <c r="X363" s="164"/>
      <c r="Y363" s="164"/>
      <c r="Z363" s="164"/>
      <c r="AA363" s="164"/>
      <c r="AB363" s="164"/>
      <c r="AC363" s="164"/>
      <c r="AD363" s="164"/>
      <c r="AE363" s="164"/>
      <c r="AF363" s="164"/>
      <c r="AG363" s="164"/>
    </row>
    <row r="364" ht="15.75" customHeight="1" spans="1:33" x14ac:dyDescent="0.25">
      <c r="A364" s="164"/>
      <c r="B364" s="164"/>
      <c r="C364" s="164"/>
      <c r="D364" s="164"/>
      <c r="E364" s="164"/>
      <c r="F364" s="164"/>
      <c r="G364" s="164"/>
      <c r="H364" s="164"/>
      <c r="I364" s="164"/>
      <c r="J364" s="164"/>
      <c r="K364" s="164"/>
      <c r="L364" s="164"/>
      <c r="M364" s="164"/>
      <c r="N364" s="164"/>
      <c r="O364" s="164"/>
      <c r="P364" s="164"/>
      <c r="Q364" s="164"/>
      <c r="R364" s="164"/>
      <c r="S364" s="164"/>
      <c r="T364" s="164"/>
      <c r="U364" s="164"/>
      <c r="V364" s="164"/>
      <c r="W364" s="164"/>
      <c r="X364" s="164"/>
      <c r="Y364" s="164"/>
      <c r="Z364" s="164"/>
      <c r="AA364" s="164"/>
      <c r="AB364" s="164"/>
      <c r="AC364" s="164"/>
      <c r="AD364" s="164"/>
      <c r="AE364" s="164"/>
      <c r="AF364" s="164"/>
      <c r="AG364" s="164"/>
    </row>
    <row r="365" ht="15.75" customHeight="1" spans="1:33" x14ac:dyDescent="0.25">
      <c r="A365" s="164"/>
      <c r="B365" s="164"/>
      <c r="C365" s="164"/>
      <c r="D365" s="164"/>
      <c r="E365" s="164"/>
      <c r="F365" s="164"/>
      <c r="G365" s="164"/>
      <c r="H365" s="164"/>
      <c r="I365" s="164"/>
      <c r="J365" s="164"/>
      <c r="K365" s="164"/>
      <c r="L365" s="164"/>
      <c r="M365" s="164"/>
      <c r="N365" s="164"/>
      <c r="O365" s="164"/>
      <c r="P365" s="164"/>
      <c r="Q365" s="164"/>
      <c r="R365" s="164"/>
      <c r="S365" s="164"/>
      <c r="T365" s="164"/>
      <c r="U365" s="164"/>
      <c r="V365" s="164"/>
      <c r="W365" s="164"/>
      <c r="X365" s="164"/>
      <c r="Y365" s="164"/>
      <c r="Z365" s="164"/>
      <c r="AA365" s="164"/>
      <c r="AB365" s="164"/>
      <c r="AC365" s="164"/>
      <c r="AD365" s="164"/>
      <c r="AE365" s="164"/>
      <c r="AF365" s="164"/>
      <c r="AG365" s="164"/>
    </row>
    <row r="366" ht="15.75" customHeight="1" spans="1:33" x14ac:dyDescent="0.25">
      <c r="A366" s="164"/>
      <c r="B366" s="164"/>
      <c r="C366" s="164"/>
      <c r="D366" s="164"/>
      <c r="E366" s="164"/>
      <c r="F366" s="164"/>
      <c r="G366" s="164"/>
      <c r="H366" s="164"/>
      <c r="I366" s="164"/>
      <c r="J366" s="164"/>
      <c r="K366" s="164"/>
      <c r="L366" s="164"/>
      <c r="M366" s="164"/>
      <c r="N366" s="164"/>
      <c r="O366" s="164"/>
      <c r="P366" s="164"/>
      <c r="Q366" s="164"/>
      <c r="R366" s="164"/>
      <c r="S366" s="164"/>
      <c r="T366" s="164"/>
      <c r="U366" s="164"/>
      <c r="V366" s="164"/>
      <c r="W366" s="164"/>
      <c r="X366" s="164"/>
      <c r="Y366" s="164"/>
      <c r="Z366" s="164"/>
      <c r="AA366" s="164"/>
      <c r="AB366" s="164"/>
      <c r="AC366" s="164"/>
      <c r="AD366" s="164"/>
      <c r="AE366" s="164"/>
      <c r="AF366" s="164"/>
      <c r="AG366" s="164"/>
    </row>
    <row r="367" ht="15.75" customHeight="1" spans="1:33" x14ac:dyDescent="0.25">
      <c r="A367" s="164"/>
      <c r="B367" s="164"/>
      <c r="C367" s="164"/>
      <c r="D367" s="164"/>
      <c r="E367" s="164"/>
      <c r="F367" s="164"/>
      <c r="G367" s="164"/>
      <c r="H367" s="164"/>
      <c r="I367" s="164"/>
      <c r="J367" s="164"/>
      <c r="K367" s="164"/>
      <c r="L367" s="164"/>
      <c r="M367" s="164"/>
      <c r="N367" s="164"/>
      <c r="O367" s="164"/>
      <c r="P367" s="164"/>
      <c r="Q367" s="164"/>
      <c r="R367" s="164"/>
      <c r="S367" s="164"/>
      <c r="T367" s="164"/>
      <c r="U367" s="164"/>
      <c r="V367" s="164"/>
      <c r="W367" s="164"/>
      <c r="X367" s="164"/>
      <c r="Y367" s="164"/>
      <c r="Z367" s="164"/>
      <c r="AA367" s="164"/>
      <c r="AB367" s="164"/>
      <c r="AC367" s="164"/>
      <c r="AD367" s="164"/>
      <c r="AE367" s="164"/>
      <c r="AF367" s="164"/>
      <c r="AG367" s="164"/>
    </row>
    <row r="368" ht="15.75" customHeight="1" spans="1:33" x14ac:dyDescent="0.25">
      <c r="A368" s="164"/>
      <c r="B368" s="164"/>
      <c r="C368" s="164"/>
      <c r="D368" s="164"/>
      <c r="E368" s="164"/>
      <c r="F368" s="164"/>
      <c r="G368" s="164"/>
      <c r="H368" s="164"/>
      <c r="I368" s="164"/>
      <c r="J368" s="164"/>
      <c r="K368" s="164"/>
      <c r="L368" s="164"/>
      <c r="M368" s="164"/>
      <c r="N368" s="164"/>
      <c r="O368" s="164"/>
      <c r="P368" s="164"/>
      <c r="Q368" s="164"/>
      <c r="R368" s="164"/>
      <c r="S368" s="164"/>
      <c r="T368" s="164"/>
      <c r="U368" s="164"/>
      <c r="V368" s="164"/>
      <c r="W368" s="164"/>
      <c r="X368" s="164"/>
      <c r="Y368" s="164"/>
      <c r="Z368" s="164"/>
      <c r="AA368" s="164"/>
      <c r="AB368" s="164"/>
      <c r="AC368" s="164"/>
      <c r="AD368" s="164"/>
      <c r="AE368" s="164"/>
      <c r="AF368" s="164"/>
      <c r="AG368" s="164"/>
    </row>
    <row r="369" ht="15.75" customHeight="1" spans="1:33" x14ac:dyDescent="0.25">
      <c r="A369" s="164"/>
      <c r="B369" s="164"/>
      <c r="C369" s="164"/>
      <c r="D369" s="164"/>
      <c r="E369" s="164"/>
      <c r="F369" s="164"/>
      <c r="G369" s="164"/>
      <c r="H369" s="164"/>
      <c r="I369" s="164"/>
      <c r="J369" s="164"/>
      <c r="K369" s="164"/>
      <c r="L369" s="164"/>
      <c r="M369" s="164"/>
      <c r="N369" s="164"/>
      <c r="O369" s="164"/>
      <c r="P369" s="164"/>
      <c r="Q369" s="164"/>
      <c r="R369" s="164"/>
      <c r="S369" s="164"/>
      <c r="T369" s="164"/>
      <c r="U369" s="164"/>
      <c r="V369" s="164"/>
      <c r="W369" s="164"/>
      <c r="X369" s="164"/>
      <c r="Y369" s="164"/>
      <c r="Z369" s="164"/>
      <c r="AA369" s="164"/>
      <c r="AB369" s="164"/>
      <c r="AC369" s="164"/>
      <c r="AD369" s="164"/>
      <c r="AE369" s="164"/>
      <c r="AF369" s="164"/>
      <c r="AG369" s="164"/>
    </row>
    <row r="370" ht="15.75" customHeight="1" spans="1:33" x14ac:dyDescent="0.25">
      <c r="A370" s="164"/>
      <c r="B370" s="164"/>
      <c r="C370" s="164"/>
      <c r="D370" s="164"/>
      <c r="E370" s="164"/>
      <c r="F370" s="164"/>
      <c r="G370" s="164"/>
      <c r="H370" s="164"/>
      <c r="I370" s="164"/>
      <c r="J370" s="164"/>
      <c r="K370" s="164"/>
      <c r="L370" s="164"/>
      <c r="M370" s="164"/>
      <c r="N370" s="164"/>
      <c r="O370" s="164"/>
      <c r="P370" s="164"/>
      <c r="Q370" s="164"/>
      <c r="R370" s="164"/>
      <c r="S370" s="164"/>
      <c r="T370" s="164"/>
      <c r="U370" s="164"/>
      <c r="V370" s="164"/>
      <c r="W370" s="164"/>
      <c r="X370" s="164"/>
      <c r="Y370" s="164"/>
      <c r="Z370" s="164"/>
      <c r="AA370" s="164"/>
      <c r="AB370" s="164"/>
      <c r="AC370" s="164"/>
      <c r="AD370" s="164"/>
      <c r="AE370" s="164"/>
      <c r="AF370" s="164"/>
      <c r="AG370" s="164"/>
    </row>
    <row r="371" ht="15.75" customHeight="1" spans="1:33" x14ac:dyDescent="0.25">
      <c r="A371" s="164"/>
      <c r="B371" s="164"/>
      <c r="C371" s="164"/>
      <c r="D371" s="164"/>
      <c r="E371" s="164"/>
      <c r="F371" s="164"/>
      <c r="G371" s="164"/>
      <c r="H371" s="164"/>
      <c r="I371" s="164"/>
      <c r="J371" s="164"/>
      <c r="K371" s="164"/>
      <c r="L371" s="164"/>
      <c r="M371" s="164"/>
      <c r="N371" s="164"/>
      <c r="O371" s="164"/>
      <c r="P371" s="164"/>
      <c r="Q371" s="164"/>
      <c r="R371" s="164"/>
      <c r="S371" s="164"/>
      <c r="T371" s="164"/>
      <c r="U371" s="164"/>
      <c r="V371" s="164"/>
      <c r="W371" s="164"/>
      <c r="X371" s="164"/>
      <c r="Y371" s="164"/>
      <c r="Z371" s="164"/>
      <c r="AA371" s="164"/>
      <c r="AB371" s="164"/>
      <c r="AC371" s="164"/>
      <c r="AD371" s="164"/>
      <c r="AE371" s="164"/>
      <c r="AF371" s="164"/>
      <c r="AG371" s="164"/>
    </row>
    <row r="372" ht="15.75" customHeight="1" spans="1:33" x14ac:dyDescent="0.25">
      <c r="A372" s="164"/>
      <c r="B372" s="164"/>
      <c r="C372" s="164"/>
      <c r="D372" s="164"/>
      <c r="E372" s="164"/>
      <c r="F372" s="164"/>
      <c r="G372" s="164"/>
      <c r="H372" s="164"/>
      <c r="I372" s="164"/>
      <c r="J372" s="164"/>
      <c r="K372" s="164"/>
      <c r="L372" s="164"/>
      <c r="M372" s="164"/>
      <c r="N372" s="164"/>
      <c r="O372" s="164"/>
      <c r="P372" s="164"/>
      <c r="Q372" s="164"/>
      <c r="R372" s="164"/>
      <c r="S372" s="164"/>
      <c r="T372" s="164"/>
      <c r="U372" s="164"/>
      <c r="V372" s="164"/>
      <c r="W372" s="164"/>
      <c r="X372" s="164"/>
      <c r="Y372" s="164"/>
      <c r="Z372" s="164"/>
      <c r="AA372" s="164"/>
      <c r="AB372" s="164"/>
      <c r="AC372" s="164"/>
      <c r="AD372" s="164"/>
      <c r="AE372" s="164"/>
      <c r="AF372" s="164"/>
      <c r="AG372" s="164"/>
    </row>
    <row r="373" ht="15.75" customHeight="1" spans="1:33" x14ac:dyDescent="0.25">
      <c r="A373" s="164"/>
      <c r="B373" s="164"/>
      <c r="C373" s="164"/>
      <c r="D373" s="164"/>
      <c r="E373" s="164"/>
      <c r="F373" s="164"/>
      <c r="G373" s="164"/>
      <c r="H373" s="164"/>
      <c r="I373" s="164"/>
      <c r="J373" s="164"/>
      <c r="K373" s="164"/>
      <c r="L373" s="164"/>
      <c r="M373" s="164"/>
      <c r="N373" s="164"/>
      <c r="O373" s="164"/>
      <c r="P373" s="164"/>
      <c r="Q373" s="164"/>
      <c r="R373" s="164"/>
      <c r="S373" s="164"/>
      <c r="T373" s="164"/>
      <c r="U373" s="164"/>
      <c r="V373" s="164"/>
      <c r="W373" s="164"/>
      <c r="X373" s="164"/>
      <c r="Y373" s="164"/>
      <c r="Z373" s="164"/>
      <c r="AA373" s="164"/>
      <c r="AB373" s="164"/>
      <c r="AC373" s="164"/>
      <c r="AD373" s="164"/>
      <c r="AE373" s="164"/>
      <c r="AF373" s="164"/>
      <c r="AG373" s="164"/>
    </row>
    <row r="374" ht="15.75" customHeight="1" spans="1:33" x14ac:dyDescent="0.25">
      <c r="A374" s="164"/>
      <c r="B374" s="164"/>
      <c r="C374" s="164"/>
      <c r="D374" s="164"/>
      <c r="E374" s="164"/>
      <c r="F374" s="164"/>
      <c r="G374" s="164"/>
      <c r="H374" s="164"/>
      <c r="I374" s="164"/>
      <c r="J374" s="164"/>
      <c r="K374" s="164"/>
      <c r="L374" s="164"/>
      <c r="M374" s="164"/>
      <c r="N374" s="164"/>
      <c r="O374" s="164"/>
      <c r="P374" s="164"/>
      <c r="Q374" s="164"/>
      <c r="R374" s="164"/>
      <c r="S374" s="164"/>
      <c r="T374" s="164"/>
      <c r="U374" s="164"/>
      <c r="V374" s="164"/>
      <c r="W374" s="164"/>
      <c r="X374" s="164"/>
      <c r="Y374" s="164"/>
      <c r="Z374" s="164"/>
      <c r="AA374" s="164"/>
      <c r="AB374" s="164"/>
      <c r="AC374" s="164"/>
      <c r="AD374" s="164"/>
      <c r="AE374" s="164"/>
      <c r="AF374" s="164"/>
      <c r="AG374" s="164"/>
    </row>
    <row r="375" ht="15.75" customHeight="1" spans="1:33" x14ac:dyDescent="0.25">
      <c r="A375" s="164"/>
      <c r="B375" s="164"/>
      <c r="C375" s="164"/>
      <c r="D375" s="164"/>
      <c r="E375" s="164"/>
      <c r="F375" s="164"/>
      <c r="G375" s="164"/>
      <c r="H375" s="164"/>
      <c r="I375" s="164"/>
      <c r="J375" s="164"/>
      <c r="K375" s="164"/>
      <c r="L375" s="164"/>
      <c r="M375" s="164"/>
      <c r="N375" s="164"/>
      <c r="O375" s="164"/>
      <c r="P375" s="164"/>
      <c r="Q375" s="164"/>
      <c r="R375" s="164"/>
      <c r="S375" s="164"/>
      <c r="T375" s="164"/>
      <c r="U375" s="164"/>
      <c r="V375" s="164"/>
      <c r="W375" s="164"/>
      <c r="X375" s="164"/>
      <c r="Y375" s="164"/>
      <c r="Z375" s="164"/>
      <c r="AA375" s="164"/>
      <c r="AB375" s="164"/>
      <c r="AC375" s="164"/>
      <c r="AD375" s="164"/>
      <c r="AE375" s="164"/>
      <c r="AF375" s="164"/>
      <c r="AG375" s="164"/>
    </row>
    <row r="376" ht="15.75" customHeight="1" spans="1:33" x14ac:dyDescent="0.25">
      <c r="A376" s="164"/>
      <c r="B376" s="164"/>
      <c r="C376" s="164"/>
      <c r="D376" s="164"/>
      <c r="E376" s="164"/>
      <c r="F376" s="164"/>
      <c r="G376" s="164"/>
      <c r="H376" s="164"/>
      <c r="I376" s="164"/>
      <c r="J376" s="164"/>
      <c r="K376" s="164"/>
      <c r="L376" s="164"/>
      <c r="M376" s="164"/>
      <c r="N376" s="164"/>
      <c r="O376" s="164"/>
      <c r="P376" s="164"/>
      <c r="Q376" s="164"/>
      <c r="R376" s="164"/>
      <c r="S376" s="164"/>
      <c r="T376" s="164"/>
      <c r="U376" s="164"/>
      <c r="V376" s="164"/>
      <c r="W376" s="164"/>
      <c r="X376" s="164"/>
      <c r="Y376" s="164"/>
      <c r="Z376" s="164"/>
      <c r="AA376" s="164"/>
      <c r="AB376" s="164"/>
      <c r="AC376" s="164"/>
      <c r="AD376" s="164"/>
      <c r="AE376" s="164"/>
      <c r="AF376" s="164"/>
      <c r="AG376" s="164"/>
    </row>
    <row r="377" ht="15.75" customHeight="1" spans="1:33" x14ac:dyDescent="0.25">
      <c r="A377" s="164"/>
      <c r="B377" s="164"/>
      <c r="C377" s="164"/>
      <c r="D377" s="164"/>
      <c r="E377" s="164"/>
      <c r="F377" s="164"/>
      <c r="G377" s="164"/>
      <c r="H377" s="164"/>
      <c r="I377" s="164"/>
      <c r="J377" s="164"/>
      <c r="K377" s="164"/>
      <c r="L377" s="164"/>
      <c r="M377" s="164"/>
      <c r="N377" s="164"/>
      <c r="O377" s="164"/>
      <c r="P377" s="164"/>
      <c r="Q377" s="164"/>
      <c r="R377" s="164"/>
      <c r="S377" s="164"/>
      <c r="T377" s="164"/>
      <c r="U377" s="164"/>
      <c r="V377" s="164"/>
      <c r="W377" s="164"/>
      <c r="X377" s="164"/>
      <c r="Y377" s="164"/>
      <c r="Z377" s="164"/>
      <c r="AA377" s="164"/>
      <c r="AB377" s="164"/>
      <c r="AC377" s="164"/>
      <c r="AD377" s="164"/>
      <c r="AE377" s="164"/>
      <c r="AF377" s="164"/>
      <c r="AG377" s="164"/>
    </row>
    <row r="378" ht="15.75" customHeight="1" spans="1:33" x14ac:dyDescent="0.25">
      <c r="A378" s="164"/>
      <c r="B378" s="164"/>
      <c r="C378" s="164"/>
      <c r="D378" s="164"/>
      <c r="E378" s="164"/>
      <c r="F378" s="164"/>
      <c r="G378" s="164"/>
      <c r="H378" s="164"/>
      <c r="I378" s="164"/>
      <c r="J378" s="164"/>
      <c r="K378" s="164"/>
      <c r="L378" s="164"/>
      <c r="M378" s="164"/>
      <c r="N378" s="164"/>
      <c r="O378" s="164"/>
      <c r="P378" s="164"/>
      <c r="Q378" s="164"/>
      <c r="R378" s="164"/>
      <c r="S378" s="164"/>
      <c r="T378" s="164"/>
      <c r="U378" s="164"/>
      <c r="V378" s="164"/>
      <c r="W378" s="164"/>
      <c r="X378" s="164"/>
      <c r="Y378" s="164"/>
      <c r="Z378" s="164"/>
      <c r="AA378" s="164"/>
      <c r="AB378" s="164"/>
      <c r="AC378" s="164"/>
      <c r="AD378" s="164"/>
      <c r="AE378" s="164"/>
      <c r="AF378" s="164"/>
      <c r="AG378" s="164"/>
    </row>
    <row r="379" ht="15.75" customHeight="1" spans="1:33" x14ac:dyDescent="0.25">
      <c r="A379" s="164"/>
      <c r="B379" s="164"/>
      <c r="C379" s="164"/>
      <c r="D379" s="164"/>
      <c r="E379" s="164"/>
      <c r="F379" s="164"/>
      <c r="G379" s="164"/>
      <c r="H379" s="164"/>
      <c r="I379" s="164"/>
      <c r="J379" s="164"/>
      <c r="K379" s="164"/>
      <c r="L379" s="164"/>
      <c r="M379" s="164"/>
      <c r="N379" s="164"/>
      <c r="O379" s="164"/>
      <c r="P379" s="164"/>
      <c r="Q379" s="164"/>
      <c r="R379" s="164"/>
      <c r="S379" s="164"/>
      <c r="T379" s="164"/>
      <c r="U379" s="164"/>
      <c r="V379" s="164"/>
      <c r="W379" s="164"/>
      <c r="X379" s="164"/>
      <c r="Y379" s="164"/>
      <c r="Z379" s="164"/>
      <c r="AA379" s="164"/>
      <c r="AB379" s="164"/>
      <c r="AC379" s="164"/>
      <c r="AD379" s="164"/>
      <c r="AE379" s="164"/>
      <c r="AF379" s="164"/>
      <c r="AG379" s="164"/>
    </row>
    <row r="380" ht="15.75" customHeight="1" spans="1:33" x14ac:dyDescent="0.25">
      <c r="A380" s="164"/>
      <c r="B380" s="164"/>
      <c r="C380" s="164"/>
      <c r="D380" s="164"/>
      <c r="E380" s="164"/>
      <c r="F380" s="164"/>
      <c r="G380" s="164"/>
      <c r="H380" s="164"/>
      <c r="I380" s="164"/>
      <c r="J380" s="164"/>
      <c r="K380" s="164"/>
      <c r="L380" s="164"/>
      <c r="M380" s="164"/>
      <c r="N380" s="164"/>
      <c r="O380" s="164"/>
      <c r="P380" s="164"/>
      <c r="Q380" s="164"/>
      <c r="R380" s="164"/>
      <c r="S380" s="164"/>
      <c r="T380" s="164"/>
      <c r="U380" s="164"/>
      <c r="V380" s="164"/>
      <c r="W380" s="164"/>
      <c r="X380" s="164"/>
      <c r="Y380" s="164"/>
      <c r="Z380" s="164"/>
      <c r="AA380" s="164"/>
      <c r="AB380" s="164"/>
      <c r="AC380" s="164"/>
      <c r="AD380" s="164"/>
      <c r="AE380" s="164"/>
      <c r="AF380" s="164"/>
      <c r="AG380" s="164"/>
    </row>
    <row r="381" ht="15.75" customHeight="1" spans="1:33" x14ac:dyDescent="0.25">
      <c r="A381" s="164"/>
      <c r="B381" s="164"/>
      <c r="C381" s="164"/>
      <c r="D381" s="164"/>
      <c r="E381" s="164"/>
      <c r="F381" s="164"/>
      <c r="G381" s="164"/>
      <c r="H381" s="164"/>
      <c r="I381" s="164"/>
      <c r="J381" s="164"/>
      <c r="K381" s="164"/>
      <c r="L381" s="164"/>
      <c r="M381" s="164"/>
      <c r="N381" s="164"/>
      <c r="O381" s="164"/>
      <c r="P381" s="164"/>
      <c r="Q381" s="164"/>
      <c r="R381" s="164"/>
      <c r="S381" s="164"/>
      <c r="T381" s="164"/>
      <c r="U381" s="164"/>
      <c r="V381" s="164"/>
      <c r="W381" s="164"/>
      <c r="X381" s="164"/>
      <c r="Y381" s="164"/>
      <c r="Z381" s="164"/>
      <c r="AA381" s="164"/>
      <c r="AB381" s="164"/>
      <c r="AC381" s="164"/>
      <c r="AD381" s="164"/>
      <c r="AE381" s="164"/>
      <c r="AF381" s="164"/>
      <c r="AG381" s="164"/>
    </row>
    <row r="382" ht="15.75" customHeight="1" spans="1:33" x14ac:dyDescent="0.25">
      <c r="A382" s="164"/>
      <c r="B382" s="164"/>
      <c r="C382" s="164"/>
      <c r="D382" s="164"/>
      <c r="E382" s="164"/>
      <c r="F382" s="164"/>
      <c r="G382" s="164"/>
      <c r="H382" s="164"/>
      <c r="I382" s="164"/>
      <c r="J382" s="164"/>
      <c r="K382" s="164"/>
      <c r="L382" s="164"/>
      <c r="M382" s="164"/>
      <c r="N382" s="164"/>
      <c r="O382" s="164"/>
      <c r="P382" s="164"/>
      <c r="Q382" s="164"/>
      <c r="R382" s="164"/>
      <c r="S382" s="164"/>
      <c r="T382" s="164"/>
      <c r="U382" s="164"/>
      <c r="V382" s="164"/>
      <c r="W382" s="164"/>
      <c r="X382" s="164"/>
      <c r="Y382" s="164"/>
      <c r="Z382" s="164"/>
      <c r="AA382" s="164"/>
      <c r="AB382" s="164"/>
      <c r="AC382" s="164"/>
      <c r="AD382" s="164"/>
      <c r="AE382" s="164"/>
      <c r="AF382" s="164"/>
      <c r="AG382" s="164"/>
    </row>
    <row r="383" ht="15.75" customHeight="1" spans="1:33" x14ac:dyDescent="0.25">
      <c r="A383" s="164"/>
      <c r="B383" s="164"/>
      <c r="C383" s="164"/>
      <c r="D383" s="164"/>
      <c r="E383" s="164"/>
      <c r="F383" s="164"/>
      <c r="G383" s="164"/>
      <c r="H383" s="164"/>
      <c r="I383" s="164"/>
      <c r="J383" s="164"/>
      <c r="K383" s="164"/>
      <c r="L383" s="164"/>
      <c r="M383" s="164"/>
      <c r="N383" s="164"/>
      <c r="O383" s="164"/>
      <c r="P383" s="164"/>
      <c r="Q383" s="164"/>
      <c r="R383" s="164"/>
      <c r="S383" s="164"/>
      <c r="T383" s="164"/>
      <c r="U383" s="164"/>
      <c r="V383" s="164"/>
      <c r="W383" s="164"/>
      <c r="X383" s="164"/>
      <c r="Y383" s="164"/>
      <c r="Z383" s="164"/>
      <c r="AA383" s="164"/>
      <c r="AB383" s="164"/>
      <c r="AC383" s="164"/>
      <c r="AD383" s="164"/>
      <c r="AE383" s="164"/>
      <c r="AF383" s="164"/>
      <c r="AG383" s="164"/>
    </row>
    <row r="384" ht="15.75" customHeight="1" spans="1:33" x14ac:dyDescent="0.25">
      <c r="A384" s="164"/>
      <c r="B384" s="164"/>
      <c r="C384" s="164"/>
      <c r="D384" s="164"/>
      <c r="E384" s="164"/>
      <c r="F384" s="164"/>
      <c r="G384" s="164"/>
      <c r="H384" s="164"/>
      <c r="I384" s="164"/>
      <c r="J384" s="164"/>
      <c r="K384" s="164"/>
      <c r="L384" s="164"/>
      <c r="M384" s="164"/>
      <c r="N384" s="164"/>
      <c r="O384" s="164"/>
      <c r="P384" s="164"/>
      <c r="Q384" s="164"/>
      <c r="R384" s="164"/>
      <c r="S384" s="164"/>
      <c r="T384" s="164"/>
      <c r="U384" s="164"/>
      <c r="V384" s="164"/>
      <c r="W384" s="164"/>
      <c r="X384" s="164"/>
      <c r="Y384" s="164"/>
      <c r="Z384" s="164"/>
      <c r="AA384" s="164"/>
      <c r="AB384" s="164"/>
      <c r="AC384" s="164"/>
      <c r="AD384" s="164"/>
      <c r="AE384" s="164"/>
      <c r="AF384" s="164"/>
      <c r="AG384" s="164"/>
    </row>
    <row r="385" ht="15.75" customHeight="1" spans="1:33" x14ac:dyDescent="0.25">
      <c r="A385" s="164"/>
      <c r="B385" s="164"/>
      <c r="C385" s="164"/>
      <c r="D385" s="164"/>
      <c r="E385" s="164"/>
      <c r="F385" s="164"/>
      <c r="G385" s="164"/>
      <c r="H385" s="164"/>
      <c r="I385" s="164"/>
      <c r="J385" s="164"/>
      <c r="K385" s="164"/>
      <c r="L385" s="164"/>
      <c r="M385" s="164"/>
      <c r="N385" s="164"/>
      <c r="O385" s="164"/>
      <c r="P385" s="164"/>
      <c r="Q385" s="164"/>
      <c r="R385" s="164"/>
      <c r="S385" s="164"/>
      <c r="T385" s="164"/>
      <c r="U385" s="164"/>
      <c r="V385" s="164"/>
      <c r="W385" s="164"/>
      <c r="X385" s="164"/>
      <c r="Y385" s="164"/>
      <c r="Z385" s="164"/>
      <c r="AA385" s="164"/>
      <c r="AB385" s="164"/>
      <c r="AC385" s="164"/>
      <c r="AD385" s="164"/>
      <c r="AE385" s="164"/>
      <c r="AF385" s="164"/>
      <c r="AG385" s="164"/>
    </row>
    <row r="386" ht="15.75" customHeight="1" spans="1:33" x14ac:dyDescent="0.25">
      <c r="A386" s="164"/>
      <c r="B386" s="164"/>
      <c r="C386" s="164"/>
      <c r="D386" s="164"/>
      <c r="E386" s="164"/>
      <c r="F386" s="164"/>
      <c r="G386" s="164"/>
      <c r="H386" s="164"/>
      <c r="I386" s="164"/>
      <c r="J386" s="164"/>
      <c r="K386" s="164"/>
      <c r="L386" s="164"/>
      <c r="M386" s="164"/>
      <c r="N386" s="164"/>
      <c r="O386" s="164"/>
      <c r="P386" s="164"/>
      <c r="Q386" s="164"/>
      <c r="R386" s="164"/>
      <c r="S386" s="164"/>
      <c r="T386" s="164"/>
      <c r="U386" s="164"/>
      <c r="V386" s="164"/>
      <c r="W386" s="164"/>
      <c r="X386" s="164"/>
      <c r="Y386" s="164"/>
      <c r="Z386" s="164"/>
      <c r="AA386" s="164"/>
      <c r="AB386" s="164"/>
      <c r="AC386" s="164"/>
      <c r="AD386" s="164"/>
      <c r="AE386" s="164"/>
      <c r="AF386" s="164"/>
      <c r="AG386" s="164"/>
    </row>
    <row r="387" ht="15.75" customHeight="1" spans="1:33" x14ac:dyDescent="0.25">
      <c r="A387" s="164"/>
      <c r="B387" s="164"/>
      <c r="C387" s="164"/>
      <c r="D387" s="164"/>
      <c r="E387" s="164"/>
      <c r="F387" s="164"/>
      <c r="G387" s="164"/>
      <c r="H387" s="164"/>
      <c r="I387" s="164"/>
      <c r="J387" s="164"/>
      <c r="K387" s="164"/>
      <c r="L387" s="164"/>
      <c r="M387" s="164"/>
      <c r="N387" s="164"/>
      <c r="O387" s="164"/>
      <c r="P387" s="164"/>
      <c r="Q387" s="164"/>
      <c r="R387" s="164"/>
      <c r="S387" s="164"/>
      <c r="T387" s="164"/>
      <c r="U387" s="164"/>
      <c r="V387" s="164"/>
      <c r="W387" s="164"/>
      <c r="X387" s="164"/>
      <c r="Y387" s="164"/>
      <c r="Z387" s="164"/>
      <c r="AA387" s="164"/>
      <c r="AB387" s="164"/>
      <c r="AC387" s="164"/>
      <c r="AD387" s="164"/>
      <c r="AE387" s="164"/>
      <c r="AF387" s="164"/>
      <c r="AG387" s="164"/>
    </row>
    <row r="388" ht="15.75" customHeight="1" spans="1:33" x14ac:dyDescent="0.25">
      <c r="A388" s="164"/>
      <c r="B388" s="164"/>
      <c r="C388" s="164"/>
      <c r="D388" s="164"/>
      <c r="E388" s="164"/>
      <c r="F388" s="164"/>
      <c r="G388" s="164"/>
      <c r="H388" s="164"/>
      <c r="I388" s="164"/>
      <c r="J388" s="164"/>
      <c r="K388" s="164"/>
      <c r="L388" s="164"/>
      <c r="M388" s="164"/>
      <c r="N388" s="164"/>
      <c r="O388" s="164"/>
      <c r="P388" s="164"/>
      <c r="Q388" s="164"/>
      <c r="R388" s="164"/>
      <c r="S388" s="164"/>
      <c r="T388" s="164"/>
      <c r="U388" s="164"/>
      <c r="V388" s="164"/>
      <c r="W388" s="164"/>
      <c r="X388" s="164"/>
      <c r="Y388" s="164"/>
      <c r="Z388" s="164"/>
      <c r="AA388" s="164"/>
      <c r="AB388" s="164"/>
      <c r="AC388" s="164"/>
      <c r="AD388" s="164"/>
      <c r="AE388" s="164"/>
      <c r="AF388" s="164"/>
      <c r="AG388" s="164"/>
    </row>
    <row r="389" ht="15.75" customHeight="1" spans="1:33" x14ac:dyDescent="0.25">
      <c r="A389" s="164"/>
      <c r="B389" s="164"/>
      <c r="C389" s="164"/>
      <c r="D389" s="164"/>
      <c r="E389" s="164"/>
      <c r="F389" s="164"/>
      <c r="G389" s="164"/>
      <c r="H389" s="164"/>
      <c r="I389" s="164"/>
      <c r="J389" s="164"/>
      <c r="K389" s="164"/>
      <c r="L389" s="164"/>
      <c r="M389" s="164"/>
      <c r="N389" s="164"/>
      <c r="O389" s="164"/>
      <c r="P389" s="164"/>
      <c r="Q389" s="164"/>
      <c r="R389" s="164"/>
      <c r="S389" s="164"/>
      <c r="T389" s="164"/>
      <c r="U389" s="164"/>
      <c r="V389" s="164"/>
      <c r="W389" s="164"/>
      <c r="X389" s="164"/>
      <c r="Y389" s="164"/>
      <c r="Z389" s="164"/>
      <c r="AA389" s="164"/>
      <c r="AB389" s="164"/>
      <c r="AC389" s="164"/>
      <c r="AD389" s="164"/>
      <c r="AE389" s="164"/>
      <c r="AF389" s="164"/>
      <c r="AG389" s="164"/>
    </row>
    <row r="390" ht="15.75" customHeight="1" spans="1:33" x14ac:dyDescent="0.25">
      <c r="A390" s="164"/>
      <c r="B390" s="164"/>
      <c r="C390" s="164"/>
      <c r="D390" s="164"/>
      <c r="E390" s="164"/>
      <c r="F390" s="164"/>
      <c r="G390" s="164"/>
      <c r="H390" s="164"/>
      <c r="I390" s="164"/>
      <c r="J390" s="164"/>
      <c r="K390" s="164"/>
      <c r="L390" s="164"/>
      <c r="M390" s="164"/>
      <c r="N390" s="164"/>
      <c r="O390" s="164"/>
      <c r="P390" s="164"/>
      <c r="Q390" s="164"/>
      <c r="R390" s="164"/>
      <c r="S390" s="164"/>
      <c r="T390" s="164"/>
      <c r="U390" s="164"/>
      <c r="V390" s="164"/>
      <c r="W390" s="164"/>
      <c r="X390" s="164"/>
      <c r="Y390" s="164"/>
      <c r="Z390" s="164"/>
      <c r="AA390" s="164"/>
      <c r="AB390" s="164"/>
      <c r="AC390" s="164"/>
      <c r="AD390" s="164"/>
      <c r="AE390" s="164"/>
      <c r="AF390" s="164"/>
      <c r="AG390" s="164"/>
    </row>
    <row r="391" ht="15.75" customHeight="1" spans="1:33" x14ac:dyDescent="0.25">
      <c r="A391" s="164"/>
      <c r="B391" s="164"/>
      <c r="C391" s="164"/>
      <c r="D391" s="164"/>
      <c r="E391" s="164"/>
      <c r="F391" s="164"/>
      <c r="G391" s="164"/>
      <c r="H391" s="164"/>
      <c r="I391" s="164"/>
      <c r="J391" s="164"/>
      <c r="K391" s="164"/>
      <c r="L391" s="164"/>
      <c r="M391" s="164"/>
      <c r="N391" s="164"/>
      <c r="O391" s="164"/>
      <c r="P391" s="164"/>
      <c r="Q391" s="164"/>
      <c r="R391" s="164"/>
      <c r="S391" s="164"/>
      <c r="T391" s="164"/>
      <c r="U391" s="164"/>
      <c r="V391" s="164"/>
      <c r="W391" s="164"/>
      <c r="X391" s="164"/>
      <c r="Y391" s="164"/>
      <c r="Z391" s="164"/>
      <c r="AA391" s="164"/>
      <c r="AB391" s="164"/>
      <c r="AC391" s="164"/>
      <c r="AD391" s="164"/>
      <c r="AE391" s="164"/>
      <c r="AF391" s="164"/>
      <c r="AG391" s="164"/>
    </row>
    <row r="392" ht="15.75" customHeight="1" spans="1:33" x14ac:dyDescent="0.25">
      <c r="A392" s="164"/>
      <c r="B392" s="164"/>
      <c r="C392" s="164"/>
      <c r="D392" s="164"/>
      <c r="E392" s="164"/>
      <c r="F392" s="164"/>
      <c r="G392" s="164"/>
      <c r="H392" s="164"/>
      <c r="I392" s="164"/>
      <c r="J392" s="164"/>
      <c r="K392" s="164"/>
      <c r="L392" s="164"/>
      <c r="M392" s="164"/>
      <c r="N392" s="164"/>
      <c r="O392" s="164"/>
      <c r="P392" s="164"/>
      <c r="Q392" s="164"/>
      <c r="R392" s="164"/>
      <c r="S392" s="164"/>
      <c r="T392" s="164"/>
      <c r="U392" s="164"/>
      <c r="V392" s="164"/>
      <c r="W392" s="164"/>
      <c r="X392" s="164"/>
      <c r="Y392" s="164"/>
      <c r="Z392" s="164"/>
      <c r="AA392" s="164"/>
      <c r="AB392" s="164"/>
      <c r="AC392" s="164"/>
      <c r="AD392" s="164"/>
      <c r="AE392" s="164"/>
      <c r="AF392" s="164"/>
      <c r="AG392" s="164"/>
    </row>
    <row r="393" ht="15.75" customHeight="1" spans="1:33" x14ac:dyDescent="0.25">
      <c r="A393" s="164"/>
      <c r="B393" s="164"/>
      <c r="C393" s="164"/>
      <c r="D393" s="164"/>
      <c r="E393" s="164"/>
      <c r="F393" s="164"/>
      <c r="G393" s="164"/>
      <c r="H393" s="164"/>
      <c r="I393" s="164"/>
      <c r="J393" s="164"/>
      <c r="K393" s="164"/>
      <c r="L393" s="164"/>
      <c r="M393" s="164"/>
      <c r="N393" s="164"/>
      <c r="O393" s="164"/>
      <c r="P393" s="164"/>
      <c r="Q393" s="164"/>
      <c r="R393" s="164"/>
      <c r="S393" s="164"/>
      <c r="T393" s="164"/>
      <c r="U393" s="164"/>
      <c r="V393" s="164"/>
      <c r="W393" s="164"/>
      <c r="X393" s="164"/>
      <c r="Y393" s="164"/>
      <c r="Z393" s="164"/>
      <c r="AA393" s="164"/>
      <c r="AB393" s="164"/>
      <c r="AC393" s="164"/>
      <c r="AD393" s="164"/>
      <c r="AE393" s="164"/>
      <c r="AF393" s="164"/>
      <c r="AG393" s="164"/>
    </row>
    <row r="394" ht="15.75" customHeight="1" spans="1:33" x14ac:dyDescent="0.25">
      <c r="A394" s="164"/>
      <c r="B394" s="164"/>
      <c r="C394" s="164"/>
      <c r="D394" s="164"/>
      <c r="E394" s="164"/>
      <c r="F394" s="164"/>
      <c r="G394" s="164"/>
      <c r="H394" s="164"/>
      <c r="I394" s="164"/>
      <c r="J394" s="164"/>
      <c r="K394" s="164"/>
      <c r="L394" s="164"/>
      <c r="M394" s="164"/>
      <c r="N394" s="164"/>
      <c r="O394" s="164"/>
      <c r="P394" s="164"/>
      <c r="Q394" s="164"/>
      <c r="R394" s="164"/>
      <c r="S394" s="164"/>
      <c r="T394" s="164"/>
      <c r="U394" s="164"/>
      <c r="V394" s="164"/>
      <c r="W394" s="164"/>
      <c r="X394" s="164"/>
      <c r="Y394" s="164"/>
      <c r="Z394" s="164"/>
      <c r="AA394" s="164"/>
      <c r="AB394" s="164"/>
      <c r="AC394" s="164"/>
      <c r="AD394" s="164"/>
      <c r="AE394" s="164"/>
      <c r="AF394" s="164"/>
      <c r="AG394" s="164"/>
    </row>
    <row r="395" ht="15.75" customHeight="1" spans="1:33" x14ac:dyDescent="0.25">
      <c r="A395" s="164"/>
      <c r="B395" s="164"/>
      <c r="C395" s="164"/>
      <c r="D395" s="164"/>
      <c r="E395" s="164"/>
      <c r="F395" s="164"/>
      <c r="G395" s="164"/>
      <c r="H395" s="164"/>
      <c r="I395" s="164"/>
      <c r="J395" s="164"/>
      <c r="K395" s="164"/>
      <c r="L395" s="164"/>
      <c r="M395" s="164"/>
      <c r="N395" s="164"/>
      <c r="O395" s="164"/>
      <c r="P395" s="164"/>
      <c r="Q395" s="164"/>
      <c r="R395" s="164"/>
      <c r="S395" s="164"/>
      <c r="T395" s="164"/>
      <c r="U395" s="164"/>
      <c r="V395" s="164"/>
      <c r="W395" s="164"/>
      <c r="X395" s="164"/>
      <c r="Y395" s="164"/>
      <c r="Z395" s="164"/>
      <c r="AA395" s="164"/>
      <c r="AB395" s="164"/>
      <c r="AC395" s="164"/>
      <c r="AD395" s="164"/>
      <c r="AE395" s="164"/>
      <c r="AF395" s="164"/>
      <c r="AG395" s="164"/>
    </row>
    <row r="396" ht="15.75" customHeight="1" spans="1:33" x14ac:dyDescent="0.25">
      <c r="A396" s="164"/>
      <c r="B396" s="164"/>
      <c r="C396" s="164"/>
      <c r="D396" s="164"/>
      <c r="E396" s="164"/>
      <c r="F396" s="164"/>
      <c r="G396" s="164"/>
      <c r="H396" s="164"/>
      <c r="I396" s="164"/>
      <c r="J396" s="164"/>
      <c r="K396" s="164"/>
      <c r="L396" s="164"/>
      <c r="M396" s="164"/>
      <c r="N396" s="164"/>
      <c r="O396" s="164"/>
      <c r="P396" s="164"/>
      <c r="Q396" s="164"/>
      <c r="R396" s="164"/>
      <c r="S396" s="164"/>
      <c r="T396" s="164"/>
      <c r="U396" s="164"/>
      <c r="V396" s="164"/>
      <c r="W396" s="164"/>
      <c r="X396" s="164"/>
      <c r="Y396" s="164"/>
      <c r="Z396" s="164"/>
      <c r="AA396" s="164"/>
      <c r="AB396" s="164"/>
      <c r="AC396" s="164"/>
      <c r="AD396" s="164"/>
      <c r="AE396" s="164"/>
      <c r="AF396" s="164"/>
      <c r="AG396" s="164"/>
    </row>
    <row r="397" ht="15.75" customHeight="1" spans="1:33" x14ac:dyDescent="0.25">
      <c r="A397" s="164"/>
      <c r="B397" s="164"/>
      <c r="C397" s="164"/>
      <c r="D397" s="164"/>
      <c r="E397" s="164"/>
      <c r="F397" s="164"/>
      <c r="G397" s="164"/>
      <c r="H397" s="164"/>
      <c r="I397" s="164"/>
      <c r="J397" s="164"/>
      <c r="K397" s="164"/>
      <c r="L397" s="164"/>
      <c r="M397" s="164"/>
      <c r="N397" s="164"/>
      <c r="O397" s="164"/>
      <c r="P397" s="164"/>
      <c r="Q397" s="164"/>
      <c r="R397" s="164"/>
      <c r="S397" s="164"/>
      <c r="T397" s="164"/>
      <c r="U397" s="164"/>
      <c r="V397" s="164"/>
      <c r="W397" s="164"/>
      <c r="X397" s="164"/>
      <c r="Y397" s="164"/>
      <c r="Z397" s="164"/>
      <c r="AA397" s="164"/>
      <c r="AB397" s="164"/>
      <c r="AC397" s="164"/>
      <c r="AD397" s="164"/>
      <c r="AE397" s="164"/>
      <c r="AF397" s="164"/>
      <c r="AG397" s="164"/>
    </row>
    <row r="398" ht="15.75" customHeight="1" spans="1:33" x14ac:dyDescent="0.25">
      <c r="A398" s="164"/>
      <c r="B398" s="164"/>
      <c r="C398" s="164"/>
      <c r="D398" s="164"/>
      <c r="E398" s="164"/>
      <c r="F398" s="164"/>
      <c r="G398" s="164"/>
      <c r="H398" s="164"/>
      <c r="I398" s="164"/>
      <c r="J398" s="164"/>
      <c r="K398" s="164"/>
      <c r="L398" s="164"/>
      <c r="M398" s="164"/>
      <c r="N398" s="164"/>
      <c r="O398" s="164"/>
      <c r="P398" s="164"/>
      <c r="Q398" s="164"/>
      <c r="R398" s="164"/>
      <c r="S398" s="164"/>
      <c r="T398" s="164"/>
      <c r="U398" s="164"/>
      <c r="V398" s="164"/>
      <c r="W398" s="164"/>
      <c r="X398" s="164"/>
      <c r="Y398" s="164"/>
      <c r="Z398" s="164"/>
      <c r="AA398" s="164"/>
      <c r="AB398" s="164"/>
      <c r="AC398" s="164"/>
      <c r="AD398" s="164"/>
      <c r="AE398" s="164"/>
      <c r="AF398" s="164"/>
      <c r="AG398" s="164"/>
    </row>
    <row r="399" ht="15.75" customHeight="1" spans="1:33" x14ac:dyDescent="0.25">
      <c r="A399" s="164"/>
      <c r="B399" s="164"/>
      <c r="C399" s="164"/>
      <c r="D399" s="164"/>
      <c r="E399" s="164"/>
      <c r="F399" s="164"/>
      <c r="G399" s="164"/>
      <c r="H399" s="164"/>
      <c r="I399" s="164"/>
      <c r="J399" s="164"/>
      <c r="K399" s="164"/>
      <c r="L399" s="164"/>
      <c r="M399" s="164"/>
      <c r="N399" s="164"/>
      <c r="O399" s="164"/>
      <c r="P399" s="164"/>
      <c r="Q399" s="164"/>
      <c r="R399" s="164"/>
      <c r="S399" s="164"/>
      <c r="T399" s="164"/>
      <c r="U399" s="164"/>
      <c r="V399" s="164"/>
      <c r="W399" s="164"/>
      <c r="X399" s="164"/>
      <c r="Y399" s="164"/>
      <c r="Z399" s="164"/>
      <c r="AA399" s="164"/>
      <c r="AB399" s="164"/>
      <c r="AC399" s="164"/>
      <c r="AD399" s="164"/>
      <c r="AE399" s="164"/>
      <c r="AF399" s="164"/>
      <c r="AG399" s="164"/>
    </row>
    <row r="400" ht="15.75" customHeight="1" spans="1:33" x14ac:dyDescent="0.25">
      <c r="A400" s="164"/>
      <c r="B400" s="164"/>
      <c r="C400" s="164"/>
      <c r="D400" s="164"/>
      <c r="E400" s="164"/>
      <c r="F400" s="164"/>
      <c r="G400" s="164"/>
      <c r="H400" s="164"/>
      <c r="I400" s="164"/>
      <c r="J400" s="164"/>
      <c r="K400" s="164"/>
      <c r="L400" s="164"/>
      <c r="M400" s="164"/>
      <c r="N400" s="164"/>
      <c r="O400" s="164"/>
      <c r="P400" s="164"/>
      <c r="Q400" s="164"/>
      <c r="R400" s="164"/>
      <c r="S400" s="164"/>
      <c r="T400" s="164"/>
      <c r="U400" s="164"/>
      <c r="V400" s="164"/>
      <c r="W400" s="164"/>
      <c r="X400" s="164"/>
      <c r="Y400" s="164"/>
      <c r="Z400" s="164"/>
      <c r="AA400" s="164"/>
      <c r="AB400" s="164"/>
      <c r="AC400" s="164"/>
      <c r="AD400" s="164"/>
      <c r="AE400" s="164"/>
      <c r="AF400" s="164"/>
      <c r="AG400" s="164"/>
    </row>
    <row r="401" ht="15.75" customHeight="1" spans="1:33" x14ac:dyDescent="0.25">
      <c r="A401" s="164"/>
      <c r="B401" s="164"/>
      <c r="C401" s="164"/>
      <c r="D401" s="164"/>
      <c r="E401" s="164"/>
      <c r="F401" s="164"/>
      <c r="G401" s="164"/>
      <c r="H401" s="164"/>
      <c r="I401" s="164"/>
      <c r="J401" s="164"/>
      <c r="K401" s="164"/>
      <c r="L401" s="164"/>
      <c r="M401" s="164"/>
      <c r="N401" s="164"/>
      <c r="O401" s="164"/>
      <c r="P401" s="164"/>
      <c r="Q401" s="164"/>
      <c r="R401" s="164"/>
      <c r="S401" s="164"/>
      <c r="T401" s="164"/>
      <c r="U401" s="164"/>
      <c r="V401" s="164"/>
      <c r="W401" s="164"/>
      <c r="X401" s="164"/>
      <c r="Y401" s="164"/>
      <c r="Z401" s="164"/>
      <c r="AA401" s="164"/>
      <c r="AB401" s="164"/>
      <c r="AC401" s="164"/>
      <c r="AD401" s="164"/>
      <c r="AE401" s="164"/>
      <c r="AF401" s="164"/>
      <c r="AG401" s="164"/>
    </row>
    <row r="402" ht="15.75" customHeight="1" spans="1:33" x14ac:dyDescent="0.25">
      <c r="A402" s="164"/>
      <c r="B402" s="164"/>
      <c r="C402" s="164"/>
      <c r="D402" s="164"/>
      <c r="E402" s="164"/>
      <c r="F402" s="164"/>
      <c r="G402" s="164"/>
      <c r="H402" s="164"/>
      <c r="I402" s="164"/>
      <c r="J402" s="164"/>
      <c r="K402" s="164"/>
      <c r="L402" s="164"/>
      <c r="M402" s="164"/>
      <c r="N402" s="164"/>
      <c r="O402" s="164"/>
      <c r="P402" s="164"/>
      <c r="Q402" s="164"/>
      <c r="R402" s="164"/>
      <c r="S402" s="164"/>
      <c r="T402" s="164"/>
      <c r="U402" s="164"/>
      <c r="V402" s="164"/>
      <c r="W402" s="164"/>
      <c r="X402" s="164"/>
      <c r="Y402" s="164"/>
      <c r="Z402" s="164"/>
      <c r="AA402" s="164"/>
      <c r="AB402" s="164"/>
      <c r="AC402" s="164"/>
      <c r="AD402" s="164"/>
      <c r="AE402" s="164"/>
      <c r="AF402" s="164"/>
      <c r="AG402" s="164"/>
    </row>
    <row r="403" ht="15.75" customHeight="1" spans="1:33" x14ac:dyDescent="0.25">
      <c r="A403" s="164"/>
      <c r="B403" s="164"/>
      <c r="C403" s="164"/>
      <c r="D403" s="164"/>
      <c r="E403" s="164"/>
      <c r="F403" s="164"/>
      <c r="G403" s="164"/>
      <c r="H403" s="164"/>
      <c r="I403" s="164"/>
      <c r="J403" s="164"/>
      <c r="K403" s="164"/>
      <c r="L403" s="164"/>
      <c r="M403" s="164"/>
      <c r="N403" s="164"/>
      <c r="O403" s="164"/>
      <c r="P403" s="164"/>
      <c r="Q403" s="164"/>
      <c r="R403" s="164"/>
      <c r="S403" s="164"/>
      <c r="T403" s="164"/>
      <c r="U403" s="164"/>
      <c r="V403" s="164"/>
      <c r="W403" s="164"/>
      <c r="X403" s="164"/>
      <c r="Y403" s="164"/>
      <c r="Z403" s="164"/>
      <c r="AA403" s="164"/>
      <c r="AB403" s="164"/>
      <c r="AC403" s="164"/>
      <c r="AD403" s="164"/>
      <c r="AE403" s="164"/>
      <c r="AF403" s="164"/>
      <c r="AG403" s="164"/>
    </row>
    <row r="404" ht="15.75" customHeight="1" spans="1:33" x14ac:dyDescent="0.25">
      <c r="A404" s="164"/>
      <c r="B404" s="164"/>
      <c r="C404" s="164"/>
      <c r="D404" s="164"/>
      <c r="E404" s="164"/>
      <c r="F404" s="164"/>
      <c r="G404" s="164"/>
      <c r="H404" s="164"/>
      <c r="I404" s="164"/>
      <c r="J404" s="164"/>
      <c r="K404" s="164"/>
      <c r="L404" s="164"/>
      <c r="M404" s="164"/>
      <c r="N404" s="164"/>
      <c r="O404" s="164"/>
      <c r="P404" s="164"/>
      <c r="Q404" s="164"/>
      <c r="R404" s="164"/>
      <c r="S404" s="164"/>
      <c r="T404" s="164"/>
      <c r="U404" s="164"/>
      <c r="V404" s="164"/>
      <c r="W404" s="164"/>
      <c r="X404" s="164"/>
      <c r="Y404" s="164"/>
      <c r="Z404" s="164"/>
      <c r="AA404" s="164"/>
      <c r="AB404" s="164"/>
      <c r="AC404" s="164"/>
      <c r="AD404" s="164"/>
      <c r="AE404" s="164"/>
      <c r="AF404" s="164"/>
      <c r="AG404" s="164"/>
    </row>
    <row r="405" ht="15.75" customHeight="1" spans="1:33" x14ac:dyDescent="0.25">
      <c r="A405" s="164"/>
      <c r="B405" s="164"/>
      <c r="C405" s="164"/>
      <c r="D405" s="164"/>
      <c r="E405" s="164"/>
      <c r="F405" s="164"/>
      <c r="G405" s="164"/>
      <c r="H405" s="164"/>
      <c r="I405" s="164"/>
      <c r="J405" s="164"/>
      <c r="K405" s="164"/>
      <c r="L405" s="164"/>
      <c r="M405" s="164"/>
      <c r="N405" s="164"/>
      <c r="O405" s="164"/>
      <c r="P405" s="164"/>
      <c r="Q405" s="164"/>
      <c r="R405" s="164"/>
      <c r="S405" s="164"/>
      <c r="T405" s="164"/>
      <c r="U405" s="164"/>
      <c r="V405" s="164"/>
      <c r="W405" s="164"/>
      <c r="X405" s="164"/>
      <c r="Y405" s="164"/>
      <c r="Z405" s="164"/>
      <c r="AA405" s="164"/>
      <c r="AB405" s="164"/>
      <c r="AC405" s="164"/>
      <c r="AD405" s="164"/>
      <c r="AE405" s="164"/>
      <c r="AF405" s="164"/>
      <c r="AG405" s="164"/>
    </row>
    <row r="406" ht="15.75" customHeight="1" spans="1:33" x14ac:dyDescent="0.25">
      <c r="A406" s="164"/>
      <c r="B406" s="164"/>
      <c r="C406" s="164"/>
      <c r="D406" s="164"/>
      <c r="E406" s="164"/>
      <c r="F406" s="164"/>
      <c r="G406" s="164"/>
      <c r="H406" s="164"/>
      <c r="I406" s="164"/>
      <c r="J406" s="164"/>
      <c r="K406" s="164"/>
      <c r="L406" s="164"/>
      <c r="M406" s="164"/>
      <c r="N406" s="164"/>
      <c r="O406" s="164"/>
      <c r="P406" s="164"/>
      <c r="Q406" s="164"/>
      <c r="R406" s="164"/>
      <c r="S406" s="164"/>
      <c r="T406" s="164"/>
      <c r="U406" s="164"/>
      <c r="V406" s="164"/>
      <c r="W406" s="164"/>
      <c r="X406" s="164"/>
      <c r="Y406" s="164"/>
      <c r="Z406" s="164"/>
      <c r="AA406" s="164"/>
      <c r="AB406" s="164"/>
      <c r="AC406" s="164"/>
      <c r="AD406" s="164"/>
      <c r="AE406" s="164"/>
      <c r="AF406" s="164"/>
      <c r="AG406" s="164"/>
    </row>
    <row r="407" ht="15.75" customHeight="1" spans="1:33" x14ac:dyDescent="0.25">
      <c r="A407" s="164"/>
      <c r="B407" s="164"/>
      <c r="C407" s="164"/>
      <c r="D407" s="164"/>
      <c r="E407" s="164"/>
      <c r="F407" s="164"/>
      <c r="G407" s="164"/>
      <c r="H407" s="164"/>
      <c r="I407" s="164"/>
      <c r="J407" s="164"/>
      <c r="K407" s="164"/>
      <c r="L407" s="164"/>
      <c r="M407" s="164"/>
      <c r="N407" s="164"/>
      <c r="O407" s="164"/>
      <c r="P407" s="164"/>
      <c r="Q407" s="164"/>
      <c r="R407" s="164"/>
      <c r="S407" s="164"/>
      <c r="T407" s="164"/>
      <c r="U407" s="164"/>
      <c r="V407" s="164"/>
      <c r="W407" s="164"/>
      <c r="X407" s="164"/>
      <c r="Y407" s="164"/>
      <c r="Z407" s="164"/>
      <c r="AA407" s="164"/>
      <c r="AB407" s="164"/>
      <c r="AC407" s="164"/>
      <c r="AD407" s="164"/>
      <c r="AE407" s="164"/>
      <c r="AF407" s="164"/>
      <c r="AG407" s="164"/>
    </row>
    <row r="408" ht="15.75" customHeight="1" spans="1:33" x14ac:dyDescent="0.25">
      <c r="A408" s="164"/>
      <c r="B408" s="164"/>
      <c r="C408" s="164"/>
      <c r="D408" s="164"/>
      <c r="E408" s="164"/>
      <c r="F408" s="164"/>
      <c r="G408" s="164"/>
      <c r="H408" s="164"/>
      <c r="I408" s="164"/>
      <c r="J408" s="164"/>
      <c r="K408" s="164"/>
      <c r="L408" s="164"/>
      <c r="M408" s="164"/>
      <c r="N408" s="164"/>
      <c r="O408" s="164"/>
      <c r="P408" s="164"/>
      <c r="Q408" s="164"/>
      <c r="R408" s="164"/>
      <c r="S408" s="164"/>
      <c r="T408" s="164"/>
      <c r="U408" s="164"/>
      <c r="V408" s="164"/>
      <c r="W408" s="164"/>
      <c r="X408" s="164"/>
      <c r="Y408" s="164"/>
      <c r="Z408" s="164"/>
      <c r="AA408" s="164"/>
      <c r="AB408" s="164"/>
      <c r="AC408" s="164"/>
      <c r="AD408" s="164"/>
      <c r="AE408" s="164"/>
      <c r="AF408" s="164"/>
      <c r="AG408" s="164"/>
    </row>
    <row r="409" ht="15.75" customHeight="1" spans="1:33" x14ac:dyDescent="0.25">
      <c r="A409" s="164"/>
      <c r="B409" s="164"/>
      <c r="C409" s="164"/>
      <c r="D409" s="164"/>
      <c r="E409" s="164"/>
      <c r="F409" s="164"/>
      <c r="G409" s="164"/>
      <c r="H409" s="164"/>
      <c r="I409" s="164"/>
      <c r="J409" s="164"/>
      <c r="K409" s="164"/>
      <c r="L409" s="164"/>
      <c r="M409" s="164"/>
      <c r="N409" s="164"/>
      <c r="O409" s="164"/>
      <c r="P409" s="164"/>
      <c r="Q409" s="164"/>
      <c r="R409" s="164"/>
      <c r="S409" s="164"/>
      <c r="T409" s="164"/>
      <c r="U409" s="164"/>
      <c r="V409" s="164"/>
      <c r="W409" s="164"/>
      <c r="X409" s="164"/>
      <c r="Y409" s="164"/>
      <c r="Z409" s="164"/>
      <c r="AA409" s="164"/>
      <c r="AB409" s="164"/>
      <c r="AC409" s="164"/>
      <c r="AD409" s="164"/>
      <c r="AE409" s="164"/>
      <c r="AF409" s="164"/>
      <c r="AG409" s="164"/>
    </row>
    <row r="410" ht="15.75" customHeight="1" spans="1:33" x14ac:dyDescent="0.25">
      <c r="A410" s="164"/>
      <c r="B410" s="164"/>
      <c r="C410" s="164"/>
      <c r="D410" s="164"/>
      <c r="E410" s="164"/>
      <c r="F410" s="164"/>
      <c r="G410" s="164"/>
      <c r="H410" s="164"/>
      <c r="I410" s="164"/>
      <c r="J410" s="164"/>
      <c r="K410" s="164"/>
      <c r="L410" s="164"/>
      <c r="M410" s="164"/>
      <c r="N410" s="164"/>
      <c r="O410" s="164"/>
      <c r="P410" s="164"/>
      <c r="Q410" s="164"/>
      <c r="R410" s="164"/>
      <c r="S410" s="164"/>
      <c r="T410" s="164"/>
      <c r="U410" s="164"/>
      <c r="V410" s="164"/>
      <c r="W410" s="164"/>
      <c r="X410" s="164"/>
      <c r="Y410" s="164"/>
      <c r="Z410" s="164"/>
      <c r="AA410" s="164"/>
      <c r="AB410" s="164"/>
      <c r="AC410" s="164"/>
      <c r="AD410" s="164"/>
      <c r="AE410" s="164"/>
      <c r="AF410" s="164"/>
      <c r="AG410" s="164"/>
    </row>
    <row r="411" ht="15.75" customHeight="1" spans="1:33" x14ac:dyDescent="0.25">
      <c r="A411" s="164"/>
      <c r="B411" s="164"/>
      <c r="C411" s="164"/>
      <c r="D411" s="164"/>
      <c r="E411" s="164"/>
      <c r="F411" s="164"/>
      <c r="G411" s="164"/>
      <c r="H411" s="164"/>
      <c r="I411" s="164"/>
      <c r="J411" s="164"/>
      <c r="K411" s="164"/>
      <c r="L411" s="164"/>
      <c r="M411" s="164"/>
      <c r="N411" s="164"/>
      <c r="O411" s="164"/>
      <c r="P411" s="164"/>
      <c r="Q411" s="164"/>
      <c r="R411" s="164"/>
      <c r="S411" s="164"/>
      <c r="T411" s="164"/>
      <c r="U411" s="164"/>
      <c r="V411" s="164"/>
      <c r="W411" s="164"/>
      <c r="X411" s="164"/>
      <c r="Y411" s="164"/>
      <c r="Z411" s="164"/>
      <c r="AA411" s="164"/>
      <c r="AB411" s="164"/>
      <c r="AC411" s="164"/>
      <c r="AD411" s="164"/>
      <c r="AE411" s="164"/>
      <c r="AF411" s="164"/>
      <c r="AG411" s="164"/>
    </row>
    <row r="412" ht="15.75" customHeight="1" spans="1:33" x14ac:dyDescent="0.25">
      <c r="A412" s="164"/>
      <c r="B412" s="164"/>
      <c r="C412" s="164"/>
      <c r="D412" s="164"/>
      <c r="E412" s="164"/>
      <c r="F412" s="164"/>
      <c r="G412" s="164"/>
      <c r="H412" s="164"/>
      <c r="I412" s="164"/>
      <c r="J412" s="164"/>
      <c r="K412" s="164"/>
      <c r="L412" s="164"/>
      <c r="M412" s="164"/>
      <c r="N412" s="164"/>
      <c r="O412" s="164"/>
      <c r="P412" s="164"/>
      <c r="Q412" s="164"/>
      <c r="R412" s="164"/>
      <c r="S412" s="164"/>
      <c r="T412" s="164"/>
      <c r="U412" s="164"/>
      <c r="V412" s="164"/>
      <c r="W412" s="164"/>
      <c r="X412" s="164"/>
      <c r="Y412" s="164"/>
      <c r="Z412" s="164"/>
      <c r="AA412" s="164"/>
      <c r="AB412" s="164"/>
      <c r="AC412" s="164"/>
      <c r="AD412" s="164"/>
      <c r="AE412" s="164"/>
      <c r="AF412" s="164"/>
      <c r="AG412" s="164"/>
    </row>
    <row r="413" ht="15.75" customHeight="1" spans="1:33" x14ac:dyDescent="0.25">
      <c r="A413" s="164"/>
      <c r="B413" s="164"/>
      <c r="C413" s="164"/>
      <c r="D413" s="164"/>
      <c r="E413" s="164"/>
      <c r="F413" s="164"/>
      <c r="G413" s="164"/>
      <c r="H413" s="164"/>
      <c r="I413" s="164"/>
      <c r="J413" s="164"/>
      <c r="K413" s="164"/>
      <c r="L413" s="164"/>
      <c r="M413" s="164"/>
      <c r="N413" s="164"/>
      <c r="O413" s="164"/>
      <c r="P413" s="164"/>
      <c r="Q413" s="164"/>
      <c r="R413" s="164"/>
      <c r="S413" s="164"/>
      <c r="T413" s="164"/>
      <c r="U413" s="164"/>
      <c r="V413" s="164"/>
      <c r="W413" s="164"/>
      <c r="X413" s="164"/>
      <c r="Y413" s="164"/>
      <c r="Z413" s="164"/>
      <c r="AA413" s="164"/>
      <c r="AB413" s="164"/>
      <c r="AC413" s="164"/>
      <c r="AD413" s="164"/>
      <c r="AE413" s="164"/>
      <c r="AF413" s="164"/>
      <c r="AG413" s="164"/>
    </row>
    <row r="414" ht="15.75" customHeight="1" spans="1:33" x14ac:dyDescent="0.25">
      <c r="A414" s="164"/>
      <c r="B414" s="164"/>
      <c r="C414" s="164"/>
      <c r="D414" s="164"/>
      <c r="E414" s="164"/>
      <c r="F414" s="164"/>
      <c r="G414" s="164"/>
      <c r="H414" s="164"/>
      <c r="I414" s="164"/>
      <c r="J414" s="164"/>
      <c r="K414" s="164"/>
      <c r="L414" s="164"/>
      <c r="M414" s="164"/>
      <c r="N414" s="164"/>
      <c r="O414" s="164"/>
      <c r="P414" s="164"/>
      <c r="Q414" s="164"/>
      <c r="R414" s="164"/>
      <c r="S414" s="164"/>
      <c r="T414" s="164"/>
      <c r="U414" s="164"/>
      <c r="V414" s="164"/>
      <c r="W414" s="164"/>
      <c r="X414" s="164"/>
      <c r="Y414" s="164"/>
      <c r="Z414" s="164"/>
      <c r="AA414" s="164"/>
      <c r="AB414" s="164"/>
      <c r="AC414" s="164"/>
      <c r="AD414" s="164"/>
      <c r="AE414" s="164"/>
      <c r="AF414" s="164"/>
      <c r="AG414" s="164"/>
    </row>
    <row r="415" ht="15.75" customHeight="1" spans="1:33" x14ac:dyDescent="0.25">
      <c r="A415" s="164"/>
      <c r="B415" s="164"/>
      <c r="C415" s="164"/>
      <c r="D415" s="164"/>
      <c r="E415" s="164"/>
      <c r="F415" s="164"/>
      <c r="G415" s="164"/>
      <c r="H415" s="164"/>
      <c r="I415" s="164"/>
      <c r="J415" s="164"/>
      <c r="K415" s="164"/>
      <c r="L415" s="164"/>
      <c r="M415" s="164"/>
      <c r="N415" s="164"/>
      <c r="O415" s="164"/>
      <c r="P415" s="164"/>
      <c r="Q415" s="164"/>
      <c r="R415" s="164"/>
      <c r="S415" s="164"/>
      <c r="T415" s="164"/>
      <c r="U415" s="164"/>
      <c r="V415" s="164"/>
      <c r="W415" s="164"/>
      <c r="X415" s="164"/>
      <c r="Y415" s="164"/>
      <c r="Z415" s="164"/>
      <c r="AA415" s="164"/>
      <c r="AB415" s="164"/>
      <c r="AC415" s="164"/>
      <c r="AD415" s="164"/>
      <c r="AE415" s="164"/>
      <c r="AF415" s="164"/>
      <c r="AG415" s="164"/>
    </row>
    <row r="416" ht="15.75" customHeight="1" spans="1:33" x14ac:dyDescent="0.25">
      <c r="A416" s="164"/>
      <c r="B416" s="164"/>
      <c r="C416" s="164"/>
      <c r="D416" s="164"/>
      <c r="E416" s="164"/>
      <c r="F416" s="164"/>
      <c r="G416" s="164"/>
      <c r="H416" s="164"/>
      <c r="I416" s="164"/>
      <c r="J416" s="164"/>
      <c r="K416" s="164"/>
      <c r="L416" s="164"/>
      <c r="M416" s="164"/>
      <c r="N416" s="164"/>
      <c r="O416" s="164"/>
      <c r="P416" s="164"/>
      <c r="Q416" s="164"/>
      <c r="R416" s="164"/>
      <c r="S416" s="164"/>
      <c r="T416" s="164"/>
      <c r="U416" s="164"/>
      <c r="V416" s="164"/>
      <c r="W416" s="164"/>
      <c r="X416" s="164"/>
      <c r="Y416" s="164"/>
      <c r="Z416" s="164"/>
      <c r="AA416" s="164"/>
      <c r="AB416" s="164"/>
      <c r="AC416" s="164"/>
      <c r="AD416" s="164"/>
      <c r="AE416" s="164"/>
      <c r="AF416" s="164"/>
      <c r="AG416" s="164"/>
    </row>
    <row r="417" ht="15.75" customHeight="1" spans="1:33" x14ac:dyDescent="0.25">
      <c r="A417" s="164"/>
      <c r="B417" s="164"/>
      <c r="C417" s="164"/>
      <c r="D417" s="164"/>
      <c r="E417" s="164"/>
      <c r="F417" s="164"/>
      <c r="G417" s="164"/>
      <c r="H417" s="164"/>
      <c r="I417" s="164"/>
      <c r="J417" s="164"/>
      <c r="K417" s="164"/>
      <c r="L417" s="164"/>
      <c r="M417" s="164"/>
      <c r="N417" s="164"/>
      <c r="O417" s="164"/>
      <c r="P417" s="164"/>
      <c r="Q417" s="164"/>
      <c r="R417" s="164"/>
      <c r="S417" s="164"/>
      <c r="T417" s="164"/>
      <c r="U417" s="164"/>
      <c r="V417" s="164"/>
      <c r="W417" s="164"/>
      <c r="X417" s="164"/>
      <c r="Y417" s="164"/>
      <c r="Z417" s="164"/>
      <c r="AA417" s="164"/>
      <c r="AB417" s="164"/>
      <c r="AC417" s="164"/>
      <c r="AD417" s="164"/>
      <c r="AE417" s="164"/>
      <c r="AF417" s="164"/>
      <c r="AG417" s="164"/>
    </row>
    <row r="418" ht="15.75" customHeight="1" spans="1:33" x14ac:dyDescent="0.25">
      <c r="A418" s="164"/>
      <c r="B418" s="164"/>
      <c r="C418" s="164"/>
      <c r="D418" s="164"/>
      <c r="E418" s="164"/>
      <c r="F418" s="164"/>
      <c r="G418" s="164"/>
      <c r="H418" s="164"/>
      <c r="I418" s="164"/>
      <c r="J418" s="164"/>
      <c r="K418" s="164"/>
      <c r="L418" s="164"/>
      <c r="M418" s="164"/>
      <c r="N418" s="164"/>
      <c r="O418" s="164"/>
      <c r="P418" s="164"/>
      <c r="Q418" s="164"/>
      <c r="R418" s="164"/>
      <c r="S418" s="164"/>
      <c r="T418" s="164"/>
      <c r="U418" s="164"/>
      <c r="V418" s="164"/>
      <c r="W418" s="164"/>
      <c r="X418" s="164"/>
      <c r="Y418" s="164"/>
      <c r="Z418" s="164"/>
      <c r="AA418" s="164"/>
      <c r="AB418" s="164"/>
      <c r="AC418" s="164"/>
      <c r="AD418" s="164"/>
      <c r="AE418" s="164"/>
      <c r="AF418" s="164"/>
      <c r="AG418" s="164"/>
    </row>
    <row r="419" ht="15.75" customHeight="1" spans="1:33" x14ac:dyDescent="0.25">
      <c r="A419" s="164"/>
      <c r="B419" s="164"/>
      <c r="C419" s="164"/>
      <c r="D419" s="164"/>
      <c r="E419" s="164"/>
      <c r="F419" s="164"/>
      <c r="G419" s="164"/>
      <c r="H419" s="164"/>
      <c r="I419" s="164"/>
      <c r="J419" s="164"/>
      <c r="K419" s="164"/>
      <c r="L419" s="164"/>
      <c r="M419" s="164"/>
      <c r="N419" s="164"/>
      <c r="O419" s="164"/>
      <c r="P419" s="164"/>
      <c r="Q419" s="164"/>
      <c r="R419" s="164"/>
      <c r="S419" s="164"/>
      <c r="T419" s="164"/>
      <c r="U419" s="164"/>
      <c r="V419" s="164"/>
      <c r="W419" s="164"/>
      <c r="X419" s="164"/>
      <c r="Y419" s="164"/>
      <c r="Z419" s="164"/>
      <c r="AA419" s="164"/>
      <c r="AB419" s="164"/>
      <c r="AC419" s="164"/>
      <c r="AD419" s="164"/>
      <c r="AE419" s="164"/>
      <c r="AF419" s="164"/>
      <c r="AG419" s="164"/>
    </row>
    <row r="420" ht="15.75" customHeight="1" spans="1:33" x14ac:dyDescent="0.25">
      <c r="A420" s="164"/>
      <c r="B420" s="164"/>
      <c r="C420" s="164"/>
      <c r="D420" s="164"/>
      <c r="E420" s="164"/>
      <c r="F420" s="164"/>
      <c r="G420" s="164"/>
      <c r="H420" s="164"/>
      <c r="I420" s="164"/>
      <c r="J420" s="164"/>
      <c r="K420" s="164"/>
      <c r="L420" s="164"/>
      <c r="M420" s="164"/>
      <c r="N420" s="164"/>
      <c r="O420" s="164"/>
      <c r="P420" s="164"/>
      <c r="Q420" s="164"/>
      <c r="R420" s="164"/>
      <c r="S420" s="164"/>
      <c r="T420" s="164"/>
      <c r="U420" s="164"/>
      <c r="V420" s="164"/>
      <c r="W420" s="164"/>
      <c r="X420" s="164"/>
      <c r="Y420" s="164"/>
      <c r="Z420" s="164"/>
      <c r="AA420" s="164"/>
      <c r="AB420" s="164"/>
      <c r="AC420" s="164"/>
      <c r="AD420" s="164"/>
      <c r="AE420" s="164"/>
      <c r="AF420" s="164"/>
      <c r="AG420" s="164"/>
    </row>
    <row r="421" ht="15.75" customHeight="1" spans="1:33" x14ac:dyDescent="0.25">
      <c r="A421" s="164"/>
      <c r="B421" s="164"/>
      <c r="C421" s="164"/>
      <c r="D421" s="164"/>
      <c r="E421" s="164"/>
      <c r="F421" s="164"/>
      <c r="G421" s="164"/>
      <c r="H421" s="164"/>
      <c r="I421" s="164"/>
      <c r="J421" s="164"/>
      <c r="K421" s="164"/>
      <c r="L421" s="164"/>
      <c r="M421" s="164"/>
      <c r="N421" s="164"/>
      <c r="O421" s="164"/>
      <c r="P421" s="164"/>
      <c r="Q421" s="164"/>
      <c r="R421" s="164"/>
      <c r="S421" s="164"/>
      <c r="T421" s="164"/>
      <c r="U421" s="164"/>
      <c r="V421" s="164"/>
      <c r="W421" s="164"/>
      <c r="X421" s="164"/>
      <c r="Y421" s="164"/>
      <c r="Z421" s="164"/>
      <c r="AA421" s="164"/>
      <c r="AB421" s="164"/>
      <c r="AC421" s="164"/>
      <c r="AD421" s="164"/>
      <c r="AE421" s="164"/>
      <c r="AF421" s="164"/>
      <c r="AG421" s="164"/>
    </row>
    <row r="422" ht="15.75" customHeight="1" spans="1:33" x14ac:dyDescent="0.25">
      <c r="A422" s="164"/>
      <c r="B422" s="164"/>
      <c r="C422" s="164"/>
      <c r="D422" s="164"/>
      <c r="E422" s="164"/>
      <c r="F422" s="164"/>
      <c r="G422" s="164"/>
      <c r="H422" s="164"/>
      <c r="I422" s="164"/>
      <c r="J422" s="164"/>
      <c r="K422" s="164"/>
      <c r="L422" s="164"/>
      <c r="M422" s="164"/>
      <c r="N422" s="164"/>
      <c r="O422" s="164"/>
      <c r="P422" s="164"/>
      <c r="Q422" s="164"/>
      <c r="R422" s="164"/>
      <c r="S422" s="164"/>
      <c r="T422" s="164"/>
      <c r="U422" s="164"/>
      <c r="V422" s="164"/>
      <c r="W422" s="164"/>
      <c r="X422" s="164"/>
      <c r="Y422" s="164"/>
      <c r="Z422" s="164"/>
      <c r="AA422" s="164"/>
      <c r="AB422" s="164"/>
      <c r="AC422" s="164"/>
      <c r="AD422" s="164"/>
      <c r="AE422" s="164"/>
      <c r="AF422" s="164"/>
      <c r="AG422" s="164"/>
    </row>
    <row r="423" ht="15.75" customHeight="1" spans="1:33" x14ac:dyDescent="0.25">
      <c r="A423" s="164"/>
      <c r="B423" s="164"/>
      <c r="C423" s="164"/>
      <c r="D423" s="164"/>
      <c r="E423" s="164"/>
      <c r="F423" s="164"/>
      <c r="G423" s="164"/>
      <c r="H423" s="164"/>
      <c r="I423" s="164"/>
      <c r="J423" s="164"/>
      <c r="K423" s="164"/>
      <c r="L423" s="164"/>
      <c r="M423" s="164"/>
      <c r="N423" s="164"/>
      <c r="O423" s="164"/>
      <c r="P423" s="164"/>
      <c r="Q423" s="164"/>
      <c r="R423" s="164"/>
      <c r="S423" s="164"/>
      <c r="T423" s="164"/>
      <c r="U423" s="164"/>
      <c r="V423" s="164"/>
      <c r="W423" s="164"/>
      <c r="X423" s="164"/>
      <c r="Y423" s="164"/>
      <c r="Z423" s="164"/>
      <c r="AA423" s="164"/>
      <c r="AB423" s="164"/>
      <c r="AC423" s="164"/>
      <c r="AD423" s="164"/>
      <c r="AE423" s="164"/>
      <c r="AF423" s="164"/>
      <c r="AG423" s="164"/>
    </row>
    <row r="424" ht="15.75" customHeight="1" spans="1:33" x14ac:dyDescent="0.25">
      <c r="A424" s="164"/>
      <c r="B424" s="164"/>
      <c r="C424" s="164"/>
      <c r="D424" s="164"/>
      <c r="E424" s="164"/>
      <c r="F424" s="164"/>
      <c r="G424" s="164"/>
      <c r="H424" s="164"/>
      <c r="I424" s="164"/>
      <c r="J424" s="164"/>
      <c r="K424" s="164"/>
      <c r="L424" s="164"/>
      <c r="M424" s="164"/>
      <c r="N424" s="164"/>
      <c r="O424" s="164"/>
      <c r="P424" s="164"/>
      <c r="Q424" s="164"/>
      <c r="R424" s="164"/>
      <c r="S424" s="164"/>
      <c r="T424" s="164"/>
      <c r="U424" s="164"/>
      <c r="V424" s="164"/>
      <c r="W424" s="164"/>
      <c r="X424" s="164"/>
      <c r="Y424" s="164"/>
      <c r="Z424" s="164"/>
      <c r="AA424" s="164"/>
      <c r="AB424" s="164"/>
      <c r="AC424" s="164"/>
      <c r="AD424" s="164"/>
      <c r="AE424" s="164"/>
      <c r="AF424" s="164"/>
      <c r="AG424" s="164"/>
    </row>
    <row r="425" ht="15.75" customHeight="1" spans="1:33" x14ac:dyDescent="0.25">
      <c r="A425" s="164"/>
      <c r="B425" s="164"/>
      <c r="C425" s="164"/>
      <c r="D425" s="164"/>
      <c r="E425" s="164"/>
      <c r="F425" s="164"/>
      <c r="G425" s="164"/>
      <c r="H425" s="164"/>
      <c r="I425" s="164"/>
      <c r="J425" s="164"/>
      <c r="K425" s="164"/>
      <c r="L425" s="164"/>
      <c r="M425" s="164"/>
      <c r="N425" s="164"/>
      <c r="O425" s="164"/>
      <c r="P425" s="164"/>
      <c r="Q425" s="164"/>
      <c r="R425" s="164"/>
      <c r="S425" s="164"/>
      <c r="T425" s="164"/>
      <c r="U425" s="164"/>
      <c r="V425" s="164"/>
      <c r="W425" s="164"/>
      <c r="X425" s="164"/>
      <c r="Y425" s="164"/>
      <c r="Z425" s="164"/>
      <c r="AA425" s="164"/>
      <c r="AB425" s="164"/>
      <c r="AC425" s="164"/>
      <c r="AD425" s="164"/>
      <c r="AE425" s="164"/>
      <c r="AF425" s="164"/>
      <c r="AG425" s="164"/>
    </row>
    <row r="426" ht="15.75" customHeight="1" spans="1:33" x14ac:dyDescent="0.25">
      <c r="A426" s="164"/>
      <c r="B426" s="164"/>
      <c r="C426" s="164"/>
      <c r="D426" s="164"/>
      <c r="E426" s="164"/>
      <c r="F426" s="164"/>
      <c r="G426" s="164"/>
      <c r="H426" s="164"/>
      <c r="I426" s="164"/>
      <c r="J426" s="164"/>
      <c r="K426" s="164"/>
      <c r="L426" s="164"/>
      <c r="M426" s="164"/>
      <c r="N426" s="164"/>
      <c r="O426" s="164"/>
      <c r="P426" s="164"/>
      <c r="Q426" s="164"/>
      <c r="R426" s="164"/>
      <c r="S426" s="164"/>
      <c r="T426" s="164"/>
      <c r="U426" s="164"/>
      <c r="V426" s="164"/>
      <c r="W426" s="164"/>
      <c r="X426" s="164"/>
      <c r="Y426" s="164"/>
      <c r="Z426" s="164"/>
      <c r="AA426" s="164"/>
      <c r="AB426" s="164"/>
      <c r="AC426" s="164"/>
      <c r="AD426" s="164"/>
      <c r="AE426" s="164"/>
      <c r="AF426" s="164"/>
      <c r="AG426" s="164"/>
    </row>
    <row r="427" ht="15.75" customHeight="1" spans="1:33" x14ac:dyDescent="0.25">
      <c r="A427" s="164"/>
      <c r="B427" s="164"/>
      <c r="C427" s="164"/>
      <c r="D427" s="164"/>
      <c r="E427" s="164"/>
      <c r="F427" s="164"/>
      <c r="G427" s="164"/>
      <c r="H427" s="164"/>
      <c r="I427" s="164"/>
      <c r="J427" s="164"/>
      <c r="K427" s="164"/>
      <c r="L427" s="164"/>
      <c r="M427" s="164"/>
      <c r="N427" s="164"/>
      <c r="O427" s="164"/>
      <c r="P427" s="164"/>
      <c r="Q427" s="164"/>
      <c r="R427" s="164"/>
      <c r="S427" s="164"/>
      <c r="T427" s="164"/>
      <c r="U427" s="164"/>
      <c r="V427" s="164"/>
      <c r="W427" s="164"/>
      <c r="X427" s="164"/>
      <c r="Y427" s="164"/>
      <c r="Z427" s="164"/>
      <c r="AA427" s="164"/>
      <c r="AB427" s="164"/>
      <c r="AC427" s="164"/>
      <c r="AD427" s="164"/>
      <c r="AE427" s="164"/>
      <c r="AF427" s="164"/>
      <c r="AG427" s="164"/>
    </row>
    <row r="428" ht="15.75" customHeight="1" spans="1:33" x14ac:dyDescent="0.25">
      <c r="A428" s="164"/>
      <c r="B428" s="164"/>
      <c r="C428" s="164"/>
      <c r="D428" s="164"/>
      <c r="E428" s="164"/>
      <c r="F428" s="164"/>
      <c r="G428" s="164"/>
      <c r="H428" s="164"/>
      <c r="I428" s="164"/>
      <c r="J428" s="164"/>
      <c r="K428" s="164"/>
      <c r="L428" s="164"/>
      <c r="M428" s="164"/>
      <c r="N428" s="164"/>
      <c r="O428" s="164"/>
      <c r="P428" s="164"/>
      <c r="Q428" s="164"/>
      <c r="R428" s="164"/>
      <c r="S428" s="164"/>
      <c r="T428" s="164"/>
      <c r="U428" s="164"/>
      <c r="V428" s="164"/>
      <c r="W428" s="164"/>
      <c r="X428" s="164"/>
      <c r="Y428" s="164"/>
      <c r="Z428" s="164"/>
      <c r="AA428" s="164"/>
      <c r="AB428" s="164"/>
      <c r="AC428" s="164"/>
      <c r="AD428" s="164"/>
      <c r="AE428" s="164"/>
      <c r="AF428" s="164"/>
      <c r="AG428" s="164"/>
    </row>
    <row r="429" ht="15.75" customHeight="1" spans="1:33" x14ac:dyDescent="0.25">
      <c r="A429" s="164"/>
      <c r="B429" s="164"/>
      <c r="C429" s="164"/>
      <c r="D429" s="164"/>
      <c r="E429" s="164"/>
      <c r="F429" s="164"/>
      <c r="G429" s="164"/>
      <c r="H429" s="164"/>
      <c r="I429" s="164"/>
      <c r="J429" s="164"/>
      <c r="K429" s="164"/>
      <c r="L429" s="164"/>
      <c r="M429" s="164"/>
      <c r="N429" s="164"/>
      <c r="O429" s="164"/>
      <c r="P429" s="164"/>
      <c r="Q429" s="164"/>
      <c r="R429" s="164"/>
      <c r="S429" s="164"/>
      <c r="T429" s="164"/>
      <c r="U429" s="164"/>
      <c r="V429" s="164"/>
      <c r="W429" s="164"/>
      <c r="X429" s="164"/>
      <c r="Y429" s="164"/>
      <c r="Z429" s="164"/>
      <c r="AA429" s="164"/>
      <c r="AB429" s="164"/>
      <c r="AC429" s="164"/>
      <c r="AD429" s="164"/>
      <c r="AE429" s="164"/>
      <c r="AF429" s="164"/>
      <c r="AG429" s="164"/>
    </row>
    <row r="430" ht="15.75" customHeight="1" spans="1:33" x14ac:dyDescent="0.25">
      <c r="A430" s="164"/>
      <c r="B430" s="164"/>
      <c r="C430" s="164"/>
      <c r="D430" s="164"/>
      <c r="E430" s="164"/>
      <c r="F430" s="164"/>
      <c r="G430" s="164"/>
      <c r="H430" s="164"/>
      <c r="I430" s="164"/>
      <c r="J430" s="164"/>
      <c r="K430" s="164"/>
      <c r="L430" s="164"/>
      <c r="M430" s="164"/>
      <c r="N430" s="164"/>
      <c r="O430" s="164"/>
      <c r="P430" s="164"/>
      <c r="Q430" s="164"/>
      <c r="R430" s="164"/>
      <c r="S430" s="164"/>
      <c r="T430" s="164"/>
      <c r="U430" s="164"/>
      <c r="V430" s="164"/>
      <c r="W430" s="164"/>
      <c r="X430" s="164"/>
      <c r="Y430" s="164"/>
      <c r="Z430" s="164"/>
      <c r="AA430" s="164"/>
      <c r="AB430" s="164"/>
      <c r="AC430" s="164"/>
      <c r="AD430" s="164"/>
      <c r="AE430" s="164"/>
      <c r="AF430" s="164"/>
      <c r="AG430" s="164"/>
    </row>
    <row r="431" ht="15.75" customHeight="1" spans="1:33" x14ac:dyDescent="0.25">
      <c r="A431" s="164"/>
      <c r="B431" s="164"/>
      <c r="C431" s="164"/>
      <c r="D431" s="164"/>
      <c r="E431" s="164"/>
      <c r="F431" s="164"/>
      <c r="G431" s="164"/>
      <c r="H431" s="164"/>
      <c r="I431" s="164"/>
      <c r="J431" s="164"/>
      <c r="K431" s="164"/>
      <c r="L431" s="164"/>
      <c r="M431" s="164"/>
      <c r="N431" s="164"/>
      <c r="O431" s="164"/>
      <c r="P431" s="164"/>
      <c r="Q431" s="164"/>
      <c r="R431" s="164"/>
      <c r="S431" s="164"/>
      <c r="T431" s="164"/>
      <c r="U431" s="164"/>
      <c r="V431" s="164"/>
      <c r="W431" s="164"/>
      <c r="X431" s="164"/>
      <c r="Y431" s="164"/>
      <c r="Z431" s="164"/>
      <c r="AA431" s="164"/>
      <c r="AB431" s="164"/>
      <c r="AC431" s="164"/>
      <c r="AD431" s="164"/>
      <c r="AE431" s="164"/>
      <c r="AF431" s="164"/>
      <c r="AG431" s="164"/>
    </row>
    <row r="432" ht="15.75" customHeight="1" spans="1:33" x14ac:dyDescent="0.25">
      <c r="A432" s="164"/>
      <c r="B432" s="164"/>
      <c r="C432" s="164"/>
      <c r="D432" s="164"/>
      <c r="E432" s="164"/>
      <c r="F432" s="164"/>
      <c r="G432" s="164"/>
      <c r="H432" s="164"/>
      <c r="I432" s="164"/>
      <c r="J432" s="164"/>
      <c r="K432" s="164"/>
      <c r="L432" s="164"/>
      <c r="M432" s="164"/>
      <c r="N432" s="164"/>
      <c r="O432" s="164"/>
      <c r="P432" s="164"/>
      <c r="Q432" s="164"/>
      <c r="R432" s="164"/>
      <c r="S432" s="164"/>
      <c r="T432" s="164"/>
      <c r="U432" s="164"/>
      <c r="V432" s="164"/>
      <c r="W432" s="164"/>
      <c r="X432" s="164"/>
      <c r="Y432" s="164"/>
      <c r="Z432" s="164"/>
      <c r="AA432" s="164"/>
      <c r="AB432" s="164"/>
      <c r="AC432" s="164"/>
      <c r="AD432" s="164"/>
      <c r="AE432" s="164"/>
      <c r="AF432" s="164"/>
      <c r="AG432" s="164"/>
    </row>
    <row r="433" ht="15.75" customHeight="1" spans="1:33" x14ac:dyDescent="0.25">
      <c r="A433" s="164"/>
      <c r="B433" s="164"/>
      <c r="C433" s="164"/>
      <c r="D433" s="164"/>
      <c r="E433" s="164"/>
      <c r="F433" s="164"/>
      <c r="G433" s="164"/>
      <c r="H433" s="164"/>
      <c r="I433" s="164"/>
      <c r="J433" s="164"/>
      <c r="K433" s="164"/>
      <c r="L433" s="164"/>
      <c r="M433" s="164"/>
      <c r="N433" s="164"/>
      <c r="O433" s="164"/>
      <c r="P433" s="164"/>
      <c r="Q433" s="164"/>
      <c r="R433" s="164"/>
      <c r="S433" s="164"/>
      <c r="T433" s="164"/>
      <c r="U433" s="164"/>
      <c r="V433" s="164"/>
      <c r="W433" s="164"/>
      <c r="X433" s="164"/>
      <c r="Y433" s="164"/>
      <c r="Z433" s="164"/>
      <c r="AA433" s="164"/>
      <c r="AB433" s="164"/>
      <c r="AC433" s="164"/>
      <c r="AD433" s="164"/>
      <c r="AE433" s="164"/>
      <c r="AF433" s="164"/>
      <c r="AG433" s="164"/>
    </row>
    <row r="434" ht="15.75" customHeight="1" spans="1:33" x14ac:dyDescent="0.25">
      <c r="A434" s="164"/>
      <c r="B434" s="164"/>
      <c r="C434" s="164"/>
      <c r="D434" s="164"/>
      <c r="E434" s="164"/>
      <c r="F434" s="164"/>
      <c r="G434" s="164"/>
      <c r="H434" s="164"/>
      <c r="I434" s="164"/>
      <c r="J434" s="164"/>
      <c r="K434" s="164"/>
      <c r="L434" s="164"/>
      <c r="M434" s="164"/>
      <c r="N434" s="164"/>
      <c r="O434" s="164"/>
      <c r="P434" s="164"/>
      <c r="Q434" s="164"/>
      <c r="R434" s="164"/>
      <c r="S434" s="164"/>
      <c r="T434" s="164"/>
      <c r="U434" s="164"/>
      <c r="V434" s="164"/>
      <c r="W434" s="164"/>
      <c r="X434" s="164"/>
      <c r="Y434" s="164"/>
      <c r="Z434" s="164"/>
      <c r="AA434" s="164"/>
      <c r="AB434" s="164"/>
      <c r="AC434" s="164"/>
      <c r="AD434" s="164"/>
      <c r="AE434" s="164"/>
      <c r="AF434" s="164"/>
      <c r="AG434" s="164"/>
    </row>
    <row r="435" ht="15.75" customHeight="1" spans="1:33" x14ac:dyDescent="0.25">
      <c r="A435" s="164"/>
      <c r="B435" s="164"/>
      <c r="C435" s="164"/>
      <c r="D435" s="164"/>
      <c r="E435" s="164"/>
      <c r="F435" s="164"/>
      <c r="G435" s="164"/>
      <c r="H435" s="164"/>
      <c r="I435" s="164"/>
      <c r="J435" s="164"/>
      <c r="K435" s="164"/>
      <c r="L435" s="164"/>
      <c r="M435" s="164"/>
      <c r="N435" s="164"/>
      <c r="O435" s="164"/>
      <c r="P435" s="164"/>
      <c r="Q435" s="164"/>
      <c r="R435" s="164"/>
      <c r="S435" s="164"/>
      <c r="T435" s="164"/>
      <c r="U435" s="164"/>
      <c r="V435" s="164"/>
      <c r="W435" s="164"/>
      <c r="X435" s="164"/>
      <c r="Y435" s="164"/>
      <c r="Z435" s="164"/>
      <c r="AA435" s="164"/>
      <c r="AB435" s="164"/>
      <c r="AC435" s="164"/>
      <c r="AD435" s="164"/>
      <c r="AE435" s="164"/>
      <c r="AF435" s="164"/>
      <c r="AG435" s="164"/>
    </row>
    <row r="436" ht="15.75" customHeight="1" spans="1:33" x14ac:dyDescent="0.25">
      <c r="A436" s="164"/>
      <c r="B436" s="164"/>
      <c r="C436" s="164"/>
      <c r="D436" s="164"/>
      <c r="E436" s="164"/>
      <c r="F436" s="164"/>
      <c r="G436" s="164"/>
      <c r="H436" s="164"/>
      <c r="I436" s="164"/>
      <c r="J436" s="164"/>
      <c r="K436" s="164"/>
      <c r="L436" s="164"/>
      <c r="M436" s="164"/>
      <c r="N436" s="164"/>
      <c r="O436" s="164"/>
      <c r="P436" s="164"/>
      <c r="Q436" s="164"/>
      <c r="R436" s="164"/>
      <c r="S436" s="164"/>
      <c r="T436" s="164"/>
      <c r="U436" s="164"/>
      <c r="V436" s="164"/>
      <c r="W436" s="164"/>
      <c r="X436" s="164"/>
      <c r="Y436" s="164"/>
      <c r="Z436" s="164"/>
      <c r="AA436" s="164"/>
      <c r="AB436" s="164"/>
      <c r="AC436" s="164"/>
      <c r="AD436" s="164"/>
      <c r="AE436" s="164"/>
      <c r="AF436" s="164"/>
      <c r="AG436" s="164"/>
    </row>
    <row r="437" ht="15.75" customHeight="1" spans="1:33" x14ac:dyDescent="0.25">
      <c r="A437" s="164"/>
      <c r="B437" s="164"/>
      <c r="C437" s="164"/>
      <c r="D437" s="164"/>
      <c r="E437" s="164"/>
      <c r="F437" s="164"/>
      <c r="G437" s="164"/>
      <c r="H437" s="164"/>
      <c r="I437" s="164"/>
      <c r="J437" s="164"/>
      <c r="K437" s="164"/>
      <c r="L437" s="164"/>
      <c r="M437" s="164"/>
      <c r="N437" s="164"/>
      <c r="O437" s="164"/>
      <c r="P437" s="164"/>
      <c r="Q437" s="164"/>
      <c r="R437" s="164"/>
      <c r="S437" s="164"/>
      <c r="T437" s="164"/>
      <c r="U437" s="164"/>
      <c r="V437" s="164"/>
      <c r="W437" s="164"/>
      <c r="X437" s="164"/>
      <c r="Y437" s="164"/>
      <c r="Z437" s="164"/>
      <c r="AA437" s="164"/>
      <c r="AB437" s="164"/>
      <c r="AC437" s="164"/>
      <c r="AD437" s="164"/>
      <c r="AE437" s="164"/>
      <c r="AF437" s="164"/>
      <c r="AG437" s="164"/>
    </row>
    <row r="438" ht="15.75" customHeight="1" spans="1:33" x14ac:dyDescent="0.25">
      <c r="A438" s="164"/>
      <c r="B438" s="164"/>
      <c r="C438" s="164"/>
      <c r="D438" s="164"/>
      <c r="E438" s="164"/>
      <c r="F438" s="164"/>
      <c r="G438" s="164"/>
      <c r="H438" s="164"/>
      <c r="I438" s="164"/>
      <c r="J438" s="164"/>
      <c r="K438" s="164"/>
      <c r="L438" s="164"/>
      <c r="M438" s="164"/>
      <c r="N438" s="164"/>
      <c r="O438" s="164"/>
      <c r="P438" s="164"/>
      <c r="Q438" s="164"/>
      <c r="R438" s="164"/>
      <c r="S438" s="164"/>
      <c r="T438" s="164"/>
      <c r="U438" s="164"/>
      <c r="V438" s="164"/>
      <c r="W438" s="164"/>
      <c r="X438" s="164"/>
      <c r="Y438" s="164"/>
      <c r="Z438" s="164"/>
      <c r="AA438" s="164"/>
      <c r="AB438" s="164"/>
      <c r="AC438" s="164"/>
      <c r="AD438" s="164"/>
      <c r="AE438" s="164"/>
      <c r="AF438" s="164"/>
      <c r="AG438" s="164"/>
    </row>
    <row r="439" ht="15.75" customHeight="1" spans="1:33" x14ac:dyDescent="0.25">
      <c r="A439" s="164"/>
      <c r="B439" s="164"/>
      <c r="C439" s="164"/>
      <c r="D439" s="164"/>
      <c r="E439" s="164"/>
      <c r="F439" s="164"/>
      <c r="G439" s="164"/>
      <c r="H439" s="164"/>
      <c r="I439" s="164"/>
      <c r="J439" s="164"/>
      <c r="K439" s="164"/>
      <c r="L439" s="164"/>
      <c r="M439" s="164"/>
      <c r="N439" s="164"/>
      <c r="O439" s="164"/>
      <c r="P439" s="164"/>
      <c r="Q439" s="164"/>
      <c r="R439" s="164"/>
      <c r="S439" s="164"/>
      <c r="T439" s="164"/>
      <c r="U439" s="164"/>
      <c r="V439" s="164"/>
      <c r="W439" s="164"/>
      <c r="X439" s="164"/>
      <c r="Y439" s="164"/>
      <c r="Z439" s="164"/>
      <c r="AA439" s="164"/>
      <c r="AB439" s="164"/>
      <c r="AC439" s="164"/>
      <c r="AD439" s="164"/>
      <c r="AE439" s="164"/>
      <c r="AF439" s="164"/>
      <c r="AG439" s="164"/>
    </row>
    <row r="440" ht="15.75" customHeight="1" spans="1:33" x14ac:dyDescent="0.25">
      <c r="A440" s="164"/>
      <c r="B440" s="164"/>
      <c r="C440" s="164"/>
      <c r="D440" s="164"/>
      <c r="E440" s="164"/>
      <c r="F440" s="164"/>
      <c r="G440" s="164"/>
      <c r="H440" s="164"/>
      <c r="I440" s="164"/>
      <c r="J440" s="164"/>
      <c r="K440" s="164"/>
      <c r="L440" s="164"/>
      <c r="M440" s="164"/>
      <c r="N440" s="164"/>
      <c r="O440" s="164"/>
      <c r="P440" s="164"/>
      <c r="Q440" s="164"/>
      <c r="R440" s="164"/>
      <c r="S440" s="164"/>
      <c r="T440" s="164"/>
      <c r="U440" s="164"/>
      <c r="V440" s="164"/>
      <c r="W440" s="164"/>
      <c r="X440" s="164"/>
      <c r="Y440" s="164"/>
      <c r="Z440" s="164"/>
      <c r="AA440" s="164"/>
      <c r="AB440" s="164"/>
      <c r="AC440" s="164"/>
      <c r="AD440" s="164"/>
      <c r="AE440" s="164"/>
      <c r="AF440" s="164"/>
      <c r="AG440" s="164"/>
    </row>
    <row r="441" ht="15.75" customHeight="1" spans="1:33" x14ac:dyDescent="0.25">
      <c r="A441" s="164"/>
      <c r="B441" s="164"/>
      <c r="C441" s="164"/>
      <c r="D441" s="164"/>
      <c r="E441" s="164"/>
      <c r="F441" s="164"/>
      <c r="G441" s="164"/>
      <c r="H441" s="164"/>
      <c r="I441" s="164"/>
      <c r="J441" s="164"/>
      <c r="K441" s="164"/>
      <c r="L441" s="164"/>
      <c r="M441" s="164"/>
      <c r="N441" s="164"/>
      <c r="O441" s="164"/>
      <c r="P441" s="164"/>
      <c r="Q441" s="164"/>
      <c r="R441" s="164"/>
      <c r="S441" s="164"/>
      <c r="T441" s="164"/>
      <c r="U441" s="164"/>
      <c r="V441" s="164"/>
      <c r="W441" s="164"/>
      <c r="X441" s="164"/>
      <c r="Y441" s="164"/>
      <c r="Z441" s="164"/>
      <c r="AA441" s="164"/>
      <c r="AB441" s="164"/>
      <c r="AC441" s="164"/>
      <c r="AD441" s="164"/>
      <c r="AE441" s="164"/>
      <c r="AF441" s="164"/>
      <c r="AG441" s="164"/>
    </row>
    <row r="442" ht="15.75" customHeight="1" spans="1:33" x14ac:dyDescent="0.25">
      <c r="A442" s="164"/>
      <c r="B442" s="164"/>
      <c r="C442" s="164"/>
      <c r="D442" s="164"/>
      <c r="E442" s="164"/>
      <c r="F442" s="164"/>
      <c r="G442" s="164"/>
      <c r="H442" s="164"/>
      <c r="I442" s="164"/>
      <c r="J442" s="164"/>
      <c r="K442" s="164"/>
      <c r="L442" s="164"/>
      <c r="M442" s="164"/>
      <c r="N442" s="164"/>
      <c r="O442" s="164"/>
      <c r="P442" s="164"/>
      <c r="Q442" s="164"/>
      <c r="R442" s="164"/>
      <c r="S442" s="164"/>
      <c r="T442" s="164"/>
      <c r="U442" s="164"/>
      <c r="V442" s="164"/>
      <c r="W442" s="164"/>
      <c r="X442" s="164"/>
      <c r="Y442" s="164"/>
      <c r="Z442" s="164"/>
      <c r="AA442" s="164"/>
      <c r="AB442" s="164"/>
      <c r="AC442" s="164"/>
      <c r="AD442" s="164"/>
      <c r="AE442" s="164"/>
      <c r="AF442" s="164"/>
      <c r="AG442" s="164"/>
    </row>
    <row r="443" ht="15.75" customHeight="1" spans="1:33" x14ac:dyDescent="0.25">
      <c r="A443" s="164"/>
      <c r="B443" s="164"/>
      <c r="C443" s="164"/>
      <c r="D443" s="164"/>
      <c r="E443" s="164"/>
      <c r="F443" s="164"/>
      <c r="G443" s="164"/>
      <c r="H443" s="164"/>
      <c r="I443" s="164"/>
      <c r="J443" s="164"/>
      <c r="K443" s="164"/>
      <c r="L443" s="164"/>
      <c r="M443" s="164"/>
      <c r="N443" s="164"/>
      <c r="O443" s="164"/>
      <c r="P443" s="164"/>
      <c r="Q443" s="164"/>
      <c r="R443" s="164"/>
      <c r="S443" s="164"/>
      <c r="T443" s="164"/>
      <c r="U443" s="164"/>
      <c r="V443" s="164"/>
      <c r="W443" s="164"/>
      <c r="X443" s="164"/>
      <c r="Y443" s="164"/>
      <c r="Z443" s="164"/>
      <c r="AA443" s="164"/>
      <c r="AB443" s="164"/>
      <c r="AC443" s="164"/>
      <c r="AD443" s="164"/>
      <c r="AE443" s="164"/>
      <c r="AF443" s="164"/>
      <c r="AG443" s="164"/>
    </row>
    <row r="444" ht="15.75" customHeight="1" spans="1:33" x14ac:dyDescent="0.25">
      <c r="A444" s="164"/>
      <c r="B444" s="164"/>
      <c r="C444" s="164"/>
      <c r="D444" s="164"/>
      <c r="E444" s="164"/>
      <c r="F444" s="164"/>
      <c r="G444" s="164"/>
      <c r="H444" s="164"/>
      <c r="I444" s="164"/>
      <c r="J444" s="164"/>
      <c r="K444" s="164"/>
      <c r="L444" s="164"/>
      <c r="M444" s="164"/>
      <c r="N444" s="164"/>
      <c r="O444" s="164"/>
      <c r="P444" s="164"/>
      <c r="Q444" s="164"/>
      <c r="R444" s="164"/>
      <c r="S444" s="164"/>
      <c r="T444" s="164"/>
      <c r="U444" s="164"/>
      <c r="V444" s="164"/>
      <c r="W444" s="164"/>
      <c r="X444" s="164"/>
      <c r="Y444" s="164"/>
      <c r="Z444" s="164"/>
      <c r="AA444" s="164"/>
      <c r="AB444" s="164"/>
      <c r="AC444" s="164"/>
      <c r="AD444" s="164"/>
      <c r="AE444" s="164"/>
      <c r="AF444" s="164"/>
      <c r="AG444" s="164"/>
    </row>
    <row r="445" ht="15.75" customHeight="1" spans="1:33" x14ac:dyDescent="0.25">
      <c r="A445" s="164"/>
      <c r="B445" s="164"/>
      <c r="C445" s="164"/>
      <c r="D445" s="164"/>
      <c r="E445" s="164"/>
      <c r="F445" s="164"/>
      <c r="G445" s="164"/>
      <c r="H445" s="164"/>
      <c r="I445" s="164"/>
      <c r="J445" s="164"/>
      <c r="K445" s="164"/>
      <c r="L445" s="164"/>
      <c r="M445" s="164"/>
      <c r="N445" s="164"/>
      <c r="O445" s="164"/>
      <c r="P445" s="164"/>
      <c r="Q445" s="164"/>
      <c r="R445" s="164"/>
      <c r="S445" s="164"/>
      <c r="T445" s="164"/>
      <c r="U445" s="164"/>
      <c r="V445" s="164"/>
      <c r="W445" s="164"/>
      <c r="X445" s="164"/>
      <c r="Y445" s="164"/>
      <c r="Z445" s="164"/>
      <c r="AA445" s="164"/>
      <c r="AB445" s="164"/>
      <c r="AC445" s="164"/>
      <c r="AD445" s="164"/>
      <c r="AE445" s="164"/>
      <c r="AF445" s="164"/>
      <c r="AG445" s="164"/>
    </row>
    <row r="446" ht="15.75" customHeight="1" spans="1:33" x14ac:dyDescent="0.25">
      <c r="A446" s="164"/>
      <c r="B446" s="164"/>
      <c r="C446" s="164"/>
      <c r="D446" s="164"/>
      <c r="E446" s="164"/>
      <c r="F446" s="164"/>
      <c r="G446" s="164"/>
      <c r="H446" s="164"/>
      <c r="I446" s="164"/>
      <c r="J446" s="164"/>
      <c r="K446" s="164"/>
      <c r="L446" s="164"/>
      <c r="M446" s="164"/>
      <c r="N446" s="164"/>
      <c r="O446" s="164"/>
      <c r="P446" s="164"/>
      <c r="Q446" s="164"/>
      <c r="R446" s="164"/>
      <c r="S446" s="164"/>
      <c r="T446" s="164"/>
      <c r="U446" s="164"/>
      <c r="V446" s="164"/>
      <c r="W446" s="164"/>
      <c r="X446" s="164"/>
      <c r="Y446" s="164"/>
      <c r="Z446" s="164"/>
      <c r="AA446" s="164"/>
      <c r="AB446" s="164"/>
      <c r="AC446" s="164"/>
      <c r="AD446" s="164"/>
      <c r="AE446" s="164"/>
      <c r="AF446" s="164"/>
      <c r="AG446" s="164"/>
    </row>
    <row r="447" ht="15.75" customHeight="1" spans="1:33" x14ac:dyDescent="0.25">
      <c r="A447" s="164"/>
      <c r="B447" s="164"/>
      <c r="C447" s="164"/>
      <c r="D447" s="164"/>
      <c r="E447" s="164"/>
      <c r="F447" s="164"/>
      <c r="G447" s="164"/>
      <c r="H447" s="164"/>
      <c r="I447" s="164"/>
      <c r="J447" s="164"/>
      <c r="K447" s="164"/>
      <c r="L447" s="164"/>
      <c r="M447" s="164"/>
      <c r="N447" s="164"/>
      <c r="O447" s="164"/>
      <c r="P447" s="164"/>
      <c r="Q447" s="164"/>
      <c r="R447" s="164"/>
      <c r="S447" s="164"/>
      <c r="T447" s="164"/>
      <c r="U447" s="164"/>
      <c r="V447" s="164"/>
      <c r="W447" s="164"/>
      <c r="X447" s="164"/>
      <c r="Y447" s="164"/>
      <c r="Z447" s="164"/>
      <c r="AA447" s="164"/>
      <c r="AB447" s="164"/>
      <c r="AC447" s="164"/>
      <c r="AD447" s="164"/>
      <c r="AE447" s="164"/>
      <c r="AF447" s="164"/>
      <c r="AG447" s="164"/>
    </row>
    <row r="448" ht="15.75" customHeight="1" spans="1:33" x14ac:dyDescent="0.25">
      <c r="A448" s="164"/>
      <c r="B448" s="164"/>
      <c r="C448" s="164"/>
      <c r="D448" s="164"/>
      <c r="E448" s="164"/>
      <c r="F448" s="164"/>
      <c r="G448" s="164"/>
      <c r="H448" s="164"/>
      <c r="I448" s="164"/>
      <c r="J448" s="164"/>
      <c r="K448" s="164"/>
      <c r="L448" s="164"/>
      <c r="M448" s="164"/>
      <c r="N448" s="164"/>
      <c r="O448" s="164"/>
      <c r="P448" s="164"/>
      <c r="Q448" s="164"/>
      <c r="R448" s="164"/>
      <c r="S448" s="164"/>
      <c r="T448" s="164"/>
      <c r="U448" s="164"/>
      <c r="V448" s="164"/>
      <c r="W448" s="164"/>
      <c r="X448" s="164"/>
      <c r="Y448" s="164"/>
      <c r="Z448" s="164"/>
      <c r="AA448" s="164"/>
      <c r="AB448" s="164"/>
      <c r="AC448" s="164"/>
      <c r="AD448" s="164"/>
      <c r="AE448" s="164"/>
      <c r="AF448" s="164"/>
      <c r="AG448" s="164"/>
    </row>
    <row r="449" ht="15.75" customHeight="1" spans="1:33" x14ac:dyDescent="0.25">
      <c r="A449" s="164"/>
      <c r="B449" s="164"/>
      <c r="C449" s="164"/>
      <c r="D449" s="164"/>
      <c r="E449" s="164"/>
      <c r="F449" s="164"/>
      <c r="G449" s="164"/>
      <c r="H449" s="164"/>
      <c r="I449" s="164"/>
      <c r="J449" s="164"/>
      <c r="K449" s="164"/>
      <c r="L449" s="164"/>
      <c r="M449" s="164"/>
      <c r="N449" s="164"/>
      <c r="O449" s="164"/>
      <c r="P449" s="164"/>
      <c r="Q449" s="164"/>
      <c r="R449" s="164"/>
      <c r="S449" s="164"/>
      <c r="T449" s="164"/>
      <c r="U449" s="164"/>
      <c r="V449" s="164"/>
      <c r="W449" s="164"/>
      <c r="X449" s="164"/>
      <c r="Y449" s="164"/>
      <c r="Z449" s="164"/>
      <c r="AA449" s="164"/>
      <c r="AB449" s="164"/>
      <c r="AC449" s="164"/>
      <c r="AD449" s="164"/>
      <c r="AE449" s="164"/>
      <c r="AF449" s="164"/>
      <c r="AG449" s="164"/>
    </row>
    <row r="450" ht="15.75" customHeight="1" spans="1:33" x14ac:dyDescent="0.25">
      <c r="A450" s="164"/>
      <c r="B450" s="164"/>
      <c r="C450" s="164"/>
      <c r="D450" s="164"/>
      <c r="E450" s="164"/>
      <c r="F450" s="164"/>
      <c r="G450" s="164"/>
      <c r="H450" s="164"/>
      <c r="I450" s="164"/>
      <c r="J450" s="164"/>
      <c r="K450" s="164"/>
      <c r="L450" s="164"/>
      <c r="M450" s="164"/>
      <c r="N450" s="164"/>
      <c r="O450" s="164"/>
      <c r="P450" s="164"/>
      <c r="Q450" s="164"/>
      <c r="R450" s="164"/>
      <c r="S450" s="164"/>
      <c r="T450" s="164"/>
      <c r="U450" s="164"/>
      <c r="V450" s="164"/>
      <c r="W450" s="164"/>
      <c r="X450" s="164"/>
      <c r="Y450" s="164"/>
      <c r="Z450" s="164"/>
      <c r="AA450" s="164"/>
      <c r="AB450" s="164"/>
      <c r="AC450" s="164"/>
      <c r="AD450" s="164"/>
      <c r="AE450" s="164"/>
      <c r="AF450" s="164"/>
      <c r="AG450" s="164"/>
    </row>
    <row r="451" ht="15.75" customHeight="1" spans="1:33" x14ac:dyDescent="0.25">
      <c r="A451" s="164"/>
      <c r="B451" s="164"/>
      <c r="C451" s="164"/>
      <c r="D451" s="164"/>
      <c r="E451" s="164"/>
      <c r="F451" s="164"/>
      <c r="G451" s="164"/>
      <c r="H451" s="164"/>
      <c r="I451" s="164"/>
      <c r="J451" s="164"/>
      <c r="K451" s="164"/>
      <c r="L451" s="164"/>
      <c r="M451" s="164"/>
      <c r="N451" s="164"/>
      <c r="O451" s="164"/>
      <c r="P451" s="164"/>
      <c r="Q451" s="164"/>
      <c r="R451" s="164"/>
      <c r="S451" s="164"/>
      <c r="T451" s="164"/>
      <c r="U451" s="164"/>
      <c r="V451" s="164"/>
      <c r="W451" s="164"/>
      <c r="X451" s="164"/>
      <c r="Y451" s="164"/>
      <c r="Z451" s="164"/>
      <c r="AA451" s="164"/>
      <c r="AB451" s="164"/>
      <c r="AC451" s="164"/>
      <c r="AD451" s="164"/>
      <c r="AE451" s="164"/>
      <c r="AF451" s="164"/>
      <c r="AG451" s="164"/>
    </row>
    <row r="452" ht="15.75" customHeight="1" spans="1:33" x14ac:dyDescent="0.25">
      <c r="A452" s="164"/>
      <c r="B452" s="164"/>
      <c r="C452" s="164"/>
      <c r="D452" s="164"/>
      <c r="E452" s="164"/>
      <c r="F452" s="164"/>
      <c r="G452" s="164"/>
      <c r="H452" s="164"/>
      <c r="I452" s="164"/>
      <c r="J452" s="164"/>
      <c r="K452" s="164"/>
      <c r="L452" s="164"/>
      <c r="M452" s="164"/>
      <c r="N452" s="164"/>
      <c r="O452" s="164"/>
      <c r="P452" s="164"/>
      <c r="Q452" s="164"/>
      <c r="R452" s="164"/>
      <c r="S452" s="164"/>
      <c r="T452" s="164"/>
      <c r="U452" s="164"/>
      <c r="V452" s="164"/>
      <c r="W452" s="164"/>
      <c r="X452" s="164"/>
      <c r="Y452" s="164"/>
      <c r="Z452" s="164"/>
      <c r="AA452" s="164"/>
      <c r="AB452" s="164"/>
      <c r="AC452" s="164"/>
      <c r="AD452" s="164"/>
      <c r="AE452" s="164"/>
      <c r="AF452" s="164"/>
      <c r="AG452" s="164"/>
    </row>
    <row r="453" ht="15.75" customHeight="1" spans="1:33" x14ac:dyDescent="0.25">
      <c r="A453" s="164"/>
      <c r="B453" s="164"/>
      <c r="C453" s="164"/>
      <c r="D453" s="164"/>
      <c r="E453" s="164"/>
      <c r="F453" s="164"/>
      <c r="G453" s="164"/>
      <c r="H453" s="164"/>
      <c r="I453" s="164"/>
      <c r="J453" s="164"/>
      <c r="K453" s="164"/>
      <c r="L453" s="164"/>
      <c r="M453" s="164"/>
      <c r="N453" s="164"/>
      <c r="O453" s="164"/>
      <c r="P453" s="164"/>
      <c r="Q453" s="164"/>
      <c r="R453" s="164"/>
      <c r="S453" s="164"/>
      <c r="T453" s="164"/>
      <c r="U453" s="164"/>
      <c r="V453" s="164"/>
      <c r="W453" s="164"/>
      <c r="X453" s="164"/>
      <c r="Y453" s="164"/>
      <c r="Z453" s="164"/>
      <c r="AA453" s="164"/>
      <c r="AB453" s="164"/>
      <c r="AC453" s="164"/>
      <c r="AD453" s="164"/>
      <c r="AE453" s="164"/>
      <c r="AF453" s="164"/>
      <c r="AG453" s="164"/>
    </row>
    <row r="454" ht="15.75" customHeight="1" spans="1:33" x14ac:dyDescent="0.25">
      <c r="A454" s="164"/>
      <c r="B454" s="164"/>
      <c r="C454" s="164"/>
      <c r="D454" s="164"/>
      <c r="E454" s="164"/>
      <c r="F454" s="164"/>
      <c r="G454" s="164"/>
      <c r="H454" s="164"/>
      <c r="I454" s="164"/>
      <c r="J454" s="164"/>
      <c r="K454" s="164"/>
      <c r="L454" s="164"/>
      <c r="M454" s="164"/>
      <c r="N454" s="164"/>
      <c r="O454" s="164"/>
      <c r="P454" s="164"/>
      <c r="Q454" s="164"/>
      <c r="R454" s="164"/>
      <c r="S454" s="164"/>
      <c r="T454" s="164"/>
      <c r="U454" s="164"/>
      <c r="V454" s="164"/>
      <c r="W454" s="164"/>
      <c r="X454" s="164"/>
      <c r="Y454" s="164"/>
      <c r="Z454" s="164"/>
      <c r="AA454" s="164"/>
      <c r="AB454" s="164"/>
      <c r="AC454" s="164"/>
      <c r="AD454" s="164"/>
      <c r="AE454" s="164"/>
      <c r="AF454" s="164"/>
      <c r="AG454" s="164"/>
    </row>
    <row r="455" ht="15.75" customHeight="1" spans="1:33" x14ac:dyDescent="0.25">
      <c r="A455" s="164"/>
      <c r="B455" s="164"/>
      <c r="C455" s="164"/>
      <c r="D455" s="164"/>
      <c r="E455" s="164"/>
      <c r="F455" s="164"/>
      <c r="G455" s="164"/>
      <c r="H455" s="164"/>
      <c r="I455" s="164"/>
      <c r="J455" s="164"/>
      <c r="K455" s="164"/>
      <c r="L455" s="164"/>
      <c r="M455" s="164"/>
      <c r="N455" s="164"/>
      <c r="O455" s="164"/>
      <c r="P455" s="164"/>
      <c r="Q455" s="164"/>
      <c r="R455" s="164"/>
      <c r="S455" s="164"/>
      <c r="T455" s="164"/>
      <c r="U455" s="164"/>
      <c r="V455" s="164"/>
      <c r="W455" s="164"/>
      <c r="X455" s="164"/>
      <c r="Y455" s="164"/>
      <c r="Z455" s="164"/>
      <c r="AA455" s="164"/>
      <c r="AB455" s="164"/>
      <c r="AC455" s="164"/>
      <c r="AD455" s="164"/>
      <c r="AE455" s="164"/>
      <c r="AF455" s="164"/>
      <c r="AG455" s="164"/>
    </row>
    <row r="456" ht="15.75" customHeight="1" spans="1:33" x14ac:dyDescent="0.25">
      <c r="A456" s="164"/>
      <c r="B456" s="164"/>
      <c r="C456" s="164"/>
      <c r="D456" s="164"/>
      <c r="E456" s="164"/>
      <c r="F456" s="164"/>
      <c r="G456" s="164"/>
      <c r="H456" s="164"/>
      <c r="I456" s="164"/>
      <c r="J456" s="164"/>
      <c r="K456" s="164"/>
      <c r="L456" s="164"/>
      <c r="M456" s="164"/>
      <c r="N456" s="164"/>
      <c r="O456" s="164"/>
      <c r="P456" s="164"/>
      <c r="Q456" s="164"/>
      <c r="R456" s="164"/>
      <c r="S456" s="164"/>
      <c r="T456" s="164"/>
      <c r="U456" s="164"/>
      <c r="V456" s="164"/>
      <c r="W456" s="164"/>
      <c r="X456" s="164"/>
      <c r="Y456" s="164"/>
      <c r="Z456" s="164"/>
      <c r="AA456" s="164"/>
      <c r="AB456" s="164"/>
      <c r="AC456" s="164"/>
      <c r="AD456" s="164"/>
      <c r="AE456" s="164"/>
      <c r="AF456" s="164"/>
      <c r="AG456" s="164"/>
    </row>
    <row r="457" ht="15.75" customHeight="1" spans="1:33" x14ac:dyDescent="0.25">
      <c r="A457" s="164"/>
      <c r="B457" s="164"/>
      <c r="C457" s="164"/>
      <c r="D457" s="164"/>
      <c r="E457" s="164"/>
      <c r="F457" s="164"/>
      <c r="G457" s="164"/>
      <c r="H457" s="164"/>
      <c r="I457" s="164"/>
      <c r="J457" s="164"/>
      <c r="K457" s="164"/>
      <c r="L457" s="164"/>
      <c r="M457" s="164"/>
      <c r="N457" s="164"/>
      <c r="O457" s="164"/>
      <c r="P457" s="164"/>
      <c r="Q457" s="164"/>
      <c r="R457" s="164"/>
      <c r="S457" s="164"/>
      <c r="T457" s="164"/>
      <c r="U457" s="164"/>
      <c r="V457" s="164"/>
      <c r="W457" s="164"/>
      <c r="X457" s="164"/>
      <c r="Y457" s="164"/>
      <c r="Z457" s="164"/>
      <c r="AA457" s="164"/>
      <c r="AB457" s="164"/>
      <c r="AC457" s="164"/>
      <c r="AD457" s="164"/>
      <c r="AE457" s="164"/>
      <c r="AF457" s="164"/>
      <c r="AG457" s="164"/>
    </row>
    <row r="458" ht="15.75" customHeight="1" spans="1:33" x14ac:dyDescent="0.25">
      <c r="A458" s="164"/>
      <c r="B458" s="164"/>
      <c r="C458" s="164"/>
      <c r="D458" s="164"/>
      <c r="E458" s="164"/>
      <c r="F458" s="164"/>
      <c r="G458" s="164"/>
      <c r="H458" s="164"/>
      <c r="I458" s="164"/>
      <c r="J458" s="164"/>
      <c r="K458" s="164"/>
      <c r="L458" s="164"/>
      <c r="M458" s="164"/>
      <c r="N458" s="164"/>
      <c r="O458" s="164"/>
      <c r="P458" s="164"/>
      <c r="Q458" s="164"/>
      <c r="R458" s="164"/>
      <c r="S458" s="164"/>
      <c r="T458" s="164"/>
      <c r="U458" s="164"/>
      <c r="V458" s="164"/>
      <c r="W458" s="164"/>
      <c r="X458" s="164"/>
      <c r="Y458" s="164"/>
      <c r="Z458" s="164"/>
      <c r="AA458" s="164"/>
      <c r="AB458" s="164"/>
      <c r="AC458" s="164"/>
      <c r="AD458" s="164"/>
      <c r="AE458" s="164"/>
      <c r="AF458" s="164"/>
      <c r="AG458" s="164"/>
    </row>
    <row r="459" ht="15.75" customHeight="1" spans="1:33" x14ac:dyDescent="0.25">
      <c r="A459" s="164"/>
      <c r="B459" s="164"/>
      <c r="C459" s="164"/>
      <c r="D459" s="164"/>
      <c r="E459" s="164"/>
      <c r="F459" s="164"/>
      <c r="G459" s="164"/>
      <c r="H459" s="164"/>
      <c r="I459" s="164"/>
      <c r="J459" s="164"/>
      <c r="K459" s="164"/>
      <c r="L459" s="164"/>
      <c r="M459" s="164"/>
      <c r="N459" s="164"/>
      <c r="O459" s="164"/>
      <c r="P459" s="164"/>
      <c r="Q459" s="164"/>
      <c r="R459" s="164"/>
      <c r="S459" s="164"/>
      <c r="T459" s="164"/>
      <c r="U459" s="164"/>
      <c r="V459" s="164"/>
      <c r="W459" s="164"/>
      <c r="X459" s="164"/>
      <c r="Y459" s="164"/>
      <c r="Z459" s="164"/>
      <c r="AA459" s="164"/>
      <c r="AB459" s="164"/>
      <c r="AC459" s="164"/>
      <c r="AD459" s="164"/>
      <c r="AE459" s="164"/>
      <c r="AF459" s="164"/>
      <c r="AG459" s="164"/>
    </row>
    <row r="460" ht="15.75" customHeight="1" spans="1:33" x14ac:dyDescent="0.25">
      <c r="A460" s="164"/>
      <c r="B460" s="164"/>
      <c r="C460" s="164"/>
      <c r="D460" s="164"/>
      <c r="E460" s="164"/>
      <c r="F460" s="164"/>
      <c r="G460" s="164"/>
      <c r="H460" s="164"/>
      <c r="I460" s="164"/>
      <c r="J460" s="164"/>
      <c r="K460" s="164"/>
      <c r="L460" s="164"/>
      <c r="M460" s="164"/>
      <c r="N460" s="164"/>
      <c r="O460" s="164"/>
      <c r="P460" s="164"/>
      <c r="Q460" s="164"/>
      <c r="R460" s="164"/>
      <c r="S460" s="164"/>
      <c r="T460" s="164"/>
      <c r="U460" s="164"/>
      <c r="V460" s="164"/>
      <c r="W460" s="164"/>
      <c r="X460" s="164"/>
      <c r="Y460" s="164"/>
      <c r="Z460" s="164"/>
      <c r="AA460" s="164"/>
      <c r="AB460" s="164"/>
      <c r="AC460" s="164"/>
      <c r="AD460" s="164"/>
      <c r="AE460" s="164"/>
      <c r="AF460" s="164"/>
      <c r="AG460" s="164"/>
    </row>
    <row r="461" ht="15.75" customHeight="1" spans="1:33" x14ac:dyDescent="0.25">
      <c r="A461" s="164"/>
      <c r="B461" s="164"/>
      <c r="C461" s="164"/>
      <c r="D461" s="164"/>
      <c r="E461" s="164"/>
      <c r="F461" s="164"/>
      <c r="G461" s="164"/>
      <c r="H461" s="164"/>
      <c r="I461" s="164"/>
      <c r="J461" s="164"/>
      <c r="K461" s="164"/>
      <c r="L461" s="164"/>
      <c r="M461" s="164"/>
      <c r="N461" s="164"/>
      <c r="O461" s="164"/>
      <c r="P461" s="164"/>
      <c r="Q461" s="164"/>
      <c r="R461" s="164"/>
      <c r="S461" s="164"/>
      <c r="T461" s="164"/>
      <c r="U461" s="164"/>
      <c r="V461" s="164"/>
      <c r="W461" s="164"/>
      <c r="X461" s="164"/>
      <c r="Y461" s="164"/>
      <c r="Z461" s="164"/>
      <c r="AA461" s="164"/>
      <c r="AB461" s="164"/>
      <c r="AC461" s="164"/>
      <c r="AD461" s="164"/>
      <c r="AE461" s="164"/>
      <c r="AF461" s="164"/>
      <c r="AG461" s="164"/>
    </row>
    <row r="462" ht="15.75" customHeight="1" spans="1:33" x14ac:dyDescent="0.25">
      <c r="A462" s="164"/>
      <c r="B462" s="164"/>
      <c r="C462" s="164"/>
      <c r="D462" s="164"/>
      <c r="E462" s="164"/>
      <c r="F462" s="164"/>
      <c r="G462" s="164"/>
      <c r="H462" s="164"/>
      <c r="I462" s="164"/>
      <c r="J462" s="164"/>
      <c r="K462" s="164"/>
      <c r="L462" s="164"/>
      <c r="M462" s="164"/>
      <c r="N462" s="164"/>
      <c r="O462" s="164"/>
      <c r="P462" s="164"/>
      <c r="Q462" s="164"/>
      <c r="R462" s="164"/>
      <c r="S462" s="164"/>
      <c r="T462" s="164"/>
      <c r="U462" s="164"/>
      <c r="V462" s="164"/>
      <c r="W462" s="164"/>
      <c r="X462" s="164"/>
      <c r="Y462" s="164"/>
      <c r="Z462" s="164"/>
      <c r="AA462" s="164"/>
      <c r="AB462" s="164"/>
      <c r="AC462" s="164"/>
      <c r="AD462" s="164"/>
      <c r="AE462" s="164"/>
      <c r="AF462" s="164"/>
      <c r="AG462" s="164"/>
    </row>
    <row r="463" ht="15.75" customHeight="1" spans="1:33" x14ac:dyDescent="0.25">
      <c r="A463" s="164"/>
      <c r="B463" s="164"/>
      <c r="C463" s="164"/>
      <c r="D463" s="164"/>
      <c r="E463" s="164"/>
      <c r="F463" s="164"/>
      <c r="G463" s="164"/>
      <c r="H463" s="164"/>
      <c r="I463" s="164"/>
      <c r="J463" s="164"/>
      <c r="K463" s="164"/>
      <c r="L463" s="164"/>
      <c r="M463" s="164"/>
      <c r="N463" s="164"/>
      <c r="O463" s="164"/>
      <c r="P463" s="164"/>
      <c r="Q463" s="164"/>
      <c r="R463" s="164"/>
      <c r="S463" s="164"/>
      <c r="T463" s="164"/>
      <c r="U463" s="164"/>
      <c r="V463" s="164"/>
      <c r="W463" s="164"/>
      <c r="X463" s="164"/>
      <c r="Y463" s="164"/>
      <c r="Z463" s="164"/>
      <c r="AA463" s="164"/>
      <c r="AB463" s="164"/>
      <c r="AC463" s="164"/>
      <c r="AD463" s="164"/>
      <c r="AE463" s="164"/>
      <c r="AF463" s="164"/>
      <c r="AG463" s="164"/>
    </row>
    <row r="464" ht="15.75" customHeight="1" spans="1:33" x14ac:dyDescent="0.25">
      <c r="A464" s="164"/>
      <c r="B464" s="164"/>
      <c r="C464" s="164"/>
      <c r="D464" s="164"/>
      <c r="E464" s="164"/>
      <c r="F464" s="164"/>
      <c r="G464" s="164"/>
      <c r="H464" s="164"/>
      <c r="I464" s="164"/>
      <c r="J464" s="164"/>
      <c r="K464" s="164"/>
      <c r="L464" s="164"/>
      <c r="M464" s="164"/>
      <c r="N464" s="164"/>
      <c r="O464" s="164"/>
      <c r="P464" s="164"/>
      <c r="Q464" s="164"/>
      <c r="R464" s="164"/>
      <c r="S464" s="164"/>
      <c r="T464" s="164"/>
      <c r="U464" s="164"/>
      <c r="V464" s="164"/>
      <c r="W464" s="164"/>
      <c r="X464" s="164"/>
      <c r="Y464" s="164"/>
      <c r="Z464" s="164"/>
      <c r="AA464" s="164"/>
      <c r="AB464" s="164"/>
      <c r="AC464" s="164"/>
      <c r="AD464" s="164"/>
      <c r="AE464" s="164"/>
      <c r="AF464" s="164"/>
      <c r="AG464" s="164"/>
    </row>
    <row r="465" ht="15.75" customHeight="1" spans="1:33" x14ac:dyDescent="0.25">
      <c r="A465" s="164"/>
      <c r="B465" s="164"/>
      <c r="C465" s="164"/>
      <c r="D465" s="164"/>
      <c r="E465" s="164"/>
      <c r="F465" s="164"/>
      <c r="G465" s="164"/>
      <c r="H465" s="164"/>
      <c r="I465" s="164"/>
      <c r="J465" s="164"/>
      <c r="K465" s="164"/>
      <c r="L465" s="164"/>
      <c r="M465" s="164"/>
      <c r="N465" s="164"/>
      <c r="O465" s="164"/>
      <c r="P465" s="164"/>
      <c r="Q465" s="164"/>
      <c r="R465" s="164"/>
      <c r="S465" s="164"/>
      <c r="T465" s="164"/>
      <c r="U465" s="164"/>
      <c r="V465" s="164"/>
      <c r="W465" s="164"/>
      <c r="X465" s="164"/>
      <c r="Y465" s="164"/>
      <c r="Z465" s="164"/>
      <c r="AA465" s="164"/>
      <c r="AB465" s="164"/>
      <c r="AC465" s="164"/>
      <c r="AD465" s="164"/>
      <c r="AE465" s="164"/>
      <c r="AF465" s="164"/>
      <c r="AG465" s="164"/>
    </row>
    <row r="466" ht="15.75" customHeight="1" spans="1:33" x14ac:dyDescent="0.25">
      <c r="A466" s="164"/>
      <c r="B466" s="164"/>
      <c r="C466" s="164"/>
      <c r="D466" s="164"/>
      <c r="E466" s="164"/>
      <c r="F466" s="164"/>
      <c r="G466" s="164"/>
      <c r="H466" s="164"/>
      <c r="I466" s="164"/>
      <c r="J466" s="164"/>
      <c r="K466" s="164"/>
      <c r="L466" s="164"/>
      <c r="M466" s="164"/>
      <c r="N466" s="164"/>
      <c r="O466" s="164"/>
      <c r="P466" s="164"/>
      <c r="Q466" s="164"/>
      <c r="R466" s="164"/>
      <c r="S466" s="164"/>
      <c r="T466" s="164"/>
      <c r="U466" s="164"/>
      <c r="V466" s="164"/>
      <c r="W466" s="164"/>
      <c r="X466" s="164"/>
      <c r="Y466" s="164"/>
      <c r="Z466" s="164"/>
      <c r="AA466" s="164"/>
      <c r="AB466" s="164"/>
      <c r="AC466" s="164"/>
      <c r="AD466" s="164"/>
      <c r="AE466" s="164"/>
      <c r="AF466" s="164"/>
      <c r="AG466" s="164"/>
    </row>
    <row r="467" ht="15.75" customHeight="1" spans="1:33" x14ac:dyDescent="0.25">
      <c r="A467" s="164"/>
      <c r="B467" s="164"/>
      <c r="C467" s="164"/>
      <c r="D467" s="164"/>
      <c r="E467" s="164"/>
      <c r="F467" s="164"/>
      <c r="G467" s="164"/>
      <c r="H467" s="164"/>
      <c r="I467" s="164"/>
      <c r="J467" s="164"/>
      <c r="K467" s="164"/>
      <c r="L467" s="164"/>
      <c r="M467" s="164"/>
      <c r="N467" s="164"/>
      <c r="O467" s="164"/>
      <c r="P467" s="164"/>
      <c r="Q467" s="164"/>
      <c r="R467" s="164"/>
      <c r="S467" s="164"/>
      <c r="T467" s="164"/>
      <c r="U467" s="164"/>
      <c r="V467" s="164"/>
      <c r="W467" s="164"/>
      <c r="X467" s="164"/>
      <c r="Y467" s="164"/>
      <c r="Z467" s="164"/>
      <c r="AA467" s="164"/>
      <c r="AB467" s="164"/>
      <c r="AC467" s="164"/>
      <c r="AD467" s="164"/>
      <c r="AE467" s="164"/>
      <c r="AF467" s="164"/>
      <c r="AG467" s="164"/>
    </row>
    <row r="468" ht="15.75" customHeight="1" spans="1:33" x14ac:dyDescent="0.25">
      <c r="A468" s="164"/>
      <c r="B468" s="164"/>
      <c r="C468" s="164"/>
      <c r="D468" s="164"/>
      <c r="E468" s="164"/>
      <c r="F468" s="164"/>
      <c r="G468" s="164"/>
      <c r="H468" s="164"/>
      <c r="I468" s="164"/>
      <c r="J468" s="164"/>
      <c r="K468" s="164"/>
      <c r="L468" s="164"/>
      <c r="M468" s="164"/>
      <c r="N468" s="164"/>
      <c r="O468" s="164"/>
      <c r="P468" s="164"/>
      <c r="Q468" s="164"/>
      <c r="R468" s="164"/>
      <c r="S468" s="164"/>
      <c r="T468" s="164"/>
      <c r="U468" s="164"/>
      <c r="V468" s="164"/>
      <c r="W468" s="164"/>
      <c r="X468" s="164"/>
      <c r="Y468" s="164"/>
      <c r="Z468" s="164"/>
      <c r="AA468" s="164"/>
      <c r="AB468" s="164"/>
      <c r="AC468" s="164"/>
      <c r="AD468" s="164"/>
      <c r="AE468" s="164"/>
      <c r="AF468" s="164"/>
      <c r="AG468" s="164"/>
    </row>
    <row r="469" ht="15.75" customHeight="1" spans="1:33" x14ac:dyDescent="0.25">
      <c r="A469" s="164"/>
      <c r="B469" s="164"/>
      <c r="C469" s="164"/>
      <c r="D469" s="164"/>
      <c r="E469" s="164"/>
      <c r="F469" s="164"/>
      <c r="G469" s="164"/>
      <c r="H469" s="164"/>
      <c r="I469" s="164"/>
      <c r="J469" s="164"/>
      <c r="K469" s="164"/>
      <c r="L469" s="164"/>
      <c r="M469" s="164"/>
      <c r="N469" s="164"/>
      <c r="O469" s="164"/>
      <c r="P469" s="164"/>
      <c r="Q469" s="164"/>
      <c r="R469" s="164"/>
      <c r="S469" s="164"/>
      <c r="T469" s="164"/>
      <c r="U469" s="164"/>
      <c r="V469" s="164"/>
      <c r="W469" s="164"/>
      <c r="X469" s="164"/>
      <c r="Y469" s="164"/>
      <c r="Z469" s="164"/>
      <c r="AA469" s="164"/>
      <c r="AB469" s="164"/>
      <c r="AC469" s="164"/>
      <c r="AD469" s="164"/>
      <c r="AE469" s="164"/>
      <c r="AF469" s="164"/>
      <c r="AG469" s="164"/>
    </row>
    <row r="470" ht="15.75" customHeight="1" spans="1:33" x14ac:dyDescent="0.25">
      <c r="A470" s="164"/>
      <c r="B470" s="164"/>
      <c r="C470" s="164"/>
      <c r="D470" s="164"/>
      <c r="E470" s="164"/>
      <c r="F470" s="164"/>
      <c r="G470" s="164"/>
      <c r="H470" s="164"/>
      <c r="I470" s="164"/>
      <c r="J470" s="164"/>
      <c r="K470" s="164"/>
      <c r="L470" s="164"/>
      <c r="M470" s="164"/>
      <c r="N470" s="164"/>
      <c r="O470" s="164"/>
      <c r="P470" s="164"/>
      <c r="Q470" s="164"/>
      <c r="R470" s="164"/>
      <c r="S470" s="164"/>
      <c r="T470" s="164"/>
      <c r="U470" s="164"/>
      <c r="V470" s="164"/>
      <c r="W470" s="164"/>
      <c r="X470" s="164"/>
      <c r="Y470" s="164"/>
      <c r="Z470" s="164"/>
      <c r="AA470" s="164"/>
      <c r="AB470" s="164"/>
      <c r="AC470" s="164"/>
      <c r="AD470" s="164"/>
      <c r="AE470" s="164"/>
      <c r="AF470" s="164"/>
      <c r="AG470" s="164"/>
    </row>
    <row r="471" ht="15.75" customHeight="1" spans="1:33" x14ac:dyDescent="0.25">
      <c r="A471" s="164"/>
      <c r="B471" s="164"/>
      <c r="C471" s="164"/>
      <c r="D471" s="164"/>
      <c r="E471" s="164"/>
      <c r="F471" s="164"/>
      <c r="G471" s="164"/>
      <c r="H471" s="164"/>
      <c r="I471" s="164"/>
      <c r="J471" s="164"/>
      <c r="K471" s="164"/>
      <c r="L471" s="164"/>
      <c r="M471" s="164"/>
      <c r="N471" s="164"/>
      <c r="O471" s="164"/>
      <c r="P471" s="164"/>
      <c r="Q471" s="164"/>
      <c r="R471" s="164"/>
      <c r="S471" s="164"/>
      <c r="T471" s="164"/>
      <c r="U471" s="164"/>
      <c r="V471" s="164"/>
      <c r="W471" s="164"/>
      <c r="X471" s="164"/>
      <c r="Y471" s="164"/>
      <c r="Z471" s="164"/>
      <c r="AA471" s="164"/>
      <c r="AB471" s="164"/>
      <c r="AC471" s="164"/>
      <c r="AD471" s="164"/>
      <c r="AE471" s="164"/>
      <c r="AF471" s="164"/>
      <c r="AG471" s="164"/>
    </row>
    <row r="472" ht="15.75" customHeight="1" spans="1:33" x14ac:dyDescent="0.25">
      <c r="A472" s="164"/>
      <c r="B472" s="164"/>
      <c r="C472" s="164"/>
      <c r="D472" s="164"/>
      <c r="E472" s="164"/>
      <c r="F472" s="164"/>
      <c r="G472" s="164"/>
      <c r="H472" s="164"/>
      <c r="I472" s="164"/>
      <c r="J472" s="164"/>
      <c r="K472" s="164"/>
      <c r="L472" s="164"/>
      <c r="M472" s="164"/>
      <c r="N472" s="164"/>
      <c r="O472" s="164"/>
      <c r="P472" s="164"/>
      <c r="Q472" s="164"/>
      <c r="R472" s="164"/>
      <c r="S472" s="164"/>
      <c r="T472" s="164"/>
      <c r="U472" s="164"/>
      <c r="V472" s="164"/>
      <c r="W472" s="164"/>
      <c r="X472" s="164"/>
      <c r="Y472" s="164"/>
      <c r="Z472" s="164"/>
      <c r="AA472" s="164"/>
      <c r="AB472" s="164"/>
      <c r="AC472" s="164"/>
      <c r="AD472" s="164"/>
      <c r="AE472" s="164"/>
      <c r="AF472" s="164"/>
      <c r="AG472" s="164"/>
    </row>
    <row r="473" ht="15.75" customHeight="1" spans="1:33" x14ac:dyDescent="0.25">
      <c r="A473" s="164"/>
      <c r="B473" s="164"/>
      <c r="C473" s="164"/>
      <c r="D473" s="164"/>
      <c r="E473" s="164"/>
      <c r="F473" s="164"/>
      <c r="G473" s="164"/>
      <c r="H473" s="164"/>
      <c r="I473" s="164"/>
      <c r="J473" s="164"/>
      <c r="K473" s="164"/>
      <c r="L473" s="164"/>
      <c r="M473" s="164"/>
      <c r="N473" s="164"/>
      <c r="O473" s="164"/>
      <c r="P473" s="164"/>
      <c r="Q473" s="164"/>
      <c r="R473" s="164"/>
      <c r="S473" s="164"/>
      <c r="T473" s="164"/>
      <c r="U473" s="164"/>
      <c r="V473" s="164"/>
      <c r="W473" s="164"/>
      <c r="X473" s="164"/>
      <c r="Y473" s="164"/>
      <c r="Z473" s="164"/>
      <c r="AA473" s="164"/>
      <c r="AB473" s="164"/>
      <c r="AC473" s="164"/>
      <c r="AD473" s="164"/>
      <c r="AE473" s="164"/>
      <c r="AF473" s="164"/>
      <c r="AG473" s="164"/>
    </row>
    <row r="474" ht="15.75" customHeight="1" spans="1:33" x14ac:dyDescent="0.25">
      <c r="A474" s="164"/>
      <c r="B474" s="164"/>
      <c r="C474" s="164"/>
      <c r="D474" s="164"/>
      <c r="E474" s="164"/>
      <c r="F474" s="164"/>
      <c r="G474" s="164"/>
      <c r="H474" s="164"/>
      <c r="I474" s="164"/>
      <c r="J474" s="164"/>
      <c r="K474" s="164"/>
      <c r="L474" s="164"/>
      <c r="M474" s="164"/>
      <c r="N474" s="164"/>
      <c r="O474" s="164"/>
      <c r="P474" s="164"/>
      <c r="Q474" s="164"/>
      <c r="R474" s="164"/>
      <c r="S474" s="164"/>
      <c r="T474" s="164"/>
      <c r="U474" s="164"/>
      <c r="V474" s="164"/>
      <c r="W474" s="164"/>
      <c r="X474" s="164"/>
      <c r="Y474" s="164"/>
      <c r="Z474" s="164"/>
      <c r="AA474" s="164"/>
      <c r="AB474" s="164"/>
      <c r="AC474" s="164"/>
      <c r="AD474" s="164"/>
      <c r="AE474" s="164"/>
      <c r="AF474" s="164"/>
      <c r="AG474" s="164"/>
    </row>
    <row r="475" ht="15.75" customHeight="1" spans="1:33" x14ac:dyDescent="0.25">
      <c r="A475" s="164"/>
      <c r="B475" s="164"/>
      <c r="C475" s="164"/>
      <c r="D475" s="164"/>
      <c r="E475" s="164"/>
      <c r="F475" s="164"/>
      <c r="G475" s="164"/>
      <c r="H475" s="164"/>
      <c r="I475" s="164"/>
      <c r="J475" s="164"/>
      <c r="K475" s="164"/>
      <c r="L475" s="164"/>
      <c r="M475" s="164"/>
      <c r="N475" s="164"/>
      <c r="O475" s="164"/>
      <c r="P475" s="164"/>
      <c r="Q475" s="164"/>
      <c r="R475" s="164"/>
      <c r="S475" s="164"/>
      <c r="T475" s="164"/>
      <c r="U475" s="164"/>
      <c r="V475" s="164"/>
      <c r="W475" s="164"/>
      <c r="X475" s="164"/>
      <c r="Y475" s="164"/>
      <c r="Z475" s="164"/>
      <c r="AA475" s="164"/>
      <c r="AB475" s="164"/>
      <c r="AC475" s="164"/>
      <c r="AD475" s="164"/>
      <c r="AE475" s="164"/>
      <c r="AF475" s="164"/>
      <c r="AG475" s="164"/>
    </row>
    <row r="476" ht="15.75" customHeight="1" spans="1:33" x14ac:dyDescent="0.25">
      <c r="A476" s="164"/>
      <c r="B476" s="164"/>
      <c r="C476" s="164"/>
      <c r="D476" s="164"/>
      <c r="E476" s="164"/>
      <c r="F476" s="164"/>
      <c r="G476" s="164"/>
      <c r="H476" s="164"/>
      <c r="I476" s="164"/>
      <c r="J476" s="164"/>
      <c r="K476" s="164"/>
      <c r="L476" s="164"/>
      <c r="M476" s="164"/>
      <c r="N476" s="164"/>
      <c r="O476" s="164"/>
      <c r="P476" s="164"/>
      <c r="Q476" s="164"/>
      <c r="R476" s="164"/>
      <c r="S476" s="164"/>
      <c r="T476" s="164"/>
      <c r="U476" s="164"/>
      <c r="V476" s="164"/>
      <c r="W476" s="164"/>
      <c r="X476" s="164"/>
      <c r="Y476" s="164"/>
      <c r="Z476" s="164"/>
      <c r="AA476" s="164"/>
      <c r="AB476" s="164"/>
      <c r="AC476" s="164"/>
      <c r="AD476" s="164"/>
      <c r="AE476" s="164"/>
      <c r="AF476" s="164"/>
      <c r="AG476" s="164"/>
    </row>
    <row r="477" ht="15.75" customHeight="1" spans="1:33" x14ac:dyDescent="0.25">
      <c r="A477" s="164"/>
      <c r="B477" s="164"/>
      <c r="C477" s="164"/>
      <c r="D477" s="164"/>
      <c r="E477" s="164"/>
      <c r="F477" s="164"/>
      <c r="G477" s="164"/>
      <c r="H477" s="164"/>
      <c r="I477" s="164"/>
      <c r="J477" s="164"/>
      <c r="K477" s="164"/>
      <c r="L477" s="164"/>
      <c r="M477" s="164"/>
      <c r="N477" s="164"/>
      <c r="O477" s="164"/>
      <c r="P477" s="164"/>
      <c r="Q477" s="164"/>
      <c r="R477" s="164"/>
      <c r="S477" s="164"/>
      <c r="T477" s="164"/>
      <c r="U477" s="164"/>
      <c r="V477" s="164"/>
      <c r="W477" s="164"/>
      <c r="X477" s="164"/>
      <c r="Y477" s="164"/>
      <c r="Z477" s="164"/>
      <c r="AA477" s="164"/>
      <c r="AB477" s="164"/>
      <c r="AC477" s="164"/>
      <c r="AD477" s="164"/>
      <c r="AE477" s="164"/>
      <c r="AF477" s="164"/>
      <c r="AG477" s="164"/>
    </row>
    <row r="478" ht="15.75" customHeight="1" spans="1:33" x14ac:dyDescent="0.25">
      <c r="A478" s="164"/>
      <c r="B478" s="164"/>
      <c r="C478" s="164"/>
      <c r="D478" s="164"/>
      <c r="E478" s="164"/>
      <c r="F478" s="164"/>
      <c r="G478" s="164"/>
      <c r="H478" s="164"/>
      <c r="I478" s="164"/>
      <c r="J478" s="164"/>
      <c r="K478" s="164"/>
      <c r="L478" s="164"/>
      <c r="M478" s="164"/>
      <c r="N478" s="164"/>
      <c r="O478" s="164"/>
      <c r="P478" s="164"/>
      <c r="Q478" s="164"/>
      <c r="R478" s="164"/>
      <c r="S478" s="164"/>
      <c r="T478" s="164"/>
      <c r="U478" s="164"/>
      <c r="V478" s="164"/>
      <c r="W478" s="164"/>
      <c r="X478" s="164"/>
      <c r="Y478" s="164"/>
      <c r="Z478" s="164"/>
      <c r="AA478" s="164"/>
      <c r="AB478" s="164"/>
      <c r="AC478" s="164"/>
      <c r="AD478" s="164"/>
      <c r="AE478" s="164"/>
      <c r="AF478" s="164"/>
      <c r="AG478" s="164"/>
    </row>
    <row r="479" ht="15.75" customHeight="1" spans="1:33" x14ac:dyDescent="0.25">
      <c r="A479" s="164"/>
      <c r="B479" s="164"/>
      <c r="C479" s="164"/>
      <c r="D479" s="164"/>
      <c r="E479" s="164"/>
      <c r="F479" s="164"/>
      <c r="G479" s="164"/>
      <c r="H479" s="164"/>
      <c r="I479" s="164"/>
      <c r="J479" s="164"/>
      <c r="K479" s="164"/>
      <c r="L479" s="164"/>
      <c r="M479" s="164"/>
      <c r="N479" s="164"/>
      <c r="O479" s="164"/>
      <c r="P479" s="164"/>
      <c r="Q479" s="164"/>
      <c r="R479" s="164"/>
      <c r="S479" s="164"/>
      <c r="T479" s="164"/>
      <c r="U479" s="164"/>
      <c r="V479" s="164"/>
      <c r="W479" s="164"/>
      <c r="X479" s="164"/>
      <c r="Y479" s="164"/>
      <c r="Z479" s="164"/>
      <c r="AA479" s="164"/>
      <c r="AB479" s="164"/>
      <c r="AC479" s="164"/>
      <c r="AD479" s="164"/>
      <c r="AE479" s="164"/>
      <c r="AF479" s="164"/>
      <c r="AG479" s="164"/>
    </row>
    <row r="480" ht="15.75" customHeight="1" spans="1:33" x14ac:dyDescent="0.25">
      <c r="A480" s="164"/>
      <c r="B480" s="164"/>
      <c r="C480" s="164"/>
      <c r="D480" s="164"/>
      <c r="E480" s="164"/>
      <c r="F480" s="164"/>
      <c r="G480" s="164"/>
      <c r="H480" s="164"/>
      <c r="I480" s="164"/>
      <c r="J480" s="164"/>
      <c r="K480" s="164"/>
      <c r="L480" s="164"/>
      <c r="M480" s="164"/>
      <c r="N480" s="164"/>
      <c r="O480" s="164"/>
      <c r="P480" s="164"/>
      <c r="Q480" s="164"/>
      <c r="R480" s="164"/>
      <c r="S480" s="164"/>
      <c r="T480" s="164"/>
      <c r="U480" s="164"/>
      <c r="V480" s="164"/>
      <c r="W480" s="164"/>
      <c r="X480" s="164"/>
      <c r="Y480" s="164"/>
      <c r="Z480" s="164"/>
      <c r="AA480" s="164"/>
      <c r="AB480" s="164"/>
      <c r="AC480" s="164"/>
      <c r="AD480" s="164"/>
      <c r="AE480" s="164"/>
      <c r="AF480" s="164"/>
      <c r="AG480" s="164"/>
    </row>
    <row r="481" ht="15.75" customHeight="1" spans="1:33" x14ac:dyDescent="0.25">
      <c r="A481" s="164"/>
      <c r="B481" s="164"/>
      <c r="C481" s="164"/>
      <c r="D481" s="164"/>
      <c r="E481" s="164"/>
      <c r="F481" s="164"/>
      <c r="G481" s="164"/>
      <c r="H481" s="164"/>
      <c r="I481" s="164"/>
      <c r="J481" s="164"/>
      <c r="K481" s="164"/>
      <c r="L481" s="164"/>
      <c r="M481" s="164"/>
      <c r="N481" s="164"/>
      <c r="O481" s="164"/>
      <c r="P481" s="164"/>
      <c r="Q481" s="164"/>
      <c r="R481" s="164"/>
      <c r="S481" s="164"/>
      <c r="T481" s="164"/>
      <c r="U481" s="164"/>
      <c r="V481" s="164"/>
      <c r="W481" s="164"/>
      <c r="X481" s="164"/>
      <c r="Y481" s="164"/>
      <c r="Z481" s="164"/>
      <c r="AA481" s="164"/>
      <c r="AB481" s="164"/>
      <c r="AC481" s="164"/>
      <c r="AD481" s="164"/>
      <c r="AE481" s="164"/>
      <c r="AF481" s="164"/>
      <c r="AG481" s="164"/>
    </row>
    <row r="482" ht="15.75" customHeight="1" spans="1:33" x14ac:dyDescent="0.25">
      <c r="A482" s="164"/>
      <c r="B482" s="164"/>
      <c r="C482" s="164"/>
      <c r="D482" s="164"/>
      <c r="E482" s="164"/>
      <c r="F482" s="164"/>
      <c r="G482" s="164"/>
      <c r="H482" s="164"/>
      <c r="I482" s="164"/>
      <c r="J482" s="164"/>
      <c r="K482" s="164"/>
      <c r="L482" s="164"/>
      <c r="M482" s="164"/>
      <c r="N482" s="164"/>
      <c r="O482" s="164"/>
      <c r="P482" s="164"/>
      <c r="Q482" s="164"/>
      <c r="R482" s="164"/>
      <c r="S482" s="164"/>
      <c r="T482" s="164"/>
      <c r="U482" s="164"/>
      <c r="V482" s="164"/>
      <c r="W482" s="164"/>
      <c r="X482" s="164"/>
      <c r="Y482" s="164"/>
      <c r="Z482" s="164"/>
      <c r="AA482" s="164"/>
      <c r="AB482" s="164"/>
      <c r="AC482" s="164"/>
      <c r="AD482" s="164"/>
      <c r="AE482" s="164"/>
      <c r="AF482" s="164"/>
      <c r="AG482" s="164"/>
    </row>
    <row r="483" ht="15.75" customHeight="1" spans="1:33" x14ac:dyDescent="0.25">
      <c r="A483" s="164"/>
      <c r="B483" s="164"/>
      <c r="C483" s="164"/>
      <c r="D483" s="164"/>
      <c r="E483" s="164"/>
      <c r="F483" s="164"/>
      <c r="G483" s="164"/>
      <c r="H483" s="164"/>
      <c r="I483" s="164"/>
      <c r="J483" s="164"/>
      <c r="K483" s="164"/>
      <c r="L483" s="164"/>
      <c r="M483" s="164"/>
      <c r="N483" s="164"/>
      <c r="O483" s="164"/>
      <c r="P483" s="164"/>
      <c r="Q483" s="164"/>
      <c r="R483" s="164"/>
      <c r="S483" s="164"/>
      <c r="T483" s="164"/>
      <c r="U483" s="164"/>
      <c r="V483" s="164"/>
      <c r="W483" s="164"/>
      <c r="X483" s="164"/>
      <c r="Y483" s="164"/>
      <c r="Z483" s="164"/>
      <c r="AA483" s="164"/>
      <c r="AB483" s="164"/>
      <c r="AC483" s="164"/>
      <c r="AD483" s="164"/>
      <c r="AE483" s="164"/>
      <c r="AF483" s="164"/>
      <c r="AG483" s="164"/>
    </row>
    <row r="484" ht="15.75" customHeight="1" spans="1:33" x14ac:dyDescent="0.25">
      <c r="A484" s="164"/>
      <c r="B484" s="164"/>
      <c r="C484" s="164"/>
      <c r="D484" s="164"/>
      <c r="E484" s="164"/>
      <c r="F484" s="164"/>
      <c r="G484" s="164"/>
      <c r="H484" s="164"/>
      <c r="I484" s="164"/>
      <c r="J484" s="164"/>
      <c r="K484" s="164"/>
      <c r="L484" s="164"/>
      <c r="M484" s="164"/>
      <c r="N484" s="164"/>
      <c r="O484" s="164"/>
      <c r="P484" s="164"/>
      <c r="Q484" s="164"/>
      <c r="R484" s="164"/>
      <c r="S484" s="164"/>
      <c r="T484" s="164"/>
      <c r="U484" s="164"/>
      <c r="V484" s="164"/>
      <c r="W484" s="164"/>
      <c r="X484" s="164"/>
      <c r="Y484" s="164"/>
      <c r="Z484" s="164"/>
      <c r="AA484" s="164"/>
      <c r="AB484" s="164"/>
      <c r="AC484" s="164"/>
      <c r="AD484" s="164"/>
      <c r="AE484" s="164"/>
      <c r="AF484" s="164"/>
      <c r="AG484" s="164"/>
    </row>
    <row r="485" ht="15.75" customHeight="1" spans="1:33" x14ac:dyDescent="0.25">
      <c r="A485" s="164"/>
      <c r="B485" s="164"/>
      <c r="C485" s="164"/>
      <c r="D485" s="164"/>
      <c r="E485" s="164"/>
      <c r="F485" s="164"/>
      <c r="G485" s="164"/>
      <c r="H485" s="164"/>
      <c r="I485" s="164"/>
      <c r="J485" s="164"/>
      <c r="K485" s="164"/>
      <c r="L485" s="164"/>
      <c r="M485" s="164"/>
      <c r="N485" s="164"/>
      <c r="O485" s="164"/>
      <c r="P485" s="164"/>
      <c r="Q485" s="164"/>
      <c r="R485" s="164"/>
      <c r="S485" s="164"/>
      <c r="T485" s="164"/>
      <c r="U485" s="164"/>
      <c r="V485" s="164"/>
      <c r="W485" s="164"/>
      <c r="X485" s="164"/>
      <c r="Y485" s="164"/>
      <c r="Z485" s="164"/>
      <c r="AA485" s="164"/>
      <c r="AB485" s="164"/>
      <c r="AC485" s="164"/>
      <c r="AD485" s="164"/>
      <c r="AE485" s="164"/>
      <c r="AF485" s="164"/>
      <c r="AG485" s="164"/>
    </row>
    <row r="486" ht="15.75" customHeight="1" spans="1:33" x14ac:dyDescent="0.25">
      <c r="A486" s="164"/>
      <c r="B486" s="164"/>
      <c r="C486" s="164"/>
      <c r="D486" s="164"/>
      <c r="E486" s="164"/>
      <c r="F486" s="164"/>
      <c r="G486" s="164"/>
      <c r="H486" s="164"/>
      <c r="I486" s="164"/>
      <c r="J486" s="164"/>
      <c r="K486" s="164"/>
      <c r="L486" s="164"/>
      <c r="M486" s="164"/>
      <c r="N486" s="164"/>
      <c r="O486" s="164"/>
      <c r="P486" s="164"/>
      <c r="Q486" s="164"/>
      <c r="R486" s="164"/>
      <c r="S486" s="164"/>
      <c r="T486" s="164"/>
      <c r="U486" s="164"/>
      <c r="V486" s="164"/>
      <c r="W486" s="164"/>
      <c r="X486" s="164"/>
      <c r="Y486" s="164"/>
      <c r="Z486" s="164"/>
      <c r="AA486" s="164"/>
      <c r="AB486" s="164"/>
      <c r="AC486" s="164"/>
      <c r="AD486" s="164"/>
      <c r="AE486" s="164"/>
      <c r="AF486" s="164"/>
      <c r="AG486" s="164"/>
    </row>
    <row r="487" ht="15.75" customHeight="1" spans="1:33" x14ac:dyDescent="0.25">
      <c r="A487" s="164"/>
      <c r="B487" s="164"/>
      <c r="C487" s="164"/>
      <c r="D487" s="164"/>
      <c r="E487" s="164"/>
      <c r="F487" s="164"/>
      <c r="G487" s="164"/>
      <c r="H487" s="164"/>
      <c r="I487" s="164"/>
      <c r="J487" s="164"/>
      <c r="K487" s="164"/>
      <c r="L487" s="164"/>
      <c r="M487" s="164"/>
      <c r="N487" s="164"/>
      <c r="O487" s="164"/>
      <c r="P487" s="164"/>
      <c r="Q487" s="164"/>
      <c r="R487" s="164"/>
      <c r="S487" s="164"/>
      <c r="T487" s="164"/>
      <c r="U487" s="164"/>
      <c r="V487" s="164"/>
      <c r="W487" s="164"/>
      <c r="X487" s="164"/>
      <c r="Y487" s="164"/>
      <c r="Z487" s="164"/>
      <c r="AA487" s="164"/>
      <c r="AB487" s="164"/>
      <c r="AC487" s="164"/>
      <c r="AD487" s="164"/>
      <c r="AE487" s="164"/>
      <c r="AF487" s="164"/>
      <c r="AG487" s="164"/>
    </row>
    <row r="488" ht="15.75" customHeight="1" spans="1:33" x14ac:dyDescent="0.25">
      <c r="A488" s="164"/>
      <c r="B488" s="164"/>
      <c r="C488" s="164"/>
      <c r="D488" s="164"/>
      <c r="E488" s="164"/>
      <c r="F488" s="164"/>
      <c r="G488" s="164"/>
      <c r="H488" s="164"/>
      <c r="I488" s="164"/>
      <c r="J488" s="164"/>
      <c r="K488" s="164"/>
      <c r="L488" s="164"/>
      <c r="M488" s="164"/>
      <c r="N488" s="164"/>
      <c r="O488" s="164"/>
      <c r="P488" s="164"/>
      <c r="Q488" s="164"/>
      <c r="R488" s="164"/>
      <c r="S488" s="164"/>
      <c r="T488" s="164"/>
      <c r="U488" s="164"/>
      <c r="V488" s="164"/>
      <c r="W488" s="164"/>
      <c r="X488" s="164"/>
      <c r="Y488" s="164"/>
      <c r="Z488" s="164"/>
      <c r="AA488" s="164"/>
      <c r="AB488" s="164"/>
      <c r="AC488" s="164"/>
      <c r="AD488" s="164"/>
      <c r="AE488" s="164"/>
      <c r="AF488" s="164"/>
      <c r="AG488" s="164"/>
    </row>
    <row r="489" ht="15.75" customHeight="1" spans="1:33" x14ac:dyDescent="0.25">
      <c r="A489" s="164"/>
      <c r="B489" s="164"/>
      <c r="C489" s="164"/>
      <c r="D489" s="164"/>
      <c r="E489" s="164"/>
      <c r="F489" s="164"/>
      <c r="G489" s="164"/>
      <c r="H489" s="164"/>
      <c r="I489" s="164"/>
      <c r="J489" s="164"/>
      <c r="K489" s="164"/>
      <c r="L489" s="164"/>
      <c r="M489" s="164"/>
      <c r="N489" s="164"/>
      <c r="O489" s="164"/>
      <c r="P489" s="164"/>
      <c r="Q489" s="164"/>
      <c r="R489" s="164"/>
      <c r="S489" s="164"/>
      <c r="T489" s="164"/>
      <c r="U489" s="164"/>
      <c r="V489" s="164"/>
      <c r="W489" s="164"/>
      <c r="X489" s="164"/>
      <c r="Y489" s="164"/>
      <c r="Z489" s="164"/>
      <c r="AA489" s="164"/>
      <c r="AB489" s="164"/>
      <c r="AC489" s="164"/>
      <c r="AD489" s="164"/>
      <c r="AE489" s="164"/>
      <c r="AF489" s="164"/>
      <c r="AG489" s="164"/>
    </row>
    <row r="490" ht="15.75" customHeight="1" spans="1:33" x14ac:dyDescent="0.25">
      <c r="A490" s="164"/>
      <c r="B490" s="164"/>
      <c r="C490" s="164"/>
      <c r="D490" s="164"/>
      <c r="E490" s="164"/>
      <c r="F490" s="164"/>
      <c r="G490" s="164"/>
      <c r="H490" s="164"/>
      <c r="I490" s="164"/>
      <c r="J490" s="164"/>
      <c r="K490" s="164"/>
      <c r="L490" s="164"/>
      <c r="M490" s="164"/>
      <c r="N490" s="164"/>
      <c r="O490" s="164"/>
      <c r="P490" s="164"/>
      <c r="Q490" s="164"/>
      <c r="R490" s="164"/>
      <c r="S490" s="164"/>
      <c r="T490" s="164"/>
      <c r="U490" s="164"/>
      <c r="V490" s="164"/>
      <c r="W490" s="164"/>
      <c r="X490" s="164"/>
      <c r="Y490" s="164"/>
      <c r="Z490" s="164"/>
      <c r="AA490" s="164"/>
      <c r="AB490" s="164"/>
      <c r="AC490" s="164"/>
      <c r="AD490" s="164"/>
      <c r="AE490" s="164"/>
      <c r="AF490" s="164"/>
      <c r="AG490" s="164"/>
    </row>
    <row r="491" ht="15.75" customHeight="1" spans="1:33" x14ac:dyDescent="0.25">
      <c r="A491" s="164"/>
      <c r="B491" s="164"/>
      <c r="C491" s="164"/>
      <c r="D491" s="164"/>
      <c r="E491" s="164"/>
      <c r="F491" s="164"/>
      <c r="G491" s="164"/>
      <c r="H491" s="164"/>
      <c r="I491" s="164"/>
      <c r="J491" s="164"/>
      <c r="K491" s="164"/>
      <c r="L491" s="164"/>
      <c r="M491" s="164"/>
      <c r="N491" s="164"/>
      <c r="O491" s="164"/>
      <c r="P491" s="164"/>
      <c r="Q491" s="164"/>
      <c r="R491" s="164"/>
      <c r="S491" s="164"/>
      <c r="T491" s="164"/>
      <c r="U491" s="164"/>
      <c r="V491" s="164"/>
      <c r="W491" s="164"/>
      <c r="X491" s="164"/>
      <c r="Y491" s="164"/>
      <c r="Z491" s="164"/>
      <c r="AA491" s="164"/>
      <c r="AB491" s="164"/>
      <c r="AC491" s="164"/>
      <c r="AD491" s="164"/>
      <c r="AE491" s="164"/>
      <c r="AF491" s="164"/>
      <c r="AG491" s="164"/>
    </row>
    <row r="492" ht="15.75" customHeight="1" spans="1:33" x14ac:dyDescent="0.25">
      <c r="A492" s="164"/>
      <c r="B492" s="164"/>
      <c r="C492" s="164"/>
      <c r="D492" s="164"/>
      <c r="E492" s="164"/>
      <c r="F492" s="164"/>
      <c r="G492" s="164"/>
      <c r="H492" s="164"/>
      <c r="I492" s="164"/>
      <c r="J492" s="164"/>
      <c r="K492" s="164"/>
      <c r="L492" s="164"/>
      <c r="M492" s="164"/>
      <c r="N492" s="164"/>
      <c r="O492" s="164"/>
      <c r="P492" s="164"/>
      <c r="Q492" s="164"/>
      <c r="R492" s="164"/>
      <c r="S492" s="164"/>
      <c r="T492" s="164"/>
      <c r="U492" s="164"/>
      <c r="V492" s="164"/>
      <c r="W492" s="164"/>
      <c r="X492" s="164"/>
      <c r="Y492" s="164"/>
      <c r="Z492" s="164"/>
      <c r="AA492" s="164"/>
      <c r="AB492" s="164"/>
      <c r="AC492" s="164"/>
      <c r="AD492" s="164"/>
      <c r="AE492" s="164"/>
      <c r="AF492" s="164"/>
      <c r="AG492" s="164"/>
    </row>
    <row r="493" ht="15.75" customHeight="1" spans="1:33" x14ac:dyDescent="0.25">
      <c r="A493" s="164"/>
      <c r="B493" s="164"/>
      <c r="C493" s="164"/>
      <c r="D493" s="164"/>
      <c r="E493" s="164"/>
      <c r="F493" s="164"/>
      <c r="G493" s="164"/>
      <c r="H493" s="164"/>
      <c r="I493" s="164"/>
      <c r="J493" s="164"/>
      <c r="K493" s="164"/>
      <c r="L493" s="164"/>
      <c r="M493" s="164"/>
      <c r="N493" s="164"/>
      <c r="O493" s="164"/>
      <c r="P493" s="164"/>
      <c r="Q493" s="164"/>
      <c r="R493" s="164"/>
      <c r="S493" s="164"/>
      <c r="T493" s="164"/>
      <c r="U493" s="164"/>
      <c r="V493" s="164"/>
      <c r="W493" s="164"/>
      <c r="X493" s="164"/>
      <c r="Y493" s="164"/>
      <c r="Z493" s="164"/>
      <c r="AA493" s="164"/>
      <c r="AB493" s="164"/>
      <c r="AC493" s="164"/>
      <c r="AD493" s="164"/>
      <c r="AE493" s="164"/>
      <c r="AF493" s="164"/>
      <c r="AG493" s="164"/>
    </row>
    <row r="494" ht="15.75" customHeight="1" spans="1:33" x14ac:dyDescent="0.25">
      <c r="A494" s="164"/>
      <c r="B494" s="164"/>
      <c r="C494" s="164"/>
      <c r="D494" s="164"/>
      <c r="E494" s="164"/>
      <c r="F494" s="164"/>
      <c r="G494" s="164"/>
      <c r="H494" s="164"/>
      <c r="I494" s="164"/>
      <c r="J494" s="164"/>
      <c r="K494" s="164"/>
      <c r="L494" s="164"/>
      <c r="M494" s="164"/>
      <c r="N494" s="164"/>
      <c r="O494" s="164"/>
      <c r="P494" s="164"/>
      <c r="Q494" s="164"/>
      <c r="R494" s="164"/>
      <c r="S494" s="164"/>
      <c r="T494" s="164"/>
      <c r="U494" s="164"/>
      <c r="V494" s="164"/>
      <c r="W494" s="164"/>
      <c r="X494" s="164"/>
      <c r="Y494" s="164"/>
      <c r="Z494" s="164"/>
      <c r="AA494" s="164"/>
      <c r="AB494" s="164"/>
      <c r="AC494" s="164"/>
      <c r="AD494" s="164"/>
      <c r="AE494" s="164"/>
      <c r="AF494" s="164"/>
      <c r="AG494" s="164"/>
    </row>
    <row r="495" ht="15.75" customHeight="1" spans="1:33" x14ac:dyDescent="0.25">
      <c r="A495" s="164"/>
      <c r="B495" s="164"/>
      <c r="C495" s="164"/>
      <c r="D495" s="164"/>
      <c r="E495" s="164"/>
      <c r="F495" s="164"/>
      <c r="G495" s="164"/>
      <c r="H495" s="164"/>
      <c r="I495" s="164"/>
      <c r="J495" s="164"/>
      <c r="K495" s="164"/>
      <c r="L495" s="164"/>
      <c r="M495" s="164"/>
      <c r="N495" s="164"/>
      <c r="O495" s="164"/>
      <c r="P495" s="164"/>
      <c r="Q495" s="164"/>
      <c r="R495" s="164"/>
      <c r="S495" s="164"/>
      <c r="T495" s="164"/>
      <c r="U495" s="164"/>
      <c r="V495" s="164"/>
      <c r="W495" s="164"/>
      <c r="X495" s="164"/>
      <c r="Y495" s="164"/>
      <c r="Z495" s="164"/>
      <c r="AA495" s="164"/>
      <c r="AB495" s="164"/>
      <c r="AC495" s="164"/>
      <c r="AD495" s="164"/>
      <c r="AE495" s="164"/>
      <c r="AF495" s="164"/>
      <c r="AG495" s="164"/>
    </row>
    <row r="496" ht="15.75" customHeight="1" spans="1:33" x14ac:dyDescent="0.25">
      <c r="A496" s="164"/>
      <c r="B496" s="164"/>
      <c r="C496" s="164"/>
      <c r="D496" s="164"/>
      <c r="E496" s="164"/>
      <c r="F496" s="164"/>
      <c r="G496" s="164"/>
      <c r="H496" s="164"/>
      <c r="I496" s="164"/>
      <c r="J496" s="164"/>
      <c r="K496" s="164"/>
      <c r="L496" s="164"/>
      <c r="M496" s="164"/>
      <c r="N496" s="164"/>
      <c r="O496" s="164"/>
      <c r="P496" s="164"/>
      <c r="Q496" s="164"/>
      <c r="R496" s="164"/>
      <c r="S496" s="164"/>
      <c r="T496" s="164"/>
      <c r="U496" s="164"/>
      <c r="V496" s="164"/>
      <c r="W496" s="164"/>
      <c r="X496" s="164"/>
      <c r="Y496" s="164"/>
      <c r="Z496" s="164"/>
      <c r="AA496" s="164"/>
      <c r="AB496" s="164"/>
      <c r="AC496" s="164"/>
      <c r="AD496" s="164"/>
      <c r="AE496" s="164"/>
      <c r="AF496" s="164"/>
      <c r="AG496" s="164"/>
    </row>
    <row r="497" ht="15.75" customHeight="1" spans="1:33" x14ac:dyDescent="0.25">
      <c r="A497" s="164"/>
      <c r="B497" s="164"/>
      <c r="C497" s="164"/>
      <c r="D497" s="164"/>
      <c r="E497" s="164"/>
      <c r="F497" s="164"/>
      <c r="G497" s="164"/>
      <c r="H497" s="164"/>
      <c r="I497" s="164"/>
      <c r="J497" s="164"/>
      <c r="K497" s="164"/>
      <c r="L497" s="164"/>
      <c r="M497" s="164"/>
      <c r="N497" s="164"/>
      <c r="O497" s="164"/>
      <c r="P497" s="164"/>
      <c r="Q497" s="164"/>
      <c r="R497" s="164"/>
      <c r="S497" s="164"/>
      <c r="T497" s="164"/>
      <c r="U497" s="164"/>
      <c r="V497" s="164"/>
      <c r="W497" s="164"/>
      <c r="X497" s="164"/>
      <c r="Y497" s="164"/>
      <c r="Z497" s="164"/>
      <c r="AA497" s="164"/>
      <c r="AB497" s="164"/>
      <c r="AC497" s="164"/>
      <c r="AD497" s="164"/>
      <c r="AE497" s="164"/>
      <c r="AF497" s="164"/>
      <c r="AG497" s="164"/>
    </row>
    <row r="498" ht="15.75" customHeight="1" spans="1:33" x14ac:dyDescent="0.25">
      <c r="A498" s="164"/>
      <c r="B498" s="164"/>
      <c r="C498" s="164"/>
      <c r="D498" s="164"/>
      <c r="E498" s="164"/>
      <c r="F498" s="164"/>
      <c r="G498" s="164"/>
      <c r="H498" s="164"/>
      <c r="I498" s="164"/>
      <c r="J498" s="164"/>
      <c r="K498" s="164"/>
      <c r="L498" s="164"/>
      <c r="M498" s="164"/>
      <c r="N498" s="164"/>
      <c r="O498" s="164"/>
      <c r="P498" s="164"/>
      <c r="Q498" s="164"/>
      <c r="R498" s="164"/>
      <c r="S498" s="164"/>
      <c r="T498" s="164"/>
      <c r="U498" s="164"/>
      <c r="V498" s="164"/>
      <c r="W498" s="164"/>
      <c r="X498" s="164"/>
      <c r="Y498" s="164"/>
      <c r="Z498" s="164"/>
      <c r="AA498" s="164"/>
      <c r="AB498" s="164"/>
      <c r="AC498" s="164"/>
      <c r="AD498" s="164"/>
      <c r="AE498" s="164"/>
      <c r="AF498" s="164"/>
      <c r="AG498" s="164"/>
    </row>
    <row r="499" ht="15.75" customHeight="1" spans="1:33" x14ac:dyDescent="0.25">
      <c r="A499" s="164"/>
      <c r="B499" s="164"/>
      <c r="C499" s="164"/>
      <c r="D499" s="164"/>
      <c r="E499" s="164"/>
      <c r="F499" s="164"/>
      <c r="G499" s="164"/>
      <c r="H499" s="164"/>
      <c r="I499" s="164"/>
      <c r="J499" s="164"/>
      <c r="K499" s="164"/>
      <c r="L499" s="164"/>
      <c r="M499" s="164"/>
      <c r="N499" s="164"/>
      <c r="O499" s="164"/>
      <c r="P499" s="164"/>
      <c r="Q499" s="164"/>
      <c r="R499" s="164"/>
      <c r="S499" s="164"/>
      <c r="T499" s="164"/>
      <c r="U499" s="164"/>
      <c r="V499" s="164"/>
      <c r="W499" s="164"/>
      <c r="X499" s="164"/>
      <c r="Y499" s="164"/>
      <c r="Z499" s="164"/>
      <c r="AA499" s="164"/>
      <c r="AB499" s="164"/>
      <c r="AC499" s="164"/>
      <c r="AD499" s="164"/>
      <c r="AE499" s="164"/>
      <c r="AF499" s="164"/>
      <c r="AG499" s="164"/>
    </row>
    <row r="500" ht="15.75" customHeight="1" spans="1:33" x14ac:dyDescent="0.25">
      <c r="A500" s="164"/>
      <c r="B500" s="164"/>
      <c r="C500" s="164"/>
      <c r="D500" s="164"/>
      <c r="E500" s="164"/>
      <c r="F500" s="164"/>
      <c r="G500" s="164"/>
      <c r="H500" s="164"/>
      <c r="I500" s="164"/>
      <c r="J500" s="164"/>
      <c r="K500" s="164"/>
      <c r="L500" s="164"/>
      <c r="M500" s="164"/>
      <c r="N500" s="164"/>
      <c r="O500" s="164"/>
      <c r="P500" s="164"/>
      <c r="Q500" s="164"/>
      <c r="R500" s="164"/>
      <c r="S500" s="164"/>
      <c r="T500" s="164"/>
      <c r="U500" s="164"/>
      <c r="V500" s="164"/>
      <c r="W500" s="164"/>
      <c r="X500" s="164"/>
      <c r="Y500" s="164"/>
      <c r="Z500" s="164"/>
      <c r="AA500" s="164"/>
      <c r="AB500" s="164"/>
      <c r="AC500" s="164"/>
      <c r="AD500" s="164"/>
      <c r="AE500" s="164"/>
      <c r="AF500" s="164"/>
      <c r="AG500" s="164"/>
    </row>
    <row r="501" ht="15.75" customHeight="1" spans="1:33" x14ac:dyDescent="0.25">
      <c r="A501" s="164"/>
      <c r="B501" s="164"/>
      <c r="C501" s="164"/>
      <c r="D501" s="164"/>
      <c r="E501" s="164"/>
      <c r="F501" s="164"/>
      <c r="G501" s="164"/>
      <c r="H501" s="164"/>
      <c r="I501" s="164"/>
      <c r="J501" s="164"/>
      <c r="K501" s="164"/>
      <c r="L501" s="164"/>
      <c r="M501" s="164"/>
      <c r="N501" s="164"/>
      <c r="O501" s="164"/>
      <c r="P501" s="164"/>
      <c r="Q501" s="164"/>
      <c r="R501" s="164"/>
      <c r="S501" s="164"/>
      <c r="T501" s="164"/>
      <c r="U501" s="164"/>
      <c r="V501" s="164"/>
      <c r="W501" s="164"/>
      <c r="X501" s="164"/>
      <c r="Y501" s="164"/>
      <c r="Z501" s="164"/>
      <c r="AA501" s="164"/>
      <c r="AB501" s="164"/>
      <c r="AC501" s="164"/>
      <c r="AD501" s="164"/>
      <c r="AE501" s="164"/>
      <c r="AF501" s="164"/>
      <c r="AG501" s="164"/>
    </row>
    <row r="502" ht="15.75" customHeight="1" spans="1:33" x14ac:dyDescent="0.25">
      <c r="A502" s="164"/>
      <c r="B502" s="164"/>
      <c r="C502" s="164"/>
      <c r="D502" s="164"/>
      <c r="E502" s="164"/>
      <c r="F502" s="164"/>
      <c r="G502" s="164"/>
      <c r="H502" s="164"/>
      <c r="I502" s="164"/>
      <c r="J502" s="164"/>
      <c r="K502" s="164"/>
      <c r="L502" s="164"/>
      <c r="M502" s="164"/>
      <c r="N502" s="164"/>
      <c r="O502" s="164"/>
      <c r="P502" s="164"/>
      <c r="Q502" s="164"/>
      <c r="R502" s="164"/>
      <c r="S502" s="164"/>
      <c r="T502" s="164"/>
      <c r="U502" s="164"/>
      <c r="V502" s="164"/>
      <c r="W502" s="164"/>
      <c r="X502" s="164"/>
      <c r="Y502" s="164"/>
      <c r="Z502" s="164"/>
      <c r="AA502" s="164"/>
      <c r="AB502" s="164"/>
      <c r="AC502" s="164"/>
      <c r="AD502" s="164"/>
      <c r="AE502" s="164"/>
      <c r="AF502" s="164"/>
      <c r="AG502" s="164"/>
    </row>
    <row r="503" ht="15.75" customHeight="1" spans="1:33" x14ac:dyDescent="0.25">
      <c r="A503" s="164"/>
      <c r="B503" s="164"/>
      <c r="C503" s="164"/>
      <c r="D503" s="164"/>
      <c r="E503" s="164"/>
      <c r="F503" s="164"/>
      <c r="G503" s="164"/>
      <c r="H503" s="164"/>
      <c r="I503" s="164"/>
      <c r="J503" s="164"/>
      <c r="K503" s="164"/>
      <c r="L503" s="164"/>
      <c r="M503" s="164"/>
      <c r="N503" s="164"/>
      <c r="O503" s="164"/>
      <c r="P503" s="164"/>
      <c r="Q503" s="164"/>
      <c r="R503" s="164"/>
      <c r="S503" s="164"/>
      <c r="T503" s="164"/>
      <c r="U503" s="164"/>
      <c r="V503" s="164"/>
      <c r="W503" s="164"/>
      <c r="X503" s="164"/>
      <c r="Y503" s="164"/>
      <c r="Z503" s="164"/>
      <c r="AA503" s="164"/>
      <c r="AB503" s="164"/>
      <c r="AC503" s="164"/>
      <c r="AD503" s="164"/>
      <c r="AE503" s="164"/>
      <c r="AF503" s="164"/>
      <c r="AG503" s="164"/>
    </row>
    <row r="504" ht="15.75" customHeight="1" spans="1:33" x14ac:dyDescent="0.25">
      <c r="A504" s="164"/>
      <c r="B504" s="164"/>
      <c r="C504" s="164"/>
      <c r="D504" s="164"/>
      <c r="E504" s="164"/>
      <c r="F504" s="164"/>
      <c r="G504" s="164"/>
      <c r="H504" s="164"/>
      <c r="I504" s="164"/>
      <c r="J504" s="164"/>
      <c r="K504" s="164"/>
      <c r="L504" s="164"/>
      <c r="M504" s="164"/>
      <c r="N504" s="164"/>
      <c r="O504" s="164"/>
      <c r="P504" s="164"/>
      <c r="Q504" s="164"/>
      <c r="R504" s="164"/>
      <c r="S504" s="164"/>
      <c r="T504" s="164"/>
      <c r="U504" s="164"/>
      <c r="V504" s="164"/>
      <c r="W504" s="164"/>
      <c r="X504" s="164"/>
      <c r="Y504" s="164"/>
      <c r="Z504" s="164"/>
      <c r="AA504" s="164"/>
      <c r="AB504" s="164"/>
      <c r="AC504" s="164"/>
      <c r="AD504" s="164"/>
      <c r="AE504" s="164"/>
      <c r="AF504" s="164"/>
      <c r="AG504" s="164"/>
    </row>
    <row r="505" ht="15.75" customHeight="1" spans="1:33" x14ac:dyDescent="0.25">
      <c r="A505" s="164"/>
      <c r="B505" s="164"/>
      <c r="C505" s="164"/>
      <c r="D505" s="164"/>
      <c r="E505" s="164"/>
      <c r="F505" s="164"/>
      <c r="G505" s="164"/>
      <c r="H505" s="164"/>
      <c r="I505" s="164"/>
      <c r="J505" s="164"/>
      <c r="K505" s="164"/>
      <c r="L505" s="164"/>
      <c r="M505" s="164"/>
      <c r="N505" s="164"/>
      <c r="O505" s="164"/>
      <c r="P505" s="164"/>
      <c r="Q505" s="164"/>
      <c r="R505" s="164"/>
      <c r="S505" s="164"/>
      <c r="T505" s="164"/>
      <c r="U505" s="164"/>
      <c r="V505" s="164"/>
      <c r="W505" s="164"/>
      <c r="X505" s="164"/>
      <c r="Y505" s="164"/>
      <c r="Z505" s="164"/>
      <c r="AA505" s="164"/>
      <c r="AB505" s="164"/>
      <c r="AC505" s="164"/>
      <c r="AD505" s="164"/>
      <c r="AE505" s="164"/>
      <c r="AF505" s="164"/>
      <c r="AG505" s="164"/>
    </row>
    <row r="506" ht="15.75" customHeight="1" spans="1:33" x14ac:dyDescent="0.25">
      <c r="A506" s="164"/>
      <c r="B506" s="164"/>
      <c r="C506" s="164"/>
      <c r="D506" s="164"/>
      <c r="E506" s="164"/>
      <c r="F506" s="164"/>
      <c r="G506" s="164"/>
      <c r="H506" s="164"/>
      <c r="I506" s="164"/>
      <c r="J506" s="164"/>
      <c r="K506" s="164"/>
      <c r="L506" s="164"/>
      <c r="M506" s="164"/>
      <c r="N506" s="164"/>
      <c r="O506" s="164"/>
      <c r="P506" s="164"/>
      <c r="Q506" s="164"/>
      <c r="R506" s="164"/>
      <c r="S506" s="164"/>
      <c r="T506" s="164"/>
      <c r="U506" s="164"/>
      <c r="V506" s="164"/>
      <c r="W506" s="164"/>
      <c r="X506" s="164"/>
      <c r="Y506" s="164"/>
      <c r="Z506" s="164"/>
      <c r="AA506" s="164"/>
      <c r="AB506" s="164"/>
      <c r="AC506" s="164"/>
      <c r="AD506" s="164"/>
      <c r="AE506" s="164"/>
      <c r="AF506" s="164"/>
      <c r="AG506" s="164"/>
    </row>
    <row r="507" ht="15.75" customHeight="1" spans="1:33" x14ac:dyDescent="0.25">
      <c r="A507" s="164"/>
      <c r="B507" s="164"/>
      <c r="C507" s="164"/>
      <c r="D507" s="164"/>
      <c r="E507" s="164"/>
      <c r="F507" s="164"/>
      <c r="G507" s="164"/>
      <c r="H507" s="164"/>
      <c r="I507" s="164"/>
      <c r="J507" s="164"/>
      <c r="K507" s="164"/>
      <c r="L507" s="164"/>
      <c r="M507" s="164"/>
      <c r="N507" s="164"/>
      <c r="O507" s="164"/>
      <c r="P507" s="164"/>
      <c r="Q507" s="164"/>
      <c r="R507" s="164"/>
      <c r="S507" s="164"/>
      <c r="T507" s="164"/>
      <c r="U507" s="164"/>
      <c r="V507" s="164"/>
      <c r="W507" s="164"/>
      <c r="X507" s="164"/>
      <c r="Y507" s="164"/>
      <c r="Z507" s="164"/>
      <c r="AA507" s="164"/>
      <c r="AB507" s="164"/>
      <c r="AC507" s="164"/>
      <c r="AD507" s="164"/>
      <c r="AE507" s="164"/>
      <c r="AF507" s="164"/>
      <c r="AG507" s="164"/>
    </row>
    <row r="508" ht="15.75" customHeight="1" spans="1:33" x14ac:dyDescent="0.25">
      <c r="A508" s="164"/>
      <c r="B508" s="164"/>
      <c r="C508" s="164"/>
      <c r="D508" s="164"/>
      <c r="E508" s="164"/>
      <c r="F508" s="164"/>
      <c r="G508" s="164"/>
      <c r="H508" s="164"/>
      <c r="I508" s="164"/>
      <c r="J508" s="164"/>
      <c r="K508" s="164"/>
      <c r="L508" s="164"/>
      <c r="M508" s="164"/>
      <c r="N508" s="164"/>
      <c r="O508" s="164"/>
      <c r="P508" s="164"/>
      <c r="Q508" s="164"/>
      <c r="R508" s="164"/>
      <c r="S508" s="164"/>
      <c r="T508" s="164"/>
      <c r="U508" s="164"/>
      <c r="V508" s="164"/>
      <c r="W508" s="164"/>
      <c r="X508" s="164"/>
      <c r="Y508" s="164"/>
      <c r="Z508" s="164"/>
      <c r="AA508" s="164"/>
      <c r="AB508" s="164"/>
      <c r="AC508" s="164"/>
      <c r="AD508" s="164"/>
      <c r="AE508" s="164"/>
      <c r="AF508" s="164"/>
      <c r="AG508" s="164"/>
    </row>
    <row r="509" ht="15.75" customHeight="1" spans="1:33" x14ac:dyDescent="0.25">
      <c r="A509" s="164"/>
      <c r="B509" s="164"/>
      <c r="C509" s="164"/>
      <c r="D509" s="164"/>
      <c r="E509" s="164"/>
      <c r="F509" s="164"/>
      <c r="G509" s="164"/>
      <c r="H509" s="164"/>
      <c r="I509" s="164"/>
      <c r="J509" s="164"/>
      <c r="K509" s="164"/>
      <c r="L509" s="164"/>
      <c r="M509" s="164"/>
      <c r="N509" s="164"/>
      <c r="O509" s="164"/>
      <c r="P509" s="164"/>
      <c r="Q509" s="164"/>
      <c r="R509" s="164"/>
      <c r="S509" s="164"/>
      <c r="T509" s="164"/>
      <c r="U509" s="164"/>
      <c r="V509" s="164"/>
      <c r="W509" s="164"/>
      <c r="X509" s="164"/>
      <c r="Y509" s="164"/>
      <c r="Z509" s="164"/>
      <c r="AA509" s="164"/>
      <c r="AB509" s="164"/>
      <c r="AC509" s="164"/>
      <c r="AD509" s="164"/>
      <c r="AE509" s="164"/>
      <c r="AF509" s="164"/>
      <c r="AG509" s="164"/>
    </row>
    <row r="510" ht="15.75" customHeight="1" spans="1:33" x14ac:dyDescent="0.25">
      <c r="A510" s="164"/>
      <c r="B510" s="164"/>
      <c r="C510" s="164"/>
      <c r="D510" s="164"/>
      <c r="E510" s="164"/>
      <c r="F510" s="164"/>
      <c r="G510" s="164"/>
      <c r="H510" s="164"/>
      <c r="I510" s="164"/>
      <c r="J510" s="164"/>
      <c r="K510" s="164"/>
      <c r="L510" s="164"/>
      <c r="M510" s="164"/>
      <c r="N510" s="164"/>
      <c r="O510" s="164"/>
      <c r="P510" s="164"/>
      <c r="Q510" s="164"/>
      <c r="R510" s="164"/>
      <c r="S510" s="164"/>
      <c r="T510" s="164"/>
      <c r="U510" s="164"/>
      <c r="V510" s="164"/>
      <c r="W510" s="164"/>
      <c r="X510" s="164"/>
      <c r="Y510" s="164"/>
      <c r="Z510" s="164"/>
      <c r="AA510" s="164"/>
      <c r="AB510" s="164"/>
      <c r="AC510" s="164"/>
      <c r="AD510" s="164"/>
      <c r="AE510" s="164"/>
      <c r="AF510" s="164"/>
      <c r="AG510" s="164"/>
    </row>
    <row r="511" ht="15.75" customHeight="1" spans="1:33" x14ac:dyDescent="0.25">
      <c r="A511" s="164"/>
      <c r="B511" s="164"/>
      <c r="C511" s="164"/>
      <c r="D511" s="164"/>
      <c r="E511" s="164"/>
      <c r="F511" s="164"/>
      <c r="G511" s="164"/>
      <c r="H511" s="164"/>
      <c r="I511" s="164"/>
      <c r="J511" s="164"/>
      <c r="K511" s="164"/>
      <c r="L511" s="164"/>
      <c r="M511" s="164"/>
      <c r="N511" s="164"/>
      <c r="O511" s="164"/>
      <c r="P511" s="164"/>
      <c r="Q511" s="164"/>
      <c r="R511" s="164"/>
      <c r="S511" s="164"/>
      <c r="T511" s="164"/>
      <c r="U511" s="164"/>
      <c r="V511" s="164"/>
      <c r="W511" s="164"/>
      <c r="X511" s="164"/>
      <c r="Y511" s="164"/>
      <c r="Z511" s="164"/>
      <c r="AA511" s="164"/>
      <c r="AB511" s="164"/>
      <c r="AC511" s="164"/>
      <c r="AD511" s="164"/>
      <c r="AE511" s="164"/>
      <c r="AF511" s="164"/>
      <c r="AG511" s="164"/>
    </row>
    <row r="512" ht="15.75" customHeight="1" spans="1:33" x14ac:dyDescent="0.25">
      <c r="A512" s="164"/>
      <c r="B512" s="164"/>
      <c r="C512" s="164"/>
      <c r="D512" s="164"/>
      <c r="E512" s="164"/>
      <c r="F512" s="164"/>
      <c r="G512" s="164"/>
      <c r="H512" s="164"/>
      <c r="I512" s="164"/>
      <c r="J512" s="164"/>
      <c r="K512" s="164"/>
      <c r="L512" s="164"/>
      <c r="M512" s="164"/>
      <c r="N512" s="164"/>
      <c r="O512" s="164"/>
      <c r="P512" s="164"/>
      <c r="Q512" s="164"/>
      <c r="R512" s="164"/>
      <c r="S512" s="164"/>
      <c r="T512" s="164"/>
      <c r="U512" s="164"/>
      <c r="V512" s="164"/>
      <c r="W512" s="164"/>
      <c r="X512" s="164"/>
      <c r="Y512" s="164"/>
      <c r="Z512" s="164"/>
      <c r="AA512" s="164"/>
      <c r="AB512" s="164"/>
      <c r="AC512" s="164"/>
      <c r="AD512" s="164"/>
      <c r="AE512" s="164"/>
      <c r="AF512" s="164"/>
      <c r="AG512" s="164"/>
    </row>
    <row r="513" ht="15.75" customHeight="1" spans="1:33" x14ac:dyDescent="0.25">
      <c r="A513" s="164"/>
      <c r="B513" s="164"/>
      <c r="C513" s="164"/>
      <c r="D513" s="164"/>
      <c r="E513" s="164"/>
      <c r="F513" s="164"/>
      <c r="G513" s="164"/>
      <c r="H513" s="164"/>
      <c r="I513" s="164"/>
      <c r="J513" s="164"/>
      <c r="K513" s="164"/>
      <c r="L513" s="164"/>
      <c r="M513" s="164"/>
      <c r="N513" s="164"/>
      <c r="O513" s="164"/>
      <c r="P513" s="164"/>
      <c r="Q513" s="164"/>
      <c r="R513" s="164"/>
      <c r="S513" s="164"/>
      <c r="T513" s="164"/>
      <c r="U513" s="164"/>
      <c r="V513" s="164"/>
      <c r="W513" s="164"/>
      <c r="X513" s="164"/>
      <c r="Y513" s="164"/>
      <c r="Z513" s="164"/>
      <c r="AA513" s="164"/>
      <c r="AB513" s="164"/>
      <c r="AC513" s="164"/>
      <c r="AD513" s="164"/>
      <c r="AE513" s="164"/>
      <c r="AF513" s="164"/>
      <c r="AG513" s="164"/>
    </row>
    <row r="514" ht="15.75" customHeight="1" spans="1:33" x14ac:dyDescent="0.25">
      <c r="A514" s="164"/>
      <c r="B514" s="164"/>
      <c r="C514" s="164"/>
      <c r="D514" s="164"/>
      <c r="E514" s="164"/>
      <c r="F514" s="164"/>
      <c r="G514" s="164"/>
      <c r="H514" s="164"/>
      <c r="I514" s="164"/>
      <c r="J514" s="164"/>
      <c r="K514" s="164"/>
      <c r="L514" s="164"/>
      <c r="M514" s="164"/>
      <c r="N514" s="164"/>
      <c r="O514" s="164"/>
      <c r="P514" s="164"/>
      <c r="Q514" s="164"/>
      <c r="R514" s="164"/>
      <c r="S514" s="164"/>
      <c r="T514" s="164"/>
      <c r="U514" s="164"/>
      <c r="V514" s="164"/>
      <c r="W514" s="164"/>
      <c r="X514" s="164"/>
      <c r="Y514" s="164"/>
      <c r="Z514" s="164"/>
      <c r="AA514" s="164"/>
      <c r="AB514" s="164"/>
      <c r="AC514" s="164"/>
      <c r="AD514" s="164"/>
      <c r="AE514" s="164"/>
      <c r="AF514" s="164"/>
      <c r="AG514" s="164"/>
    </row>
    <row r="515" ht="15.75" customHeight="1" spans="1:33" x14ac:dyDescent="0.25">
      <c r="A515" s="164"/>
      <c r="B515" s="164"/>
      <c r="C515" s="164"/>
      <c r="D515" s="164"/>
      <c r="E515" s="164"/>
      <c r="F515" s="164"/>
      <c r="G515" s="164"/>
      <c r="H515" s="164"/>
      <c r="I515" s="164"/>
      <c r="J515" s="164"/>
      <c r="K515" s="164"/>
      <c r="L515" s="164"/>
      <c r="M515" s="164"/>
      <c r="N515" s="164"/>
      <c r="O515" s="164"/>
      <c r="P515" s="164"/>
      <c r="Q515" s="164"/>
      <c r="R515" s="164"/>
      <c r="S515" s="164"/>
      <c r="T515" s="164"/>
      <c r="U515" s="164"/>
      <c r="V515" s="164"/>
      <c r="W515" s="164"/>
      <c r="X515" s="164"/>
      <c r="Y515" s="164"/>
      <c r="Z515" s="164"/>
      <c r="AA515" s="164"/>
      <c r="AB515" s="164"/>
      <c r="AC515" s="164"/>
      <c r="AD515" s="164"/>
      <c r="AE515" s="164"/>
      <c r="AF515" s="164"/>
      <c r="AG515" s="164"/>
    </row>
    <row r="516" ht="15.75" customHeight="1" spans="1:33" x14ac:dyDescent="0.25">
      <c r="A516" s="164"/>
      <c r="B516" s="164"/>
      <c r="C516" s="164"/>
      <c r="D516" s="164"/>
      <c r="E516" s="164"/>
      <c r="F516" s="164"/>
      <c r="G516" s="164"/>
      <c r="H516" s="164"/>
      <c r="I516" s="164"/>
      <c r="J516" s="164"/>
      <c r="K516" s="164"/>
      <c r="L516" s="164"/>
      <c r="M516" s="164"/>
      <c r="N516" s="164"/>
      <c r="O516" s="164"/>
      <c r="P516" s="164"/>
      <c r="Q516" s="164"/>
      <c r="R516" s="164"/>
      <c r="S516" s="164"/>
      <c r="T516" s="164"/>
      <c r="U516" s="164"/>
      <c r="V516" s="164"/>
      <c r="W516" s="164"/>
      <c r="X516" s="164"/>
      <c r="Y516" s="164"/>
      <c r="Z516" s="164"/>
      <c r="AA516" s="164"/>
      <c r="AB516" s="164"/>
      <c r="AC516" s="164"/>
      <c r="AD516" s="164"/>
      <c r="AE516" s="164"/>
      <c r="AF516" s="164"/>
      <c r="AG516" s="164"/>
    </row>
    <row r="517" ht="15.75" customHeight="1" spans="1:33" x14ac:dyDescent="0.25">
      <c r="A517" s="164"/>
      <c r="B517" s="164"/>
      <c r="C517" s="164"/>
      <c r="D517" s="164"/>
      <c r="E517" s="164"/>
      <c r="F517" s="164"/>
      <c r="G517" s="164"/>
      <c r="H517" s="164"/>
      <c r="I517" s="164"/>
      <c r="J517" s="164"/>
      <c r="K517" s="164"/>
      <c r="L517" s="164"/>
      <c r="M517" s="164"/>
      <c r="N517" s="164"/>
      <c r="O517" s="164"/>
      <c r="P517" s="164"/>
      <c r="Q517" s="164"/>
      <c r="R517" s="164"/>
      <c r="S517" s="164"/>
      <c r="T517" s="164"/>
      <c r="U517" s="164"/>
      <c r="V517" s="164"/>
      <c r="W517" s="164"/>
      <c r="X517" s="164"/>
      <c r="Y517" s="164"/>
      <c r="Z517" s="164"/>
      <c r="AA517" s="164"/>
      <c r="AB517" s="164"/>
      <c r="AC517" s="164"/>
      <c r="AD517" s="164"/>
      <c r="AE517" s="164"/>
      <c r="AF517" s="164"/>
      <c r="AG517" s="164"/>
    </row>
    <row r="518" ht="15.75" customHeight="1" spans="1:33" x14ac:dyDescent="0.25">
      <c r="A518" s="164"/>
      <c r="B518" s="164"/>
      <c r="C518" s="164"/>
      <c r="D518" s="164"/>
      <c r="E518" s="164"/>
      <c r="F518" s="164"/>
      <c r="G518" s="164"/>
      <c r="H518" s="164"/>
      <c r="I518" s="164"/>
      <c r="J518" s="164"/>
      <c r="K518" s="164"/>
      <c r="L518" s="164"/>
      <c r="M518" s="164"/>
      <c r="N518" s="164"/>
      <c r="O518" s="164"/>
      <c r="P518" s="164"/>
      <c r="Q518" s="164"/>
      <c r="R518" s="164"/>
      <c r="S518" s="164"/>
      <c r="T518" s="164"/>
      <c r="U518" s="164"/>
      <c r="V518" s="164"/>
      <c r="W518" s="164"/>
      <c r="X518" s="164"/>
      <c r="Y518" s="164"/>
      <c r="Z518" s="164"/>
      <c r="AA518" s="164"/>
      <c r="AB518" s="164"/>
      <c r="AC518" s="164"/>
      <c r="AD518" s="164"/>
      <c r="AE518" s="164"/>
      <c r="AF518" s="164"/>
      <c r="AG518" s="164"/>
    </row>
    <row r="519" ht="15.75" customHeight="1" spans="1:33" x14ac:dyDescent="0.25">
      <c r="A519" s="164"/>
      <c r="B519" s="164"/>
      <c r="C519" s="164"/>
      <c r="D519" s="164"/>
      <c r="E519" s="164"/>
      <c r="F519" s="164"/>
      <c r="G519" s="164"/>
      <c r="H519" s="164"/>
      <c r="I519" s="164"/>
      <c r="J519" s="164"/>
      <c r="K519" s="164"/>
      <c r="L519" s="164"/>
      <c r="M519" s="164"/>
      <c r="N519" s="164"/>
      <c r="O519" s="164"/>
      <c r="P519" s="164"/>
      <c r="Q519" s="164"/>
      <c r="R519" s="164"/>
      <c r="S519" s="164"/>
      <c r="T519" s="164"/>
      <c r="U519" s="164"/>
      <c r="V519" s="164"/>
      <c r="W519" s="164"/>
      <c r="X519" s="164"/>
      <c r="Y519" s="164"/>
      <c r="Z519" s="164"/>
      <c r="AA519" s="164"/>
      <c r="AB519" s="164"/>
      <c r="AC519" s="164"/>
      <c r="AD519" s="164"/>
      <c r="AE519" s="164"/>
      <c r="AF519" s="164"/>
      <c r="AG519" s="164"/>
    </row>
    <row r="520" ht="15.75" customHeight="1" spans="1:33" x14ac:dyDescent="0.25">
      <c r="A520" s="164"/>
      <c r="B520" s="164"/>
      <c r="C520" s="164"/>
      <c r="D520" s="164"/>
      <c r="E520" s="164"/>
      <c r="F520" s="164"/>
      <c r="G520" s="164"/>
      <c r="H520" s="164"/>
      <c r="I520" s="164"/>
      <c r="J520" s="164"/>
      <c r="K520" s="164"/>
      <c r="L520" s="164"/>
      <c r="M520" s="164"/>
      <c r="N520" s="164"/>
      <c r="O520" s="164"/>
      <c r="P520" s="164"/>
      <c r="Q520" s="164"/>
      <c r="R520" s="164"/>
      <c r="S520" s="164"/>
      <c r="T520" s="164"/>
      <c r="U520" s="164"/>
      <c r="V520" s="164"/>
      <c r="W520" s="164"/>
      <c r="X520" s="164"/>
      <c r="Y520" s="164"/>
      <c r="Z520" s="164"/>
      <c r="AA520" s="164"/>
      <c r="AB520" s="164"/>
      <c r="AC520" s="164"/>
      <c r="AD520" s="164"/>
      <c r="AE520" s="164"/>
      <c r="AF520" s="164"/>
      <c r="AG520" s="164"/>
    </row>
    <row r="521" ht="15.75" customHeight="1" spans="1:33" x14ac:dyDescent="0.25">
      <c r="A521" s="164"/>
      <c r="B521" s="164"/>
      <c r="C521" s="164"/>
      <c r="D521" s="164"/>
      <c r="E521" s="164"/>
      <c r="F521" s="164"/>
      <c r="G521" s="164"/>
      <c r="H521" s="164"/>
      <c r="I521" s="164"/>
      <c r="J521" s="164"/>
      <c r="K521" s="164"/>
      <c r="L521" s="164"/>
      <c r="M521" s="164"/>
      <c r="N521" s="164"/>
      <c r="O521" s="164"/>
      <c r="P521" s="164"/>
      <c r="Q521" s="164"/>
      <c r="R521" s="164"/>
      <c r="S521" s="164"/>
      <c r="T521" s="164"/>
      <c r="U521" s="164"/>
      <c r="V521" s="164"/>
      <c r="W521" s="164"/>
      <c r="X521" s="164"/>
      <c r="Y521" s="164"/>
      <c r="Z521" s="164"/>
      <c r="AA521" s="164"/>
      <c r="AB521" s="164"/>
      <c r="AC521" s="164"/>
      <c r="AD521" s="164"/>
      <c r="AE521" s="164"/>
      <c r="AF521" s="164"/>
      <c r="AG521" s="164"/>
    </row>
    <row r="522" ht="15.75" customHeight="1" spans="1:33" x14ac:dyDescent="0.25">
      <c r="A522" s="164"/>
      <c r="B522" s="164"/>
      <c r="C522" s="164"/>
      <c r="D522" s="164"/>
      <c r="E522" s="164"/>
      <c r="F522" s="164"/>
      <c r="G522" s="164"/>
      <c r="H522" s="164"/>
      <c r="I522" s="164"/>
      <c r="J522" s="164"/>
      <c r="K522" s="164"/>
      <c r="L522" s="164"/>
      <c r="M522" s="164"/>
      <c r="N522" s="164"/>
      <c r="O522" s="164"/>
      <c r="P522" s="164"/>
      <c r="Q522" s="164"/>
      <c r="R522" s="164"/>
      <c r="S522" s="164"/>
      <c r="T522" s="164"/>
      <c r="U522" s="164"/>
      <c r="V522" s="164"/>
      <c r="W522" s="164"/>
      <c r="X522" s="164"/>
      <c r="Y522" s="164"/>
      <c r="Z522" s="164"/>
      <c r="AA522" s="164"/>
      <c r="AB522" s="164"/>
      <c r="AC522" s="164"/>
      <c r="AD522" s="164"/>
      <c r="AE522" s="164"/>
      <c r="AF522" s="164"/>
      <c r="AG522" s="164"/>
    </row>
    <row r="523" ht="15.75" customHeight="1" spans="1:33" x14ac:dyDescent="0.25">
      <c r="A523" s="164"/>
      <c r="B523" s="164"/>
      <c r="C523" s="164"/>
      <c r="D523" s="164"/>
      <c r="E523" s="164"/>
      <c r="F523" s="164"/>
      <c r="G523" s="164"/>
      <c r="H523" s="164"/>
      <c r="I523" s="164"/>
      <c r="J523" s="164"/>
      <c r="K523" s="164"/>
      <c r="L523" s="164"/>
      <c r="M523" s="164"/>
      <c r="N523" s="164"/>
      <c r="O523" s="164"/>
      <c r="P523" s="164"/>
      <c r="Q523" s="164"/>
      <c r="R523" s="164"/>
      <c r="S523" s="164"/>
      <c r="T523" s="164"/>
      <c r="U523" s="164"/>
      <c r="V523" s="164"/>
      <c r="W523" s="164"/>
      <c r="X523" s="164"/>
      <c r="Y523" s="164"/>
      <c r="Z523" s="164"/>
      <c r="AA523" s="164"/>
      <c r="AB523" s="164"/>
      <c r="AC523" s="164"/>
      <c r="AD523" s="164"/>
      <c r="AE523" s="164"/>
      <c r="AF523" s="164"/>
      <c r="AG523" s="164"/>
    </row>
    <row r="524" ht="15.75" customHeight="1" spans="1:33" x14ac:dyDescent="0.25">
      <c r="A524" s="164"/>
      <c r="B524" s="164"/>
      <c r="C524" s="164"/>
      <c r="D524" s="164"/>
      <c r="E524" s="164"/>
      <c r="F524" s="164"/>
      <c r="G524" s="164"/>
      <c r="H524" s="164"/>
      <c r="I524" s="164"/>
      <c r="J524" s="164"/>
      <c r="K524" s="164"/>
      <c r="L524" s="164"/>
      <c r="M524" s="164"/>
      <c r="N524" s="164"/>
      <c r="O524" s="164"/>
      <c r="P524" s="164"/>
      <c r="Q524" s="164"/>
      <c r="R524" s="164"/>
      <c r="S524" s="164"/>
      <c r="T524" s="164"/>
      <c r="U524" s="164"/>
      <c r="V524" s="164"/>
      <c r="W524" s="164"/>
      <c r="X524" s="164"/>
      <c r="Y524" s="164"/>
      <c r="Z524" s="164"/>
      <c r="AA524" s="164"/>
      <c r="AB524" s="164"/>
      <c r="AC524" s="164"/>
      <c r="AD524" s="164"/>
      <c r="AE524" s="164"/>
      <c r="AF524" s="164"/>
      <c r="AG524" s="164"/>
    </row>
    <row r="525" ht="15.75" customHeight="1" spans="1:33" x14ac:dyDescent="0.25">
      <c r="A525" s="164"/>
      <c r="B525" s="164"/>
      <c r="C525" s="164"/>
      <c r="D525" s="164"/>
      <c r="E525" s="164"/>
      <c r="F525" s="164"/>
      <c r="G525" s="164"/>
      <c r="H525" s="164"/>
      <c r="I525" s="164"/>
      <c r="J525" s="164"/>
      <c r="K525" s="164"/>
      <c r="L525" s="164"/>
      <c r="M525" s="164"/>
      <c r="N525" s="164"/>
      <c r="O525" s="164"/>
      <c r="P525" s="164"/>
      <c r="Q525" s="164"/>
      <c r="R525" s="164"/>
      <c r="S525" s="164"/>
      <c r="T525" s="164"/>
      <c r="U525" s="164"/>
      <c r="V525" s="164"/>
      <c r="W525" s="164"/>
      <c r="X525" s="164"/>
      <c r="Y525" s="164"/>
      <c r="Z525" s="164"/>
      <c r="AA525" s="164"/>
      <c r="AB525" s="164"/>
      <c r="AC525" s="164"/>
      <c r="AD525" s="164"/>
      <c r="AE525" s="164"/>
      <c r="AF525" s="164"/>
      <c r="AG525" s="164"/>
    </row>
    <row r="526" ht="15.75" customHeight="1" spans="1:33" x14ac:dyDescent="0.25">
      <c r="A526" s="164"/>
      <c r="B526" s="164"/>
      <c r="C526" s="164"/>
      <c r="D526" s="164"/>
      <c r="E526" s="164"/>
      <c r="F526" s="164"/>
      <c r="G526" s="164"/>
      <c r="H526" s="164"/>
      <c r="I526" s="164"/>
      <c r="J526" s="164"/>
      <c r="K526" s="164"/>
      <c r="L526" s="164"/>
      <c r="M526" s="164"/>
      <c r="N526" s="164"/>
      <c r="O526" s="164"/>
      <c r="P526" s="164"/>
      <c r="Q526" s="164"/>
      <c r="R526" s="164"/>
      <c r="S526" s="164"/>
      <c r="T526" s="164"/>
      <c r="U526" s="164"/>
      <c r="V526" s="164"/>
      <c r="W526" s="164"/>
      <c r="X526" s="164"/>
      <c r="Y526" s="164"/>
      <c r="Z526" s="164"/>
      <c r="AA526" s="164"/>
      <c r="AB526" s="164"/>
      <c r="AC526" s="164"/>
      <c r="AD526" s="164"/>
      <c r="AE526" s="164"/>
      <c r="AF526" s="164"/>
      <c r="AG526" s="164"/>
    </row>
    <row r="527" ht="15.75" customHeight="1" spans="1:33" x14ac:dyDescent="0.25">
      <c r="A527" s="164"/>
      <c r="B527" s="164"/>
      <c r="C527" s="164"/>
      <c r="D527" s="164"/>
      <c r="E527" s="164"/>
      <c r="F527" s="164"/>
      <c r="G527" s="164"/>
      <c r="H527" s="164"/>
      <c r="I527" s="164"/>
      <c r="J527" s="164"/>
      <c r="K527" s="164"/>
      <c r="L527" s="164"/>
      <c r="M527" s="164"/>
      <c r="N527" s="164"/>
      <c r="O527" s="164"/>
      <c r="P527" s="164"/>
      <c r="Q527" s="164"/>
      <c r="R527" s="164"/>
      <c r="S527" s="164"/>
      <c r="T527" s="164"/>
      <c r="U527" s="164"/>
      <c r="V527" s="164"/>
      <c r="W527" s="164"/>
      <c r="X527" s="164"/>
      <c r="Y527" s="164"/>
      <c r="Z527" s="164"/>
      <c r="AA527" s="164"/>
      <c r="AB527" s="164"/>
      <c r="AC527" s="164"/>
      <c r="AD527" s="164"/>
      <c r="AE527" s="164"/>
      <c r="AF527" s="164"/>
      <c r="AG527" s="164"/>
    </row>
    <row r="528" ht="15.75" customHeight="1" spans="1:33" x14ac:dyDescent="0.25">
      <c r="A528" s="164"/>
      <c r="B528" s="164"/>
      <c r="C528" s="164"/>
      <c r="D528" s="164"/>
      <c r="E528" s="164"/>
      <c r="F528" s="164"/>
      <c r="G528" s="164"/>
      <c r="H528" s="164"/>
      <c r="I528" s="164"/>
      <c r="J528" s="164"/>
      <c r="K528" s="164"/>
      <c r="L528" s="164"/>
      <c r="M528" s="164"/>
      <c r="N528" s="164"/>
      <c r="O528" s="164"/>
      <c r="P528" s="164"/>
      <c r="Q528" s="164"/>
      <c r="R528" s="164"/>
      <c r="S528" s="164"/>
      <c r="T528" s="164"/>
      <c r="U528" s="164"/>
      <c r="V528" s="164"/>
      <c r="W528" s="164"/>
      <c r="X528" s="164"/>
      <c r="Y528" s="164"/>
      <c r="Z528" s="164"/>
      <c r="AA528" s="164"/>
      <c r="AB528" s="164"/>
      <c r="AC528" s="164"/>
      <c r="AD528" s="164"/>
      <c r="AE528" s="164"/>
      <c r="AF528" s="164"/>
      <c r="AG528" s="164"/>
    </row>
    <row r="529" ht="15.75" customHeight="1" spans="1:33" x14ac:dyDescent="0.25">
      <c r="A529" s="164"/>
      <c r="B529" s="164"/>
      <c r="C529" s="164"/>
      <c r="D529" s="164"/>
      <c r="E529" s="164"/>
      <c r="F529" s="164"/>
      <c r="G529" s="164"/>
      <c r="H529" s="164"/>
      <c r="I529" s="164"/>
      <c r="J529" s="164"/>
      <c r="K529" s="164"/>
      <c r="L529" s="164"/>
      <c r="M529" s="164"/>
      <c r="N529" s="164"/>
      <c r="O529" s="164"/>
      <c r="P529" s="164"/>
      <c r="Q529" s="164"/>
      <c r="R529" s="164"/>
      <c r="S529" s="164"/>
      <c r="T529" s="164"/>
      <c r="U529" s="164"/>
      <c r="V529" s="164"/>
      <c r="W529" s="164"/>
      <c r="X529" s="164"/>
      <c r="Y529" s="164"/>
      <c r="Z529" s="164"/>
      <c r="AA529" s="164"/>
      <c r="AB529" s="164"/>
      <c r="AC529" s="164"/>
      <c r="AD529" s="164"/>
      <c r="AE529" s="164"/>
      <c r="AF529" s="164"/>
      <c r="AG529" s="164"/>
    </row>
    <row r="530" ht="15.75" customHeight="1" spans="1:33" x14ac:dyDescent="0.25">
      <c r="A530" s="164"/>
      <c r="B530" s="164"/>
      <c r="C530" s="164"/>
      <c r="D530" s="164"/>
      <c r="E530" s="164"/>
      <c r="F530" s="164"/>
      <c r="G530" s="164"/>
      <c r="H530" s="164"/>
      <c r="I530" s="164"/>
      <c r="J530" s="164"/>
      <c r="K530" s="164"/>
      <c r="L530" s="164"/>
      <c r="M530" s="164"/>
      <c r="N530" s="164"/>
      <c r="O530" s="164"/>
      <c r="P530" s="164"/>
      <c r="Q530" s="164"/>
      <c r="R530" s="164"/>
      <c r="S530" s="164"/>
      <c r="T530" s="164"/>
      <c r="U530" s="164"/>
      <c r="V530" s="164"/>
      <c r="W530" s="164"/>
      <c r="X530" s="164"/>
      <c r="Y530" s="164"/>
      <c r="Z530" s="164"/>
      <c r="AA530" s="164"/>
      <c r="AB530" s="164"/>
      <c r="AC530" s="164"/>
      <c r="AD530" s="164"/>
      <c r="AE530" s="164"/>
      <c r="AF530" s="164"/>
      <c r="AG530" s="164"/>
    </row>
    <row r="531" ht="15.75" customHeight="1" spans="1:33" x14ac:dyDescent="0.25">
      <c r="A531" s="164"/>
      <c r="B531" s="164"/>
      <c r="C531" s="164"/>
      <c r="D531" s="164"/>
      <c r="E531" s="164"/>
      <c r="F531" s="164"/>
      <c r="G531" s="164"/>
      <c r="H531" s="164"/>
      <c r="I531" s="164"/>
      <c r="J531" s="164"/>
      <c r="K531" s="164"/>
      <c r="L531" s="164"/>
      <c r="M531" s="164"/>
      <c r="N531" s="164"/>
      <c r="O531" s="164"/>
      <c r="P531" s="164"/>
      <c r="Q531" s="164"/>
      <c r="R531" s="164"/>
      <c r="S531" s="164"/>
      <c r="T531" s="164"/>
      <c r="U531" s="164"/>
      <c r="V531" s="164"/>
      <c r="W531" s="164"/>
      <c r="X531" s="164"/>
      <c r="Y531" s="164"/>
      <c r="Z531" s="164"/>
      <c r="AA531" s="164"/>
      <c r="AB531" s="164"/>
      <c r="AC531" s="164"/>
      <c r="AD531" s="164"/>
      <c r="AE531" s="164"/>
      <c r="AF531" s="164"/>
      <c r="AG531" s="164"/>
    </row>
    <row r="532" ht="15.75" customHeight="1" spans="1:33" x14ac:dyDescent="0.25">
      <c r="A532" s="164"/>
      <c r="B532" s="164"/>
      <c r="C532" s="164"/>
      <c r="D532" s="164"/>
      <c r="E532" s="164"/>
      <c r="F532" s="164"/>
      <c r="G532" s="164"/>
      <c r="H532" s="164"/>
      <c r="I532" s="164"/>
      <c r="J532" s="164"/>
      <c r="K532" s="164"/>
      <c r="L532" s="164"/>
      <c r="M532" s="164"/>
      <c r="N532" s="164"/>
      <c r="O532" s="164"/>
      <c r="P532" s="164"/>
      <c r="Q532" s="164"/>
      <c r="R532" s="164"/>
      <c r="S532" s="164"/>
      <c r="T532" s="164"/>
      <c r="U532" s="164"/>
      <c r="V532" s="164"/>
      <c r="W532" s="164"/>
      <c r="X532" s="164"/>
      <c r="Y532" s="164"/>
      <c r="Z532" s="164"/>
      <c r="AA532" s="164"/>
      <c r="AB532" s="164"/>
      <c r="AC532" s="164"/>
      <c r="AD532" s="164"/>
      <c r="AE532" s="164"/>
      <c r="AF532" s="164"/>
      <c r="AG532" s="164"/>
    </row>
    <row r="533" ht="15.75" customHeight="1" spans="1:33" x14ac:dyDescent="0.25">
      <c r="A533" s="164"/>
      <c r="B533" s="164"/>
      <c r="C533" s="164"/>
      <c r="D533" s="164"/>
      <c r="E533" s="164"/>
      <c r="F533" s="164"/>
      <c r="G533" s="164"/>
      <c r="H533" s="164"/>
      <c r="I533" s="164"/>
      <c r="J533" s="164"/>
      <c r="K533" s="164"/>
      <c r="L533" s="164"/>
      <c r="M533" s="164"/>
      <c r="N533" s="164"/>
      <c r="O533" s="164"/>
      <c r="P533" s="164"/>
      <c r="Q533" s="164"/>
      <c r="R533" s="164"/>
      <c r="S533" s="164"/>
      <c r="T533" s="164"/>
      <c r="U533" s="164"/>
      <c r="V533" s="164"/>
      <c r="W533" s="164"/>
      <c r="X533" s="164"/>
      <c r="Y533" s="164"/>
      <c r="Z533" s="164"/>
      <c r="AA533" s="164"/>
      <c r="AB533" s="164"/>
      <c r="AC533" s="164"/>
      <c r="AD533" s="164"/>
      <c r="AE533" s="164"/>
      <c r="AF533" s="164"/>
      <c r="AG533" s="164"/>
    </row>
    <row r="534" ht="15.75" customHeight="1" spans="1:33" x14ac:dyDescent="0.25">
      <c r="A534" s="164"/>
      <c r="B534" s="164"/>
      <c r="C534" s="164"/>
      <c r="D534" s="164"/>
      <c r="E534" s="164"/>
      <c r="F534" s="164"/>
      <c r="G534" s="164"/>
      <c r="H534" s="164"/>
      <c r="I534" s="164"/>
      <c r="J534" s="164"/>
      <c r="K534" s="164"/>
      <c r="L534" s="164"/>
      <c r="M534" s="164"/>
      <c r="N534" s="164"/>
      <c r="O534" s="164"/>
      <c r="P534" s="164"/>
      <c r="Q534" s="164"/>
      <c r="R534" s="164"/>
      <c r="S534" s="164"/>
      <c r="T534" s="164"/>
      <c r="U534" s="164"/>
      <c r="V534" s="164"/>
      <c r="W534" s="164"/>
      <c r="X534" s="164"/>
      <c r="Y534" s="164"/>
      <c r="Z534" s="164"/>
      <c r="AA534" s="164"/>
      <c r="AB534" s="164"/>
      <c r="AC534" s="164"/>
      <c r="AD534" s="164"/>
      <c r="AE534" s="164"/>
      <c r="AF534" s="164"/>
      <c r="AG534" s="164"/>
    </row>
    <row r="535" ht="15.75" customHeight="1" spans="1:33" x14ac:dyDescent="0.25">
      <c r="A535" s="164"/>
      <c r="B535" s="164"/>
      <c r="C535" s="164"/>
      <c r="D535" s="164"/>
      <c r="E535" s="164"/>
      <c r="F535" s="164"/>
      <c r="G535" s="164"/>
      <c r="H535" s="164"/>
      <c r="I535" s="164"/>
      <c r="J535" s="164"/>
      <c r="K535" s="164"/>
      <c r="L535" s="164"/>
      <c r="M535" s="164"/>
      <c r="N535" s="164"/>
      <c r="O535" s="164"/>
      <c r="P535" s="164"/>
      <c r="Q535" s="164"/>
      <c r="R535" s="164"/>
      <c r="S535" s="164"/>
      <c r="T535" s="164"/>
      <c r="U535" s="164"/>
      <c r="V535" s="164"/>
      <c r="W535" s="164"/>
      <c r="X535" s="164"/>
      <c r="Y535" s="164"/>
      <c r="Z535" s="164"/>
      <c r="AA535" s="164"/>
      <c r="AB535" s="164"/>
      <c r="AC535" s="164"/>
      <c r="AD535" s="164"/>
      <c r="AE535" s="164"/>
      <c r="AF535" s="164"/>
      <c r="AG535" s="164"/>
    </row>
    <row r="536" ht="15.75" customHeight="1" spans="1:33" x14ac:dyDescent="0.25">
      <c r="A536" s="164"/>
      <c r="B536" s="164"/>
      <c r="C536" s="164"/>
      <c r="D536" s="164"/>
      <c r="E536" s="164"/>
      <c r="F536" s="164"/>
      <c r="G536" s="164"/>
      <c r="H536" s="164"/>
      <c r="I536" s="164"/>
      <c r="J536" s="164"/>
      <c r="K536" s="164"/>
      <c r="L536" s="164"/>
      <c r="M536" s="164"/>
      <c r="N536" s="164"/>
      <c r="O536" s="164"/>
      <c r="P536" s="164"/>
      <c r="Q536" s="164"/>
      <c r="R536" s="164"/>
      <c r="S536" s="164"/>
      <c r="T536" s="164"/>
      <c r="U536" s="164"/>
      <c r="V536" s="164"/>
      <c r="W536" s="164"/>
      <c r="X536" s="164"/>
      <c r="Y536" s="164"/>
      <c r="Z536" s="164"/>
      <c r="AA536" s="164"/>
      <c r="AB536" s="164"/>
      <c r="AC536" s="164"/>
      <c r="AD536" s="164"/>
      <c r="AE536" s="164"/>
      <c r="AF536" s="164"/>
      <c r="AG536" s="164"/>
    </row>
    <row r="537" ht="15.75" customHeight="1" spans="1:33" x14ac:dyDescent="0.25">
      <c r="A537" s="164"/>
      <c r="B537" s="164"/>
      <c r="C537" s="164"/>
      <c r="D537" s="164"/>
      <c r="E537" s="164"/>
      <c r="F537" s="164"/>
      <c r="G537" s="164"/>
      <c r="H537" s="164"/>
      <c r="I537" s="164"/>
      <c r="J537" s="164"/>
      <c r="K537" s="164"/>
      <c r="L537" s="164"/>
      <c r="M537" s="164"/>
      <c r="N537" s="164"/>
      <c r="O537" s="164"/>
      <c r="P537" s="164"/>
      <c r="Q537" s="164"/>
      <c r="R537" s="164"/>
      <c r="S537" s="164"/>
      <c r="T537" s="164"/>
      <c r="U537" s="164"/>
      <c r="V537" s="164"/>
      <c r="W537" s="164"/>
      <c r="X537" s="164"/>
      <c r="Y537" s="164"/>
      <c r="Z537" s="164"/>
      <c r="AA537" s="164"/>
      <c r="AB537" s="164"/>
      <c r="AC537" s="164"/>
      <c r="AD537" s="164"/>
      <c r="AE537" s="164"/>
      <c r="AF537" s="164"/>
      <c r="AG537" s="164"/>
    </row>
    <row r="538" ht="15.75" customHeight="1" spans="1:33" x14ac:dyDescent="0.25">
      <c r="A538" s="164"/>
      <c r="B538" s="164"/>
      <c r="C538" s="164"/>
      <c r="D538" s="164"/>
      <c r="E538" s="164"/>
      <c r="F538" s="164"/>
      <c r="G538" s="164"/>
      <c r="H538" s="164"/>
      <c r="I538" s="164"/>
      <c r="J538" s="164"/>
      <c r="K538" s="164"/>
      <c r="L538" s="164"/>
      <c r="M538" s="164"/>
      <c r="N538" s="164"/>
      <c r="O538" s="164"/>
      <c r="P538" s="164"/>
      <c r="Q538" s="164"/>
      <c r="R538" s="164"/>
      <c r="S538" s="164"/>
      <c r="T538" s="164"/>
      <c r="U538" s="164"/>
      <c r="V538" s="164"/>
      <c r="W538" s="164"/>
      <c r="X538" s="164"/>
      <c r="Y538" s="164"/>
      <c r="Z538" s="164"/>
      <c r="AA538" s="164"/>
      <c r="AB538" s="164"/>
      <c r="AC538" s="164"/>
      <c r="AD538" s="164"/>
      <c r="AE538" s="164"/>
      <c r="AF538" s="164"/>
      <c r="AG538" s="164"/>
    </row>
    <row r="539" ht="15.75" customHeight="1" spans="1:33" x14ac:dyDescent="0.25">
      <c r="A539" s="164"/>
      <c r="B539" s="164"/>
      <c r="C539" s="164"/>
      <c r="D539" s="164"/>
      <c r="E539" s="164"/>
      <c r="F539" s="164"/>
      <c r="G539" s="164"/>
      <c r="H539" s="164"/>
      <c r="I539" s="164"/>
      <c r="J539" s="164"/>
      <c r="K539" s="164"/>
      <c r="L539" s="164"/>
      <c r="M539" s="164"/>
      <c r="N539" s="164"/>
      <c r="O539" s="164"/>
      <c r="P539" s="164"/>
      <c r="Q539" s="164"/>
      <c r="R539" s="164"/>
      <c r="S539" s="164"/>
      <c r="T539" s="164"/>
      <c r="U539" s="164"/>
      <c r="V539" s="164"/>
      <c r="W539" s="164"/>
      <c r="X539" s="164"/>
      <c r="Y539" s="164"/>
      <c r="Z539" s="164"/>
      <c r="AA539" s="164"/>
      <c r="AB539" s="164"/>
      <c r="AC539" s="164"/>
      <c r="AD539" s="164"/>
      <c r="AE539" s="164"/>
      <c r="AF539" s="164"/>
      <c r="AG539" s="164"/>
    </row>
    <row r="540" ht="15.75" customHeight="1" spans="1:33" x14ac:dyDescent="0.25">
      <c r="A540" s="164"/>
      <c r="B540" s="164"/>
      <c r="C540" s="164"/>
      <c r="D540" s="164"/>
      <c r="E540" s="164"/>
      <c r="F540" s="164"/>
      <c r="G540" s="164"/>
      <c r="H540" s="164"/>
      <c r="I540" s="164"/>
      <c r="J540" s="164"/>
      <c r="K540" s="164"/>
      <c r="L540" s="164"/>
      <c r="M540" s="164"/>
      <c r="N540" s="164"/>
      <c r="O540" s="164"/>
      <c r="P540" s="164"/>
      <c r="Q540" s="164"/>
      <c r="R540" s="164"/>
      <c r="S540" s="164"/>
      <c r="T540" s="164"/>
      <c r="U540" s="164"/>
      <c r="V540" s="164"/>
      <c r="W540" s="164"/>
      <c r="X540" s="164"/>
      <c r="Y540" s="164"/>
      <c r="Z540" s="164"/>
      <c r="AA540" s="164"/>
      <c r="AB540" s="164"/>
      <c r="AC540" s="164"/>
      <c r="AD540" s="164"/>
      <c r="AE540" s="164"/>
      <c r="AF540" s="164"/>
      <c r="AG540" s="164"/>
    </row>
    <row r="541" ht="15.75" customHeight="1" spans="1:33" x14ac:dyDescent="0.25">
      <c r="A541" s="164"/>
      <c r="B541" s="164"/>
      <c r="C541" s="164"/>
      <c r="D541" s="164"/>
      <c r="E541" s="164"/>
      <c r="F541" s="164"/>
      <c r="G541" s="164"/>
      <c r="H541" s="164"/>
      <c r="I541" s="164"/>
      <c r="J541" s="164"/>
      <c r="K541" s="164"/>
      <c r="L541" s="164"/>
      <c r="M541" s="164"/>
      <c r="N541" s="164"/>
      <c r="O541" s="164"/>
      <c r="P541" s="164"/>
      <c r="Q541" s="164"/>
      <c r="R541" s="164"/>
      <c r="S541" s="164"/>
      <c r="T541" s="164"/>
      <c r="U541" s="164"/>
      <c r="V541" s="164"/>
      <c r="W541" s="164"/>
      <c r="X541" s="164"/>
      <c r="Y541" s="164"/>
      <c r="Z541" s="164"/>
      <c r="AA541" s="164"/>
      <c r="AB541" s="164"/>
      <c r="AC541" s="164"/>
      <c r="AD541" s="164"/>
      <c r="AE541" s="164"/>
      <c r="AF541" s="164"/>
      <c r="AG541" s="164"/>
    </row>
    <row r="542" ht="15.75" customHeight="1" spans="1:33" x14ac:dyDescent="0.25">
      <c r="A542" s="164"/>
      <c r="B542" s="164"/>
      <c r="C542" s="164"/>
      <c r="D542" s="164"/>
      <c r="E542" s="164"/>
      <c r="F542" s="164"/>
      <c r="G542" s="164"/>
      <c r="H542" s="164"/>
      <c r="I542" s="164"/>
      <c r="J542" s="164"/>
      <c r="K542" s="164"/>
      <c r="L542" s="164"/>
      <c r="M542" s="164"/>
      <c r="N542" s="164"/>
      <c r="O542" s="164"/>
      <c r="P542" s="164"/>
      <c r="Q542" s="164"/>
      <c r="R542" s="164"/>
      <c r="S542" s="164"/>
      <c r="T542" s="164"/>
      <c r="U542" s="164"/>
      <c r="V542" s="164"/>
      <c r="W542" s="164"/>
      <c r="X542" s="164"/>
      <c r="Y542" s="164"/>
      <c r="Z542" s="164"/>
      <c r="AA542" s="164"/>
      <c r="AB542" s="164"/>
      <c r="AC542" s="164"/>
      <c r="AD542" s="164"/>
      <c r="AE542" s="164"/>
      <c r="AF542" s="164"/>
      <c r="AG542" s="164"/>
    </row>
    <row r="543" ht="15.75" customHeight="1" spans="1:33" x14ac:dyDescent="0.25">
      <c r="A543" s="164"/>
      <c r="B543" s="164"/>
      <c r="C543" s="164"/>
      <c r="D543" s="164"/>
      <c r="E543" s="164"/>
      <c r="F543" s="164"/>
      <c r="G543" s="164"/>
      <c r="H543" s="164"/>
      <c r="I543" s="164"/>
      <c r="J543" s="164"/>
      <c r="K543" s="164"/>
      <c r="L543" s="164"/>
      <c r="M543" s="164"/>
      <c r="N543" s="164"/>
      <c r="O543" s="164"/>
      <c r="P543" s="164"/>
      <c r="Q543" s="164"/>
      <c r="R543" s="164"/>
      <c r="S543" s="164"/>
      <c r="T543" s="164"/>
      <c r="U543" s="164"/>
      <c r="V543" s="164"/>
      <c r="W543" s="164"/>
      <c r="X543" s="164"/>
      <c r="Y543" s="164"/>
      <c r="Z543" s="164"/>
      <c r="AA543" s="164"/>
      <c r="AB543" s="164"/>
      <c r="AC543" s="164"/>
      <c r="AD543" s="164"/>
      <c r="AE543" s="164"/>
      <c r="AF543" s="164"/>
      <c r="AG543" s="164"/>
    </row>
    <row r="544" ht="15.75" customHeight="1" spans="1:33" x14ac:dyDescent="0.25">
      <c r="A544" s="164"/>
      <c r="B544" s="164"/>
      <c r="C544" s="164"/>
      <c r="D544" s="164"/>
      <c r="E544" s="164"/>
      <c r="F544" s="164"/>
      <c r="G544" s="164"/>
      <c r="H544" s="164"/>
      <c r="I544" s="164"/>
      <c r="J544" s="164"/>
      <c r="K544" s="164"/>
      <c r="L544" s="164"/>
      <c r="M544" s="164"/>
      <c r="N544" s="164"/>
      <c r="O544" s="164"/>
      <c r="P544" s="164"/>
      <c r="Q544" s="164"/>
      <c r="R544" s="164"/>
      <c r="S544" s="164"/>
      <c r="T544" s="164"/>
      <c r="U544" s="164"/>
      <c r="V544" s="164"/>
      <c r="W544" s="164"/>
      <c r="X544" s="164"/>
      <c r="Y544" s="164"/>
      <c r="Z544" s="164"/>
      <c r="AA544" s="164"/>
      <c r="AB544" s="164"/>
      <c r="AC544" s="164"/>
      <c r="AD544" s="164"/>
      <c r="AE544" s="164"/>
      <c r="AF544" s="164"/>
      <c r="AG544" s="164"/>
    </row>
    <row r="545" ht="15.75" customHeight="1" spans="1:33" x14ac:dyDescent="0.25">
      <c r="A545" s="164"/>
      <c r="B545" s="164"/>
      <c r="C545" s="164"/>
      <c r="D545" s="164"/>
      <c r="E545" s="164"/>
      <c r="F545" s="164"/>
      <c r="G545" s="164"/>
      <c r="H545" s="164"/>
      <c r="I545" s="164"/>
      <c r="J545" s="164"/>
      <c r="K545" s="164"/>
      <c r="L545" s="164"/>
      <c r="M545" s="164"/>
      <c r="N545" s="164"/>
      <c r="O545" s="164"/>
      <c r="P545" s="164"/>
      <c r="Q545" s="164"/>
      <c r="R545" s="164"/>
      <c r="S545" s="164"/>
      <c r="T545" s="164"/>
      <c r="U545" s="164"/>
      <c r="V545" s="164"/>
      <c r="W545" s="164"/>
      <c r="X545" s="164"/>
      <c r="Y545" s="164"/>
      <c r="Z545" s="164"/>
      <c r="AA545" s="164"/>
      <c r="AB545" s="164"/>
      <c r="AC545" s="164"/>
      <c r="AD545" s="164"/>
      <c r="AE545" s="164"/>
      <c r="AF545" s="164"/>
      <c r="AG545" s="164"/>
    </row>
    <row r="546" ht="15.75" customHeight="1" spans="1:33" x14ac:dyDescent="0.25">
      <c r="A546" s="164"/>
      <c r="B546" s="164"/>
      <c r="C546" s="164"/>
      <c r="D546" s="164"/>
      <c r="E546" s="164"/>
      <c r="F546" s="164"/>
      <c r="G546" s="164"/>
      <c r="H546" s="164"/>
      <c r="I546" s="164"/>
      <c r="J546" s="164"/>
      <c r="K546" s="164"/>
      <c r="L546" s="164"/>
      <c r="M546" s="164"/>
      <c r="N546" s="164"/>
      <c r="O546" s="164"/>
      <c r="P546" s="164"/>
      <c r="Q546" s="164"/>
      <c r="R546" s="164"/>
      <c r="S546" s="164"/>
      <c r="T546" s="164"/>
      <c r="U546" s="164"/>
      <c r="V546" s="164"/>
      <c r="W546" s="164"/>
      <c r="X546" s="164"/>
      <c r="Y546" s="164"/>
      <c r="Z546" s="164"/>
      <c r="AA546" s="164"/>
      <c r="AB546" s="164"/>
      <c r="AC546" s="164"/>
      <c r="AD546" s="164"/>
      <c r="AE546" s="164"/>
      <c r="AF546" s="164"/>
      <c r="AG546" s="164"/>
    </row>
    <row r="547" ht="15.75" customHeight="1" spans="1:33" x14ac:dyDescent="0.25">
      <c r="A547" s="164"/>
      <c r="B547" s="164"/>
      <c r="C547" s="164"/>
      <c r="D547" s="164"/>
      <c r="E547" s="164"/>
      <c r="F547" s="164"/>
      <c r="G547" s="164"/>
      <c r="H547" s="164"/>
      <c r="I547" s="164"/>
      <c r="J547" s="164"/>
      <c r="K547" s="164"/>
      <c r="L547" s="164"/>
      <c r="M547" s="164"/>
      <c r="N547" s="164"/>
      <c r="O547" s="164"/>
      <c r="P547" s="164"/>
      <c r="Q547" s="164"/>
      <c r="R547" s="164"/>
      <c r="S547" s="164"/>
      <c r="T547" s="164"/>
      <c r="U547" s="164"/>
      <c r="V547" s="164"/>
      <c r="W547" s="164"/>
      <c r="X547" s="164"/>
      <c r="Y547" s="164"/>
      <c r="Z547" s="164"/>
      <c r="AA547" s="164"/>
      <c r="AB547" s="164"/>
      <c r="AC547" s="164"/>
      <c r="AD547" s="164"/>
      <c r="AE547" s="164"/>
      <c r="AF547" s="164"/>
      <c r="AG547" s="164"/>
    </row>
    <row r="548" ht="15.75" customHeight="1" spans="1:33" x14ac:dyDescent="0.25">
      <c r="A548" s="164"/>
      <c r="B548" s="164"/>
      <c r="C548" s="164"/>
      <c r="D548" s="164"/>
      <c r="E548" s="164"/>
      <c r="F548" s="164"/>
      <c r="G548" s="164"/>
      <c r="H548" s="164"/>
      <c r="I548" s="164"/>
      <c r="J548" s="164"/>
      <c r="K548" s="164"/>
      <c r="L548" s="164"/>
      <c r="M548" s="164"/>
      <c r="N548" s="164"/>
      <c r="O548" s="164"/>
      <c r="P548" s="164"/>
      <c r="Q548" s="164"/>
      <c r="R548" s="164"/>
      <c r="S548" s="164"/>
      <c r="T548" s="164"/>
      <c r="U548" s="164"/>
      <c r="V548" s="164"/>
      <c r="W548" s="164"/>
      <c r="X548" s="164"/>
      <c r="Y548" s="164"/>
      <c r="Z548" s="164"/>
      <c r="AA548" s="164"/>
      <c r="AB548" s="164"/>
      <c r="AC548" s="164"/>
      <c r="AD548" s="164"/>
      <c r="AE548" s="164"/>
      <c r="AF548" s="164"/>
      <c r="AG548" s="164"/>
    </row>
    <row r="549" ht="15.75" customHeight="1" spans="1:33" x14ac:dyDescent="0.25">
      <c r="A549" s="164"/>
      <c r="B549" s="164"/>
      <c r="C549" s="164"/>
      <c r="D549" s="164"/>
      <c r="E549" s="164"/>
      <c r="F549" s="164"/>
      <c r="G549" s="164"/>
      <c r="H549" s="164"/>
      <c r="I549" s="164"/>
      <c r="J549" s="164"/>
      <c r="K549" s="164"/>
      <c r="L549" s="164"/>
      <c r="M549" s="164"/>
      <c r="N549" s="164"/>
      <c r="O549" s="164"/>
      <c r="P549" s="164"/>
      <c r="Q549" s="164"/>
      <c r="R549" s="164"/>
      <c r="S549" s="164"/>
      <c r="T549" s="164"/>
      <c r="U549" s="164"/>
      <c r="V549" s="164"/>
      <c r="W549" s="164"/>
      <c r="X549" s="164"/>
      <c r="Y549" s="164"/>
      <c r="Z549" s="164"/>
      <c r="AA549" s="164"/>
      <c r="AB549" s="164"/>
      <c r="AC549" s="164"/>
      <c r="AD549" s="164"/>
      <c r="AE549" s="164"/>
      <c r="AF549" s="164"/>
      <c r="AG549" s="164"/>
    </row>
    <row r="550" ht="15.75" customHeight="1" spans="1:33" x14ac:dyDescent="0.25">
      <c r="A550" s="164"/>
      <c r="B550" s="164"/>
      <c r="C550" s="164"/>
      <c r="D550" s="164"/>
      <c r="E550" s="164"/>
      <c r="F550" s="164"/>
      <c r="G550" s="164"/>
      <c r="H550" s="164"/>
      <c r="I550" s="164"/>
      <c r="J550" s="164"/>
      <c r="K550" s="164"/>
      <c r="L550" s="164"/>
      <c r="M550" s="164"/>
      <c r="N550" s="164"/>
      <c r="O550" s="164"/>
      <c r="P550" s="164"/>
      <c r="Q550" s="164"/>
      <c r="R550" s="164"/>
      <c r="S550" s="164"/>
      <c r="T550" s="164"/>
      <c r="U550" s="164"/>
      <c r="V550" s="164"/>
      <c r="W550" s="164"/>
      <c r="X550" s="164"/>
      <c r="Y550" s="164"/>
      <c r="Z550" s="164"/>
      <c r="AA550" s="164"/>
      <c r="AB550" s="164"/>
      <c r="AC550" s="164"/>
      <c r="AD550" s="164"/>
      <c r="AE550" s="164"/>
      <c r="AF550" s="164"/>
      <c r="AG550" s="164"/>
    </row>
    <row r="551" ht="15.75" customHeight="1" spans="1:33" x14ac:dyDescent="0.25">
      <c r="A551" s="164"/>
      <c r="B551" s="164"/>
      <c r="C551" s="164"/>
      <c r="D551" s="164"/>
      <c r="E551" s="164"/>
      <c r="F551" s="164"/>
      <c r="G551" s="164"/>
      <c r="H551" s="164"/>
      <c r="I551" s="164"/>
      <c r="J551" s="164"/>
      <c r="K551" s="164"/>
      <c r="L551" s="164"/>
      <c r="M551" s="164"/>
      <c r="N551" s="164"/>
      <c r="O551" s="164"/>
      <c r="P551" s="164"/>
      <c r="Q551" s="164"/>
      <c r="R551" s="164"/>
      <c r="S551" s="164"/>
      <c r="T551" s="164"/>
      <c r="U551" s="164"/>
      <c r="V551" s="164"/>
      <c r="W551" s="164"/>
      <c r="X551" s="164"/>
      <c r="Y551" s="164"/>
      <c r="Z551" s="164"/>
      <c r="AA551" s="164"/>
      <c r="AB551" s="164"/>
      <c r="AC551" s="164"/>
      <c r="AD551" s="164"/>
      <c r="AE551" s="164"/>
      <c r="AF551" s="164"/>
      <c r="AG551" s="164"/>
    </row>
    <row r="552" ht="15.75" customHeight="1" spans="1:33" x14ac:dyDescent="0.25">
      <c r="A552" s="164"/>
      <c r="B552" s="164"/>
      <c r="C552" s="164"/>
      <c r="D552" s="164"/>
      <c r="E552" s="164"/>
      <c r="F552" s="164"/>
      <c r="G552" s="164"/>
      <c r="H552" s="164"/>
      <c r="I552" s="164"/>
      <c r="J552" s="164"/>
      <c r="K552" s="164"/>
      <c r="L552" s="164"/>
      <c r="M552" s="164"/>
      <c r="N552" s="164"/>
      <c r="O552" s="164"/>
      <c r="P552" s="164"/>
      <c r="Q552" s="164"/>
      <c r="R552" s="164"/>
      <c r="S552" s="164"/>
      <c r="T552" s="164"/>
      <c r="U552" s="164"/>
      <c r="V552" s="164"/>
      <c r="W552" s="164"/>
      <c r="X552" s="164"/>
      <c r="Y552" s="164"/>
      <c r="Z552" s="164"/>
      <c r="AA552" s="164"/>
      <c r="AB552" s="164"/>
      <c r="AC552" s="164"/>
      <c r="AD552" s="164"/>
      <c r="AE552" s="164"/>
      <c r="AF552" s="164"/>
      <c r="AG552" s="164"/>
    </row>
    <row r="553" ht="15.75" customHeight="1" spans="1:33" x14ac:dyDescent="0.25">
      <c r="A553" s="164"/>
      <c r="B553" s="164"/>
      <c r="C553" s="164"/>
      <c r="D553" s="164"/>
      <c r="E553" s="164"/>
      <c r="F553" s="164"/>
      <c r="G553" s="164"/>
      <c r="H553" s="164"/>
      <c r="I553" s="164"/>
      <c r="J553" s="164"/>
      <c r="K553" s="164"/>
      <c r="L553" s="164"/>
      <c r="M553" s="164"/>
      <c r="N553" s="164"/>
      <c r="O553" s="164"/>
      <c r="P553" s="164"/>
      <c r="Q553" s="164"/>
      <c r="R553" s="164"/>
      <c r="S553" s="164"/>
      <c r="T553" s="164"/>
      <c r="U553" s="164"/>
      <c r="V553" s="164"/>
      <c r="W553" s="164"/>
      <c r="X553" s="164"/>
      <c r="Y553" s="164"/>
      <c r="Z553" s="164"/>
      <c r="AA553" s="164"/>
      <c r="AB553" s="164"/>
      <c r="AC553" s="164"/>
      <c r="AD553" s="164"/>
      <c r="AE553" s="164"/>
      <c r="AF553" s="164"/>
      <c r="AG553" s="164"/>
    </row>
    <row r="554" ht="15.75" customHeight="1" spans="1:33" x14ac:dyDescent="0.25">
      <c r="A554" s="164"/>
      <c r="B554" s="164"/>
      <c r="C554" s="164"/>
      <c r="D554" s="164"/>
      <c r="E554" s="164"/>
      <c r="F554" s="164"/>
      <c r="G554" s="164"/>
      <c r="H554" s="164"/>
      <c r="I554" s="164"/>
      <c r="J554" s="164"/>
      <c r="K554" s="164"/>
      <c r="L554" s="164"/>
      <c r="M554" s="164"/>
      <c r="N554" s="164"/>
      <c r="O554" s="164"/>
      <c r="P554" s="164"/>
      <c r="Q554" s="164"/>
      <c r="R554" s="164"/>
      <c r="S554" s="164"/>
      <c r="T554" s="164"/>
      <c r="U554" s="164"/>
      <c r="V554" s="164"/>
      <c r="W554" s="164"/>
      <c r="X554" s="164"/>
      <c r="Y554" s="164"/>
      <c r="Z554" s="164"/>
      <c r="AA554" s="164"/>
      <c r="AB554" s="164"/>
      <c r="AC554" s="164"/>
      <c r="AD554" s="164"/>
      <c r="AE554" s="164"/>
      <c r="AF554" s="164"/>
      <c r="AG554" s="164"/>
    </row>
    <row r="555" ht="15.75" customHeight="1" spans="1:33" x14ac:dyDescent="0.25">
      <c r="A555" s="164"/>
      <c r="B555" s="164"/>
      <c r="C555" s="164"/>
      <c r="D555" s="164"/>
      <c r="E555" s="164"/>
      <c r="F555" s="164"/>
      <c r="G555" s="164"/>
      <c r="H555" s="164"/>
      <c r="I555" s="164"/>
      <c r="J555" s="164"/>
      <c r="K555" s="164"/>
      <c r="L555" s="164"/>
      <c r="M555" s="164"/>
      <c r="N555" s="164"/>
      <c r="O555" s="164"/>
      <c r="P555" s="164"/>
      <c r="Q555" s="164"/>
      <c r="R555" s="164"/>
      <c r="S555" s="164"/>
      <c r="T555" s="164"/>
      <c r="U555" s="164"/>
      <c r="V555" s="164"/>
      <c r="W555" s="164"/>
      <c r="X555" s="164"/>
      <c r="Y555" s="164"/>
      <c r="Z555" s="164"/>
      <c r="AA555" s="164"/>
      <c r="AB555" s="164"/>
      <c r="AC555" s="164"/>
      <c r="AD555" s="164"/>
      <c r="AE555" s="164"/>
      <c r="AF555" s="164"/>
      <c r="AG555" s="164"/>
    </row>
    <row r="556" ht="15.75" customHeight="1" spans="1:33" x14ac:dyDescent="0.25">
      <c r="A556" s="164"/>
      <c r="B556" s="164"/>
      <c r="C556" s="164"/>
      <c r="D556" s="164"/>
      <c r="E556" s="164"/>
      <c r="F556" s="164"/>
      <c r="G556" s="164"/>
      <c r="H556" s="164"/>
      <c r="I556" s="164"/>
      <c r="J556" s="164"/>
      <c r="K556" s="164"/>
      <c r="L556" s="164"/>
      <c r="M556" s="164"/>
      <c r="N556" s="164"/>
      <c r="O556" s="164"/>
      <c r="P556" s="164"/>
      <c r="Q556" s="164"/>
      <c r="R556" s="164"/>
      <c r="S556" s="164"/>
      <c r="T556" s="164"/>
      <c r="U556" s="164"/>
      <c r="V556" s="164"/>
      <c r="W556" s="164"/>
      <c r="X556" s="164"/>
      <c r="Y556" s="164"/>
      <c r="Z556" s="164"/>
      <c r="AA556" s="164"/>
      <c r="AB556" s="164"/>
      <c r="AC556" s="164"/>
      <c r="AD556" s="164"/>
      <c r="AE556" s="164"/>
      <c r="AF556" s="164"/>
      <c r="AG556" s="164"/>
    </row>
    <row r="557" ht="15.75" customHeight="1" spans="1:33" x14ac:dyDescent="0.25">
      <c r="A557" s="164"/>
      <c r="B557" s="164"/>
      <c r="C557" s="164"/>
      <c r="D557" s="164"/>
      <c r="E557" s="164"/>
      <c r="F557" s="164"/>
      <c r="G557" s="164"/>
      <c r="H557" s="164"/>
      <c r="I557" s="164"/>
      <c r="J557" s="164"/>
      <c r="K557" s="164"/>
      <c r="L557" s="164"/>
      <c r="M557" s="164"/>
      <c r="N557" s="164"/>
      <c r="O557" s="164"/>
      <c r="P557" s="164"/>
      <c r="Q557" s="164"/>
      <c r="R557" s="164"/>
      <c r="S557" s="164"/>
      <c r="T557" s="164"/>
      <c r="U557" s="164"/>
      <c r="V557" s="164"/>
      <c r="W557" s="164"/>
      <c r="X557" s="164"/>
      <c r="Y557" s="164"/>
      <c r="Z557" s="164"/>
      <c r="AA557" s="164"/>
      <c r="AB557" s="164"/>
      <c r="AC557" s="164"/>
      <c r="AD557" s="164"/>
      <c r="AE557" s="164"/>
      <c r="AF557" s="164"/>
      <c r="AG557" s="164"/>
    </row>
    <row r="558" ht="15.75" customHeight="1" spans="1:33" x14ac:dyDescent="0.25">
      <c r="A558" s="164"/>
      <c r="B558" s="164"/>
      <c r="C558" s="164"/>
      <c r="D558" s="164"/>
      <c r="E558" s="164"/>
      <c r="F558" s="164"/>
      <c r="G558" s="164"/>
      <c r="H558" s="164"/>
      <c r="I558" s="164"/>
      <c r="J558" s="164"/>
      <c r="K558" s="164"/>
      <c r="L558" s="164"/>
      <c r="M558" s="164"/>
      <c r="N558" s="164"/>
      <c r="O558" s="164"/>
      <c r="P558" s="164"/>
      <c r="Q558" s="164"/>
      <c r="R558" s="164"/>
      <c r="S558" s="164"/>
      <c r="T558" s="164"/>
      <c r="U558" s="164"/>
      <c r="V558" s="164"/>
      <c r="W558" s="164"/>
      <c r="X558" s="164"/>
      <c r="Y558" s="164"/>
      <c r="Z558" s="164"/>
      <c r="AA558" s="164"/>
      <c r="AB558" s="164"/>
      <c r="AC558" s="164"/>
      <c r="AD558" s="164"/>
      <c r="AE558" s="164"/>
      <c r="AF558" s="164"/>
      <c r="AG558" s="164"/>
    </row>
    <row r="559" ht="15.75" customHeight="1" spans="1:33" x14ac:dyDescent="0.25">
      <c r="A559" s="164"/>
      <c r="B559" s="164"/>
      <c r="C559" s="164"/>
      <c r="D559" s="164"/>
      <c r="E559" s="164"/>
      <c r="F559" s="164"/>
      <c r="G559" s="164"/>
      <c r="H559" s="164"/>
      <c r="I559" s="164"/>
      <c r="J559" s="164"/>
      <c r="K559" s="164"/>
      <c r="L559" s="164"/>
      <c r="M559" s="164"/>
      <c r="N559" s="164"/>
      <c r="O559" s="164"/>
      <c r="P559" s="164"/>
      <c r="Q559" s="164"/>
      <c r="R559" s="164"/>
      <c r="S559" s="164"/>
      <c r="T559" s="164"/>
      <c r="U559" s="164"/>
      <c r="V559" s="164"/>
      <c r="W559" s="164"/>
      <c r="X559" s="164"/>
      <c r="Y559" s="164"/>
      <c r="Z559" s="164"/>
      <c r="AA559" s="164"/>
      <c r="AB559" s="164"/>
      <c r="AC559" s="164"/>
      <c r="AD559" s="164"/>
      <c r="AE559" s="164"/>
      <c r="AF559" s="164"/>
      <c r="AG559" s="164"/>
    </row>
    <row r="560" ht="15.75" customHeight="1" spans="1:33" x14ac:dyDescent="0.25">
      <c r="A560" s="164"/>
      <c r="B560" s="164"/>
      <c r="C560" s="164"/>
      <c r="D560" s="164"/>
      <c r="E560" s="164"/>
      <c r="F560" s="164"/>
      <c r="G560" s="164"/>
      <c r="H560" s="164"/>
      <c r="I560" s="164"/>
      <c r="J560" s="164"/>
      <c r="K560" s="164"/>
      <c r="L560" s="164"/>
      <c r="M560" s="164"/>
      <c r="N560" s="164"/>
      <c r="O560" s="164"/>
      <c r="P560" s="164"/>
      <c r="Q560" s="164"/>
      <c r="R560" s="164"/>
      <c r="S560" s="164"/>
      <c r="T560" s="164"/>
      <c r="U560" s="164"/>
      <c r="V560" s="164"/>
      <c r="W560" s="164"/>
      <c r="X560" s="164"/>
      <c r="Y560" s="164"/>
      <c r="Z560" s="164"/>
      <c r="AA560" s="164"/>
      <c r="AB560" s="164"/>
      <c r="AC560" s="164"/>
      <c r="AD560" s="164"/>
      <c r="AE560" s="164"/>
      <c r="AF560" s="164"/>
      <c r="AG560" s="164"/>
    </row>
    <row r="561" ht="15.75" customHeight="1" spans="1:33" x14ac:dyDescent="0.25">
      <c r="A561" s="164"/>
      <c r="B561" s="164"/>
      <c r="C561" s="164"/>
      <c r="D561" s="164"/>
      <c r="E561" s="164"/>
      <c r="F561" s="164"/>
      <c r="G561" s="164"/>
      <c r="H561" s="164"/>
      <c r="I561" s="164"/>
      <c r="J561" s="164"/>
      <c r="K561" s="164"/>
      <c r="L561" s="164"/>
      <c r="M561" s="164"/>
      <c r="N561" s="164"/>
      <c r="O561" s="164"/>
      <c r="P561" s="164"/>
      <c r="Q561" s="164"/>
      <c r="R561" s="164"/>
      <c r="S561" s="164"/>
      <c r="T561" s="164"/>
      <c r="U561" s="164"/>
      <c r="V561" s="164"/>
      <c r="W561" s="164"/>
      <c r="X561" s="164"/>
      <c r="Y561" s="164"/>
      <c r="Z561" s="164"/>
      <c r="AA561" s="164"/>
      <c r="AB561" s="164"/>
      <c r="AC561" s="164"/>
      <c r="AD561" s="164"/>
      <c r="AE561" s="164"/>
      <c r="AF561" s="164"/>
      <c r="AG561" s="164"/>
    </row>
    <row r="562" ht="15.75" customHeight="1" spans="1:33" x14ac:dyDescent="0.25">
      <c r="A562" s="164"/>
      <c r="B562" s="164"/>
      <c r="C562" s="164"/>
      <c r="D562" s="164"/>
      <c r="E562" s="164"/>
      <c r="F562" s="164"/>
      <c r="G562" s="164"/>
      <c r="H562" s="164"/>
      <c r="I562" s="164"/>
      <c r="J562" s="164"/>
      <c r="K562" s="164"/>
      <c r="L562" s="164"/>
      <c r="M562" s="164"/>
      <c r="N562" s="164"/>
      <c r="O562" s="164"/>
      <c r="P562" s="164"/>
      <c r="Q562" s="164"/>
      <c r="R562" s="164"/>
      <c r="S562" s="164"/>
      <c r="T562" s="164"/>
      <c r="U562" s="164"/>
      <c r="V562" s="164"/>
      <c r="W562" s="164"/>
      <c r="X562" s="164"/>
      <c r="Y562" s="164"/>
      <c r="Z562" s="164"/>
      <c r="AA562" s="164"/>
      <c r="AB562" s="164"/>
      <c r="AC562" s="164"/>
      <c r="AD562" s="164"/>
      <c r="AE562" s="164"/>
      <c r="AF562" s="164"/>
      <c r="AG562" s="164"/>
    </row>
    <row r="563" ht="15.75" customHeight="1" spans="1:33" x14ac:dyDescent="0.25">
      <c r="A563" s="164"/>
      <c r="B563" s="164"/>
      <c r="C563" s="164"/>
      <c r="D563" s="164"/>
      <c r="E563" s="164"/>
      <c r="F563" s="164"/>
      <c r="G563" s="164"/>
      <c r="H563" s="164"/>
      <c r="I563" s="164"/>
      <c r="J563" s="164"/>
      <c r="K563" s="164"/>
      <c r="L563" s="164"/>
      <c r="M563" s="164"/>
      <c r="N563" s="164"/>
      <c r="O563" s="164"/>
      <c r="P563" s="164"/>
      <c r="Q563" s="164"/>
      <c r="R563" s="164"/>
      <c r="S563" s="164"/>
      <c r="T563" s="164"/>
      <c r="U563" s="164"/>
      <c r="V563" s="164"/>
      <c r="W563" s="164"/>
      <c r="X563" s="164"/>
      <c r="Y563" s="164"/>
      <c r="Z563" s="164"/>
      <c r="AA563" s="164"/>
      <c r="AB563" s="164"/>
      <c r="AC563" s="164"/>
      <c r="AD563" s="164"/>
      <c r="AE563" s="164"/>
      <c r="AF563" s="164"/>
      <c r="AG563" s="164"/>
    </row>
    <row r="564" ht="15.75" customHeight="1" spans="1:33" x14ac:dyDescent="0.25">
      <c r="A564" s="164"/>
      <c r="B564" s="164"/>
      <c r="C564" s="164"/>
      <c r="D564" s="164"/>
      <c r="E564" s="164"/>
      <c r="F564" s="164"/>
      <c r="G564" s="164"/>
      <c r="H564" s="164"/>
      <c r="I564" s="164"/>
      <c r="J564" s="164"/>
      <c r="K564" s="164"/>
      <c r="L564" s="164"/>
      <c r="M564" s="164"/>
      <c r="N564" s="164"/>
      <c r="O564" s="164"/>
      <c r="P564" s="164"/>
      <c r="Q564" s="164"/>
      <c r="R564" s="164"/>
      <c r="S564" s="164"/>
      <c r="T564" s="164"/>
      <c r="U564" s="164"/>
      <c r="V564" s="164"/>
      <c r="W564" s="164"/>
      <c r="X564" s="164"/>
      <c r="Y564" s="164"/>
      <c r="Z564" s="164"/>
      <c r="AA564" s="164"/>
      <c r="AB564" s="164"/>
      <c r="AC564" s="164"/>
      <c r="AD564" s="164"/>
      <c r="AE564" s="164"/>
      <c r="AF564" s="164"/>
      <c r="AG564" s="164"/>
    </row>
    <row r="565" ht="15.75" customHeight="1" spans="1:33" x14ac:dyDescent="0.25">
      <c r="A565" s="164"/>
      <c r="B565" s="164"/>
      <c r="C565" s="164"/>
      <c r="D565" s="164"/>
      <c r="E565" s="164"/>
      <c r="F565" s="164"/>
      <c r="G565" s="164"/>
      <c r="H565" s="164"/>
      <c r="I565" s="164"/>
      <c r="J565" s="164"/>
      <c r="K565" s="164"/>
      <c r="L565" s="164"/>
      <c r="M565" s="164"/>
      <c r="N565" s="164"/>
      <c r="O565" s="164"/>
      <c r="P565" s="164"/>
      <c r="Q565" s="164"/>
      <c r="R565" s="164"/>
      <c r="S565" s="164"/>
      <c r="T565" s="164"/>
      <c r="U565" s="164"/>
      <c r="V565" s="164"/>
      <c r="W565" s="164"/>
      <c r="X565" s="164"/>
      <c r="Y565" s="164"/>
      <c r="Z565" s="164"/>
      <c r="AA565" s="164"/>
      <c r="AB565" s="164"/>
      <c r="AC565" s="164"/>
      <c r="AD565" s="164"/>
      <c r="AE565" s="164"/>
      <c r="AF565" s="164"/>
      <c r="AG565" s="164"/>
    </row>
    <row r="566" ht="15.75" customHeight="1" spans="1:33" x14ac:dyDescent="0.25">
      <c r="A566" s="164"/>
      <c r="B566" s="164"/>
      <c r="C566" s="164"/>
      <c r="D566" s="164"/>
      <c r="E566" s="164"/>
      <c r="F566" s="164"/>
      <c r="G566" s="164"/>
      <c r="H566" s="164"/>
      <c r="I566" s="164"/>
      <c r="J566" s="164"/>
      <c r="K566" s="164"/>
      <c r="L566" s="164"/>
      <c r="M566" s="164"/>
      <c r="N566" s="164"/>
      <c r="O566" s="164"/>
      <c r="P566" s="164"/>
      <c r="Q566" s="164"/>
      <c r="R566" s="164"/>
      <c r="S566" s="164"/>
      <c r="T566" s="164"/>
      <c r="U566" s="164"/>
      <c r="V566" s="164"/>
      <c r="W566" s="164"/>
      <c r="X566" s="164"/>
      <c r="Y566" s="164"/>
      <c r="Z566" s="164"/>
      <c r="AA566" s="164"/>
      <c r="AB566" s="164"/>
      <c r="AC566" s="164"/>
      <c r="AD566" s="164"/>
      <c r="AE566" s="164"/>
      <c r="AF566" s="164"/>
      <c r="AG566" s="164"/>
    </row>
    <row r="567" ht="15.75" customHeight="1" spans="1:33" x14ac:dyDescent="0.25">
      <c r="A567" s="164"/>
      <c r="B567" s="164"/>
      <c r="C567" s="164"/>
      <c r="D567" s="164"/>
      <c r="E567" s="164"/>
      <c r="F567" s="164"/>
      <c r="G567" s="164"/>
      <c r="H567" s="164"/>
      <c r="I567" s="164"/>
      <c r="J567" s="164"/>
      <c r="K567" s="164"/>
      <c r="L567" s="164"/>
      <c r="M567" s="164"/>
      <c r="N567" s="164"/>
      <c r="O567" s="164"/>
      <c r="P567" s="164"/>
      <c r="Q567" s="164"/>
      <c r="R567" s="164"/>
      <c r="S567" s="164"/>
      <c r="T567" s="164"/>
      <c r="U567" s="164"/>
      <c r="V567" s="164"/>
      <c r="W567" s="164"/>
      <c r="X567" s="164"/>
      <c r="Y567" s="164"/>
      <c r="Z567" s="164"/>
      <c r="AA567" s="164"/>
      <c r="AB567" s="164"/>
      <c r="AC567" s="164"/>
      <c r="AD567" s="164"/>
      <c r="AE567" s="164"/>
      <c r="AF567" s="164"/>
      <c r="AG567" s="164"/>
    </row>
    <row r="568" ht="15.75" customHeight="1" spans="1:33" x14ac:dyDescent="0.25">
      <c r="A568" s="164"/>
      <c r="B568" s="164"/>
      <c r="C568" s="164"/>
      <c r="D568" s="164"/>
      <c r="E568" s="164"/>
      <c r="F568" s="164"/>
      <c r="G568" s="164"/>
      <c r="H568" s="164"/>
      <c r="I568" s="164"/>
      <c r="J568" s="164"/>
      <c r="K568" s="164"/>
      <c r="L568" s="164"/>
      <c r="M568" s="164"/>
      <c r="N568" s="164"/>
      <c r="O568" s="164"/>
      <c r="P568" s="164"/>
      <c r="Q568" s="164"/>
      <c r="R568" s="164"/>
      <c r="S568" s="164"/>
      <c r="T568" s="164"/>
      <c r="U568" s="164"/>
      <c r="V568" s="164"/>
      <c r="W568" s="164"/>
      <c r="X568" s="164"/>
      <c r="Y568" s="164"/>
      <c r="Z568" s="164"/>
      <c r="AA568" s="164"/>
      <c r="AB568" s="164"/>
      <c r="AC568" s="164"/>
      <c r="AD568" s="164"/>
      <c r="AE568" s="164"/>
      <c r="AF568" s="164"/>
      <c r="AG568" s="164"/>
    </row>
    <row r="569" ht="15.75" customHeight="1" spans="1:33" x14ac:dyDescent="0.25">
      <c r="A569" s="164"/>
      <c r="B569" s="164"/>
      <c r="C569" s="164"/>
      <c r="D569" s="164"/>
      <c r="E569" s="164"/>
      <c r="F569" s="164"/>
      <c r="G569" s="164"/>
      <c r="H569" s="164"/>
      <c r="I569" s="164"/>
      <c r="J569" s="164"/>
      <c r="K569" s="164"/>
      <c r="L569" s="164"/>
      <c r="M569" s="164"/>
      <c r="N569" s="164"/>
      <c r="O569" s="164"/>
      <c r="P569" s="164"/>
      <c r="Q569" s="164"/>
      <c r="R569" s="164"/>
      <c r="S569" s="164"/>
      <c r="T569" s="164"/>
      <c r="U569" s="164"/>
      <c r="V569" s="164"/>
      <c r="W569" s="164"/>
      <c r="X569" s="164"/>
      <c r="Y569" s="164"/>
      <c r="Z569" s="164"/>
      <c r="AA569" s="164"/>
      <c r="AB569" s="164"/>
      <c r="AC569" s="164"/>
      <c r="AD569" s="164"/>
      <c r="AE569" s="164"/>
      <c r="AF569" s="164"/>
      <c r="AG569" s="164"/>
    </row>
    <row r="570" ht="15.75" customHeight="1" spans="1:33" x14ac:dyDescent="0.25">
      <c r="A570" s="164"/>
      <c r="B570" s="164"/>
      <c r="C570" s="164"/>
      <c r="D570" s="164"/>
      <c r="E570" s="164"/>
      <c r="F570" s="164"/>
      <c r="G570" s="164"/>
      <c r="H570" s="164"/>
      <c r="I570" s="164"/>
      <c r="J570" s="164"/>
      <c r="K570" s="164"/>
      <c r="L570" s="164"/>
      <c r="M570" s="164"/>
      <c r="N570" s="164"/>
      <c r="O570" s="164"/>
      <c r="P570" s="164"/>
      <c r="Q570" s="164"/>
      <c r="R570" s="164"/>
      <c r="S570" s="164"/>
      <c r="T570" s="164"/>
      <c r="U570" s="164"/>
      <c r="V570" s="164"/>
      <c r="W570" s="164"/>
      <c r="X570" s="164"/>
      <c r="Y570" s="164"/>
      <c r="Z570" s="164"/>
      <c r="AA570" s="164"/>
      <c r="AB570" s="164"/>
      <c r="AC570" s="164"/>
      <c r="AD570" s="164"/>
      <c r="AE570" s="164"/>
      <c r="AF570" s="164"/>
      <c r="AG570" s="164"/>
    </row>
    <row r="571" ht="15.75" customHeight="1" spans="1:33" x14ac:dyDescent="0.25">
      <c r="A571" s="164"/>
      <c r="B571" s="164"/>
      <c r="C571" s="164"/>
      <c r="D571" s="164"/>
      <c r="E571" s="164"/>
      <c r="F571" s="164"/>
      <c r="G571" s="164"/>
      <c r="H571" s="164"/>
      <c r="I571" s="164"/>
      <c r="J571" s="164"/>
      <c r="K571" s="164"/>
      <c r="L571" s="164"/>
      <c r="M571" s="164"/>
      <c r="N571" s="164"/>
      <c r="O571" s="164"/>
      <c r="P571" s="164"/>
      <c r="Q571" s="164"/>
      <c r="R571" s="164"/>
      <c r="S571" s="164"/>
      <c r="T571" s="164"/>
      <c r="U571" s="164"/>
      <c r="V571" s="164"/>
      <c r="W571" s="164"/>
      <c r="X571" s="164"/>
      <c r="Y571" s="164"/>
      <c r="Z571" s="164"/>
      <c r="AA571" s="164"/>
      <c r="AB571" s="164"/>
      <c r="AC571" s="164"/>
      <c r="AD571" s="164"/>
      <c r="AE571" s="164"/>
      <c r="AF571" s="164"/>
      <c r="AG571" s="164"/>
    </row>
    <row r="572" ht="15.75" customHeight="1" spans="1:33" x14ac:dyDescent="0.25">
      <c r="A572" s="164"/>
      <c r="B572" s="164"/>
      <c r="C572" s="164"/>
      <c r="D572" s="164"/>
      <c r="E572" s="164"/>
      <c r="F572" s="164"/>
      <c r="G572" s="164"/>
      <c r="H572" s="164"/>
      <c r="I572" s="164"/>
      <c r="J572" s="164"/>
      <c r="K572" s="164"/>
      <c r="L572" s="164"/>
      <c r="M572" s="164"/>
      <c r="N572" s="164"/>
      <c r="O572" s="164"/>
      <c r="P572" s="164"/>
      <c r="Q572" s="164"/>
      <c r="R572" s="164"/>
      <c r="S572" s="164"/>
      <c r="T572" s="164"/>
      <c r="U572" s="164"/>
      <c r="V572" s="164"/>
      <c r="W572" s="164"/>
      <c r="X572" s="164"/>
      <c r="Y572" s="164"/>
      <c r="Z572" s="164"/>
      <c r="AA572" s="164"/>
      <c r="AB572" s="164"/>
      <c r="AC572" s="164"/>
      <c r="AD572" s="164"/>
      <c r="AE572" s="164"/>
      <c r="AF572" s="164"/>
      <c r="AG572" s="164"/>
    </row>
    <row r="573" ht="15.75" customHeight="1" spans="1:33" x14ac:dyDescent="0.25">
      <c r="A573" s="164"/>
      <c r="B573" s="164"/>
      <c r="C573" s="164"/>
      <c r="D573" s="164"/>
      <c r="E573" s="164"/>
      <c r="F573" s="164"/>
      <c r="G573" s="164"/>
      <c r="H573" s="164"/>
      <c r="I573" s="164"/>
      <c r="J573" s="164"/>
      <c r="K573" s="164"/>
      <c r="L573" s="164"/>
      <c r="M573" s="164"/>
      <c r="N573" s="164"/>
      <c r="O573" s="164"/>
      <c r="P573" s="164"/>
      <c r="Q573" s="164"/>
      <c r="R573" s="164"/>
      <c r="S573" s="164"/>
      <c r="T573" s="164"/>
      <c r="U573" s="164"/>
      <c r="V573" s="164"/>
      <c r="W573" s="164"/>
      <c r="X573" s="164"/>
      <c r="Y573" s="164"/>
      <c r="Z573" s="164"/>
      <c r="AA573" s="164"/>
      <c r="AB573" s="164"/>
      <c r="AC573" s="164"/>
      <c r="AD573" s="164"/>
      <c r="AE573" s="164"/>
      <c r="AF573" s="164"/>
      <c r="AG573" s="164"/>
    </row>
    <row r="574" ht="15.75" customHeight="1" spans="1:33" x14ac:dyDescent="0.25">
      <c r="A574" s="164"/>
      <c r="B574" s="164"/>
      <c r="C574" s="164"/>
      <c r="D574" s="164"/>
      <c r="E574" s="164"/>
      <c r="F574" s="164"/>
      <c r="G574" s="164"/>
      <c r="H574" s="164"/>
      <c r="I574" s="164"/>
      <c r="J574" s="164"/>
      <c r="K574" s="164"/>
      <c r="L574" s="164"/>
      <c r="M574" s="164"/>
      <c r="N574" s="164"/>
      <c r="O574" s="164"/>
      <c r="P574" s="164"/>
      <c r="Q574" s="164"/>
      <c r="R574" s="164"/>
      <c r="S574" s="164"/>
      <c r="T574" s="164"/>
      <c r="U574" s="164"/>
      <c r="V574" s="164"/>
      <c r="W574" s="164"/>
      <c r="X574" s="164"/>
      <c r="Y574" s="164"/>
      <c r="Z574" s="164"/>
      <c r="AA574" s="164"/>
      <c r="AB574" s="164"/>
      <c r="AC574" s="164"/>
      <c r="AD574" s="164"/>
      <c r="AE574" s="164"/>
      <c r="AF574" s="164"/>
      <c r="AG574" s="164"/>
    </row>
    <row r="575" ht="15.75" customHeight="1" spans="1:33" x14ac:dyDescent="0.25">
      <c r="A575" s="164"/>
      <c r="B575" s="164"/>
      <c r="C575" s="164"/>
      <c r="D575" s="164"/>
      <c r="E575" s="164"/>
      <c r="F575" s="164"/>
      <c r="G575" s="164"/>
      <c r="H575" s="164"/>
      <c r="I575" s="164"/>
      <c r="J575" s="164"/>
      <c r="K575" s="164"/>
      <c r="L575" s="164"/>
      <c r="M575" s="164"/>
      <c r="N575" s="164"/>
      <c r="O575" s="164"/>
      <c r="P575" s="164"/>
      <c r="Q575" s="164"/>
      <c r="R575" s="164"/>
      <c r="S575" s="164"/>
      <c r="T575" s="164"/>
      <c r="U575" s="164"/>
      <c r="V575" s="164"/>
      <c r="W575" s="164"/>
      <c r="X575" s="164"/>
      <c r="Y575" s="164"/>
      <c r="Z575" s="164"/>
      <c r="AA575" s="164"/>
      <c r="AB575" s="164"/>
      <c r="AC575" s="164"/>
      <c r="AD575" s="164"/>
      <c r="AE575" s="164"/>
      <c r="AF575" s="164"/>
      <c r="AG575" s="164"/>
    </row>
    <row r="576" ht="15.75" customHeight="1" spans="1:33" x14ac:dyDescent="0.25">
      <c r="A576" s="164"/>
      <c r="B576" s="164"/>
      <c r="C576" s="164"/>
      <c r="D576" s="164"/>
      <c r="E576" s="164"/>
      <c r="F576" s="164"/>
      <c r="G576" s="164"/>
      <c r="H576" s="164"/>
      <c r="I576" s="164"/>
      <c r="J576" s="164"/>
      <c r="K576" s="164"/>
      <c r="L576" s="164"/>
      <c r="M576" s="164"/>
      <c r="N576" s="164"/>
      <c r="O576" s="164"/>
      <c r="P576" s="164"/>
      <c r="Q576" s="164"/>
      <c r="R576" s="164"/>
      <c r="S576" s="164"/>
      <c r="T576" s="164"/>
      <c r="U576" s="164"/>
      <c r="V576" s="164"/>
      <c r="W576" s="164"/>
      <c r="X576" s="164"/>
      <c r="Y576" s="164"/>
      <c r="Z576" s="164"/>
      <c r="AA576" s="164"/>
      <c r="AB576" s="164"/>
      <c r="AC576" s="164"/>
      <c r="AD576" s="164"/>
      <c r="AE576" s="164"/>
      <c r="AF576" s="164"/>
      <c r="AG576" s="164"/>
    </row>
    <row r="577" ht="15.75" customHeight="1" spans="1:33" x14ac:dyDescent="0.25">
      <c r="A577" s="164"/>
      <c r="B577" s="164"/>
      <c r="C577" s="164"/>
      <c r="D577" s="164"/>
      <c r="E577" s="164"/>
      <c r="F577" s="164"/>
      <c r="G577" s="164"/>
      <c r="H577" s="164"/>
      <c r="I577" s="164"/>
      <c r="J577" s="164"/>
      <c r="K577" s="164"/>
      <c r="L577" s="164"/>
      <c r="M577" s="164"/>
      <c r="N577" s="164"/>
      <c r="O577" s="164"/>
      <c r="P577" s="164"/>
      <c r="Q577" s="164"/>
      <c r="R577" s="164"/>
      <c r="S577" s="164"/>
      <c r="T577" s="164"/>
      <c r="U577" s="164"/>
      <c r="V577" s="164"/>
      <c r="W577" s="164"/>
      <c r="X577" s="164"/>
      <c r="Y577" s="164"/>
      <c r="Z577" s="164"/>
      <c r="AA577" s="164"/>
      <c r="AB577" s="164"/>
      <c r="AC577" s="164"/>
      <c r="AD577" s="164"/>
      <c r="AE577" s="164"/>
      <c r="AF577" s="164"/>
      <c r="AG577" s="164"/>
    </row>
    <row r="578" ht="15.75" customHeight="1" spans="1:33" x14ac:dyDescent="0.25">
      <c r="A578" s="164"/>
      <c r="B578" s="164"/>
      <c r="C578" s="164"/>
      <c r="D578" s="164"/>
      <c r="E578" s="164"/>
      <c r="F578" s="164"/>
      <c r="G578" s="164"/>
      <c r="H578" s="164"/>
      <c r="I578" s="164"/>
      <c r="J578" s="164"/>
      <c r="K578" s="164"/>
      <c r="L578" s="164"/>
      <c r="M578" s="164"/>
      <c r="N578" s="164"/>
      <c r="O578" s="164"/>
      <c r="P578" s="164"/>
      <c r="Q578" s="164"/>
      <c r="R578" s="164"/>
      <c r="S578" s="164"/>
      <c r="T578" s="164"/>
      <c r="U578" s="164"/>
      <c r="V578" s="164"/>
      <c r="W578" s="164"/>
      <c r="X578" s="164"/>
      <c r="Y578" s="164"/>
      <c r="Z578" s="164"/>
      <c r="AA578" s="164"/>
      <c r="AB578" s="164"/>
      <c r="AC578" s="164"/>
      <c r="AD578" s="164"/>
      <c r="AE578" s="164"/>
      <c r="AF578" s="164"/>
      <c r="AG578" s="164"/>
    </row>
    <row r="579" ht="15.75" customHeight="1" spans="1:33" x14ac:dyDescent="0.25">
      <c r="A579" s="164"/>
      <c r="B579" s="164"/>
      <c r="C579" s="164"/>
      <c r="D579" s="164"/>
      <c r="E579" s="164"/>
      <c r="F579" s="164"/>
      <c r="G579" s="164"/>
      <c r="H579" s="164"/>
      <c r="I579" s="164"/>
      <c r="J579" s="164"/>
      <c r="K579" s="164"/>
      <c r="L579" s="164"/>
      <c r="M579" s="164"/>
      <c r="N579" s="164"/>
      <c r="O579" s="164"/>
      <c r="P579" s="164"/>
      <c r="Q579" s="164"/>
      <c r="R579" s="164"/>
      <c r="S579" s="164"/>
      <c r="T579" s="164"/>
      <c r="U579" s="164"/>
      <c r="V579" s="164"/>
      <c r="W579" s="164"/>
      <c r="X579" s="164"/>
      <c r="Y579" s="164"/>
      <c r="Z579" s="164"/>
      <c r="AA579" s="164"/>
      <c r="AB579" s="164"/>
      <c r="AC579" s="164"/>
      <c r="AD579" s="164"/>
      <c r="AE579" s="164"/>
      <c r="AF579" s="164"/>
      <c r="AG579" s="164"/>
    </row>
    <row r="580" ht="15.75" customHeight="1" spans="1:33" x14ac:dyDescent="0.25">
      <c r="A580" s="164"/>
      <c r="B580" s="164"/>
      <c r="C580" s="164"/>
      <c r="D580" s="164"/>
      <c r="E580" s="164"/>
      <c r="F580" s="164"/>
      <c r="G580" s="164"/>
      <c r="H580" s="164"/>
      <c r="I580" s="164"/>
      <c r="J580" s="164"/>
      <c r="K580" s="164"/>
      <c r="L580" s="164"/>
      <c r="M580" s="164"/>
      <c r="N580" s="164"/>
      <c r="O580" s="164"/>
      <c r="P580" s="164"/>
      <c r="Q580" s="164"/>
      <c r="R580" s="164"/>
      <c r="S580" s="164"/>
      <c r="T580" s="164"/>
      <c r="U580" s="164"/>
      <c r="V580" s="164"/>
      <c r="W580" s="164"/>
      <c r="X580" s="164"/>
      <c r="Y580" s="164"/>
      <c r="Z580" s="164"/>
      <c r="AA580" s="164"/>
      <c r="AB580" s="164"/>
      <c r="AC580" s="164"/>
      <c r="AD580" s="164"/>
      <c r="AE580" s="164"/>
      <c r="AF580" s="164"/>
      <c r="AG580" s="164"/>
    </row>
    <row r="581" ht="15.75" customHeight="1" spans="1:33" x14ac:dyDescent="0.25">
      <c r="A581" s="164"/>
      <c r="B581" s="164"/>
      <c r="C581" s="164"/>
      <c r="D581" s="164"/>
      <c r="E581" s="164"/>
      <c r="F581" s="164"/>
      <c r="G581" s="164"/>
      <c r="H581" s="164"/>
      <c r="I581" s="164"/>
      <c r="J581" s="164"/>
      <c r="K581" s="164"/>
      <c r="L581" s="164"/>
      <c r="M581" s="164"/>
      <c r="N581" s="164"/>
      <c r="O581" s="164"/>
      <c r="P581" s="164"/>
      <c r="Q581" s="164"/>
      <c r="R581" s="164"/>
      <c r="S581" s="164"/>
      <c r="T581" s="164"/>
      <c r="U581" s="164"/>
      <c r="V581" s="164"/>
      <c r="W581" s="164"/>
      <c r="X581" s="164"/>
      <c r="Y581" s="164"/>
      <c r="Z581" s="164"/>
      <c r="AA581" s="164"/>
      <c r="AB581" s="164"/>
      <c r="AC581" s="164"/>
      <c r="AD581" s="164"/>
      <c r="AE581" s="164"/>
      <c r="AF581" s="164"/>
      <c r="AG581" s="164"/>
    </row>
    <row r="582" ht="15.75" customHeight="1" spans="1:33" x14ac:dyDescent="0.25">
      <c r="A582" s="164"/>
      <c r="B582" s="164"/>
      <c r="C582" s="164"/>
      <c r="D582" s="164"/>
      <c r="E582" s="164"/>
      <c r="F582" s="164"/>
      <c r="G582" s="164"/>
      <c r="H582" s="164"/>
      <c r="I582" s="164"/>
      <c r="J582" s="164"/>
      <c r="K582" s="164"/>
      <c r="L582" s="164"/>
      <c r="M582" s="164"/>
      <c r="N582" s="164"/>
      <c r="O582" s="164"/>
      <c r="P582" s="164"/>
      <c r="Q582" s="164"/>
      <c r="R582" s="164"/>
      <c r="S582" s="164"/>
      <c r="T582" s="164"/>
      <c r="U582" s="164"/>
      <c r="V582" s="164"/>
      <c r="W582" s="164"/>
      <c r="X582" s="164"/>
      <c r="Y582" s="164"/>
      <c r="Z582" s="164"/>
      <c r="AA582" s="164"/>
      <c r="AB582" s="164"/>
      <c r="AC582" s="164"/>
      <c r="AD582" s="164"/>
      <c r="AE582" s="164"/>
      <c r="AF582" s="164"/>
      <c r="AG582" s="164"/>
    </row>
    <row r="583" ht="15.75" customHeight="1" spans="1:33" x14ac:dyDescent="0.25">
      <c r="A583" s="164"/>
      <c r="B583" s="164"/>
      <c r="C583" s="164"/>
      <c r="D583" s="164"/>
      <c r="E583" s="164"/>
      <c r="F583" s="164"/>
      <c r="G583" s="164"/>
      <c r="H583" s="164"/>
      <c r="I583" s="164"/>
      <c r="J583" s="164"/>
      <c r="K583" s="164"/>
      <c r="L583" s="164"/>
      <c r="M583" s="164"/>
      <c r="N583" s="164"/>
      <c r="O583" s="164"/>
      <c r="P583" s="164"/>
      <c r="Q583" s="164"/>
      <c r="R583" s="164"/>
      <c r="S583" s="164"/>
      <c r="T583" s="164"/>
      <c r="U583" s="164"/>
      <c r="V583" s="164"/>
      <c r="W583" s="164"/>
      <c r="X583" s="164"/>
      <c r="Y583" s="164"/>
      <c r="Z583" s="164"/>
      <c r="AA583" s="164"/>
      <c r="AB583" s="164"/>
      <c r="AC583" s="164"/>
      <c r="AD583" s="164"/>
      <c r="AE583" s="164"/>
      <c r="AF583" s="164"/>
      <c r="AG583" s="164"/>
    </row>
    <row r="584" ht="15.75" customHeight="1" spans="1:33" x14ac:dyDescent="0.25">
      <c r="A584" s="164"/>
      <c r="B584" s="164"/>
      <c r="C584" s="164"/>
      <c r="D584" s="164"/>
      <c r="E584" s="164"/>
      <c r="F584" s="164"/>
      <c r="G584" s="164"/>
      <c r="H584" s="164"/>
      <c r="I584" s="164"/>
      <c r="J584" s="164"/>
      <c r="K584" s="164"/>
      <c r="L584" s="164"/>
      <c r="M584" s="164"/>
      <c r="N584" s="164"/>
      <c r="O584" s="164"/>
      <c r="P584" s="164"/>
      <c r="Q584" s="164"/>
      <c r="R584" s="164"/>
      <c r="S584" s="164"/>
      <c r="T584" s="164"/>
      <c r="U584" s="164"/>
      <c r="V584" s="164"/>
      <c r="W584" s="164"/>
      <c r="X584" s="164"/>
      <c r="Y584" s="164"/>
      <c r="Z584" s="164"/>
      <c r="AA584" s="164"/>
      <c r="AB584" s="164"/>
      <c r="AC584" s="164"/>
      <c r="AD584" s="164"/>
      <c r="AE584" s="164"/>
      <c r="AF584" s="164"/>
      <c r="AG584" s="164"/>
    </row>
    <row r="585" ht="15.75" customHeight="1" spans="1:33" x14ac:dyDescent="0.25">
      <c r="A585" s="164"/>
      <c r="B585" s="164"/>
      <c r="C585" s="164"/>
      <c r="D585" s="164"/>
      <c r="E585" s="164"/>
      <c r="F585" s="164"/>
      <c r="G585" s="164"/>
      <c r="H585" s="164"/>
      <c r="I585" s="164"/>
      <c r="J585" s="164"/>
      <c r="K585" s="164"/>
      <c r="L585" s="164"/>
      <c r="M585" s="164"/>
      <c r="N585" s="164"/>
      <c r="O585" s="164"/>
      <c r="P585" s="164"/>
      <c r="Q585" s="164"/>
      <c r="R585" s="164"/>
      <c r="S585" s="164"/>
      <c r="T585" s="164"/>
      <c r="U585" s="164"/>
      <c r="V585" s="164"/>
      <c r="W585" s="164"/>
      <c r="X585" s="164"/>
      <c r="Y585" s="164"/>
      <c r="Z585" s="164"/>
      <c r="AA585" s="164"/>
      <c r="AB585" s="164"/>
      <c r="AC585" s="164"/>
      <c r="AD585" s="164"/>
      <c r="AE585" s="164"/>
      <c r="AF585" s="164"/>
      <c r="AG585" s="164"/>
    </row>
    <row r="586" ht="15.75" customHeight="1" spans="1:33" x14ac:dyDescent="0.25">
      <c r="A586" s="164"/>
      <c r="B586" s="164"/>
      <c r="C586" s="164"/>
      <c r="D586" s="164"/>
      <c r="E586" s="164"/>
      <c r="F586" s="164"/>
      <c r="G586" s="164"/>
      <c r="H586" s="164"/>
      <c r="I586" s="164"/>
      <c r="J586" s="164"/>
      <c r="K586" s="164"/>
      <c r="L586" s="164"/>
      <c r="M586" s="164"/>
      <c r="N586" s="164"/>
      <c r="O586" s="164"/>
      <c r="P586" s="164"/>
      <c r="Q586" s="164"/>
      <c r="R586" s="164"/>
      <c r="S586" s="164"/>
      <c r="T586" s="164"/>
      <c r="U586" s="164"/>
      <c r="V586" s="164"/>
      <c r="W586" s="164"/>
      <c r="X586" s="164"/>
      <c r="Y586" s="164"/>
      <c r="Z586" s="164"/>
      <c r="AA586" s="164"/>
      <c r="AB586" s="164"/>
      <c r="AC586" s="164"/>
      <c r="AD586" s="164"/>
      <c r="AE586" s="164"/>
      <c r="AF586" s="164"/>
      <c r="AG586" s="164"/>
    </row>
    <row r="587" ht="15.75" customHeight="1" spans="1:33" x14ac:dyDescent="0.25">
      <c r="A587" s="164"/>
      <c r="B587" s="164"/>
      <c r="C587" s="164"/>
      <c r="D587" s="164"/>
      <c r="E587" s="164"/>
      <c r="F587" s="164"/>
      <c r="G587" s="164"/>
      <c r="H587" s="164"/>
      <c r="I587" s="164"/>
      <c r="J587" s="164"/>
      <c r="K587" s="164"/>
      <c r="L587" s="164"/>
      <c r="M587" s="164"/>
      <c r="N587" s="164"/>
      <c r="O587" s="164"/>
      <c r="P587" s="164"/>
      <c r="Q587" s="164"/>
      <c r="R587" s="164"/>
      <c r="S587" s="164"/>
      <c r="T587" s="164"/>
      <c r="U587" s="164"/>
      <c r="V587" s="164"/>
      <c r="W587" s="164"/>
      <c r="X587" s="164"/>
      <c r="Y587" s="164"/>
      <c r="Z587" s="164"/>
      <c r="AA587" s="164"/>
      <c r="AB587" s="164"/>
      <c r="AC587" s="164"/>
      <c r="AD587" s="164"/>
      <c r="AE587" s="164"/>
      <c r="AF587" s="164"/>
      <c r="AG587" s="164"/>
    </row>
    <row r="588" ht="15.75" customHeight="1" spans="1:33" x14ac:dyDescent="0.25">
      <c r="A588" s="164"/>
      <c r="B588" s="164"/>
      <c r="C588" s="164"/>
      <c r="D588" s="164"/>
      <c r="E588" s="164"/>
      <c r="F588" s="164"/>
      <c r="G588" s="164"/>
      <c r="H588" s="164"/>
      <c r="I588" s="164"/>
      <c r="J588" s="164"/>
      <c r="K588" s="164"/>
      <c r="L588" s="164"/>
      <c r="M588" s="164"/>
      <c r="N588" s="164"/>
      <c r="O588" s="164"/>
      <c r="P588" s="164"/>
      <c r="Q588" s="164"/>
      <c r="R588" s="164"/>
      <c r="S588" s="164"/>
      <c r="T588" s="164"/>
      <c r="U588" s="164"/>
      <c r="V588" s="164"/>
      <c r="W588" s="164"/>
      <c r="X588" s="164"/>
      <c r="Y588" s="164"/>
      <c r="Z588" s="164"/>
      <c r="AA588" s="164"/>
      <c r="AB588" s="164"/>
      <c r="AC588" s="164"/>
      <c r="AD588" s="164"/>
      <c r="AE588" s="164"/>
      <c r="AF588" s="164"/>
      <c r="AG588" s="164"/>
    </row>
    <row r="589" ht="15.75" customHeight="1" spans="1:33" x14ac:dyDescent="0.25">
      <c r="A589" s="164"/>
      <c r="B589" s="164"/>
      <c r="C589" s="164"/>
      <c r="D589" s="164"/>
      <c r="E589" s="164"/>
      <c r="F589" s="164"/>
      <c r="G589" s="164"/>
      <c r="H589" s="164"/>
      <c r="I589" s="164"/>
      <c r="J589" s="164"/>
      <c r="K589" s="164"/>
      <c r="L589" s="164"/>
      <c r="M589" s="164"/>
      <c r="N589" s="164"/>
      <c r="O589" s="164"/>
      <c r="P589" s="164"/>
      <c r="Q589" s="164"/>
      <c r="R589" s="164"/>
      <c r="S589" s="164"/>
      <c r="T589" s="164"/>
      <c r="U589" s="164"/>
      <c r="V589" s="164"/>
      <c r="W589" s="164"/>
      <c r="X589" s="164"/>
      <c r="Y589" s="164"/>
      <c r="Z589" s="164"/>
      <c r="AA589" s="164"/>
      <c r="AB589" s="164"/>
      <c r="AC589" s="164"/>
      <c r="AD589" s="164"/>
      <c r="AE589" s="164"/>
      <c r="AF589" s="164"/>
      <c r="AG589" s="164"/>
    </row>
    <row r="590" ht="15.75" customHeight="1" spans="1:33" x14ac:dyDescent="0.25">
      <c r="A590" s="164"/>
      <c r="B590" s="164"/>
      <c r="C590" s="164"/>
      <c r="D590" s="164"/>
      <c r="E590" s="164"/>
      <c r="F590" s="164"/>
      <c r="G590" s="164"/>
      <c r="H590" s="164"/>
      <c r="I590" s="164"/>
      <c r="J590" s="164"/>
      <c r="K590" s="164"/>
      <c r="L590" s="164"/>
      <c r="M590" s="164"/>
      <c r="N590" s="164"/>
      <c r="O590" s="164"/>
      <c r="P590" s="164"/>
      <c r="Q590" s="164"/>
      <c r="R590" s="164"/>
      <c r="S590" s="164"/>
      <c r="T590" s="164"/>
      <c r="U590" s="164"/>
      <c r="V590" s="164"/>
      <c r="W590" s="164"/>
      <c r="X590" s="164"/>
      <c r="Y590" s="164"/>
      <c r="Z590" s="164"/>
      <c r="AA590" s="164"/>
      <c r="AB590" s="164"/>
      <c r="AC590" s="164"/>
      <c r="AD590" s="164"/>
      <c r="AE590" s="164"/>
      <c r="AF590" s="164"/>
      <c r="AG590" s="164"/>
    </row>
    <row r="591" ht="15.75" customHeight="1" spans="1:33" x14ac:dyDescent="0.25">
      <c r="A591" s="164"/>
      <c r="B591" s="164"/>
      <c r="C591" s="164"/>
      <c r="D591" s="164"/>
      <c r="E591" s="164"/>
      <c r="F591" s="164"/>
      <c r="G591" s="164"/>
      <c r="H591" s="164"/>
      <c r="I591" s="164"/>
      <c r="J591" s="164"/>
      <c r="K591" s="164"/>
      <c r="L591" s="164"/>
      <c r="M591" s="164"/>
      <c r="N591" s="164"/>
      <c r="O591" s="164"/>
      <c r="P591" s="164"/>
      <c r="Q591" s="164"/>
      <c r="R591" s="164"/>
      <c r="S591" s="164"/>
      <c r="T591" s="164"/>
      <c r="U591" s="164"/>
      <c r="V591" s="164"/>
      <c r="W591" s="164"/>
      <c r="X591" s="164"/>
      <c r="Y591" s="164"/>
      <c r="Z591" s="164"/>
      <c r="AA591" s="164"/>
      <c r="AB591" s="164"/>
      <c r="AC591" s="164"/>
      <c r="AD591" s="164"/>
      <c r="AE591" s="164"/>
      <c r="AF591" s="164"/>
      <c r="AG591" s="164"/>
    </row>
    <row r="592" ht="15.75" customHeight="1" spans="1:33" x14ac:dyDescent="0.25">
      <c r="A592" s="164"/>
      <c r="B592" s="164"/>
      <c r="C592" s="164"/>
      <c r="D592" s="164"/>
      <c r="E592" s="164"/>
      <c r="F592" s="164"/>
      <c r="G592" s="164"/>
      <c r="H592" s="164"/>
      <c r="I592" s="164"/>
      <c r="J592" s="164"/>
      <c r="K592" s="164"/>
      <c r="L592" s="164"/>
      <c r="M592" s="164"/>
      <c r="N592" s="164"/>
      <c r="O592" s="164"/>
      <c r="P592" s="164"/>
      <c r="Q592" s="164"/>
      <c r="R592" s="164"/>
      <c r="S592" s="164"/>
      <c r="T592" s="164"/>
      <c r="U592" s="164"/>
      <c r="V592" s="164"/>
      <c r="W592" s="164"/>
      <c r="X592" s="164"/>
      <c r="Y592" s="164"/>
      <c r="Z592" s="164"/>
      <c r="AA592" s="164"/>
      <c r="AB592" s="164"/>
      <c r="AC592" s="164"/>
      <c r="AD592" s="164"/>
      <c r="AE592" s="164"/>
      <c r="AF592" s="164"/>
      <c r="AG592" s="164"/>
    </row>
    <row r="593" ht="15.75" customHeight="1" spans="1:33" x14ac:dyDescent="0.25">
      <c r="A593" s="164"/>
      <c r="B593" s="164"/>
      <c r="C593" s="164"/>
      <c r="D593" s="164"/>
      <c r="E593" s="164"/>
      <c r="F593" s="164"/>
      <c r="G593" s="164"/>
      <c r="H593" s="164"/>
      <c r="I593" s="164"/>
      <c r="J593" s="164"/>
      <c r="K593" s="164"/>
      <c r="L593" s="164"/>
      <c r="M593" s="164"/>
      <c r="N593" s="164"/>
      <c r="O593" s="164"/>
      <c r="P593" s="164"/>
      <c r="Q593" s="164"/>
      <c r="R593" s="164"/>
      <c r="S593" s="164"/>
      <c r="T593" s="164"/>
      <c r="U593" s="164"/>
      <c r="V593" s="164"/>
      <c r="W593" s="164"/>
      <c r="X593" s="164"/>
      <c r="Y593" s="164"/>
      <c r="Z593" s="164"/>
      <c r="AA593" s="164"/>
      <c r="AB593" s="164"/>
      <c r="AC593" s="164"/>
      <c r="AD593" s="164"/>
      <c r="AE593" s="164"/>
      <c r="AF593" s="164"/>
      <c r="AG593" s="164"/>
    </row>
    <row r="594" ht="15.75" customHeight="1" spans="1:33" x14ac:dyDescent="0.25">
      <c r="A594" s="164"/>
      <c r="B594" s="164"/>
      <c r="C594" s="164"/>
      <c r="D594" s="164"/>
      <c r="E594" s="164"/>
      <c r="F594" s="164"/>
      <c r="G594" s="164"/>
      <c r="H594" s="164"/>
      <c r="I594" s="164"/>
      <c r="J594" s="164"/>
      <c r="K594" s="164"/>
      <c r="L594" s="164"/>
      <c r="M594" s="164"/>
      <c r="N594" s="164"/>
      <c r="O594" s="164"/>
      <c r="P594" s="164"/>
      <c r="Q594" s="164"/>
      <c r="R594" s="164"/>
      <c r="S594" s="164"/>
      <c r="T594" s="164"/>
      <c r="U594" s="164"/>
      <c r="V594" s="164"/>
      <c r="W594" s="164"/>
      <c r="X594" s="164"/>
      <c r="Y594" s="164"/>
      <c r="Z594" s="164"/>
      <c r="AA594" s="164"/>
      <c r="AB594" s="164"/>
      <c r="AC594" s="164"/>
      <c r="AD594" s="164"/>
      <c r="AE594" s="164"/>
      <c r="AF594" s="164"/>
      <c r="AG594" s="164"/>
    </row>
    <row r="595" ht="15.75" customHeight="1" spans="1:33" x14ac:dyDescent="0.25">
      <c r="A595" s="164"/>
      <c r="B595" s="164"/>
      <c r="C595" s="164"/>
      <c r="D595" s="164"/>
      <c r="E595" s="164"/>
      <c r="F595" s="164"/>
      <c r="G595" s="164"/>
      <c r="H595" s="164"/>
      <c r="I595" s="164"/>
      <c r="J595" s="164"/>
      <c r="K595" s="164"/>
      <c r="L595" s="164"/>
      <c r="M595" s="164"/>
      <c r="N595" s="164"/>
      <c r="O595" s="164"/>
      <c r="P595" s="164"/>
      <c r="Q595" s="164"/>
      <c r="R595" s="164"/>
      <c r="S595" s="164"/>
      <c r="T595" s="164"/>
      <c r="U595" s="164"/>
      <c r="V595" s="164"/>
      <c r="W595" s="164"/>
      <c r="X595" s="164"/>
      <c r="Y595" s="164"/>
      <c r="Z595" s="164"/>
      <c r="AA595" s="164"/>
      <c r="AB595" s="164"/>
      <c r="AC595" s="164"/>
      <c r="AD595" s="164"/>
      <c r="AE595" s="164"/>
      <c r="AF595" s="164"/>
      <c r="AG595" s="164"/>
    </row>
    <row r="596" ht="15.75" customHeight="1" spans="1:33" x14ac:dyDescent="0.25">
      <c r="A596" s="164"/>
      <c r="B596" s="164"/>
      <c r="C596" s="164"/>
      <c r="D596" s="164"/>
      <c r="E596" s="164"/>
      <c r="F596" s="164"/>
      <c r="G596" s="164"/>
      <c r="H596" s="164"/>
      <c r="I596" s="164"/>
      <c r="J596" s="164"/>
      <c r="K596" s="164"/>
      <c r="L596" s="164"/>
      <c r="M596" s="164"/>
      <c r="N596" s="164"/>
      <c r="O596" s="164"/>
      <c r="P596" s="164"/>
      <c r="Q596" s="164"/>
      <c r="R596" s="164"/>
      <c r="S596" s="164"/>
      <c r="T596" s="164"/>
      <c r="U596" s="164"/>
      <c r="V596" s="164"/>
      <c r="W596" s="164"/>
      <c r="X596" s="164"/>
      <c r="Y596" s="164"/>
      <c r="Z596" s="164"/>
      <c r="AA596" s="164"/>
      <c r="AB596" s="164"/>
      <c r="AC596" s="164"/>
      <c r="AD596" s="164"/>
      <c r="AE596" s="164"/>
      <c r="AF596" s="164"/>
      <c r="AG596" s="164"/>
    </row>
    <row r="597" ht="15.75" customHeight="1" spans="1:33" x14ac:dyDescent="0.25">
      <c r="A597" s="164"/>
      <c r="B597" s="164"/>
      <c r="C597" s="164"/>
      <c r="D597" s="164"/>
      <c r="E597" s="164"/>
      <c r="F597" s="164"/>
      <c r="G597" s="164"/>
      <c r="H597" s="164"/>
      <c r="I597" s="164"/>
      <c r="J597" s="164"/>
      <c r="K597" s="164"/>
      <c r="L597" s="164"/>
      <c r="M597" s="164"/>
      <c r="N597" s="164"/>
      <c r="O597" s="164"/>
      <c r="P597" s="164"/>
      <c r="Q597" s="164"/>
      <c r="R597" s="164"/>
      <c r="S597" s="164"/>
      <c r="T597" s="164"/>
      <c r="U597" s="164"/>
      <c r="V597" s="164"/>
      <c r="W597" s="164"/>
      <c r="X597" s="164"/>
      <c r="Y597" s="164"/>
      <c r="Z597" s="164"/>
      <c r="AA597" s="164"/>
      <c r="AB597" s="164"/>
      <c r="AC597" s="164"/>
      <c r="AD597" s="164"/>
      <c r="AE597" s="164"/>
      <c r="AF597" s="164"/>
      <c r="AG597" s="164"/>
    </row>
    <row r="598" ht="15.75" customHeight="1" spans="1:33" x14ac:dyDescent="0.25">
      <c r="A598" s="164"/>
      <c r="B598" s="164"/>
      <c r="C598" s="164"/>
      <c r="D598" s="164"/>
      <c r="E598" s="164"/>
      <c r="F598" s="164"/>
      <c r="G598" s="164"/>
      <c r="H598" s="164"/>
      <c r="I598" s="164"/>
      <c r="J598" s="164"/>
      <c r="K598" s="164"/>
      <c r="L598" s="164"/>
      <c r="M598" s="164"/>
      <c r="N598" s="164"/>
      <c r="O598" s="164"/>
      <c r="P598" s="164"/>
      <c r="Q598" s="164"/>
      <c r="R598" s="164"/>
      <c r="S598" s="164"/>
      <c r="T598" s="164"/>
      <c r="U598" s="164"/>
      <c r="V598" s="164"/>
      <c r="W598" s="164"/>
      <c r="X598" s="164"/>
      <c r="Y598" s="164"/>
      <c r="Z598" s="164"/>
      <c r="AA598" s="164"/>
      <c r="AB598" s="164"/>
      <c r="AC598" s="164"/>
      <c r="AD598" s="164"/>
      <c r="AE598" s="164"/>
      <c r="AF598" s="164"/>
      <c r="AG598" s="164"/>
    </row>
    <row r="599" ht="15.75" customHeight="1" spans="1:33" x14ac:dyDescent="0.25">
      <c r="A599" s="164"/>
      <c r="B599" s="164"/>
      <c r="C599" s="164"/>
      <c r="D599" s="164"/>
      <c r="E599" s="164"/>
      <c r="F599" s="164"/>
      <c r="G599" s="164"/>
      <c r="H599" s="164"/>
      <c r="I599" s="164"/>
      <c r="J599" s="164"/>
      <c r="K599" s="164"/>
      <c r="L599" s="164"/>
      <c r="M599" s="164"/>
      <c r="N599" s="164"/>
      <c r="O599" s="164"/>
      <c r="P599" s="164"/>
      <c r="Q599" s="164"/>
      <c r="R599" s="164"/>
      <c r="S599" s="164"/>
      <c r="T599" s="164"/>
      <c r="U599" s="164"/>
      <c r="V599" s="164"/>
      <c r="W599" s="164"/>
      <c r="X599" s="164"/>
      <c r="Y599" s="164"/>
      <c r="Z599" s="164"/>
      <c r="AA599" s="164"/>
      <c r="AB599" s="164"/>
      <c r="AC599" s="164"/>
      <c r="AD599" s="164"/>
      <c r="AE599" s="164"/>
      <c r="AF599" s="164"/>
      <c r="AG599" s="164"/>
    </row>
    <row r="600" ht="15.75" customHeight="1" spans="1:33" x14ac:dyDescent="0.25">
      <c r="A600" s="164"/>
      <c r="B600" s="164"/>
      <c r="C600" s="164"/>
      <c r="D600" s="164"/>
      <c r="E600" s="164"/>
      <c r="F600" s="164"/>
      <c r="G600" s="164"/>
      <c r="H600" s="164"/>
      <c r="I600" s="164"/>
      <c r="J600" s="164"/>
      <c r="K600" s="164"/>
      <c r="L600" s="164"/>
      <c r="M600" s="164"/>
      <c r="N600" s="164"/>
      <c r="O600" s="164"/>
      <c r="P600" s="164"/>
      <c r="Q600" s="164"/>
      <c r="R600" s="164"/>
      <c r="S600" s="164"/>
      <c r="T600" s="164"/>
      <c r="U600" s="164"/>
      <c r="V600" s="164"/>
      <c r="W600" s="164"/>
      <c r="X600" s="164"/>
      <c r="Y600" s="164"/>
      <c r="Z600" s="164"/>
      <c r="AA600" s="164"/>
      <c r="AB600" s="164"/>
      <c r="AC600" s="164"/>
      <c r="AD600" s="164"/>
      <c r="AE600" s="164"/>
      <c r="AF600" s="164"/>
      <c r="AG600" s="164"/>
    </row>
    <row r="601" ht="15.75" customHeight="1" spans="1:33" x14ac:dyDescent="0.25">
      <c r="A601" s="164"/>
      <c r="B601" s="164"/>
      <c r="C601" s="164"/>
      <c r="D601" s="164"/>
      <c r="E601" s="164"/>
      <c r="F601" s="164"/>
      <c r="G601" s="164"/>
      <c r="H601" s="164"/>
      <c r="I601" s="164"/>
      <c r="J601" s="164"/>
      <c r="K601" s="164"/>
      <c r="L601" s="164"/>
      <c r="M601" s="164"/>
      <c r="N601" s="164"/>
      <c r="O601" s="164"/>
      <c r="P601" s="164"/>
      <c r="Q601" s="164"/>
      <c r="R601" s="164"/>
      <c r="S601" s="164"/>
      <c r="T601" s="164"/>
      <c r="U601" s="164"/>
      <c r="V601" s="164"/>
      <c r="W601" s="164"/>
      <c r="X601" s="164"/>
      <c r="Y601" s="164"/>
      <c r="Z601" s="164"/>
      <c r="AA601" s="164"/>
      <c r="AB601" s="164"/>
      <c r="AC601" s="164"/>
      <c r="AD601" s="164"/>
      <c r="AE601" s="164"/>
      <c r="AF601" s="164"/>
      <c r="AG601" s="164"/>
    </row>
    <row r="602" ht="15.75" customHeight="1" spans="1:33" x14ac:dyDescent="0.25">
      <c r="A602" s="164"/>
      <c r="B602" s="164"/>
      <c r="C602" s="164"/>
      <c r="D602" s="164"/>
      <c r="E602" s="164"/>
      <c r="F602" s="164"/>
      <c r="G602" s="164"/>
      <c r="H602" s="164"/>
      <c r="I602" s="164"/>
      <c r="J602" s="164"/>
      <c r="K602" s="164"/>
      <c r="L602" s="164"/>
      <c r="M602" s="164"/>
      <c r="N602" s="164"/>
      <c r="O602" s="164"/>
      <c r="P602" s="164"/>
      <c r="Q602" s="164"/>
      <c r="R602" s="164"/>
      <c r="S602" s="164"/>
      <c r="T602" s="164"/>
      <c r="U602" s="164"/>
      <c r="V602" s="164"/>
      <c r="W602" s="164"/>
      <c r="X602" s="164"/>
      <c r="Y602" s="164"/>
      <c r="Z602" s="164"/>
      <c r="AA602" s="164"/>
      <c r="AB602" s="164"/>
      <c r="AC602" s="164"/>
      <c r="AD602" s="164"/>
      <c r="AE602" s="164"/>
      <c r="AF602" s="164"/>
      <c r="AG602" s="164"/>
    </row>
    <row r="603" ht="15.75" customHeight="1" spans="1:33" x14ac:dyDescent="0.25">
      <c r="A603" s="164"/>
      <c r="B603" s="164"/>
      <c r="C603" s="164"/>
      <c r="D603" s="164"/>
      <c r="E603" s="164"/>
      <c r="F603" s="164"/>
      <c r="G603" s="164"/>
      <c r="H603" s="164"/>
      <c r="I603" s="164"/>
      <c r="J603" s="164"/>
      <c r="K603" s="164"/>
      <c r="L603" s="164"/>
      <c r="M603" s="164"/>
      <c r="N603" s="164"/>
      <c r="O603" s="164"/>
      <c r="P603" s="164"/>
      <c r="Q603" s="164"/>
      <c r="R603" s="164"/>
      <c r="S603" s="164"/>
      <c r="T603" s="164"/>
      <c r="U603" s="164"/>
      <c r="V603" s="164"/>
      <c r="W603" s="164"/>
      <c r="X603" s="164"/>
      <c r="Y603" s="164"/>
      <c r="Z603" s="164"/>
      <c r="AA603" s="164"/>
      <c r="AB603" s="164"/>
      <c r="AC603" s="164"/>
      <c r="AD603" s="164"/>
      <c r="AE603" s="164"/>
      <c r="AF603" s="164"/>
      <c r="AG603" s="164"/>
    </row>
    <row r="604" ht="15.75" customHeight="1" spans="1:33" x14ac:dyDescent="0.25">
      <c r="A604" s="164"/>
      <c r="B604" s="164"/>
      <c r="C604" s="164"/>
      <c r="D604" s="164"/>
      <c r="E604" s="164"/>
      <c r="F604" s="164"/>
      <c r="G604" s="164"/>
      <c r="H604" s="164"/>
      <c r="I604" s="164"/>
      <c r="J604" s="164"/>
      <c r="K604" s="164"/>
      <c r="L604" s="164"/>
      <c r="M604" s="164"/>
      <c r="N604" s="164"/>
      <c r="O604" s="164"/>
      <c r="P604" s="164"/>
      <c r="Q604" s="164"/>
      <c r="R604" s="164"/>
      <c r="S604" s="164"/>
      <c r="T604" s="164"/>
      <c r="U604" s="164"/>
      <c r="V604" s="164"/>
      <c r="W604" s="164"/>
      <c r="X604" s="164"/>
      <c r="Y604" s="164"/>
      <c r="Z604" s="164"/>
      <c r="AA604" s="164"/>
      <c r="AB604" s="164"/>
      <c r="AC604" s="164"/>
      <c r="AD604" s="164"/>
      <c r="AE604" s="164"/>
      <c r="AF604" s="164"/>
      <c r="AG604" s="164"/>
    </row>
    <row r="605" ht="15.75" customHeight="1" spans="1:33" x14ac:dyDescent="0.25">
      <c r="A605" s="164"/>
      <c r="B605" s="164"/>
      <c r="C605" s="164"/>
      <c r="D605" s="164"/>
      <c r="E605" s="164"/>
      <c r="F605" s="164"/>
      <c r="G605" s="164"/>
      <c r="H605" s="164"/>
      <c r="I605" s="164"/>
      <c r="J605" s="164"/>
      <c r="K605" s="164"/>
      <c r="L605" s="164"/>
      <c r="M605" s="164"/>
      <c r="N605" s="164"/>
      <c r="O605" s="164"/>
      <c r="P605" s="164"/>
      <c r="Q605" s="164"/>
      <c r="R605" s="164"/>
      <c r="S605" s="164"/>
      <c r="T605" s="164"/>
      <c r="U605" s="164"/>
      <c r="V605" s="164"/>
      <c r="W605" s="164"/>
      <c r="X605" s="164"/>
      <c r="Y605" s="164"/>
      <c r="Z605" s="164"/>
      <c r="AA605" s="164"/>
      <c r="AB605" s="164"/>
      <c r="AC605" s="164"/>
      <c r="AD605" s="164"/>
      <c r="AE605" s="164"/>
      <c r="AF605" s="164"/>
      <c r="AG605" s="164"/>
    </row>
    <row r="606" ht="15.75" customHeight="1" spans="1:33" x14ac:dyDescent="0.25">
      <c r="A606" s="164"/>
      <c r="B606" s="164"/>
      <c r="C606" s="164"/>
      <c r="D606" s="164"/>
      <c r="E606" s="164"/>
      <c r="F606" s="164"/>
      <c r="G606" s="164"/>
      <c r="H606" s="164"/>
      <c r="I606" s="164"/>
      <c r="J606" s="164"/>
      <c r="K606" s="164"/>
      <c r="L606" s="164"/>
      <c r="M606" s="164"/>
      <c r="N606" s="164"/>
      <c r="O606" s="164"/>
      <c r="P606" s="164"/>
      <c r="Q606" s="164"/>
      <c r="R606" s="164"/>
      <c r="S606" s="164"/>
      <c r="T606" s="164"/>
      <c r="U606" s="164"/>
      <c r="V606" s="164"/>
      <c r="W606" s="164"/>
      <c r="X606" s="164"/>
      <c r="Y606" s="164"/>
      <c r="Z606" s="164"/>
      <c r="AA606" s="164"/>
      <c r="AB606" s="164"/>
      <c r="AC606" s="164"/>
      <c r="AD606" s="164"/>
      <c r="AE606" s="164"/>
      <c r="AF606" s="164"/>
      <c r="AG606" s="164"/>
    </row>
    <row r="607" ht="15.75" customHeight="1" spans="1:33" x14ac:dyDescent="0.25">
      <c r="A607" s="164"/>
      <c r="B607" s="164"/>
      <c r="C607" s="164"/>
      <c r="D607" s="164"/>
      <c r="E607" s="164"/>
      <c r="F607" s="164"/>
      <c r="G607" s="164"/>
      <c r="H607" s="164"/>
      <c r="I607" s="164"/>
      <c r="J607" s="164"/>
      <c r="K607" s="164"/>
      <c r="L607" s="164"/>
      <c r="M607" s="164"/>
      <c r="N607" s="164"/>
      <c r="O607" s="164"/>
      <c r="P607" s="164"/>
      <c r="Q607" s="164"/>
      <c r="R607" s="164"/>
      <c r="S607" s="164"/>
      <c r="T607" s="164"/>
      <c r="U607" s="164"/>
      <c r="V607" s="164"/>
      <c r="W607" s="164"/>
      <c r="X607" s="164"/>
      <c r="Y607" s="164"/>
      <c r="Z607" s="164"/>
      <c r="AA607" s="164"/>
      <c r="AB607" s="164"/>
      <c r="AC607" s="164"/>
      <c r="AD607" s="164"/>
      <c r="AE607" s="164"/>
      <c r="AF607" s="164"/>
      <c r="AG607" s="164"/>
    </row>
    <row r="608" ht="15.75" customHeight="1" spans="1:33" x14ac:dyDescent="0.25">
      <c r="A608" s="164"/>
      <c r="B608" s="164"/>
      <c r="C608" s="164"/>
      <c r="D608" s="164"/>
      <c r="E608" s="164"/>
      <c r="F608" s="164"/>
      <c r="G608" s="164"/>
      <c r="H608" s="164"/>
      <c r="I608" s="164"/>
      <c r="J608" s="164"/>
      <c r="K608" s="164"/>
      <c r="L608" s="164"/>
      <c r="M608" s="164"/>
      <c r="N608" s="164"/>
      <c r="O608" s="164"/>
      <c r="P608" s="164"/>
      <c r="Q608" s="164"/>
      <c r="R608" s="164"/>
      <c r="S608" s="164"/>
      <c r="T608" s="164"/>
      <c r="U608" s="164"/>
      <c r="V608" s="164"/>
      <c r="W608" s="164"/>
      <c r="X608" s="164"/>
      <c r="Y608" s="164"/>
      <c r="Z608" s="164"/>
      <c r="AA608" s="164"/>
      <c r="AB608" s="164"/>
      <c r="AC608" s="164"/>
      <c r="AD608" s="164"/>
      <c r="AE608" s="164"/>
      <c r="AF608" s="164"/>
      <c r="AG608" s="164"/>
    </row>
    <row r="609" ht="15.75" customHeight="1" spans="1:33" x14ac:dyDescent="0.25">
      <c r="A609" s="164"/>
      <c r="B609" s="164"/>
      <c r="C609" s="164"/>
      <c r="D609" s="164"/>
      <c r="E609" s="164"/>
      <c r="F609" s="164"/>
      <c r="G609" s="164"/>
      <c r="H609" s="164"/>
      <c r="I609" s="164"/>
      <c r="J609" s="164"/>
      <c r="K609" s="164"/>
      <c r="L609" s="164"/>
      <c r="M609" s="164"/>
      <c r="N609" s="164"/>
      <c r="O609" s="164"/>
      <c r="P609" s="164"/>
      <c r="Q609" s="164"/>
      <c r="R609" s="164"/>
      <c r="S609" s="164"/>
      <c r="T609" s="164"/>
      <c r="U609" s="164"/>
      <c r="V609" s="164"/>
      <c r="W609" s="164"/>
      <c r="X609" s="164"/>
      <c r="Y609" s="164"/>
      <c r="Z609" s="164"/>
      <c r="AA609" s="164"/>
      <c r="AB609" s="164"/>
      <c r="AC609" s="164"/>
      <c r="AD609" s="164"/>
      <c r="AE609" s="164"/>
      <c r="AF609" s="164"/>
      <c r="AG609" s="164"/>
    </row>
    <row r="610" ht="15.75" customHeight="1" spans="1:33" x14ac:dyDescent="0.25">
      <c r="A610" s="164"/>
      <c r="B610" s="164"/>
      <c r="C610" s="164"/>
      <c r="D610" s="164"/>
      <c r="E610" s="164"/>
      <c r="F610" s="164"/>
      <c r="G610" s="164"/>
      <c r="H610" s="164"/>
      <c r="I610" s="164"/>
      <c r="J610" s="164"/>
      <c r="K610" s="164"/>
      <c r="L610" s="164"/>
      <c r="M610" s="164"/>
      <c r="N610" s="164"/>
      <c r="O610" s="164"/>
      <c r="P610" s="164"/>
      <c r="Q610" s="164"/>
      <c r="R610" s="164"/>
      <c r="S610" s="164"/>
      <c r="T610" s="164"/>
      <c r="U610" s="164"/>
      <c r="V610" s="164"/>
      <c r="W610" s="164"/>
      <c r="X610" s="164"/>
      <c r="Y610" s="164"/>
      <c r="Z610" s="164"/>
      <c r="AA610" s="164"/>
      <c r="AB610" s="164"/>
      <c r="AC610" s="164"/>
      <c r="AD610" s="164"/>
      <c r="AE610" s="164"/>
      <c r="AF610" s="164"/>
      <c r="AG610" s="164"/>
    </row>
    <row r="611" ht="15.75" customHeight="1" spans="1:33" x14ac:dyDescent="0.25">
      <c r="A611" s="164"/>
      <c r="B611" s="164"/>
      <c r="C611" s="164"/>
      <c r="D611" s="164"/>
      <c r="E611" s="164"/>
      <c r="F611" s="164"/>
      <c r="G611" s="164"/>
      <c r="H611" s="164"/>
      <c r="I611" s="164"/>
      <c r="J611" s="164"/>
      <c r="K611" s="164"/>
      <c r="L611" s="164"/>
      <c r="M611" s="164"/>
      <c r="N611" s="164"/>
      <c r="O611" s="164"/>
      <c r="P611" s="164"/>
      <c r="Q611" s="164"/>
      <c r="R611" s="164"/>
      <c r="S611" s="164"/>
      <c r="T611" s="164"/>
      <c r="U611" s="164"/>
      <c r="V611" s="164"/>
      <c r="W611" s="164"/>
      <c r="X611" s="164"/>
      <c r="Y611" s="164"/>
      <c r="Z611" s="164"/>
      <c r="AA611" s="164"/>
      <c r="AB611" s="164"/>
      <c r="AC611" s="164"/>
      <c r="AD611" s="164"/>
      <c r="AE611" s="164"/>
      <c r="AF611" s="164"/>
      <c r="AG611" s="164"/>
    </row>
    <row r="612" ht="15.75" customHeight="1" spans="1:33" x14ac:dyDescent="0.25">
      <c r="A612" s="164"/>
      <c r="B612" s="164"/>
      <c r="C612" s="164"/>
      <c r="D612" s="164"/>
      <c r="E612" s="164"/>
      <c r="F612" s="164"/>
      <c r="G612" s="164"/>
      <c r="H612" s="164"/>
      <c r="I612" s="164"/>
      <c r="J612" s="164"/>
      <c r="K612" s="164"/>
      <c r="L612" s="164"/>
      <c r="M612" s="164"/>
      <c r="N612" s="164"/>
      <c r="O612" s="164"/>
      <c r="P612" s="164"/>
      <c r="Q612" s="164"/>
      <c r="R612" s="164"/>
      <c r="S612" s="164"/>
      <c r="T612" s="164"/>
      <c r="U612" s="164"/>
      <c r="V612" s="164"/>
      <c r="W612" s="164"/>
      <c r="X612" s="164"/>
      <c r="Y612" s="164"/>
      <c r="Z612" s="164"/>
      <c r="AA612" s="164"/>
      <c r="AB612" s="164"/>
      <c r="AC612" s="164"/>
      <c r="AD612" s="164"/>
      <c r="AE612" s="164"/>
      <c r="AF612" s="164"/>
      <c r="AG612" s="164"/>
    </row>
    <row r="613" ht="15.75" customHeight="1" spans="1:33" x14ac:dyDescent="0.25">
      <c r="A613" s="164"/>
      <c r="B613" s="164"/>
      <c r="C613" s="164"/>
      <c r="D613" s="164"/>
      <c r="E613" s="164"/>
      <c r="F613" s="164"/>
      <c r="G613" s="164"/>
      <c r="H613" s="164"/>
      <c r="I613" s="164"/>
      <c r="J613" s="164"/>
      <c r="K613" s="164"/>
      <c r="L613" s="164"/>
      <c r="M613" s="164"/>
      <c r="N613" s="164"/>
      <c r="O613" s="164"/>
      <c r="P613" s="164"/>
      <c r="Q613" s="164"/>
      <c r="R613" s="164"/>
      <c r="S613" s="164"/>
      <c r="T613" s="164"/>
      <c r="U613" s="164"/>
      <c r="V613" s="164"/>
      <c r="W613" s="164"/>
      <c r="X613" s="164"/>
      <c r="Y613" s="164"/>
      <c r="Z613" s="164"/>
      <c r="AA613" s="164"/>
      <c r="AB613" s="164"/>
      <c r="AC613" s="164"/>
      <c r="AD613" s="164"/>
      <c r="AE613" s="164"/>
      <c r="AF613" s="164"/>
      <c r="AG613" s="164"/>
    </row>
    <row r="614" ht="15.75" customHeight="1" spans="1:33" x14ac:dyDescent="0.25">
      <c r="A614" s="164"/>
      <c r="B614" s="164"/>
      <c r="C614" s="164"/>
      <c r="D614" s="164"/>
      <c r="E614" s="164"/>
      <c r="F614" s="164"/>
      <c r="G614" s="164"/>
      <c r="H614" s="164"/>
      <c r="I614" s="164"/>
      <c r="J614" s="164"/>
      <c r="K614" s="164"/>
      <c r="L614" s="164"/>
      <c r="M614" s="164"/>
      <c r="N614" s="164"/>
      <c r="O614" s="164"/>
      <c r="P614" s="164"/>
      <c r="Q614" s="164"/>
      <c r="R614" s="164"/>
      <c r="S614" s="164"/>
      <c r="T614" s="164"/>
      <c r="U614" s="164"/>
      <c r="V614" s="164"/>
      <c r="W614" s="164"/>
      <c r="X614" s="164"/>
      <c r="Y614" s="164"/>
      <c r="Z614" s="164"/>
      <c r="AA614" s="164"/>
      <c r="AB614" s="164"/>
      <c r="AC614" s="164"/>
      <c r="AD614" s="164"/>
      <c r="AE614" s="164"/>
      <c r="AF614" s="164"/>
      <c r="AG614" s="164"/>
    </row>
    <row r="615" ht="15.75" customHeight="1" spans="1:33" x14ac:dyDescent="0.25">
      <c r="A615" s="164"/>
      <c r="B615" s="164"/>
      <c r="C615" s="164"/>
      <c r="D615" s="164"/>
      <c r="E615" s="164"/>
      <c r="F615" s="164"/>
      <c r="G615" s="164"/>
      <c r="H615" s="164"/>
      <c r="I615" s="164"/>
      <c r="J615" s="164"/>
      <c r="K615" s="164"/>
      <c r="L615" s="164"/>
      <c r="M615" s="164"/>
      <c r="N615" s="164"/>
      <c r="O615" s="164"/>
      <c r="P615" s="164"/>
      <c r="Q615" s="164"/>
      <c r="R615" s="164"/>
      <c r="S615" s="164"/>
      <c r="T615" s="164"/>
      <c r="U615" s="164"/>
      <c r="V615" s="164"/>
      <c r="W615" s="164"/>
      <c r="X615" s="164"/>
      <c r="Y615" s="164"/>
      <c r="Z615" s="164"/>
      <c r="AA615" s="164"/>
      <c r="AB615" s="164"/>
      <c r="AC615" s="164"/>
      <c r="AD615" s="164"/>
      <c r="AE615" s="164"/>
      <c r="AF615" s="164"/>
      <c r="AG615" s="164"/>
    </row>
    <row r="616" ht="15.75" customHeight="1" spans="1:33" x14ac:dyDescent="0.25">
      <c r="A616" s="164"/>
      <c r="B616" s="164"/>
      <c r="C616" s="164"/>
      <c r="D616" s="164"/>
      <c r="E616" s="164"/>
      <c r="F616" s="164"/>
      <c r="G616" s="164"/>
      <c r="H616" s="164"/>
      <c r="I616" s="164"/>
      <c r="J616" s="164"/>
      <c r="K616" s="164"/>
      <c r="L616" s="164"/>
      <c r="M616" s="164"/>
      <c r="N616" s="164"/>
      <c r="O616" s="164"/>
      <c r="P616" s="164"/>
      <c r="Q616" s="164"/>
      <c r="R616" s="164"/>
      <c r="S616" s="164"/>
      <c r="T616" s="164"/>
      <c r="U616" s="164"/>
      <c r="V616" s="164"/>
      <c r="W616" s="164"/>
      <c r="X616" s="164"/>
      <c r="Y616" s="164"/>
      <c r="Z616" s="164"/>
      <c r="AA616" s="164"/>
      <c r="AB616" s="164"/>
      <c r="AC616" s="164"/>
      <c r="AD616" s="164"/>
      <c r="AE616" s="164"/>
      <c r="AF616" s="164"/>
      <c r="AG616" s="164"/>
    </row>
    <row r="617" ht="15.75" customHeight="1" spans="1:33" x14ac:dyDescent="0.25">
      <c r="A617" s="164"/>
      <c r="B617" s="164"/>
      <c r="C617" s="164"/>
      <c r="D617" s="164"/>
      <c r="E617" s="164"/>
      <c r="F617" s="164"/>
      <c r="G617" s="164"/>
      <c r="H617" s="164"/>
      <c r="I617" s="164"/>
      <c r="J617" s="164"/>
      <c r="K617" s="164"/>
      <c r="L617" s="164"/>
      <c r="M617" s="164"/>
      <c r="N617" s="164"/>
      <c r="O617" s="164"/>
      <c r="P617" s="164"/>
      <c r="Q617" s="164"/>
      <c r="R617" s="164"/>
      <c r="S617" s="164"/>
      <c r="T617" s="164"/>
      <c r="U617" s="164"/>
      <c r="V617" s="164"/>
      <c r="W617" s="164"/>
      <c r="X617" s="164"/>
      <c r="Y617" s="164"/>
      <c r="Z617" s="164"/>
      <c r="AA617" s="164"/>
      <c r="AB617" s="164"/>
      <c r="AC617" s="164"/>
      <c r="AD617" s="164"/>
      <c r="AE617" s="164"/>
      <c r="AF617" s="164"/>
      <c r="AG617" s="164"/>
    </row>
    <row r="618" ht="15.75" customHeight="1" spans="1:33" x14ac:dyDescent="0.25">
      <c r="A618" s="164"/>
      <c r="B618" s="164"/>
      <c r="C618" s="164"/>
      <c r="D618" s="164"/>
      <c r="E618" s="164"/>
      <c r="F618" s="164"/>
      <c r="G618" s="164"/>
      <c r="H618" s="164"/>
      <c r="I618" s="164"/>
      <c r="J618" s="164"/>
      <c r="K618" s="164"/>
      <c r="L618" s="164"/>
      <c r="M618" s="164"/>
      <c r="N618" s="164"/>
      <c r="O618" s="164"/>
      <c r="P618" s="164"/>
      <c r="Q618" s="164"/>
      <c r="R618" s="164"/>
      <c r="S618" s="164"/>
      <c r="T618" s="164"/>
      <c r="U618" s="164"/>
      <c r="V618" s="164"/>
      <c r="W618" s="164"/>
      <c r="X618" s="164"/>
      <c r="Y618" s="164"/>
      <c r="Z618" s="164"/>
      <c r="AA618" s="164"/>
      <c r="AB618" s="164"/>
      <c r="AC618" s="164"/>
      <c r="AD618" s="164"/>
      <c r="AE618" s="164"/>
      <c r="AF618" s="164"/>
      <c r="AG618" s="164"/>
    </row>
    <row r="619" ht="15.75" customHeight="1" spans="1:33" x14ac:dyDescent="0.25">
      <c r="A619" s="164"/>
      <c r="B619" s="164"/>
      <c r="C619" s="164"/>
      <c r="D619" s="164"/>
      <c r="E619" s="164"/>
      <c r="F619" s="164"/>
      <c r="G619" s="164"/>
      <c r="H619" s="164"/>
      <c r="I619" s="164"/>
      <c r="J619" s="164"/>
      <c r="K619" s="164"/>
      <c r="L619" s="164"/>
      <c r="M619" s="164"/>
      <c r="N619" s="164"/>
      <c r="O619" s="164"/>
      <c r="P619" s="164"/>
      <c r="Q619" s="164"/>
      <c r="R619" s="164"/>
      <c r="S619" s="164"/>
      <c r="T619" s="164"/>
      <c r="U619" s="164"/>
      <c r="V619" s="164"/>
      <c r="W619" s="164"/>
      <c r="X619" s="164"/>
      <c r="Y619" s="164"/>
      <c r="Z619" s="164"/>
      <c r="AA619" s="164"/>
      <c r="AB619" s="164"/>
      <c r="AC619" s="164"/>
      <c r="AD619" s="164"/>
      <c r="AE619" s="164"/>
      <c r="AF619" s="164"/>
      <c r="AG619" s="164"/>
    </row>
    <row r="620" ht="15.75" customHeight="1" spans="1:33" x14ac:dyDescent="0.25">
      <c r="A620" s="164"/>
      <c r="B620" s="164"/>
      <c r="C620" s="164"/>
      <c r="D620" s="164"/>
      <c r="E620" s="164"/>
      <c r="F620" s="164"/>
      <c r="G620" s="164"/>
      <c r="H620" s="164"/>
      <c r="I620" s="164"/>
      <c r="J620" s="164"/>
      <c r="K620" s="164"/>
      <c r="L620" s="164"/>
      <c r="M620" s="164"/>
      <c r="N620" s="164"/>
      <c r="O620" s="164"/>
      <c r="P620" s="164"/>
      <c r="Q620" s="164"/>
      <c r="R620" s="164"/>
      <c r="S620" s="164"/>
      <c r="T620" s="164"/>
      <c r="U620" s="164"/>
      <c r="V620" s="164"/>
      <c r="W620" s="164"/>
      <c r="X620" s="164"/>
      <c r="Y620" s="164"/>
      <c r="Z620" s="164"/>
      <c r="AA620" s="164"/>
      <c r="AB620" s="164"/>
      <c r="AC620" s="164"/>
      <c r="AD620" s="164"/>
      <c r="AE620" s="164"/>
      <c r="AF620" s="164"/>
      <c r="AG620" s="164"/>
    </row>
    <row r="621" ht="15.75" customHeight="1" spans="1:33" x14ac:dyDescent="0.25">
      <c r="A621" s="164"/>
      <c r="B621" s="164"/>
      <c r="C621" s="164"/>
      <c r="D621" s="164"/>
      <c r="E621" s="164"/>
      <c r="F621" s="164"/>
      <c r="G621" s="164"/>
      <c r="H621" s="164"/>
      <c r="I621" s="164"/>
      <c r="J621" s="164"/>
      <c r="K621" s="164"/>
      <c r="L621" s="164"/>
      <c r="M621" s="164"/>
      <c r="N621" s="164"/>
      <c r="O621" s="164"/>
      <c r="P621" s="164"/>
      <c r="Q621" s="164"/>
      <c r="R621" s="164"/>
      <c r="S621" s="164"/>
      <c r="T621" s="164"/>
      <c r="U621" s="164"/>
      <c r="V621" s="164"/>
      <c r="W621" s="164"/>
      <c r="X621" s="164"/>
      <c r="Y621" s="164"/>
      <c r="Z621" s="164"/>
      <c r="AA621" s="164"/>
      <c r="AB621" s="164"/>
      <c r="AC621" s="164"/>
      <c r="AD621" s="164"/>
      <c r="AE621" s="164"/>
      <c r="AF621" s="164"/>
      <c r="AG621" s="164"/>
    </row>
    <row r="622" ht="15.75" customHeight="1" spans="1:33" x14ac:dyDescent="0.25">
      <c r="A622" s="164"/>
      <c r="B622" s="164"/>
      <c r="C622" s="164"/>
      <c r="D622" s="164"/>
      <c r="E622" s="164"/>
      <c r="F622" s="164"/>
      <c r="G622" s="164"/>
      <c r="H622" s="164"/>
      <c r="I622" s="164"/>
      <c r="J622" s="164"/>
      <c r="K622" s="164"/>
      <c r="L622" s="164"/>
      <c r="M622" s="164"/>
      <c r="N622" s="164"/>
      <c r="O622" s="164"/>
      <c r="P622" s="164"/>
      <c r="Q622" s="164"/>
      <c r="R622" s="164"/>
      <c r="S622" s="164"/>
      <c r="T622" s="164"/>
      <c r="U622" s="164"/>
      <c r="V622" s="164"/>
      <c r="W622" s="164"/>
      <c r="X622" s="164"/>
      <c r="Y622" s="164"/>
      <c r="Z622" s="164"/>
      <c r="AA622" s="164"/>
      <c r="AB622" s="164"/>
      <c r="AC622" s="164"/>
      <c r="AD622" s="164"/>
      <c r="AE622" s="164"/>
      <c r="AF622" s="164"/>
      <c r="AG622" s="164"/>
    </row>
    <row r="623" ht="15.75" customHeight="1" spans="1:33" x14ac:dyDescent="0.25">
      <c r="A623" s="164"/>
      <c r="B623" s="164"/>
      <c r="C623" s="164"/>
      <c r="D623" s="164"/>
      <c r="E623" s="164"/>
      <c r="F623" s="164"/>
      <c r="G623" s="164"/>
      <c r="H623" s="164"/>
      <c r="I623" s="164"/>
      <c r="J623" s="164"/>
      <c r="K623" s="164"/>
      <c r="L623" s="164"/>
      <c r="M623" s="164"/>
      <c r="N623" s="164"/>
      <c r="O623" s="164"/>
      <c r="P623" s="164"/>
      <c r="Q623" s="164"/>
      <c r="R623" s="164"/>
      <c r="S623" s="164"/>
      <c r="T623" s="164"/>
      <c r="U623" s="164"/>
      <c r="V623" s="164"/>
      <c r="W623" s="164"/>
      <c r="X623" s="164"/>
      <c r="Y623" s="164"/>
      <c r="Z623" s="164"/>
      <c r="AA623" s="164"/>
      <c r="AB623" s="164"/>
      <c r="AC623" s="164"/>
      <c r="AD623" s="164"/>
      <c r="AE623" s="164"/>
      <c r="AF623" s="164"/>
      <c r="AG623" s="164"/>
    </row>
    <row r="624" ht="15.75" customHeight="1" spans="1:33" x14ac:dyDescent="0.25">
      <c r="A624" s="164"/>
      <c r="B624" s="164"/>
      <c r="C624" s="164"/>
      <c r="D624" s="164"/>
      <c r="E624" s="164"/>
      <c r="F624" s="164"/>
      <c r="G624" s="164"/>
      <c r="H624" s="164"/>
      <c r="I624" s="164"/>
      <c r="J624" s="164"/>
      <c r="K624" s="164"/>
      <c r="L624" s="164"/>
      <c r="M624" s="164"/>
      <c r="N624" s="164"/>
      <c r="O624" s="164"/>
      <c r="P624" s="164"/>
      <c r="Q624" s="164"/>
      <c r="R624" s="164"/>
      <c r="S624" s="164"/>
      <c r="T624" s="164"/>
      <c r="U624" s="164"/>
      <c r="V624" s="164"/>
      <c r="W624" s="164"/>
      <c r="X624" s="164"/>
      <c r="Y624" s="164"/>
      <c r="Z624" s="164"/>
      <c r="AA624" s="164"/>
      <c r="AB624" s="164"/>
      <c r="AC624" s="164"/>
      <c r="AD624" s="164"/>
      <c r="AE624" s="164"/>
      <c r="AF624" s="164"/>
      <c r="AG624" s="164"/>
    </row>
    <row r="625" ht="15.75" customHeight="1" spans="1:33" x14ac:dyDescent="0.25">
      <c r="A625" s="164"/>
      <c r="B625" s="164"/>
      <c r="C625" s="164"/>
      <c r="D625" s="164"/>
      <c r="E625" s="164"/>
      <c r="F625" s="164"/>
      <c r="G625" s="164"/>
      <c r="H625" s="164"/>
      <c r="I625" s="164"/>
      <c r="J625" s="164"/>
      <c r="K625" s="164"/>
      <c r="L625" s="164"/>
      <c r="M625" s="164"/>
      <c r="N625" s="164"/>
      <c r="O625" s="164"/>
      <c r="P625" s="164"/>
      <c r="Q625" s="164"/>
      <c r="R625" s="164"/>
      <c r="S625" s="164"/>
      <c r="T625" s="164"/>
      <c r="U625" s="164"/>
      <c r="V625" s="164"/>
      <c r="W625" s="164"/>
      <c r="X625" s="164"/>
      <c r="Y625" s="164"/>
      <c r="Z625" s="164"/>
      <c r="AA625" s="164"/>
      <c r="AB625" s="164"/>
      <c r="AC625" s="164"/>
      <c r="AD625" s="164"/>
      <c r="AE625" s="164"/>
      <c r="AF625" s="164"/>
      <c r="AG625" s="164"/>
    </row>
    <row r="626" ht="15.75" customHeight="1" spans="1:33" x14ac:dyDescent="0.25">
      <c r="A626" s="164"/>
      <c r="B626" s="164"/>
      <c r="C626" s="164"/>
      <c r="D626" s="164"/>
      <c r="E626" s="164"/>
      <c r="F626" s="164"/>
      <c r="G626" s="164"/>
      <c r="H626" s="164"/>
      <c r="I626" s="164"/>
      <c r="J626" s="164"/>
      <c r="K626" s="164"/>
      <c r="L626" s="164"/>
      <c r="M626" s="164"/>
      <c r="N626" s="164"/>
      <c r="O626" s="164"/>
      <c r="P626" s="164"/>
      <c r="Q626" s="164"/>
      <c r="R626" s="164"/>
      <c r="S626" s="164"/>
      <c r="T626" s="164"/>
      <c r="U626" s="164"/>
      <c r="V626" s="164"/>
      <c r="W626" s="164"/>
      <c r="X626" s="164"/>
      <c r="Y626" s="164"/>
      <c r="Z626" s="164"/>
      <c r="AA626" s="164"/>
      <c r="AB626" s="164"/>
      <c r="AC626" s="164"/>
      <c r="AD626" s="164"/>
      <c r="AE626" s="164"/>
      <c r="AF626" s="164"/>
      <c r="AG626" s="164"/>
    </row>
    <row r="627" ht="15.75" customHeight="1" spans="1:33" x14ac:dyDescent="0.25">
      <c r="A627" s="164"/>
      <c r="B627" s="164"/>
      <c r="C627" s="164"/>
      <c r="D627" s="164"/>
      <c r="E627" s="164"/>
      <c r="F627" s="164"/>
      <c r="G627" s="164"/>
      <c r="H627" s="164"/>
      <c r="I627" s="164"/>
      <c r="J627" s="164"/>
      <c r="K627" s="164"/>
      <c r="L627" s="164"/>
      <c r="M627" s="164"/>
      <c r="N627" s="164"/>
      <c r="O627" s="164"/>
      <c r="P627" s="164"/>
      <c r="Q627" s="164"/>
      <c r="R627" s="164"/>
      <c r="S627" s="164"/>
      <c r="T627" s="164"/>
      <c r="U627" s="164"/>
      <c r="V627" s="164"/>
      <c r="W627" s="164"/>
      <c r="X627" s="164"/>
      <c r="Y627" s="164"/>
      <c r="Z627" s="164"/>
      <c r="AA627" s="164"/>
      <c r="AB627" s="164"/>
      <c r="AC627" s="164"/>
      <c r="AD627" s="164"/>
      <c r="AE627" s="164"/>
      <c r="AF627" s="164"/>
      <c r="AG627" s="164"/>
    </row>
    <row r="628" ht="15.75" customHeight="1" spans="1:33" x14ac:dyDescent="0.25">
      <c r="A628" s="164"/>
      <c r="B628" s="164"/>
      <c r="C628" s="164"/>
      <c r="D628" s="164"/>
      <c r="E628" s="164"/>
      <c r="F628" s="164"/>
      <c r="G628" s="164"/>
      <c r="H628" s="164"/>
      <c r="I628" s="164"/>
      <c r="J628" s="164"/>
      <c r="K628" s="164"/>
      <c r="L628" s="164"/>
      <c r="M628" s="164"/>
      <c r="N628" s="164"/>
      <c r="O628" s="164"/>
      <c r="P628" s="164"/>
      <c r="Q628" s="164"/>
      <c r="R628" s="164"/>
      <c r="S628" s="164"/>
      <c r="T628" s="164"/>
      <c r="U628" s="164"/>
      <c r="V628" s="164"/>
      <c r="W628" s="164"/>
      <c r="X628" s="164"/>
      <c r="Y628" s="164"/>
      <c r="Z628" s="164"/>
      <c r="AA628" s="164"/>
      <c r="AB628" s="164"/>
      <c r="AC628" s="164"/>
      <c r="AD628" s="164"/>
      <c r="AE628" s="164"/>
      <c r="AF628" s="164"/>
      <c r="AG628" s="164"/>
    </row>
    <row r="629" ht="15.75" customHeight="1" spans="1:33" x14ac:dyDescent="0.25">
      <c r="A629" s="164"/>
      <c r="B629" s="164"/>
      <c r="C629" s="164"/>
      <c r="D629" s="164"/>
      <c r="E629" s="164"/>
      <c r="F629" s="164"/>
      <c r="G629" s="164"/>
      <c r="H629" s="164"/>
      <c r="I629" s="164"/>
      <c r="J629" s="164"/>
      <c r="K629" s="164"/>
      <c r="L629" s="164"/>
      <c r="M629" s="164"/>
      <c r="N629" s="164"/>
      <c r="O629" s="164"/>
      <c r="P629" s="164"/>
      <c r="Q629" s="164"/>
      <c r="R629" s="164"/>
      <c r="S629" s="164"/>
      <c r="T629" s="164"/>
      <c r="U629" s="164"/>
      <c r="V629" s="164"/>
      <c r="W629" s="164"/>
      <c r="X629" s="164"/>
      <c r="Y629" s="164"/>
      <c r="Z629" s="164"/>
      <c r="AA629" s="164"/>
      <c r="AB629" s="164"/>
      <c r="AC629" s="164"/>
      <c r="AD629" s="164"/>
      <c r="AE629" s="164"/>
      <c r="AF629" s="164"/>
      <c r="AG629" s="164"/>
    </row>
    <row r="630" ht="15.75" customHeight="1" spans="1:33" x14ac:dyDescent="0.25">
      <c r="A630" s="164"/>
      <c r="B630" s="164"/>
      <c r="C630" s="164"/>
      <c r="D630" s="164"/>
      <c r="E630" s="164"/>
      <c r="F630" s="164"/>
      <c r="G630" s="164"/>
      <c r="H630" s="164"/>
      <c r="I630" s="164"/>
      <c r="J630" s="164"/>
      <c r="K630" s="164"/>
      <c r="L630" s="164"/>
      <c r="M630" s="164"/>
      <c r="N630" s="164"/>
      <c r="O630" s="164"/>
      <c r="P630" s="164"/>
      <c r="Q630" s="164"/>
      <c r="R630" s="164"/>
      <c r="S630" s="164"/>
      <c r="T630" s="164"/>
      <c r="U630" s="164"/>
      <c r="V630" s="164"/>
      <c r="W630" s="164"/>
      <c r="X630" s="164"/>
      <c r="Y630" s="164"/>
      <c r="Z630" s="164"/>
      <c r="AA630" s="164"/>
      <c r="AB630" s="164"/>
      <c r="AC630" s="164"/>
      <c r="AD630" s="164"/>
      <c r="AE630" s="164"/>
      <c r="AF630" s="164"/>
      <c r="AG630" s="164"/>
    </row>
    <row r="631" ht="15.75" customHeight="1" spans="1:33" x14ac:dyDescent="0.25">
      <c r="A631" s="164"/>
      <c r="B631" s="164"/>
      <c r="C631" s="164"/>
      <c r="D631" s="164"/>
      <c r="E631" s="164"/>
      <c r="F631" s="164"/>
      <c r="G631" s="164"/>
      <c r="H631" s="164"/>
      <c r="I631" s="164"/>
      <c r="J631" s="164"/>
      <c r="K631" s="164"/>
      <c r="L631" s="164"/>
      <c r="M631" s="164"/>
      <c r="N631" s="164"/>
      <c r="O631" s="164"/>
      <c r="P631" s="164"/>
      <c r="Q631" s="164"/>
      <c r="R631" s="164"/>
      <c r="S631" s="164"/>
      <c r="T631" s="164"/>
      <c r="U631" s="164"/>
      <c r="V631" s="164"/>
      <c r="W631" s="164"/>
      <c r="X631" s="164"/>
      <c r="Y631" s="164"/>
      <c r="Z631" s="164"/>
      <c r="AA631" s="164"/>
      <c r="AB631" s="164"/>
      <c r="AC631" s="164"/>
      <c r="AD631" s="164"/>
      <c r="AE631" s="164"/>
      <c r="AF631" s="164"/>
      <c r="AG631" s="164"/>
    </row>
    <row r="632" ht="15.75" customHeight="1" spans="1:33" x14ac:dyDescent="0.25">
      <c r="A632" s="164"/>
      <c r="B632" s="164"/>
      <c r="C632" s="164"/>
      <c r="D632" s="164"/>
      <c r="E632" s="164"/>
      <c r="F632" s="164"/>
      <c r="G632" s="164"/>
      <c r="H632" s="164"/>
      <c r="I632" s="164"/>
      <c r="J632" s="164"/>
      <c r="K632" s="164"/>
      <c r="L632" s="164"/>
      <c r="M632" s="164"/>
      <c r="N632" s="164"/>
      <c r="O632" s="164"/>
      <c r="P632" s="164"/>
      <c r="Q632" s="164"/>
      <c r="R632" s="164"/>
      <c r="S632" s="164"/>
      <c r="T632" s="164"/>
      <c r="U632" s="164"/>
      <c r="V632" s="164"/>
      <c r="W632" s="164"/>
      <c r="X632" s="164"/>
      <c r="Y632" s="164"/>
      <c r="Z632" s="164"/>
      <c r="AA632" s="164"/>
      <c r="AB632" s="164"/>
      <c r="AC632" s="164"/>
      <c r="AD632" s="164"/>
      <c r="AE632" s="164"/>
      <c r="AF632" s="164"/>
      <c r="AG632" s="164"/>
    </row>
    <row r="633" ht="15.75" customHeight="1" spans="1:33" x14ac:dyDescent="0.25">
      <c r="A633" s="164"/>
      <c r="B633" s="164"/>
      <c r="C633" s="164"/>
      <c r="D633" s="164"/>
      <c r="E633" s="164"/>
      <c r="F633" s="164"/>
      <c r="G633" s="164"/>
      <c r="H633" s="164"/>
      <c r="I633" s="164"/>
      <c r="J633" s="164"/>
      <c r="K633" s="164"/>
      <c r="L633" s="164"/>
      <c r="M633" s="164"/>
      <c r="N633" s="164"/>
      <c r="O633" s="164"/>
      <c r="P633" s="164"/>
      <c r="Q633" s="164"/>
      <c r="R633" s="164"/>
      <c r="S633" s="164"/>
      <c r="T633" s="164"/>
      <c r="U633" s="164"/>
      <c r="V633" s="164"/>
      <c r="W633" s="164"/>
      <c r="X633" s="164"/>
      <c r="Y633" s="164"/>
      <c r="Z633" s="164"/>
      <c r="AA633" s="164"/>
      <c r="AB633" s="164"/>
      <c r="AC633" s="164"/>
      <c r="AD633" s="164"/>
      <c r="AE633" s="164"/>
      <c r="AF633" s="164"/>
      <c r="AG633" s="164"/>
    </row>
    <row r="634" ht="15.75" customHeight="1" spans="1:33" x14ac:dyDescent="0.25">
      <c r="A634" s="164"/>
      <c r="B634" s="164"/>
      <c r="C634" s="164"/>
      <c r="D634" s="164"/>
      <c r="E634" s="164"/>
      <c r="F634" s="164"/>
      <c r="G634" s="164"/>
      <c r="H634" s="164"/>
      <c r="I634" s="164"/>
      <c r="J634" s="164"/>
      <c r="K634" s="164"/>
      <c r="L634" s="164"/>
      <c r="M634" s="164"/>
      <c r="N634" s="164"/>
      <c r="O634" s="164"/>
      <c r="P634" s="164"/>
      <c r="Q634" s="164"/>
      <c r="R634" s="164"/>
      <c r="S634" s="164"/>
      <c r="T634" s="164"/>
      <c r="U634" s="164"/>
      <c r="V634" s="164"/>
      <c r="W634" s="164"/>
      <c r="X634" s="164"/>
      <c r="Y634" s="164"/>
      <c r="Z634" s="164"/>
      <c r="AA634" s="164"/>
      <c r="AB634" s="164"/>
      <c r="AC634" s="164"/>
      <c r="AD634" s="164"/>
      <c r="AE634" s="164"/>
      <c r="AF634" s="164"/>
      <c r="AG634" s="164"/>
    </row>
    <row r="635" ht="15.75" customHeight="1" spans="1:33" x14ac:dyDescent="0.25">
      <c r="A635" s="164"/>
      <c r="B635" s="164"/>
      <c r="C635" s="164"/>
      <c r="D635" s="164"/>
      <c r="E635" s="164"/>
      <c r="F635" s="164"/>
      <c r="G635" s="164"/>
      <c r="H635" s="164"/>
      <c r="I635" s="164"/>
      <c r="J635" s="164"/>
      <c r="K635" s="164"/>
      <c r="L635" s="164"/>
      <c r="M635" s="164"/>
      <c r="N635" s="164"/>
      <c r="O635" s="164"/>
      <c r="P635" s="164"/>
      <c r="Q635" s="164"/>
      <c r="R635" s="164"/>
      <c r="S635" s="164"/>
      <c r="T635" s="164"/>
      <c r="U635" s="164"/>
      <c r="V635" s="164"/>
      <c r="W635" s="164"/>
      <c r="X635" s="164"/>
      <c r="Y635" s="164"/>
      <c r="Z635" s="164"/>
      <c r="AA635" s="164"/>
      <c r="AB635" s="164"/>
      <c r="AC635" s="164"/>
      <c r="AD635" s="164"/>
      <c r="AE635" s="164"/>
      <c r="AF635" s="164"/>
      <c r="AG635" s="164"/>
    </row>
    <row r="636" ht="15.75" customHeight="1" spans="1:33" x14ac:dyDescent="0.25">
      <c r="A636" s="164"/>
      <c r="B636" s="164"/>
      <c r="C636" s="164"/>
      <c r="D636" s="164"/>
      <c r="E636" s="164"/>
      <c r="F636" s="164"/>
      <c r="G636" s="164"/>
      <c r="H636" s="164"/>
      <c r="I636" s="164"/>
      <c r="J636" s="164"/>
      <c r="K636" s="164"/>
      <c r="L636" s="164"/>
      <c r="M636" s="164"/>
      <c r="N636" s="164"/>
      <c r="O636" s="164"/>
      <c r="P636" s="164"/>
      <c r="Q636" s="164"/>
      <c r="R636" s="164"/>
      <c r="S636" s="164"/>
      <c r="T636" s="164"/>
      <c r="U636" s="164"/>
      <c r="V636" s="164"/>
      <c r="W636" s="164"/>
      <c r="X636" s="164"/>
      <c r="Y636" s="164"/>
      <c r="Z636" s="164"/>
      <c r="AA636" s="164"/>
      <c r="AB636" s="164"/>
      <c r="AC636" s="164"/>
      <c r="AD636" s="164"/>
      <c r="AE636" s="164"/>
      <c r="AF636" s="164"/>
      <c r="AG636" s="164"/>
    </row>
    <row r="637" ht="15.75" customHeight="1" spans="1:33" x14ac:dyDescent="0.25">
      <c r="A637" s="164"/>
      <c r="B637" s="164"/>
      <c r="C637" s="164"/>
      <c r="D637" s="164"/>
      <c r="E637" s="164"/>
      <c r="F637" s="164"/>
      <c r="G637" s="164"/>
      <c r="H637" s="164"/>
      <c r="I637" s="164"/>
      <c r="J637" s="164"/>
      <c r="K637" s="164"/>
      <c r="L637" s="164"/>
      <c r="M637" s="164"/>
      <c r="N637" s="164"/>
      <c r="O637" s="164"/>
      <c r="P637" s="164"/>
      <c r="Q637" s="164"/>
      <c r="R637" s="164"/>
      <c r="S637" s="164"/>
      <c r="T637" s="164"/>
      <c r="U637" s="164"/>
      <c r="V637" s="164"/>
      <c r="W637" s="164"/>
      <c r="X637" s="164"/>
      <c r="Y637" s="164"/>
      <c r="Z637" s="164"/>
      <c r="AA637" s="164"/>
      <c r="AB637" s="164"/>
      <c r="AC637" s="164"/>
      <c r="AD637" s="164"/>
      <c r="AE637" s="164"/>
      <c r="AF637" s="164"/>
      <c r="AG637" s="164"/>
    </row>
    <row r="638" ht="15.75" customHeight="1" spans="1:33" x14ac:dyDescent="0.25">
      <c r="A638" s="164"/>
      <c r="B638" s="164"/>
      <c r="C638" s="164"/>
      <c r="D638" s="164"/>
      <c r="E638" s="164"/>
      <c r="F638" s="164"/>
      <c r="G638" s="164"/>
      <c r="H638" s="164"/>
      <c r="I638" s="164"/>
      <c r="J638" s="164"/>
      <c r="K638" s="164"/>
      <c r="L638" s="164"/>
      <c r="M638" s="164"/>
      <c r="N638" s="164"/>
      <c r="O638" s="164"/>
      <c r="P638" s="164"/>
      <c r="Q638" s="164"/>
      <c r="R638" s="164"/>
      <c r="S638" s="164"/>
      <c r="T638" s="164"/>
      <c r="U638" s="164"/>
      <c r="V638" s="164"/>
      <c r="W638" s="164"/>
      <c r="X638" s="164"/>
      <c r="Y638" s="164"/>
      <c r="Z638" s="164"/>
      <c r="AA638" s="164"/>
      <c r="AB638" s="164"/>
      <c r="AC638" s="164"/>
      <c r="AD638" s="164"/>
      <c r="AE638" s="164"/>
      <c r="AF638" s="164"/>
      <c r="AG638" s="164"/>
    </row>
    <row r="639" ht="15.75" customHeight="1" spans="1:33" x14ac:dyDescent="0.25">
      <c r="A639" s="164"/>
      <c r="B639" s="164"/>
      <c r="C639" s="164"/>
      <c r="D639" s="164"/>
      <c r="E639" s="164"/>
      <c r="F639" s="164"/>
      <c r="G639" s="164"/>
      <c r="H639" s="164"/>
      <c r="I639" s="164"/>
      <c r="J639" s="164"/>
      <c r="K639" s="164"/>
      <c r="L639" s="164"/>
      <c r="M639" s="164"/>
      <c r="N639" s="164"/>
      <c r="O639" s="164"/>
      <c r="P639" s="164"/>
      <c r="Q639" s="164"/>
      <c r="R639" s="164"/>
      <c r="S639" s="164"/>
      <c r="T639" s="164"/>
      <c r="U639" s="164"/>
      <c r="V639" s="164"/>
      <c r="W639" s="164"/>
      <c r="X639" s="164"/>
      <c r="Y639" s="164"/>
      <c r="Z639" s="164"/>
      <c r="AA639" s="164"/>
      <c r="AB639" s="164"/>
      <c r="AC639" s="164"/>
      <c r="AD639" s="164"/>
      <c r="AE639" s="164"/>
      <c r="AF639" s="164"/>
      <c r="AG639" s="164"/>
    </row>
    <row r="640" ht="15.75" customHeight="1" spans="1:33" x14ac:dyDescent="0.25">
      <c r="A640" s="164"/>
      <c r="B640" s="164"/>
      <c r="C640" s="164"/>
      <c r="D640" s="164"/>
      <c r="E640" s="164"/>
      <c r="F640" s="164"/>
      <c r="G640" s="164"/>
      <c r="H640" s="164"/>
      <c r="I640" s="164"/>
      <c r="J640" s="164"/>
      <c r="K640" s="164"/>
      <c r="L640" s="164"/>
      <c r="M640" s="164"/>
      <c r="N640" s="164"/>
      <c r="O640" s="164"/>
      <c r="P640" s="164"/>
      <c r="Q640" s="164"/>
      <c r="R640" s="164"/>
      <c r="S640" s="164"/>
      <c r="T640" s="164"/>
      <c r="U640" s="164"/>
      <c r="V640" s="164"/>
      <c r="W640" s="164"/>
      <c r="X640" s="164"/>
      <c r="Y640" s="164"/>
      <c r="Z640" s="164"/>
      <c r="AA640" s="164"/>
      <c r="AB640" s="164"/>
      <c r="AC640" s="164"/>
      <c r="AD640" s="164"/>
      <c r="AE640" s="164"/>
      <c r="AF640" s="164"/>
      <c r="AG640" s="164"/>
    </row>
    <row r="641" ht="15.75" customHeight="1" spans="1:33" x14ac:dyDescent="0.25">
      <c r="A641" s="164"/>
      <c r="B641" s="164"/>
      <c r="C641" s="164"/>
      <c r="D641" s="164"/>
      <c r="E641" s="164"/>
      <c r="F641" s="164"/>
      <c r="G641" s="164"/>
      <c r="H641" s="164"/>
      <c r="I641" s="164"/>
      <c r="J641" s="164"/>
      <c r="K641" s="164"/>
      <c r="L641" s="164"/>
      <c r="M641" s="164"/>
      <c r="N641" s="164"/>
      <c r="O641" s="164"/>
      <c r="P641" s="164"/>
      <c r="Q641" s="164"/>
      <c r="R641" s="164"/>
      <c r="S641" s="164"/>
      <c r="T641" s="164"/>
      <c r="U641" s="164"/>
      <c r="V641" s="164"/>
      <c r="W641" s="164"/>
      <c r="X641" s="164"/>
      <c r="Y641" s="164"/>
      <c r="Z641" s="164"/>
      <c r="AA641" s="164"/>
      <c r="AB641" s="164"/>
      <c r="AC641" s="164"/>
      <c r="AD641" s="164"/>
      <c r="AE641" s="164"/>
      <c r="AF641" s="164"/>
      <c r="AG641" s="164"/>
    </row>
    <row r="642" ht="15.75" customHeight="1" spans="1:33" x14ac:dyDescent="0.25">
      <c r="A642" s="164"/>
      <c r="B642" s="164"/>
      <c r="C642" s="164"/>
      <c r="D642" s="164"/>
      <c r="E642" s="164"/>
      <c r="F642" s="164"/>
      <c r="G642" s="164"/>
      <c r="H642" s="164"/>
      <c r="I642" s="164"/>
      <c r="J642" s="164"/>
      <c r="K642" s="164"/>
      <c r="L642" s="164"/>
      <c r="M642" s="164"/>
      <c r="N642" s="164"/>
      <c r="O642" s="164"/>
      <c r="P642" s="164"/>
      <c r="Q642" s="164"/>
      <c r="R642" s="164"/>
      <c r="S642" s="164"/>
      <c r="T642" s="164"/>
      <c r="U642" s="164"/>
      <c r="V642" s="164"/>
      <c r="W642" s="164"/>
      <c r="X642" s="164"/>
      <c r="Y642" s="164"/>
      <c r="Z642" s="164"/>
      <c r="AA642" s="164"/>
      <c r="AB642" s="164"/>
      <c r="AC642" s="164"/>
      <c r="AD642" s="164"/>
      <c r="AE642" s="164"/>
      <c r="AF642" s="164"/>
      <c r="AG642" s="164"/>
    </row>
    <row r="643" ht="15.75" customHeight="1" spans="1:33" x14ac:dyDescent="0.25">
      <c r="A643" s="164"/>
      <c r="B643" s="164"/>
      <c r="C643" s="164"/>
      <c r="D643" s="164"/>
      <c r="E643" s="164"/>
      <c r="F643" s="164"/>
      <c r="G643" s="164"/>
      <c r="H643" s="164"/>
      <c r="I643" s="164"/>
      <c r="J643" s="164"/>
      <c r="K643" s="164"/>
      <c r="L643" s="164"/>
      <c r="M643" s="164"/>
      <c r="N643" s="164"/>
      <c r="O643" s="164"/>
      <c r="P643" s="164"/>
      <c r="Q643" s="164"/>
      <c r="R643" s="164"/>
      <c r="S643" s="164"/>
      <c r="T643" s="164"/>
      <c r="U643" s="164"/>
      <c r="V643" s="164"/>
      <c r="W643" s="164"/>
      <c r="X643" s="164"/>
      <c r="Y643" s="164"/>
      <c r="Z643" s="164"/>
      <c r="AA643" s="164"/>
      <c r="AB643" s="164"/>
      <c r="AC643" s="164"/>
      <c r="AD643" s="164"/>
      <c r="AE643" s="164"/>
      <c r="AF643" s="164"/>
      <c r="AG643" s="164"/>
    </row>
    <row r="644" ht="15.75" customHeight="1" spans="1:33" x14ac:dyDescent="0.25">
      <c r="A644" s="164"/>
      <c r="B644" s="164"/>
      <c r="C644" s="164"/>
      <c r="D644" s="164"/>
      <c r="E644" s="164"/>
      <c r="F644" s="164"/>
      <c r="G644" s="164"/>
      <c r="H644" s="164"/>
      <c r="I644" s="164"/>
      <c r="J644" s="164"/>
      <c r="K644" s="164"/>
      <c r="L644" s="164"/>
      <c r="M644" s="164"/>
      <c r="N644" s="164"/>
      <c r="O644" s="164"/>
      <c r="P644" s="164"/>
      <c r="Q644" s="164"/>
      <c r="R644" s="164"/>
      <c r="S644" s="164"/>
      <c r="T644" s="164"/>
      <c r="U644" s="164"/>
      <c r="V644" s="164"/>
      <c r="W644" s="164"/>
      <c r="X644" s="164"/>
      <c r="Y644" s="164"/>
      <c r="Z644" s="164"/>
      <c r="AA644" s="164"/>
      <c r="AB644" s="164"/>
      <c r="AC644" s="164"/>
      <c r="AD644" s="164"/>
      <c r="AE644" s="164"/>
      <c r="AF644" s="164"/>
      <c r="AG644" s="164"/>
    </row>
    <row r="645" ht="15.75" customHeight="1" spans="1:33" x14ac:dyDescent="0.25">
      <c r="A645" s="164"/>
      <c r="B645" s="164"/>
      <c r="C645" s="164"/>
      <c r="D645" s="164"/>
      <c r="E645" s="164"/>
      <c r="F645" s="164"/>
      <c r="G645" s="164"/>
      <c r="H645" s="164"/>
      <c r="I645" s="164"/>
      <c r="J645" s="164"/>
      <c r="K645" s="164"/>
      <c r="L645" s="164"/>
      <c r="M645" s="164"/>
      <c r="N645" s="164"/>
      <c r="O645" s="164"/>
      <c r="P645" s="164"/>
      <c r="Q645" s="164"/>
      <c r="R645" s="164"/>
      <c r="S645" s="164"/>
      <c r="T645" s="164"/>
      <c r="U645" s="164"/>
      <c r="V645" s="164"/>
      <c r="W645" s="164"/>
      <c r="X645" s="164"/>
      <c r="Y645" s="164"/>
      <c r="Z645" s="164"/>
      <c r="AA645" s="164"/>
      <c r="AB645" s="164"/>
      <c r="AC645" s="164"/>
      <c r="AD645" s="164"/>
      <c r="AE645" s="164"/>
      <c r="AF645" s="164"/>
      <c r="AG645" s="164"/>
    </row>
    <row r="646" ht="15.75" customHeight="1" spans="1:33" x14ac:dyDescent="0.25">
      <c r="A646" s="164"/>
      <c r="B646" s="164"/>
      <c r="C646" s="164"/>
      <c r="D646" s="164"/>
      <c r="E646" s="164"/>
      <c r="F646" s="164"/>
      <c r="G646" s="164"/>
      <c r="H646" s="164"/>
      <c r="I646" s="164"/>
      <c r="J646" s="164"/>
      <c r="K646" s="164"/>
      <c r="L646" s="164"/>
      <c r="M646" s="164"/>
      <c r="N646" s="164"/>
      <c r="O646" s="164"/>
      <c r="P646" s="164"/>
      <c r="Q646" s="164"/>
      <c r="R646" s="164"/>
      <c r="S646" s="164"/>
      <c r="T646" s="164"/>
      <c r="U646" s="164"/>
      <c r="V646" s="164"/>
      <c r="W646" s="164"/>
      <c r="X646" s="164"/>
      <c r="Y646" s="164"/>
      <c r="Z646" s="164"/>
      <c r="AA646" s="164"/>
      <c r="AB646" s="164"/>
      <c r="AC646" s="164"/>
      <c r="AD646" s="164"/>
      <c r="AE646" s="164"/>
      <c r="AF646" s="164"/>
      <c r="AG646" s="164"/>
    </row>
    <row r="647" ht="15.75" customHeight="1" spans="1:33" x14ac:dyDescent="0.25">
      <c r="A647" s="164"/>
      <c r="B647" s="164"/>
      <c r="C647" s="164"/>
      <c r="D647" s="164"/>
      <c r="E647" s="164"/>
      <c r="F647" s="164"/>
      <c r="G647" s="164"/>
      <c r="H647" s="164"/>
      <c r="I647" s="164"/>
      <c r="J647" s="164"/>
      <c r="K647" s="164"/>
      <c r="L647" s="164"/>
      <c r="M647" s="164"/>
      <c r="N647" s="164"/>
      <c r="O647" s="164"/>
      <c r="P647" s="164"/>
      <c r="Q647" s="164"/>
      <c r="R647" s="164"/>
      <c r="S647" s="164"/>
      <c r="T647" s="164"/>
      <c r="U647" s="164"/>
      <c r="V647" s="164"/>
      <c r="W647" s="164"/>
      <c r="X647" s="164"/>
      <c r="Y647" s="164"/>
      <c r="Z647" s="164"/>
      <c r="AA647" s="164"/>
      <c r="AB647" s="164"/>
      <c r="AC647" s="164"/>
      <c r="AD647" s="164"/>
      <c r="AE647" s="164"/>
      <c r="AF647" s="164"/>
      <c r="AG647" s="164"/>
    </row>
    <row r="648" ht="15.75" customHeight="1" spans="1:33" x14ac:dyDescent="0.25">
      <c r="A648" s="164"/>
      <c r="B648" s="164"/>
      <c r="C648" s="164"/>
      <c r="D648" s="164"/>
      <c r="E648" s="164"/>
      <c r="F648" s="164"/>
      <c r="G648" s="164"/>
      <c r="H648" s="164"/>
      <c r="I648" s="164"/>
      <c r="J648" s="164"/>
      <c r="K648" s="164"/>
      <c r="L648" s="164"/>
      <c r="M648" s="164"/>
      <c r="N648" s="164"/>
      <c r="O648" s="164"/>
      <c r="P648" s="164"/>
      <c r="Q648" s="164"/>
      <c r="R648" s="164"/>
      <c r="S648" s="164"/>
      <c r="T648" s="164"/>
      <c r="U648" s="164"/>
      <c r="V648" s="164"/>
      <c r="W648" s="164"/>
      <c r="X648" s="164"/>
      <c r="Y648" s="164"/>
      <c r="Z648" s="164"/>
      <c r="AA648" s="164"/>
      <c r="AB648" s="164"/>
      <c r="AC648" s="164"/>
      <c r="AD648" s="164"/>
      <c r="AE648" s="164"/>
      <c r="AF648" s="164"/>
      <c r="AG648" s="164"/>
    </row>
    <row r="649" ht="15.75" customHeight="1" spans="1:33" x14ac:dyDescent="0.25">
      <c r="A649" s="164"/>
      <c r="B649" s="164"/>
      <c r="C649" s="164"/>
      <c r="D649" s="164"/>
      <c r="E649" s="164"/>
      <c r="F649" s="164"/>
      <c r="G649" s="164"/>
      <c r="H649" s="164"/>
      <c r="I649" s="164"/>
      <c r="J649" s="164"/>
      <c r="K649" s="164"/>
      <c r="L649" s="164"/>
      <c r="M649" s="164"/>
      <c r="N649" s="164"/>
      <c r="O649" s="164"/>
      <c r="P649" s="164"/>
      <c r="Q649" s="164"/>
      <c r="R649" s="164"/>
      <c r="S649" s="164"/>
      <c r="T649" s="164"/>
      <c r="U649" s="164"/>
      <c r="V649" s="164"/>
      <c r="W649" s="164"/>
      <c r="X649" s="164"/>
      <c r="Y649" s="164"/>
      <c r="Z649" s="164"/>
      <c r="AA649" s="164"/>
      <c r="AB649" s="164"/>
      <c r="AC649" s="164"/>
      <c r="AD649" s="164"/>
      <c r="AE649" s="164"/>
      <c r="AF649" s="164"/>
      <c r="AG649" s="164"/>
    </row>
    <row r="650" ht="15.75" customHeight="1" spans="1:33" x14ac:dyDescent="0.25">
      <c r="A650" s="164"/>
      <c r="B650" s="164"/>
      <c r="C650" s="164"/>
      <c r="D650" s="164"/>
      <c r="E650" s="164"/>
      <c r="F650" s="164"/>
      <c r="G650" s="164"/>
      <c r="H650" s="164"/>
      <c r="I650" s="164"/>
      <c r="J650" s="164"/>
      <c r="K650" s="164"/>
      <c r="L650" s="164"/>
      <c r="M650" s="164"/>
      <c r="N650" s="164"/>
      <c r="O650" s="164"/>
      <c r="P650" s="164"/>
      <c r="Q650" s="164"/>
      <c r="R650" s="164"/>
      <c r="S650" s="164"/>
      <c r="T650" s="164"/>
      <c r="U650" s="164"/>
      <c r="V650" s="164"/>
      <c r="W650" s="164"/>
      <c r="X650" s="164"/>
      <c r="Y650" s="164"/>
      <c r="Z650" s="164"/>
      <c r="AA650" s="164"/>
      <c r="AB650" s="164"/>
      <c r="AC650" s="164"/>
      <c r="AD650" s="164"/>
      <c r="AE650" s="164"/>
      <c r="AF650" s="164"/>
      <c r="AG650" s="164"/>
    </row>
    <row r="651" ht="15.75" customHeight="1" spans="1:33" x14ac:dyDescent="0.25">
      <c r="A651" s="164"/>
      <c r="B651" s="164"/>
      <c r="C651" s="164"/>
      <c r="D651" s="164"/>
      <c r="E651" s="164"/>
      <c r="F651" s="164"/>
      <c r="G651" s="164"/>
      <c r="H651" s="164"/>
      <c r="I651" s="164"/>
      <c r="J651" s="164"/>
      <c r="K651" s="164"/>
      <c r="L651" s="164"/>
      <c r="M651" s="164"/>
      <c r="N651" s="164"/>
      <c r="O651" s="164"/>
      <c r="P651" s="164"/>
      <c r="Q651" s="164"/>
      <c r="R651" s="164"/>
      <c r="S651" s="164"/>
      <c r="T651" s="164"/>
      <c r="U651" s="164"/>
      <c r="V651" s="164"/>
      <c r="W651" s="164"/>
      <c r="X651" s="164"/>
      <c r="Y651" s="164"/>
      <c r="Z651" s="164"/>
      <c r="AA651" s="164"/>
      <c r="AB651" s="164"/>
      <c r="AC651" s="164"/>
      <c r="AD651" s="164"/>
      <c r="AE651" s="164"/>
      <c r="AF651" s="164"/>
      <c r="AG651" s="164"/>
    </row>
    <row r="652" ht="15.75" customHeight="1" spans="1:33" x14ac:dyDescent="0.25">
      <c r="A652" s="164"/>
      <c r="B652" s="164"/>
      <c r="C652" s="164"/>
      <c r="D652" s="164"/>
      <c r="E652" s="164"/>
      <c r="F652" s="164"/>
      <c r="G652" s="164"/>
      <c r="H652" s="164"/>
      <c r="I652" s="164"/>
      <c r="J652" s="164"/>
      <c r="K652" s="164"/>
      <c r="L652" s="164"/>
      <c r="M652" s="164"/>
      <c r="N652" s="164"/>
      <c r="O652" s="164"/>
      <c r="P652" s="164"/>
      <c r="Q652" s="164"/>
      <c r="R652" s="164"/>
      <c r="S652" s="164"/>
      <c r="T652" s="164"/>
      <c r="U652" s="164"/>
      <c r="V652" s="164"/>
      <c r="W652" s="164"/>
      <c r="X652" s="164"/>
      <c r="Y652" s="164"/>
      <c r="Z652" s="164"/>
      <c r="AA652" s="164"/>
      <c r="AB652" s="164"/>
      <c r="AC652" s="164"/>
      <c r="AD652" s="164"/>
      <c r="AE652" s="164"/>
      <c r="AF652" s="164"/>
      <c r="AG652" s="164"/>
    </row>
    <row r="653" ht="15.75" customHeight="1" spans="1:33" x14ac:dyDescent="0.25">
      <c r="A653" s="164"/>
      <c r="B653" s="164"/>
      <c r="C653" s="164"/>
      <c r="D653" s="164"/>
      <c r="E653" s="164"/>
      <c r="F653" s="164"/>
      <c r="G653" s="164"/>
      <c r="H653" s="164"/>
      <c r="I653" s="164"/>
      <c r="J653" s="164"/>
      <c r="K653" s="164"/>
      <c r="L653" s="164"/>
      <c r="M653" s="164"/>
      <c r="N653" s="164"/>
      <c r="O653" s="164"/>
      <c r="P653" s="164"/>
      <c r="Q653" s="164"/>
      <c r="R653" s="164"/>
      <c r="S653" s="164"/>
      <c r="T653" s="164"/>
      <c r="U653" s="164"/>
      <c r="V653" s="164"/>
      <c r="W653" s="164"/>
      <c r="X653" s="164"/>
      <c r="Y653" s="164"/>
      <c r="Z653" s="164"/>
      <c r="AA653" s="164"/>
      <c r="AB653" s="164"/>
      <c r="AC653" s="164"/>
      <c r="AD653" s="164"/>
      <c r="AE653" s="164"/>
      <c r="AF653" s="164"/>
      <c r="AG653" s="164"/>
    </row>
    <row r="654" ht="15.75" customHeight="1" spans="1:33" x14ac:dyDescent="0.25">
      <c r="A654" s="164"/>
      <c r="B654" s="164"/>
      <c r="C654" s="164"/>
      <c r="D654" s="164"/>
      <c r="E654" s="164"/>
      <c r="F654" s="164"/>
      <c r="G654" s="164"/>
      <c r="H654" s="164"/>
      <c r="I654" s="164"/>
      <c r="J654" s="164"/>
      <c r="K654" s="164"/>
      <c r="L654" s="164"/>
      <c r="M654" s="164"/>
      <c r="N654" s="164"/>
      <c r="O654" s="164"/>
      <c r="P654" s="164"/>
      <c r="Q654" s="164"/>
      <c r="R654" s="164"/>
      <c r="S654" s="164"/>
      <c r="T654" s="164"/>
      <c r="U654" s="164"/>
      <c r="V654" s="164"/>
      <c r="W654" s="164"/>
      <c r="X654" s="164"/>
      <c r="Y654" s="164"/>
      <c r="Z654" s="164"/>
      <c r="AA654" s="164"/>
      <c r="AB654" s="164"/>
      <c r="AC654" s="164"/>
      <c r="AD654" s="164"/>
      <c r="AE654" s="164"/>
      <c r="AF654" s="164"/>
      <c r="AG654" s="164"/>
    </row>
    <row r="655" ht="15.75" customHeight="1" spans="1:33" x14ac:dyDescent="0.25">
      <c r="A655" s="164"/>
      <c r="B655" s="164"/>
      <c r="C655" s="164"/>
      <c r="D655" s="164"/>
      <c r="E655" s="164"/>
      <c r="F655" s="164"/>
      <c r="G655" s="164"/>
      <c r="H655" s="164"/>
      <c r="I655" s="164"/>
      <c r="J655" s="164"/>
      <c r="K655" s="164"/>
      <c r="L655" s="164"/>
      <c r="M655" s="164"/>
      <c r="N655" s="164"/>
      <c r="O655" s="164"/>
      <c r="P655" s="164"/>
      <c r="Q655" s="164"/>
      <c r="R655" s="164"/>
      <c r="S655" s="164"/>
      <c r="T655" s="164"/>
      <c r="U655" s="164"/>
      <c r="V655" s="164"/>
      <c r="W655" s="164"/>
      <c r="X655" s="164"/>
      <c r="Y655" s="164"/>
      <c r="Z655" s="164"/>
      <c r="AA655" s="164"/>
      <c r="AB655" s="164"/>
      <c r="AC655" s="164"/>
      <c r="AD655" s="164"/>
      <c r="AE655" s="164"/>
      <c r="AF655" s="164"/>
      <c r="AG655" s="164"/>
    </row>
    <row r="656" ht="15.75" customHeight="1" spans="1:33" x14ac:dyDescent="0.25">
      <c r="A656" s="164"/>
      <c r="B656" s="164"/>
      <c r="C656" s="164"/>
      <c r="D656" s="164"/>
      <c r="E656" s="164"/>
      <c r="F656" s="164"/>
      <c r="G656" s="164"/>
      <c r="H656" s="164"/>
      <c r="I656" s="164"/>
      <c r="J656" s="164"/>
      <c r="K656" s="164"/>
      <c r="L656" s="164"/>
      <c r="M656" s="164"/>
      <c r="N656" s="164"/>
      <c r="O656" s="164"/>
      <c r="P656" s="164"/>
      <c r="Q656" s="164"/>
      <c r="R656" s="164"/>
      <c r="S656" s="164"/>
      <c r="T656" s="164"/>
      <c r="U656" s="164"/>
      <c r="V656" s="164"/>
      <c r="W656" s="164"/>
      <c r="X656" s="164"/>
      <c r="Y656" s="164"/>
      <c r="Z656" s="164"/>
      <c r="AA656" s="164"/>
      <c r="AB656" s="164"/>
      <c r="AC656" s="164"/>
      <c r="AD656" s="164"/>
      <c r="AE656" s="164"/>
      <c r="AF656" s="164"/>
      <c r="AG656" s="164"/>
    </row>
    <row r="657" ht="15.75" customHeight="1" spans="1:33" x14ac:dyDescent="0.25">
      <c r="A657" s="164"/>
      <c r="B657" s="164"/>
      <c r="C657" s="164"/>
      <c r="D657" s="164"/>
      <c r="E657" s="164"/>
      <c r="F657" s="164"/>
      <c r="G657" s="164"/>
      <c r="H657" s="164"/>
      <c r="I657" s="164"/>
      <c r="J657" s="164"/>
      <c r="K657" s="164"/>
      <c r="L657" s="164"/>
      <c r="M657" s="164"/>
      <c r="N657" s="164"/>
      <c r="O657" s="164"/>
      <c r="P657" s="164"/>
      <c r="Q657" s="164"/>
      <c r="R657" s="164"/>
      <c r="S657" s="164"/>
      <c r="T657" s="164"/>
      <c r="U657" s="164"/>
      <c r="V657" s="164"/>
      <c r="W657" s="164"/>
      <c r="X657" s="164"/>
      <c r="Y657" s="164"/>
      <c r="Z657" s="164"/>
      <c r="AA657" s="164"/>
      <c r="AB657" s="164"/>
      <c r="AC657" s="164"/>
      <c r="AD657" s="164"/>
      <c r="AE657" s="164"/>
      <c r="AF657" s="164"/>
      <c r="AG657" s="164"/>
    </row>
    <row r="658" ht="15.75" customHeight="1" spans="1:33" x14ac:dyDescent="0.25">
      <c r="A658" s="164"/>
      <c r="B658" s="164"/>
      <c r="C658" s="164"/>
      <c r="D658" s="164"/>
      <c r="E658" s="164"/>
      <c r="F658" s="164"/>
      <c r="G658" s="164"/>
      <c r="H658" s="164"/>
      <c r="I658" s="164"/>
      <c r="J658" s="164"/>
      <c r="K658" s="164"/>
      <c r="L658" s="164"/>
      <c r="M658" s="164"/>
      <c r="N658" s="164"/>
      <c r="O658" s="164"/>
      <c r="P658" s="164"/>
      <c r="Q658" s="164"/>
      <c r="R658" s="164"/>
      <c r="S658" s="164"/>
      <c r="T658" s="164"/>
      <c r="U658" s="164"/>
      <c r="V658" s="164"/>
      <c r="W658" s="164"/>
      <c r="X658" s="164"/>
      <c r="Y658" s="164"/>
      <c r="Z658" s="164"/>
      <c r="AA658" s="164"/>
      <c r="AB658" s="164"/>
      <c r="AC658" s="164"/>
      <c r="AD658" s="164"/>
      <c r="AE658" s="164"/>
      <c r="AF658" s="164"/>
      <c r="AG658" s="164"/>
    </row>
    <row r="659" ht="15.75" customHeight="1" spans="1:33" x14ac:dyDescent="0.25">
      <c r="A659" s="164"/>
      <c r="B659" s="164"/>
      <c r="C659" s="164"/>
      <c r="D659" s="164"/>
      <c r="E659" s="164"/>
      <c r="F659" s="164"/>
      <c r="G659" s="164"/>
      <c r="H659" s="164"/>
      <c r="I659" s="164"/>
      <c r="J659" s="164"/>
      <c r="K659" s="164"/>
      <c r="L659" s="164"/>
      <c r="M659" s="164"/>
      <c r="N659" s="164"/>
      <c r="O659" s="164"/>
      <c r="P659" s="164"/>
      <c r="Q659" s="164"/>
      <c r="R659" s="164"/>
      <c r="S659" s="164"/>
      <c r="T659" s="164"/>
      <c r="U659" s="164"/>
      <c r="V659" s="164"/>
      <c r="W659" s="164"/>
      <c r="X659" s="164"/>
      <c r="Y659" s="164"/>
      <c r="Z659" s="164"/>
      <c r="AA659" s="164"/>
      <c r="AB659" s="164"/>
      <c r="AC659" s="164"/>
      <c r="AD659" s="164"/>
      <c r="AE659" s="164"/>
      <c r="AF659" s="164"/>
      <c r="AG659" s="164"/>
    </row>
    <row r="660" ht="15.75" customHeight="1" spans="1:33" x14ac:dyDescent="0.25">
      <c r="A660" s="164"/>
      <c r="B660" s="164"/>
      <c r="C660" s="164"/>
      <c r="D660" s="164"/>
      <c r="E660" s="164"/>
      <c r="F660" s="164"/>
      <c r="G660" s="164"/>
      <c r="H660" s="164"/>
      <c r="I660" s="164"/>
      <c r="J660" s="164"/>
      <c r="K660" s="164"/>
      <c r="L660" s="164"/>
      <c r="M660" s="164"/>
      <c r="N660" s="164"/>
      <c r="O660" s="164"/>
      <c r="P660" s="164"/>
      <c r="Q660" s="164"/>
      <c r="R660" s="164"/>
      <c r="S660" s="164"/>
      <c r="T660" s="164"/>
      <c r="U660" s="164"/>
      <c r="V660" s="164"/>
      <c r="W660" s="164"/>
      <c r="X660" s="164"/>
      <c r="Y660" s="164"/>
      <c r="Z660" s="164"/>
      <c r="AA660" s="164"/>
      <c r="AB660" s="164"/>
      <c r="AC660" s="164"/>
      <c r="AD660" s="164"/>
      <c r="AE660" s="164"/>
      <c r="AF660" s="164"/>
      <c r="AG660" s="164"/>
    </row>
    <row r="661" ht="15.75" customHeight="1" spans="1:33" x14ac:dyDescent="0.25">
      <c r="A661" s="164"/>
      <c r="B661" s="164"/>
      <c r="C661" s="164"/>
      <c r="D661" s="164"/>
      <c r="E661" s="164"/>
      <c r="F661" s="164"/>
      <c r="G661" s="164"/>
      <c r="H661" s="164"/>
      <c r="I661" s="164"/>
      <c r="J661" s="164"/>
      <c r="K661" s="164"/>
      <c r="L661" s="164"/>
      <c r="M661" s="164"/>
      <c r="N661" s="164"/>
      <c r="O661" s="164"/>
      <c r="P661" s="164"/>
      <c r="Q661" s="164"/>
      <c r="R661" s="164"/>
      <c r="S661" s="164"/>
      <c r="T661" s="164"/>
      <c r="U661" s="164"/>
      <c r="V661" s="164"/>
      <c r="W661" s="164"/>
      <c r="X661" s="164"/>
      <c r="Y661" s="164"/>
      <c r="Z661" s="164"/>
      <c r="AA661" s="164"/>
      <c r="AB661" s="164"/>
      <c r="AC661" s="164"/>
      <c r="AD661" s="164"/>
      <c r="AE661" s="164"/>
      <c r="AF661" s="164"/>
      <c r="AG661" s="164"/>
    </row>
    <row r="662" ht="15.75" customHeight="1" spans="1:33" x14ac:dyDescent="0.25">
      <c r="A662" s="164"/>
      <c r="B662" s="164"/>
      <c r="C662" s="164"/>
      <c r="D662" s="164"/>
      <c r="E662" s="164"/>
      <c r="F662" s="164"/>
      <c r="G662" s="164"/>
      <c r="H662" s="164"/>
      <c r="I662" s="164"/>
      <c r="J662" s="164"/>
      <c r="K662" s="164"/>
      <c r="L662" s="164"/>
      <c r="M662" s="164"/>
      <c r="N662" s="164"/>
      <c r="O662" s="164"/>
      <c r="P662" s="164"/>
      <c r="Q662" s="164"/>
      <c r="R662" s="164"/>
      <c r="S662" s="164"/>
      <c r="T662" s="164"/>
      <c r="U662" s="164"/>
      <c r="V662" s="164"/>
      <c r="W662" s="164"/>
      <c r="X662" s="164"/>
      <c r="Y662" s="164"/>
      <c r="Z662" s="164"/>
      <c r="AA662" s="164"/>
      <c r="AB662" s="164"/>
      <c r="AC662" s="164"/>
      <c r="AD662" s="164"/>
      <c r="AE662" s="164"/>
      <c r="AF662" s="164"/>
      <c r="AG662" s="164"/>
    </row>
    <row r="663" ht="15.75" customHeight="1" spans="1:33" x14ac:dyDescent="0.25">
      <c r="A663" s="164"/>
      <c r="B663" s="164"/>
      <c r="C663" s="164"/>
      <c r="D663" s="164"/>
      <c r="E663" s="164"/>
      <c r="F663" s="164"/>
      <c r="G663" s="164"/>
      <c r="H663" s="164"/>
      <c r="I663" s="164"/>
      <c r="J663" s="164"/>
      <c r="K663" s="164"/>
      <c r="L663" s="164"/>
      <c r="M663" s="164"/>
      <c r="N663" s="164"/>
      <c r="O663" s="164"/>
      <c r="P663" s="164"/>
      <c r="Q663" s="164"/>
      <c r="R663" s="164"/>
      <c r="S663" s="164"/>
      <c r="T663" s="164"/>
      <c r="U663" s="164"/>
      <c r="V663" s="164"/>
      <c r="W663" s="164"/>
      <c r="X663" s="164"/>
      <c r="Y663" s="164"/>
      <c r="Z663" s="164"/>
      <c r="AA663" s="164"/>
      <c r="AB663" s="164"/>
      <c r="AC663" s="164"/>
      <c r="AD663" s="164"/>
      <c r="AE663" s="164"/>
      <c r="AF663" s="164"/>
      <c r="AG663" s="164"/>
    </row>
    <row r="664" ht="15.75" customHeight="1" spans="1:33" x14ac:dyDescent="0.25">
      <c r="A664" s="164"/>
      <c r="B664" s="164"/>
      <c r="C664" s="164"/>
      <c r="D664" s="164"/>
      <c r="E664" s="164"/>
      <c r="F664" s="164"/>
      <c r="G664" s="164"/>
      <c r="H664" s="164"/>
      <c r="I664" s="164"/>
      <c r="J664" s="164"/>
      <c r="K664" s="164"/>
      <c r="L664" s="164"/>
      <c r="M664" s="164"/>
      <c r="N664" s="164"/>
      <c r="O664" s="164"/>
      <c r="P664" s="164"/>
      <c r="Q664" s="164"/>
      <c r="R664" s="164"/>
      <c r="S664" s="164"/>
      <c r="T664" s="164"/>
      <c r="U664" s="164"/>
      <c r="V664" s="164"/>
      <c r="W664" s="164"/>
      <c r="X664" s="164"/>
      <c r="Y664" s="164"/>
      <c r="Z664" s="164"/>
      <c r="AA664" s="164"/>
      <c r="AB664" s="164"/>
      <c r="AC664" s="164"/>
      <c r="AD664" s="164"/>
      <c r="AE664" s="164"/>
      <c r="AF664" s="164"/>
      <c r="AG664" s="164"/>
    </row>
    <row r="665" ht="15.75" customHeight="1" spans="1:33" x14ac:dyDescent="0.25">
      <c r="A665" s="164"/>
      <c r="B665" s="164"/>
      <c r="C665" s="164"/>
      <c r="D665" s="164"/>
      <c r="E665" s="164"/>
      <c r="F665" s="164"/>
      <c r="G665" s="164"/>
      <c r="H665" s="164"/>
      <c r="I665" s="164"/>
      <c r="J665" s="164"/>
      <c r="K665" s="164"/>
      <c r="L665" s="164"/>
      <c r="M665" s="164"/>
      <c r="N665" s="164"/>
      <c r="O665" s="164"/>
      <c r="P665" s="164"/>
      <c r="Q665" s="164"/>
      <c r="R665" s="164"/>
      <c r="S665" s="164"/>
      <c r="T665" s="164"/>
      <c r="U665" s="164"/>
      <c r="V665" s="164"/>
      <c r="W665" s="164"/>
      <c r="X665" s="164"/>
      <c r="Y665" s="164"/>
      <c r="Z665" s="164"/>
      <c r="AA665" s="164"/>
      <c r="AB665" s="164"/>
      <c r="AC665" s="164"/>
      <c r="AD665" s="164"/>
      <c r="AE665" s="164"/>
      <c r="AF665" s="164"/>
      <c r="AG665" s="164"/>
    </row>
    <row r="666" ht="15.75" customHeight="1" spans="1:33" x14ac:dyDescent="0.25">
      <c r="A666" s="164"/>
      <c r="B666" s="164"/>
      <c r="C666" s="164"/>
      <c r="D666" s="164"/>
      <c r="E666" s="164"/>
      <c r="F666" s="164"/>
      <c r="G666" s="164"/>
      <c r="H666" s="164"/>
      <c r="I666" s="164"/>
      <c r="J666" s="164"/>
      <c r="K666" s="164"/>
      <c r="L666" s="164"/>
      <c r="M666" s="164"/>
      <c r="N666" s="164"/>
      <c r="O666" s="164"/>
      <c r="P666" s="164"/>
      <c r="Q666" s="164"/>
      <c r="R666" s="164"/>
      <c r="S666" s="164"/>
      <c r="T666" s="164"/>
      <c r="U666" s="164"/>
      <c r="V666" s="164"/>
      <c r="W666" s="164"/>
      <c r="X666" s="164"/>
      <c r="Y666" s="164"/>
      <c r="Z666" s="164"/>
      <c r="AA666" s="164"/>
      <c r="AB666" s="164"/>
      <c r="AC666" s="164"/>
      <c r="AD666" s="164"/>
      <c r="AE666" s="164"/>
      <c r="AF666" s="164"/>
      <c r="AG666" s="164"/>
    </row>
    <row r="667" ht="15.75" customHeight="1" spans="1:33" x14ac:dyDescent="0.25">
      <c r="A667" s="164"/>
      <c r="B667" s="164"/>
      <c r="C667" s="164"/>
      <c r="D667" s="164"/>
      <c r="E667" s="164"/>
      <c r="F667" s="164"/>
      <c r="G667" s="164"/>
      <c r="H667" s="164"/>
      <c r="I667" s="164"/>
      <c r="J667" s="164"/>
      <c r="K667" s="164"/>
      <c r="L667" s="164"/>
      <c r="M667" s="164"/>
      <c r="N667" s="164"/>
      <c r="O667" s="164"/>
      <c r="P667" s="164"/>
      <c r="Q667" s="164"/>
      <c r="R667" s="164"/>
      <c r="S667" s="164"/>
      <c r="T667" s="164"/>
      <c r="U667" s="164"/>
      <c r="V667" s="164"/>
      <c r="W667" s="164"/>
      <c r="X667" s="164"/>
      <c r="Y667" s="164"/>
      <c r="Z667" s="164"/>
      <c r="AA667" s="164"/>
      <c r="AB667" s="164"/>
      <c r="AC667" s="164"/>
      <c r="AD667" s="164"/>
      <c r="AE667" s="164"/>
      <c r="AF667" s="164"/>
      <c r="AG667" s="164"/>
    </row>
    <row r="668" ht="15.75" customHeight="1" spans="1:33" x14ac:dyDescent="0.25">
      <c r="A668" s="164"/>
      <c r="B668" s="164"/>
      <c r="C668" s="164"/>
      <c r="D668" s="164"/>
      <c r="E668" s="164"/>
      <c r="F668" s="164"/>
      <c r="G668" s="164"/>
      <c r="H668" s="164"/>
      <c r="I668" s="164"/>
      <c r="J668" s="164"/>
      <c r="K668" s="164"/>
      <c r="L668" s="164"/>
      <c r="M668" s="164"/>
      <c r="N668" s="164"/>
      <c r="O668" s="164"/>
      <c r="P668" s="164"/>
      <c r="Q668" s="164"/>
      <c r="R668" s="164"/>
      <c r="S668" s="164"/>
      <c r="T668" s="164"/>
      <c r="U668" s="164"/>
      <c r="V668" s="164"/>
      <c r="W668" s="164"/>
      <c r="X668" s="164"/>
      <c r="Y668" s="164"/>
      <c r="Z668" s="164"/>
      <c r="AA668" s="164"/>
      <c r="AB668" s="164"/>
      <c r="AC668" s="164"/>
      <c r="AD668" s="164"/>
      <c r="AE668" s="164"/>
      <c r="AF668" s="164"/>
      <c r="AG668" s="164"/>
    </row>
    <row r="669" ht="15.75" customHeight="1" spans="1:33" x14ac:dyDescent="0.25">
      <c r="A669" s="164"/>
      <c r="B669" s="164"/>
      <c r="C669" s="164"/>
      <c r="D669" s="164"/>
      <c r="E669" s="164"/>
      <c r="F669" s="164"/>
      <c r="G669" s="164"/>
      <c r="H669" s="164"/>
      <c r="I669" s="164"/>
      <c r="J669" s="164"/>
      <c r="K669" s="164"/>
      <c r="L669" s="164"/>
      <c r="M669" s="164"/>
      <c r="N669" s="164"/>
      <c r="O669" s="164"/>
      <c r="P669" s="164"/>
      <c r="Q669" s="164"/>
      <c r="R669" s="164"/>
      <c r="S669" s="164"/>
      <c r="T669" s="164"/>
      <c r="U669" s="164"/>
      <c r="V669" s="164"/>
      <c r="W669" s="164"/>
      <c r="X669" s="164"/>
      <c r="Y669" s="164"/>
      <c r="Z669" s="164"/>
      <c r="AA669" s="164"/>
      <c r="AB669" s="164"/>
      <c r="AC669" s="164"/>
      <c r="AD669" s="164"/>
      <c r="AE669" s="164"/>
      <c r="AF669" s="164"/>
      <c r="AG669" s="164"/>
    </row>
    <row r="670" ht="15.75" customHeight="1" spans="1:33" x14ac:dyDescent="0.25">
      <c r="A670" s="164"/>
      <c r="B670" s="164"/>
      <c r="C670" s="164"/>
      <c r="D670" s="164"/>
      <c r="E670" s="164"/>
      <c r="F670" s="164"/>
      <c r="G670" s="164"/>
      <c r="H670" s="164"/>
      <c r="I670" s="164"/>
      <c r="J670" s="164"/>
      <c r="K670" s="164"/>
      <c r="L670" s="164"/>
      <c r="M670" s="164"/>
      <c r="N670" s="164"/>
      <c r="O670" s="164"/>
      <c r="P670" s="164"/>
      <c r="Q670" s="164"/>
      <c r="R670" s="164"/>
      <c r="S670" s="164"/>
      <c r="T670" s="164"/>
      <c r="U670" s="164"/>
      <c r="V670" s="164"/>
      <c r="W670" s="164"/>
      <c r="X670" s="164"/>
      <c r="Y670" s="164"/>
      <c r="Z670" s="164"/>
      <c r="AA670" s="164"/>
      <c r="AB670" s="164"/>
      <c r="AC670" s="164"/>
      <c r="AD670" s="164"/>
      <c r="AE670" s="164"/>
      <c r="AF670" s="164"/>
      <c r="AG670" s="164"/>
    </row>
    <row r="671" ht="15.75" customHeight="1" spans="1:33" x14ac:dyDescent="0.25">
      <c r="A671" s="164"/>
      <c r="B671" s="164"/>
      <c r="C671" s="164"/>
      <c r="D671" s="164"/>
      <c r="E671" s="164"/>
      <c r="F671" s="164"/>
      <c r="G671" s="164"/>
      <c r="H671" s="164"/>
      <c r="I671" s="164"/>
      <c r="J671" s="164"/>
      <c r="K671" s="164"/>
      <c r="L671" s="164"/>
      <c r="M671" s="164"/>
      <c r="N671" s="164"/>
      <c r="O671" s="164"/>
      <c r="P671" s="164"/>
      <c r="Q671" s="164"/>
      <c r="R671" s="164"/>
      <c r="S671" s="164"/>
      <c r="T671" s="164"/>
      <c r="U671" s="164"/>
      <c r="V671" s="164"/>
      <c r="W671" s="164"/>
      <c r="X671" s="164"/>
      <c r="Y671" s="164"/>
      <c r="Z671" s="164"/>
      <c r="AA671" s="164"/>
      <c r="AB671" s="164"/>
      <c r="AC671" s="164"/>
      <c r="AD671" s="164"/>
      <c r="AE671" s="164"/>
      <c r="AF671" s="164"/>
      <c r="AG671" s="164"/>
    </row>
    <row r="672" ht="15.75" customHeight="1" spans="1:33" x14ac:dyDescent="0.25">
      <c r="A672" s="164"/>
      <c r="B672" s="164"/>
      <c r="C672" s="164"/>
      <c r="D672" s="164"/>
      <c r="E672" s="164"/>
      <c r="F672" s="164"/>
      <c r="G672" s="164"/>
      <c r="H672" s="164"/>
      <c r="I672" s="164"/>
      <c r="J672" s="164"/>
      <c r="K672" s="164"/>
      <c r="L672" s="164"/>
      <c r="M672" s="164"/>
      <c r="N672" s="164"/>
      <c r="O672" s="164"/>
      <c r="P672" s="164"/>
      <c r="Q672" s="164"/>
      <c r="R672" s="164"/>
      <c r="S672" s="164"/>
      <c r="T672" s="164"/>
      <c r="U672" s="164"/>
      <c r="V672" s="164"/>
      <c r="W672" s="164"/>
      <c r="X672" s="164"/>
      <c r="Y672" s="164"/>
      <c r="Z672" s="164"/>
      <c r="AA672" s="164"/>
      <c r="AB672" s="164"/>
      <c r="AC672" s="164"/>
      <c r="AD672" s="164"/>
      <c r="AE672" s="164"/>
      <c r="AF672" s="164"/>
      <c r="AG672" s="164"/>
    </row>
    <row r="673" ht="15.75" customHeight="1" spans="1:33" x14ac:dyDescent="0.25">
      <c r="A673" s="164"/>
      <c r="B673" s="164"/>
      <c r="C673" s="164"/>
      <c r="D673" s="164"/>
      <c r="E673" s="164"/>
      <c r="F673" s="164"/>
      <c r="G673" s="164"/>
      <c r="H673" s="164"/>
      <c r="I673" s="164"/>
      <c r="J673" s="164"/>
      <c r="K673" s="164"/>
      <c r="L673" s="164"/>
      <c r="M673" s="164"/>
      <c r="N673" s="164"/>
      <c r="O673" s="164"/>
      <c r="P673" s="164"/>
      <c r="Q673" s="164"/>
      <c r="R673" s="164"/>
      <c r="S673" s="164"/>
      <c r="T673" s="164"/>
      <c r="U673" s="164"/>
      <c r="V673" s="164"/>
      <c r="W673" s="164"/>
      <c r="X673" s="164"/>
      <c r="Y673" s="164"/>
      <c r="Z673" s="164"/>
      <c r="AA673" s="164"/>
      <c r="AB673" s="164"/>
      <c r="AC673" s="164"/>
      <c r="AD673" s="164"/>
      <c r="AE673" s="164"/>
      <c r="AF673" s="164"/>
      <c r="AG673" s="164"/>
    </row>
    <row r="674" ht="15.75" customHeight="1" spans="1:33" x14ac:dyDescent="0.25">
      <c r="A674" s="164"/>
      <c r="B674" s="164"/>
      <c r="C674" s="164"/>
      <c r="D674" s="164"/>
      <c r="E674" s="164"/>
      <c r="F674" s="164"/>
      <c r="G674" s="164"/>
      <c r="H674" s="164"/>
      <c r="I674" s="164"/>
      <c r="J674" s="164"/>
      <c r="K674" s="164"/>
      <c r="L674" s="164"/>
      <c r="M674" s="164"/>
      <c r="N674" s="164"/>
      <c r="O674" s="164"/>
      <c r="P674" s="164"/>
      <c r="Q674" s="164"/>
      <c r="R674" s="164"/>
      <c r="S674" s="164"/>
      <c r="T674" s="164"/>
      <c r="U674" s="164"/>
      <c r="V674" s="164"/>
      <c r="W674" s="164"/>
      <c r="X674" s="164"/>
      <c r="Y674" s="164"/>
      <c r="Z674" s="164"/>
      <c r="AA674" s="164"/>
      <c r="AB674" s="164"/>
      <c r="AC674" s="164"/>
      <c r="AD674" s="164"/>
      <c r="AE674" s="164"/>
      <c r="AF674" s="164"/>
      <c r="AG674" s="164"/>
    </row>
    <row r="675" ht="15.75" customHeight="1" spans="1:33" x14ac:dyDescent="0.25">
      <c r="A675" s="164"/>
      <c r="B675" s="164"/>
      <c r="C675" s="164"/>
      <c r="D675" s="164"/>
      <c r="E675" s="164"/>
      <c r="F675" s="164"/>
      <c r="G675" s="164"/>
      <c r="H675" s="164"/>
      <c r="I675" s="164"/>
      <c r="J675" s="164"/>
      <c r="K675" s="164"/>
      <c r="L675" s="164"/>
      <c r="M675" s="164"/>
      <c r="N675" s="164"/>
      <c r="O675" s="164"/>
      <c r="P675" s="164"/>
      <c r="Q675" s="164"/>
      <c r="R675" s="164"/>
      <c r="S675" s="164"/>
      <c r="T675" s="164"/>
      <c r="U675" s="164"/>
      <c r="V675" s="164"/>
      <c r="W675" s="164"/>
      <c r="X675" s="164"/>
      <c r="Y675" s="164"/>
      <c r="Z675" s="164"/>
      <c r="AA675" s="164"/>
      <c r="AB675" s="164"/>
      <c r="AC675" s="164"/>
      <c r="AD675" s="164"/>
      <c r="AE675" s="164"/>
      <c r="AF675" s="164"/>
      <c r="AG675" s="164"/>
    </row>
    <row r="676" ht="15.75" customHeight="1" spans="1:33" x14ac:dyDescent="0.25">
      <c r="A676" s="164"/>
      <c r="B676" s="164"/>
      <c r="C676" s="164"/>
      <c r="D676" s="164"/>
      <c r="E676" s="164"/>
      <c r="F676" s="164"/>
      <c r="G676" s="164"/>
      <c r="H676" s="164"/>
      <c r="I676" s="164"/>
      <c r="J676" s="164"/>
      <c r="K676" s="164"/>
      <c r="L676" s="164"/>
      <c r="M676" s="164"/>
      <c r="N676" s="164"/>
      <c r="O676" s="164"/>
      <c r="P676" s="164"/>
      <c r="Q676" s="164"/>
      <c r="R676" s="164"/>
      <c r="S676" s="164"/>
      <c r="T676" s="164"/>
      <c r="U676" s="164"/>
      <c r="V676" s="164"/>
      <c r="W676" s="164"/>
      <c r="X676" s="164"/>
      <c r="Y676" s="164"/>
      <c r="Z676" s="164"/>
      <c r="AA676" s="164"/>
      <c r="AB676" s="164"/>
      <c r="AC676" s="164"/>
      <c r="AD676" s="164"/>
      <c r="AE676" s="164"/>
      <c r="AF676" s="164"/>
      <c r="AG676" s="164"/>
    </row>
    <row r="677" ht="15.75" customHeight="1" spans="1:33" x14ac:dyDescent="0.25">
      <c r="A677" s="164"/>
      <c r="B677" s="164"/>
      <c r="C677" s="164"/>
      <c r="D677" s="164"/>
      <c r="E677" s="164"/>
      <c r="F677" s="164"/>
      <c r="G677" s="164"/>
      <c r="H677" s="164"/>
      <c r="I677" s="164"/>
      <c r="J677" s="164"/>
      <c r="K677" s="164"/>
      <c r="L677" s="164"/>
      <c r="M677" s="164"/>
      <c r="N677" s="164"/>
      <c r="O677" s="164"/>
      <c r="P677" s="164"/>
      <c r="Q677" s="164"/>
      <c r="R677" s="164"/>
      <c r="S677" s="164"/>
      <c r="T677" s="164"/>
      <c r="U677" s="164"/>
      <c r="V677" s="164"/>
      <c r="W677" s="164"/>
      <c r="X677" s="164"/>
      <c r="Y677" s="164"/>
      <c r="Z677" s="164"/>
      <c r="AA677" s="164"/>
      <c r="AB677" s="164"/>
      <c r="AC677" s="164"/>
      <c r="AD677" s="164"/>
      <c r="AE677" s="164"/>
      <c r="AF677" s="164"/>
      <c r="AG677" s="164"/>
    </row>
    <row r="678" ht="15.75" customHeight="1" spans="1:33" x14ac:dyDescent="0.25">
      <c r="A678" s="164"/>
      <c r="B678" s="164"/>
      <c r="C678" s="164"/>
      <c r="D678" s="164"/>
      <c r="E678" s="164"/>
      <c r="F678" s="164"/>
      <c r="G678" s="164"/>
      <c r="H678" s="164"/>
      <c r="I678" s="164"/>
      <c r="J678" s="164"/>
      <c r="K678" s="164"/>
      <c r="L678" s="164"/>
      <c r="M678" s="164"/>
      <c r="N678" s="164"/>
      <c r="O678" s="164"/>
      <c r="P678" s="164"/>
      <c r="Q678" s="164"/>
      <c r="R678" s="164"/>
      <c r="S678" s="164"/>
      <c r="T678" s="164"/>
      <c r="U678" s="164"/>
      <c r="V678" s="164"/>
      <c r="W678" s="164"/>
      <c r="X678" s="164"/>
      <c r="Y678" s="164"/>
      <c r="Z678" s="164"/>
      <c r="AA678" s="164"/>
      <c r="AB678" s="164"/>
      <c r="AC678" s="164"/>
      <c r="AD678" s="164"/>
      <c r="AE678" s="164"/>
      <c r="AF678" s="164"/>
      <c r="AG678" s="164"/>
    </row>
    <row r="679" ht="15.75" customHeight="1" spans="1:33" x14ac:dyDescent="0.25">
      <c r="A679" s="164"/>
      <c r="B679" s="164"/>
      <c r="C679" s="164"/>
      <c r="D679" s="164"/>
      <c r="E679" s="164"/>
      <c r="F679" s="164"/>
      <c r="G679" s="164"/>
      <c r="H679" s="164"/>
      <c r="I679" s="164"/>
      <c r="J679" s="164"/>
      <c r="K679" s="164"/>
      <c r="L679" s="164"/>
      <c r="M679" s="164"/>
      <c r="N679" s="164"/>
      <c r="O679" s="164"/>
      <c r="P679" s="164"/>
      <c r="Q679" s="164"/>
      <c r="R679" s="164"/>
      <c r="S679" s="164"/>
      <c r="T679" s="164"/>
      <c r="U679" s="164"/>
      <c r="V679" s="164"/>
      <c r="W679" s="164"/>
      <c r="X679" s="164"/>
      <c r="Y679" s="164"/>
      <c r="Z679" s="164"/>
      <c r="AA679" s="164"/>
      <c r="AB679" s="164"/>
      <c r="AC679" s="164"/>
      <c r="AD679" s="164"/>
      <c r="AE679" s="164"/>
      <c r="AF679" s="164"/>
      <c r="AG679" s="164"/>
    </row>
    <row r="680" ht="15.75" customHeight="1" spans="1:33" x14ac:dyDescent="0.25">
      <c r="A680" s="164"/>
      <c r="B680" s="164"/>
      <c r="C680" s="164"/>
      <c r="D680" s="164"/>
      <c r="E680" s="164"/>
      <c r="F680" s="164"/>
      <c r="G680" s="164"/>
      <c r="H680" s="164"/>
      <c r="I680" s="164"/>
      <c r="J680" s="164"/>
      <c r="K680" s="164"/>
      <c r="L680" s="164"/>
      <c r="M680" s="164"/>
      <c r="N680" s="164"/>
      <c r="O680" s="164"/>
      <c r="P680" s="164"/>
      <c r="Q680" s="164"/>
      <c r="R680" s="164"/>
      <c r="S680" s="164"/>
      <c r="T680" s="164"/>
      <c r="U680" s="164"/>
      <c r="V680" s="164"/>
      <c r="W680" s="164"/>
      <c r="X680" s="164"/>
      <c r="Y680" s="164"/>
      <c r="Z680" s="164"/>
      <c r="AA680" s="164"/>
      <c r="AB680" s="164"/>
      <c r="AC680" s="164"/>
      <c r="AD680" s="164"/>
      <c r="AE680" s="164"/>
      <c r="AF680" s="164"/>
      <c r="AG680" s="164"/>
    </row>
    <row r="681" ht="15.75" customHeight="1" spans="1:33" x14ac:dyDescent="0.25">
      <c r="A681" s="164"/>
      <c r="B681" s="164"/>
      <c r="C681" s="164"/>
      <c r="D681" s="164"/>
      <c r="E681" s="164"/>
      <c r="F681" s="164"/>
      <c r="G681" s="164"/>
      <c r="H681" s="164"/>
      <c r="I681" s="164"/>
      <c r="J681" s="164"/>
      <c r="K681" s="164"/>
      <c r="L681" s="164"/>
      <c r="M681" s="164"/>
      <c r="N681" s="164"/>
      <c r="O681" s="164"/>
      <c r="P681" s="164"/>
      <c r="Q681" s="164"/>
      <c r="R681" s="164"/>
      <c r="S681" s="164"/>
      <c r="T681" s="164"/>
      <c r="U681" s="164"/>
      <c r="V681" s="164"/>
      <c r="W681" s="164"/>
      <c r="X681" s="164"/>
      <c r="Y681" s="164"/>
      <c r="Z681" s="164"/>
      <c r="AA681" s="164"/>
      <c r="AB681" s="164"/>
      <c r="AC681" s="164"/>
      <c r="AD681" s="164"/>
      <c r="AE681" s="164"/>
      <c r="AF681" s="164"/>
      <c r="AG681" s="164"/>
    </row>
    <row r="682" ht="15.75" customHeight="1" spans="1:33" x14ac:dyDescent="0.25">
      <c r="A682" s="164"/>
      <c r="B682" s="164"/>
      <c r="C682" s="164"/>
      <c r="D682" s="164"/>
      <c r="E682" s="164"/>
      <c r="F682" s="164"/>
      <c r="G682" s="164"/>
      <c r="H682" s="164"/>
      <c r="I682" s="164"/>
      <c r="J682" s="164"/>
      <c r="K682" s="164"/>
      <c r="L682" s="164"/>
      <c r="M682" s="164"/>
      <c r="N682" s="164"/>
      <c r="O682" s="164"/>
      <c r="P682" s="164"/>
      <c r="Q682" s="164"/>
      <c r="R682" s="164"/>
      <c r="S682" s="164"/>
      <c r="T682" s="164"/>
      <c r="U682" s="164"/>
      <c r="V682" s="164"/>
      <c r="W682" s="164"/>
      <c r="X682" s="164"/>
      <c r="Y682" s="164"/>
      <c r="Z682" s="164"/>
      <c r="AA682" s="164"/>
      <c r="AB682" s="164"/>
      <c r="AC682" s="164"/>
      <c r="AD682" s="164"/>
      <c r="AE682" s="164"/>
      <c r="AF682" s="164"/>
      <c r="AG682" s="164"/>
    </row>
    <row r="683" ht="15.75" customHeight="1" spans="1:33" x14ac:dyDescent="0.25">
      <c r="A683" s="164"/>
      <c r="B683" s="164"/>
      <c r="C683" s="164"/>
      <c r="D683" s="164"/>
      <c r="E683" s="164"/>
      <c r="F683" s="164"/>
      <c r="G683" s="164"/>
      <c r="H683" s="164"/>
      <c r="I683" s="164"/>
      <c r="J683" s="164"/>
      <c r="K683" s="164"/>
      <c r="L683" s="164"/>
      <c r="M683" s="164"/>
      <c r="N683" s="164"/>
      <c r="O683" s="164"/>
      <c r="P683" s="164"/>
      <c r="Q683" s="164"/>
      <c r="R683" s="164"/>
      <c r="S683" s="164"/>
      <c r="T683" s="164"/>
      <c r="U683" s="164"/>
      <c r="V683" s="164"/>
      <c r="W683" s="164"/>
      <c r="X683" s="164"/>
      <c r="Y683" s="164"/>
      <c r="Z683" s="164"/>
      <c r="AA683" s="164"/>
      <c r="AB683" s="164"/>
      <c r="AC683" s="164"/>
      <c r="AD683" s="164"/>
      <c r="AE683" s="164"/>
      <c r="AF683" s="164"/>
      <c r="AG683" s="164"/>
    </row>
    <row r="684" ht="15.75" customHeight="1" spans="1:33" x14ac:dyDescent="0.25">
      <c r="A684" s="164"/>
      <c r="B684" s="164"/>
      <c r="C684" s="164"/>
      <c r="D684" s="164"/>
      <c r="E684" s="164"/>
      <c r="F684" s="164"/>
      <c r="G684" s="164"/>
      <c r="H684" s="164"/>
      <c r="I684" s="164"/>
      <c r="J684" s="164"/>
      <c r="K684" s="164"/>
      <c r="L684" s="164"/>
      <c r="M684" s="164"/>
      <c r="N684" s="164"/>
      <c r="O684" s="164"/>
      <c r="P684" s="164"/>
      <c r="Q684" s="164"/>
      <c r="R684" s="164"/>
      <c r="S684" s="164"/>
      <c r="T684" s="164"/>
      <c r="U684" s="164"/>
      <c r="V684" s="164"/>
      <c r="W684" s="164"/>
      <c r="X684" s="164"/>
      <c r="Y684" s="164"/>
      <c r="Z684" s="164"/>
      <c r="AA684" s="164"/>
      <c r="AB684" s="164"/>
      <c r="AC684" s="164"/>
      <c r="AD684" s="164"/>
      <c r="AE684" s="164"/>
      <c r="AF684" s="164"/>
      <c r="AG684" s="164"/>
    </row>
    <row r="685" ht="15.75" customHeight="1" spans="1:33" x14ac:dyDescent="0.25">
      <c r="A685" s="164"/>
      <c r="B685" s="164"/>
      <c r="C685" s="164"/>
      <c r="D685" s="164"/>
      <c r="E685" s="164"/>
      <c r="F685" s="164"/>
      <c r="G685" s="164"/>
      <c r="H685" s="164"/>
      <c r="I685" s="164"/>
      <c r="J685" s="164"/>
      <c r="K685" s="164"/>
      <c r="L685" s="164"/>
      <c r="M685" s="164"/>
      <c r="N685" s="164"/>
      <c r="O685" s="164"/>
      <c r="P685" s="164"/>
      <c r="Q685" s="164"/>
      <c r="R685" s="164"/>
      <c r="S685" s="164"/>
      <c r="T685" s="164"/>
      <c r="U685" s="164"/>
      <c r="V685" s="164"/>
      <c r="W685" s="164"/>
      <c r="X685" s="164"/>
      <c r="Y685" s="164"/>
      <c r="Z685" s="164"/>
      <c r="AA685" s="164"/>
      <c r="AB685" s="164"/>
      <c r="AC685" s="164"/>
      <c r="AD685" s="164"/>
      <c r="AE685" s="164"/>
      <c r="AF685" s="164"/>
      <c r="AG685" s="164"/>
    </row>
    <row r="686" ht="15.75" customHeight="1" spans="1:33" x14ac:dyDescent="0.25">
      <c r="A686" s="164"/>
      <c r="B686" s="164"/>
      <c r="C686" s="164"/>
      <c r="D686" s="164"/>
      <c r="E686" s="164"/>
      <c r="F686" s="164"/>
      <c r="G686" s="164"/>
      <c r="H686" s="164"/>
      <c r="I686" s="164"/>
      <c r="J686" s="164"/>
      <c r="K686" s="164"/>
      <c r="L686" s="164"/>
      <c r="M686" s="164"/>
      <c r="N686" s="164"/>
      <c r="O686" s="164"/>
      <c r="P686" s="164"/>
      <c r="Q686" s="164"/>
      <c r="R686" s="164"/>
      <c r="S686" s="164"/>
      <c r="T686" s="164"/>
      <c r="U686" s="164"/>
      <c r="V686" s="164"/>
      <c r="W686" s="164"/>
      <c r="X686" s="164"/>
      <c r="Y686" s="164"/>
      <c r="Z686" s="164"/>
      <c r="AA686" s="164"/>
      <c r="AB686" s="164"/>
      <c r="AC686" s="164"/>
      <c r="AD686" s="164"/>
      <c r="AE686" s="164"/>
      <c r="AF686" s="164"/>
      <c r="AG686" s="164"/>
    </row>
    <row r="687" ht="15.75" customHeight="1" spans="1:33" x14ac:dyDescent="0.25">
      <c r="A687" s="164"/>
      <c r="B687" s="164"/>
      <c r="C687" s="164"/>
      <c r="D687" s="164"/>
      <c r="E687" s="164"/>
      <c r="F687" s="164"/>
      <c r="G687" s="164"/>
      <c r="H687" s="164"/>
      <c r="I687" s="164"/>
      <c r="J687" s="164"/>
      <c r="K687" s="164"/>
      <c r="L687" s="164"/>
      <c r="M687" s="164"/>
      <c r="N687" s="164"/>
      <c r="O687" s="164"/>
      <c r="P687" s="164"/>
      <c r="Q687" s="164"/>
      <c r="R687" s="164"/>
      <c r="S687" s="164"/>
      <c r="T687" s="164"/>
      <c r="U687" s="164"/>
      <c r="V687" s="164"/>
      <c r="W687" s="164"/>
      <c r="X687" s="164"/>
      <c r="Y687" s="164"/>
      <c r="Z687" s="164"/>
      <c r="AA687" s="164"/>
      <c r="AB687" s="164"/>
      <c r="AC687" s="164"/>
      <c r="AD687" s="164"/>
      <c r="AE687" s="164"/>
      <c r="AF687" s="164"/>
      <c r="AG687" s="164"/>
    </row>
    <row r="688" ht="15.75" customHeight="1" spans="1:33" x14ac:dyDescent="0.25">
      <c r="A688" s="164"/>
      <c r="B688" s="164"/>
      <c r="C688" s="164"/>
      <c r="D688" s="164"/>
      <c r="E688" s="164"/>
      <c r="F688" s="164"/>
      <c r="G688" s="164"/>
      <c r="H688" s="164"/>
      <c r="I688" s="164"/>
      <c r="J688" s="164"/>
      <c r="K688" s="164"/>
      <c r="L688" s="164"/>
      <c r="M688" s="164"/>
      <c r="N688" s="164"/>
      <c r="O688" s="164"/>
      <c r="P688" s="164"/>
      <c r="Q688" s="164"/>
      <c r="R688" s="164"/>
      <c r="S688" s="164"/>
      <c r="T688" s="164"/>
      <c r="U688" s="164"/>
      <c r="V688" s="164"/>
      <c r="W688" s="164"/>
      <c r="X688" s="164"/>
      <c r="Y688" s="164"/>
      <c r="Z688" s="164"/>
      <c r="AA688" s="164"/>
      <c r="AB688" s="164"/>
      <c r="AC688" s="164"/>
      <c r="AD688" s="164"/>
      <c r="AE688" s="164"/>
      <c r="AF688" s="164"/>
      <c r="AG688" s="164"/>
    </row>
    <row r="689" ht="15.75" customHeight="1" spans="1:33" x14ac:dyDescent="0.25">
      <c r="A689" s="164"/>
      <c r="B689" s="164"/>
      <c r="C689" s="164"/>
      <c r="D689" s="164"/>
      <c r="E689" s="164"/>
      <c r="F689" s="164"/>
      <c r="G689" s="164"/>
      <c r="H689" s="164"/>
      <c r="I689" s="164"/>
      <c r="J689" s="164"/>
      <c r="K689" s="164"/>
      <c r="L689" s="164"/>
      <c r="M689" s="164"/>
      <c r="N689" s="164"/>
      <c r="O689" s="164"/>
      <c r="P689" s="164"/>
      <c r="Q689" s="164"/>
      <c r="R689" s="164"/>
      <c r="S689" s="164"/>
      <c r="T689" s="164"/>
      <c r="U689" s="164"/>
      <c r="V689" s="164"/>
      <c r="W689" s="164"/>
      <c r="X689" s="164"/>
      <c r="Y689" s="164"/>
      <c r="Z689" s="164"/>
      <c r="AA689" s="164"/>
      <c r="AB689" s="164"/>
      <c r="AC689" s="164"/>
      <c r="AD689" s="164"/>
      <c r="AE689" s="164"/>
      <c r="AF689" s="164"/>
      <c r="AG689" s="164"/>
    </row>
    <row r="690" ht="15.75" customHeight="1" spans="1:33" x14ac:dyDescent="0.25">
      <c r="A690" s="164"/>
      <c r="B690" s="164"/>
      <c r="C690" s="164"/>
      <c r="D690" s="164"/>
      <c r="E690" s="164"/>
      <c r="F690" s="164"/>
      <c r="G690" s="164"/>
      <c r="H690" s="164"/>
      <c r="I690" s="164"/>
      <c r="J690" s="164"/>
      <c r="K690" s="164"/>
      <c r="L690" s="164"/>
      <c r="M690" s="164"/>
      <c r="N690" s="164"/>
      <c r="O690" s="164"/>
      <c r="P690" s="164"/>
      <c r="Q690" s="164"/>
      <c r="R690" s="164"/>
      <c r="S690" s="164"/>
      <c r="T690" s="164"/>
      <c r="U690" s="164"/>
      <c r="V690" s="164"/>
      <c r="W690" s="164"/>
      <c r="X690" s="164"/>
      <c r="Y690" s="164"/>
      <c r="Z690" s="164"/>
      <c r="AA690" s="164"/>
      <c r="AB690" s="164"/>
      <c r="AC690" s="164"/>
      <c r="AD690" s="164"/>
      <c r="AE690" s="164"/>
      <c r="AF690" s="164"/>
      <c r="AG690" s="164"/>
    </row>
    <row r="691" ht="15.75" customHeight="1" spans="1:33" x14ac:dyDescent="0.25">
      <c r="A691" s="164"/>
      <c r="B691" s="164"/>
      <c r="C691" s="164"/>
      <c r="D691" s="164"/>
      <c r="E691" s="164"/>
      <c r="F691" s="164"/>
      <c r="G691" s="164"/>
      <c r="H691" s="164"/>
      <c r="I691" s="164"/>
      <c r="J691" s="164"/>
      <c r="K691" s="164"/>
      <c r="L691" s="164"/>
      <c r="M691" s="164"/>
      <c r="N691" s="164"/>
      <c r="O691" s="164"/>
      <c r="P691" s="164"/>
      <c r="Q691" s="164"/>
      <c r="R691" s="164"/>
      <c r="S691" s="164"/>
      <c r="T691" s="164"/>
      <c r="U691" s="164"/>
      <c r="V691" s="164"/>
      <c r="W691" s="164"/>
      <c r="X691" s="164"/>
      <c r="Y691" s="164"/>
      <c r="Z691" s="164"/>
      <c r="AA691" s="164"/>
      <c r="AB691" s="164"/>
      <c r="AC691" s="164"/>
      <c r="AD691" s="164"/>
      <c r="AE691" s="164"/>
      <c r="AF691" s="164"/>
      <c r="AG691" s="164"/>
    </row>
    <row r="692" ht="15.75" customHeight="1" spans="1:33" x14ac:dyDescent="0.25">
      <c r="A692" s="164"/>
      <c r="B692" s="164"/>
      <c r="C692" s="164"/>
      <c r="D692" s="164"/>
      <c r="E692" s="164"/>
      <c r="F692" s="164"/>
      <c r="G692" s="164"/>
      <c r="H692" s="164"/>
      <c r="I692" s="164"/>
      <c r="J692" s="164"/>
      <c r="K692" s="164"/>
      <c r="L692" s="164"/>
      <c r="M692" s="164"/>
      <c r="N692" s="164"/>
      <c r="O692" s="164"/>
      <c r="P692" s="164"/>
      <c r="Q692" s="164"/>
      <c r="R692" s="164"/>
      <c r="S692" s="164"/>
      <c r="T692" s="164"/>
      <c r="U692" s="164"/>
      <c r="V692" s="164"/>
      <c r="W692" s="164"/>
      <c r="X692" s="164"/>
      <c r="Y692" s="164"/>
      <c r="Z692" s="164"/>
      <c r="AA692" s="164"/>
      <c r="AB692" s="164"/>
      <c r="AC692" s="164"/>
      <c r="AD692" s="164"/>
      <c r="AE692" s="164"/>
      <c r="AF692" s="164"/>
      <c r="AG692" s="164"/>
    </row>
    <row r="693" ht="15.75" customHeight="1" spans="1:33" x14ac:dyDescent="0.25">
      <c r="A693" s="164"/>
      <c r="B693" s="164"/>
      <c r="C693" s="164"/>
      <c r="D693" s="164"/>
      <c r="E693" s="164"/>
      <c r="F693" s="164"/>
      <c r="G693" s="164"/>
      <c r="H693" s="164"/>
      <c r="I693" s="164"/>
      <c r="J693" s="164"/>
      <c r="K693" s="164"/>
      <c r="L693" s="164"/>
      <c r="M693" s="164"/>
      <c r="N693" s="164"/>
      <c r="O693" s="164"/>
      <c r="P693" s="164"/>
      <c r="Q693" s="164"/>
      <c r="R693" s="164"/>
      <c r="S693" s="164"/>
      <c r="T693" s="164"/>
      <c r="U693" s="164"/>
      <c r="V693" s="164"/>
      <c r="W693" s="164"/>
      <c r="X693" s="164"/>
      <c r="Y693" s="164"/>
      <c r="Z693" s="164"/>
      <c r="AA693" s="164"/>
      <c r="AB693" s="164"/>
      <c r="AC693" s="164"/>
      <c r="AD693" s="164"/>
      <c r="AE693" s="164"/>
      <c r="AF693" s="164"/>
      <c r="AG693" s="164"/>
    </row>
    <row r="694" ht="15.75" customHeight="1" spans="1:33" x14ac:dyDescent="0.25">
      <c r="A694" s="164"/>
      <c r="B694" s="164"/>
      <c r="C694" s="164"/>
      <c r="D694" s="164"/>
      <c r="E694" s="164"/>
      <c r="F694" s="164"/>
      <c r="G694" s="164"/>
      <c r="H694" s="164"/>
      <c r="I694" s="164"/>
      <c r="J694" s="164"/>
      <c r="K694" s="164"/>
      <c r="L694" s="164"/>
      <c r="M694" s="164"/>
      <c r="N694" s="164"/>
      <c r="O694" s="164"/>
      <c r="P694" s="164"/>
      <c r="Q694" s="164"/>
      <c r="R694" s="164"/>
      <c r="S694" s="164"/>
      <c r="T694" s="164"/>
      <c r="U694" s="164"/>
      <c r="V694" s="164"/>
      <c r="W694" s="164"/>
      <c r="X694" s="164"/>
      <c r="Y694" s="164"/>
      <c r="Z694" s="164"/>
      <c r="AA694" s="164"/>
      <c r="AB694" s="164"/>
      <c r="AC694" s="164"/>
      <c r="AD694" s="164"/>
      <c r="AE694" s="164"/>
      <c r="AF694" s="164"/>
      <c r="AG694" s="164"/>
    </row>
    <row r="695" ht="15.75" customHeight="1" spans="1:33" x14ac:dyDescent="0.25">
      <c r="A695" s="164"/>
      <c r="B695" s="164"/>
      <c r="C695" s="164"/>
      <c r="D695" s="164"/>
      <c r="E695" s="164"/>
      <c r="F695" s="164"/>
      <c r="G695" s="164"/>
      <c r="H695" s="164"/>
      <c r="I695" s="164"/>
      <c r="J695" s="164"/>
      <c r="K695" s="164"/>
      <c r="L695" s="164"/>
      <c r="M695" s="164"/>
      <c r="N695" s="164"/>
      <c r="O695" s="164"/>
      <c r="P695" s="164"/>
      <c r="Q695" s="164"/>
      <c r="R695" s="164"/>
      <c r="S695" s="164"/>
      <c r="T695" s="164"/>
      <c r="U695" s="164"/>
      <c r="V695" s="164"/>
      <c r="W695" s="164"/>
      <c r="X695" s="164"/>
      <c r="Y695" s="164"/>
      <c r="Z695" s="164"/>
      <c r="AA695" s="164"/>
      <c r="AB695" s="164"/>
      <c r="AC695" s="164"/>
      <c r="AD695" s="164"/>
      <c r="AE695" s="164"/>
      <c r="AF695" s="164"/>
      <c r="AG695" s="164"/>
    </row>
    <row r="696" ht="15.75" customHeight="1" spans="1:33" x14ac:dyDescent="0.25">
      <c r="A696" s="164"/>
      <c r="B696" s="164"/>
      <c r="C696" s="164"/>
      <c r="D696" s="164"/>
      <c r="E696" s="164"/>
      <c r="F696" s="164"/>
      <c r="G696" s="164"/>
      <c r="H696" s="164"/>
      <c r="I696" s="164"/>
      <c r="J696" s="164"/>
      <c r="K696" s="164"/>
      <c r="L696" s="164"/>
      <c r="M696" s="164"/>
      <c r="N696" s="164"/>
      <c r="O696" s="164"/>
      <c r="P696" s="164"/>
      <c r="Q696" s="164"/>
      <c r="R696" s="164"/>
      <c r="S696" s="164"/>
      <c r="T696" s="164"/>
      <c r="U696" s="164"/>
      <c r="V696" s="164"/>
      <c r="W696" s="164"/>
      <c r="X696" s="164"/>
      <c r="Y696" s="164"/>
      <c r="Z696" s="164"/>
      <c r="AA696" s="164"/>
      <c r="AB696" s="164"/>
      <c r="AC696" s="164"/>
      <c r="AD696" s="164"/>
      <c r="AE696" s="164"/>
      <c r="AF696" s="164"/>
      <c r="AG696" s="164"/>
    </row>
    <row r="697" ht="15.75" customHeight="1" spans="1:33" x14ac:dyDescent="0.25">
      <c r="A697" s="164"/>
      <c r="B697" s="164"/>
      <c r="C697" s="164"/>
      <c r="D697" s="164"/>
      <c r="E697" s="164"/>
      <c r="F697" s="164"/>
      <c r="G697" s="164"/>
      <c r="H697" s="164"/>
      <c r="I697" s="164"/>
      <c r="J697" s="164"/>
      <c r="K697" s="164"/>
      <c r="L697" s="164"/>
      <c r="M697" s="164"/>
      <c r="N697" s="164"/>
      <c r="O697" s="164"/>
      <c r="P697" s="164"/>
      <c r="Q697" s="164"/>
      <c r="R697" s="164"/>
      <c r="S697" s="164"/>
      <c r="T697" s="164"/>
      <c r="U697" s="164"/>
      <c r="V697" s="164"/>
      <c r="W697" s="164"/>
      <c r="X697" s="164"/>
      <c r="Y697" s="164"/>
      <c r="Z697" s="164"/>
      <c r="AA697" s="164"/>
      <c r="AB697" s="164"/>
      <c r="AC697" s="164"/>
      <c r="AD697" s="164"/>
      <c r="AE697" s="164"/>
      <c r="AF697" s="164"/>
      <c r="AG697" s="164"/>
    </row>
    <row r="698" ht="15.75" customHeight="1" spans="1:33" x14ac:dyDescent="0.25">
      <c r="A698" s="164"/>
      <c r="B698" s="164"/>
      <c r="C698" s="164"/>
      <c r="D698" s="164"/>
      <c r="E698" s="164"/>
      <c r="F698" s="164"/>
      <c r="G698" s="164"/>
      <c r="H698" s="164"/>
      <c r="I698" s="164"/>
      <c r="J698" s="164"/>
      <c r="K698" s="164"/>
      <c r="L698" s="164"/>
      <c r="M698" s="164"/>
      <c r="N698" s="164"/>
      <c r="O698" s="164"/>
      <c r="P698" s="164"/>
      <c r="Q698" s="164"/>
      <c r="R698" s="164"/>
      <c r="S698" s="164"/>
      <c r="T698" s="164"/>
      <c r="U698" s="164"/>
      <c r="V698" s="164"/>
      <c r="W698" s="164"/>
      <c r="X698" s="164"/>
      <c r="Y698" s="164"/>
      <c r="Z698" s="164"/>
      <c r="AA698" s="164"/>
      <c r="AB698" s="164"/>
      <c r="AC698" s="164"/>
      <c r="AD698" s="164"/>
      <c r="AE698" s="164"/>
      <c r="AF698" s="164"/>
      <c r="AG698" s="164"/>
    </row>
    <row r="699" ht="15.75" customHeight="1" spans="1:33" x14ac:dyDescent="0.25">
      <c r="A699" s="164"/>
      <c r="B699" s="164"/>
      <c r="C699" s="164"/>
      <c r="D699" s="164"/>
      <c r="E699" s="164"/>
      <c r="F699" s="164"/>
      <c r="G699" s="164"/>
      <c r="H699" s="164"/>
      <c r="I699" s="164"/>
      <c r="J699" s="164"/>
      <c r="K699" s="164"/>
      <c r="L699" s="164"/>
      <c r="M699" s="164"/>
      <c r="N699" s="164"/>
      <c r="O699" s="164"/>
      <c r="P699" s="164"/>
      <c r="Q699" s="164"/>
      <c r="R699" s="164"/>
      <c r="S699" s="164"/>
      <c r="T699" s="164"/>
      <c r="U699" s="164"/>
      <c r="V699" s="164"/>
      <c r="W699" s="164"/>
      <c r="X699" s="164"/>
      <c r="Y699" s="164"/>
      <c r="Z699" s="164"/>
      <c r="AA699" s="164"/>
      <c r="AB699" s="164"/>
      <c r="AC699" s="164"/>
      <c r="AD699" s="164"/>
      <c r="AE699" s="164"/>
      <c r="AF699" s="164"/>
      <c r="AG699" s="164"/>
    </row>
    <row r="700" ht="15.75" customHeight="1" spans="1:33" x14ac:dyDescent="0.25">
      <c r="A700" s="164"/>
      <c r="B700" s="164"/>
      <c r="C700" s="164"/>
      <c r="D700" s="164"/>
      <c r="E700" s="164"/>
      <c r="F700" s="164"/>
      <c r="G700" s="164"/>
      <c r="H700" s="164"/>
      <c r="I700" s="164"/>
      <c r="J700" s="164"/>
      <c r="K700" s="164"/>
      <c r="L700" s="164"/>
      <c r="M700" s="164"/>
      <c r="N700" s="164"/>
      <c r="O700" s="164"/>
      <c r="P700" s="164"/>
      <c r="Q700" s="164"/>
      <c r="R700" s="164"/>
      <c r="S700" s="164"/>
      <c r="T700" s="164"/>
      <c r="U700" s="164"/>
      <c r="V700" s="164"/>
      <c r="W700" s="164"/>
      <c r="X700" s="164"/>
      <c r="Y700" s="164"/>
      <c r="Z700" s="164"/>
      <c r="AA700" s="164"/>
      <c r="AB700" s="164"/>
      <c r="AC700" s="164"/>
      <c r="AD700" s="164"/>
      <c r="AE700" s="164"/>
      <c r="AF700" s="164"/>
      <c r="AG700" s="164"/>
    </row>
    <row r="701" ht="15.75" customHeight="1" spans="1:33" x14ac:dyDescent="0.25">
      <c r="A701" s="164"/>
      <c r="B701" s="164"/>
      <c r="C701" s="164"/>
      <c r="D701" s="164"/>
      <c r="E701" s="164"/>
      <c r="F701" s="164"/>
      <c r="G701" s="164"/>
      <c r="H701" s="164"/>
      <c r="I701" s="164"/>
      <c r="J701" s="164"/>
      <c r="K701" s="164"/>
      <c r="L701" s="164"/>
      <c r="M701" s="164"/>
      <c r="N701" s="164"/>
      <c r="O701" s="164"/>
      <c r="P701" s="164"/>
      <c r="Q701" s="164"/>
      <c r="R701" s="164"/>
      <c r="S701" s="164"/>
      <c r="T701" s="164"/>
      <c r="U701" s="164"/>
      <c r="V701" s="164"/>
      <c r="W701" s="164"/>
      <c r="X701" s="164"/>
      <c r="Y701" s="164"/>
      <c r="Z701" s="164"/>
      <c r="AA701" s="164"/>
      <c r="AB701" s="164"/>
      <c r="AC701" s="164"/>
      <c r="AD701" s="164"/>
      <c r="AE701" s="164"/>
      <c r="AF701" s="164"/>
      <c r="AG701" s="164"/>
    </row>
    <row r="702" ht="15.75" customHeight="1" spans="1:33" x14ac:dyDescent="0.25">
      <c r="A702" s="164"/>
      <c r="B702" s="164"/>
      <c r="C702" s="164"/>
      <c r="D702" s="164"/>
      <c r="E702" s="164"/>
      <c r="F702" s="164"/>
      <c r="G702" s="164"/>
      <c r="H702" s="164"/>
      <c r="I702" s="164"/>
      <c r="J702" s="164"/>
      <c r="K702" s="164"/>
      <c r="L702" s="164"/>
      <c r="M702" s="164"/>
      <c r="N702" s="164"/>
      <c r="O702" s="164"/>
      <c r="P702" s="164"/>
      <c r="Q702" s="164"/>
      <c r="R702" s="164"/>
      <c r="S702" s="164"/>
      <c r="T702" s="164"/>
      <c r="U702" s="164"/>
      <c r="V702" s="164"/>
      <c r="W702" s="164"/>
      <c r="X702" s="164"/>
      <c r="Y702" s="164"/>
      <c r="Z702" s="164"/>
      <c r="AA702" s="164"/>
      <c r="AB702" s="164"/>
      <c r="AC702" s="164"/>
      <c r="AD702" s="164"/>
      <c r="AE702" s="164"/>
      <c r="AF702" s="164"/>
      <c r="AG702" s="164"/>
    </row>
    <row r="703" ht="15.75" customHeight="1" spans="1:33" x14ac:dyDescent="0.25">
      <c r="A703" s="164"/>
      <c r="B703" s="164"/>
      <c r="C703" s="164"/>
      <c r="D703" s="164"/>
      <c r="E703" s="164"/>
      <c r="F703" s="164"/>
      <c r="G703" s="164"/>
      <c r="H703" s="164"/>
      <c r="I703" s="164"/>
      <c r="J703" s="164"/>
      <c r="K703" s="164"/>
      <c r="L703" s="164"/>
      <c r="M703" s="164"/>
      <c r="N703" s="164"/>
      <c r="O703" s="164"/>
      <c r="P703" s="164"/>
      <c r="Q703" s="164"/>
      <c r="R703" s="164"/>
      <c r="S703" s="164"/>
      <c r="T703" s="164"/>
      <c r="U703" s="164"/>
      <c r="V703" s="164"/>
      <c r="W703" s="164"/>
      <c r="X703" s="164"/>
      <c r="Y703" s="164"/>
      <c r="Z703" s="164"/>
      <c r="AA703" s="164"/>
      <c r="AB703" s="164"/>
      <c r="AC703" s="164"/>
      <c r="AD703" s="164"/>
      <c r="AE703" s="164"/>
      <c r="AF703" s="164"/>
      <c r="AG703" s="164"/>
    </row>
    <row r="704" ht="15.75" customHeight="1" spans="1:33" x14ac:dyDescent="0.25">
      <c r="A704" s="164"/>
      <c r="B704" s="164"/>
      <c r="C704" s="164"/>
      <c r="D704" s="164"/>
      <c r="E704" s="164"/>
      <c r="F704" s="164"/>
      <c r="G704" s="164"/>
      <c r="H704" s="164"/>
      <c r="I704" s="164"/>
      <c r="J704" s="164"/>
      <c r="K704" s="164"/>
      <c r="L704" s="164"/>
      <c r="M704" s="164"/>
      <c r="N704" s="164"/>
      <c r="O704" s="164"/>
      <c r="P704" s="164"/>
      <c r="Q704" s="164"/>
      <c r="R704" s="164"/>
      <c r="S704" s="164"/>
      <c r="T704" s="164"/>
      <c r="U704" s="164"/>
      <c r="V704" s="164"/>
      <c r="W704" s="164"/>
      <c r="X704" s="164"/>
      <c r="Y704" s="164"/>
      <c r="Z704" s="164"/>
      <c r="AA704" s="164"/>
      <c r="AB704" s="164"/>
      <c r="AC704" s="164"/>
      <c r="AD704" s="164"/>
      <c r="AE704" s="164"/>
      <c r="AF704" s="164"/>
      <c r="AG704" s="164"/>
    </row>
    <row r="705" ht="15.75" customHeight="1" spans="1:33" x14ac:dyDescent="0.25">
      <c r="A705" s="164"/>
      <c r="B705" s="164"/>
      <c r="C705" s="164"/>
      <c r="D705" s="164"/>
      <c r="E705" s="164"/>
      <c r="F705" s="164"/>
      <c r="G705" s="164"/>
      <c r="H705" s="164"/>
      <c r="I705" s="164"/>
      <c r="J705" s="164"/>
      <c r="K705" s="164"/>
      <c r="L705" s="164"/>
      <c r="M705" s="164"/>
      <c r="N705" s="164"/>
      <c r="O705" s="164"/>
      <c r="P705" s="164"/>
      <c r="Q705" s="164"/>
      <c r="R705" s="164"/>
      <c r="S705" s="164"/>
      <c r="T705" s="164"/>
      <c r="U705" s="164"/>
      <c r="V705" s="164"/>
      <c r="W705" s="164"/>
      <c r="X705" s="164"/>
      <c r="Y705" s="164"/>
      <c r="Z705" s="164"/>
      <c r="AA705" s="164"/>
      <c r="AB705" s="164"/>
      <c r="AC705" s="164"/>
      <c r="AD705" s="164"/>
      <c r="AE705" s="164"/>
      <c r="AF705" s="164"/>
      <c r="AG705" s="164"/>
    </row>
    <row r="706" ht="15.75" customHeight="1" spans="1:33" x14ac:dyDescent="0.25">
      <c r="A706" s="164"/>
      <c r="B706" s="164"/>
      <c r="C706" s="164"/>
      <c r="D706" s="164"/>
      <c r="E706" s="164"/>
      <c r="F706" s="164"/>
      <c r="G706" s="164"/>
      <c r="H706" s="164"/>
      <c r="I706" s="164"/>
      <c r="J706" s="164"/>
      <c r="K706" s="164"/>
      <c r="L706" s="164"/>
      <c r="M706" s="164"/>
      <c r="N706" s="164"/>
      <c r="O706" s="164"/>
      <c r="P706" s="164"/>
      <c r="Q706" s="164"/>
      <c r="R706" s="164"/>
      <c r="S706" s="164"/>
      <c r="T706" s="164"/>
      <c r="U706" s="164"/>
      <c r="V706" s="164"/>
      <c r="W706" s="164"/>
      <c r="X706" s="164"/>
      <c r="Y706" s="164"/>
      <c r="Z706" s="164"/>
      <c r="AA706" s="164"/>
      <c r="AB706" s="164"/>
      <c r="AC706" s="164"/>
      <c r="AD706" s="164"/>
      <c r="AE706" s="164"/>
      <c r="AF706" s="164"/>
      <c r="AG706" s="164"/>
    </row>
    <row r="707" ht="15.75" customHeight="1" spans="1:33" x14ac:dyDescent="0.25">
      <c r="A707" s="164"/>
      <c r="B707" s="164"/>
      <c r="C707" s="164"/>
      <c r="D707" s="164"/>
      <c r="E707" s="164"/>
      <c r="F707" s="164"/>
      <c r="G707" s="164"/>
      <c r="H707" s="164"/>
      <c r="I707" s="164"/>
      <c r="J707" s="164"/>
      <c r="K707" s="164"/>
      <c r="L707" s="164"/>
      <c r="M707" s="164"/>
      <c r="N707" s="164"/>
      <c r="O707" s="164"/>
      <c r="P707" s="164"/>
      <c r="Q707" s="164"/>
      <c r="R707" s="164"/>
      <c r="S707" s="164"/>
      <c r="T707" s="164"/>
      <c r="U707" s="164"/>
      <c r="V707" s="164"/>
      <c r="W707" s="164"/>
      <c r="X707" s="164"/>
      <c r="Y707" s="164"/>
      <c r="Z707" s="164"/>
      <c r="AA707" s="164"/>
      <c r="AB707" s="164"/>
      <c r="AC707" s="164"/>
      <c r="AD707" s="164"/>
      <c r="AE707" s="164"/>
      <c r="AF707" s="164"/>
      <c r="AG707" s="164"/>
    </row>
    <row r="708" ht="15.75" customHeight="1" spans="1:33" x14ac:dyDescent="0.25">
      <c r="A708" s="164"/>
      <c r="B708" s="164"/>
      <c r="C708" s="164"/>
      <c r="D708" s="164"/>
      <c r="E708" s="164"/>
      <c r="F708" s="164"/>
      <c r="G708" s="164"/>
      <c r="H708" s="164"/>
      <c r="I708" s="164"/>
      <c r="J708" s="164"/>
      <c r="K708" s="164"/>
      <c r="L708" s="164"/>
      <c r="M708" s="164"/>
      <c r="N708" s="164"/>
      <c r="O708" s="164"/>
      <c r="P708" s="164"/>
      <c r="Q708" s="164"/>
      <c r="R708" s="164"/>
      <c r="S708" s="164"/>
      <c r="T708" s="164"/>
      <c r="U708" s="164"/>
      <c r="V708" s="164"/>
      <c r="W708" s="164"/>
      <c r="X708" s="164"/>
      <c r="Y708" s="164"/>
      <c r="Z708" s="164"/>
      <c r="AA708" s="164"/>
      <c r="AB708" s="164"/>
      <c r="AC708" s="164"/>
      <c r="AD708" s="164"/>
      <c r="AE708" s="164"/>
      <c r="AF708" s="164"/>
      <c r="AG708" s="164"/>
    </row>
    <row r="709" ht="15.75" customHeight="1" spans="1:33" x14ac:dyDescent="0.25">
      <c r="A709" s="164"/>
      <c r="B709" s="164"/>
      <c r="C709" s="164"/>
      <c r="D709" s="164"/>
      <c r="E709" s="164"/>
      <c r="F709" s="164"/>
      <c r="G709" s="164"/>
      <c r="H709" s="164"/>
      <c r="I709" s="164"/>
      <c r="J709" s="164"/>
      <c r="K709" s="164"/>
      <c r="L709" s="164"/>
      <c r="M709" s="164"/>
      <c r="N709" s="164"/>
      <c r="O709" s="164"/>
      <c r="P709" s="164"/>
      <c r="Q709" s="164"/>
      <c r="R709" s="164"/>
      <c r="S709" s="164"/>
      <c r="T709" s="164"/>
      <c r="U709" s="164"/>
      <c r="V709" s="164"/>
      <c r="W709" s="164"/>
      <c r="X709" s="164"/>
      <c r="Y709" s="164"/>
      <c r="Z709" s="164"/>
      <c r="AA709" s="164"/>
      <c r="AB709" s="164"/>
      <c r="AC709" s="164"/>
      <c r="AD709" s="164"/>
      <c r="AE709" s="164"/>
      <c r="AF709" s="164"/>
      <c r="AG709" s="164"/>
    </row>
    <row r="710" ht="15.75" customHeight="1" spans="1:33" x14ac:dyDescent="0.25">
      <c r="A710" s="164"/>
      <c r="B710" s="164"/>
      <c r="C710" s="164"/>
      <c r="D710" s="164"/>
      <c r="E710" s="164"/>
      <c r="F710" s="164"/>
      <c r="G710" s="164"/>
      <c r="H710" s="164"/>
      <c r="I710" s="164"/>
      <c r="J710" s="164"/>
      <c r="K710" s="164"/>
      <c r="L710" s="164"/>
      <c r="M710" s="164"/>
      <c r="N710" s="164"/>
      <c r="O710" s="164"/>
      <c r="P710" s="164"/>
      <c r="Q710" s="164"/>
      <c r="R710" s="164"/>
      <c r="S710" s="164"/>
      <c r="T710" s="164"/>
      <c r="U710" s="164"/>
      <c r="V710" s="164"/>
      <c r="W710" s="164"/>
      <c r="X710" s="164"/>
      <c r="Y710" s="164"/>
      <c r="Z710" s="164"/>
      <c r="AA710" s="164"/>
      <c r="AB710" s="164"/>
      <c r="AC710" s="164"/>
      <c r="AD710" s="164"/>
      <c r="AE710" s="164"/>
      <c r="AF710" s="164"/>
      <c r="AG710" s="164"/>
    </row>
    <row r="711" ht="15.75" customHeight="1" spans="1:33" x14ac:dyDescent="0.25">
      <c r="A711" s="164"/>
      <c r="B711" s="164"/>
      <c r="C711" s="164"/>
      <c r="D711" s="164"/>
      <c r="E711" s="164"/>
      <c r="F711" s="164"/>
      <c r="G711" s="164"/>
      <c r="H711" s="164"/>
      <c r="I711" s="164"/>
      <c r="J711" s="164"/>
      <c r="K711" s="164"/>
      <c r="L711" s="164"/>
      <c r="M711" s="164"/>
      <c r="N711" s="164"/>
      <c r="O711" s="164"/>
      <c r="P711" s="164"/>
      <c r="Q711" s="164"/>
      <c r="R711" s="164"/>
      <c r="S711" s="164"/>
      <c r="T711" s="164"/>
      <c r="U711" s="164"/>
      <c r="V711" s="164"/>
      <c r="W711" s="164"/>
      <c r="X711" s="164"/>
      <c r="Y711" s="164"/>
      <c r="Z711" s="164"/>
      <c r="AA711" s="164"/>
      <c r="AB711" s="164"/>
      <c r="AC711" s="164"/>
      <c r="AD711" s="164"/>
      <c r="AE711" s="164"/>
      <c r="AF711" s="164"/>
      <c r="AG711" s="164"/>
    </row>
    <row r="712" ht="15.75" customHeight="1" spans="1:33" x14ac:dyDescent="0.25">
      <c r="A712" s="164"/>
      <c r="B712" s="164"/>
      <c r="C712" s="164"/>
      <c r="D712" s="164"/>
      <c r="E712" s="164"/>
      <c r="F712" s="164"/>
      <c r="G712" s="164"/>
      <c r="H712" s="164"/>
      <c r="I712" s="164"/>
      <c r="J712" s="164"/>
      <c r="K712" s="164"/>
      <c r="L712" s="164"/>
      <c r="M712" s="164"/>
      <c r="N712" s="164"/>
      <c r="O712" s="164"/>
      <c r="P712" s="164"/>
      <c r="Q712" s="164"/>
      <c r="R712" s="164"/>
      <c r="S712" s="164"/>
      <c r="T712" s="164"/>
      <c r="U712" s="164"/>
      <c r="V712" s="164"/>
      <c r="W712" s="164"/>
      <c r="X712" s="164"/>
      <c r="Y712" s="164"/>
      <c r="Z712" s="164"/>
      <c r="AA712" s="164"/>
      <c r="AB712" s="164"/>
      <c r="AC712" s="164"/>
      <c r="AD712" s="164"/>
      <c r="AE712" s="164"/>
      <c r="AF712" s="164"/>
      <c r="AG712" s="164"/>
    </row>
    <row r="713" ht="15.75" customHeight="1" spans="1:33" x14ac:dyDescent="0.25">
      <c r="A713" s="164"/>
      <c r="B713" s="164"/>
      <c r="C713" s="164"/>
      <c r="D713" s="164"/>
      <c r="E713" s="164"/>
      <c r="F713" s="164"/>
      <c r="G713" s="164"/>
      <c r="H713" s="164"/>
      <c r="I713" s="164"/>
      <c r="J713" s="164"/>
      <c r="K713" s="164"/>
      <c r="L713" s="164"/>
      <c r="M713" s="164"/>
      <c r="N713" s="164"/>
      <c r="O713" s="164"/>
      <c r="P713" s="164"/>
      <c r="Q713" s="164"/>
      <c r="R713" s="164"/>
      <c r="S713" s="164"/>
      <c r="T713" s="164"/>
      <c r="U713" s="164"/>
      <c r="V713" s="164"/>
      <c r="W713" s="164"/>
      <c r="X713" s="164"/>
      <c r="Y713" s="164"/>
      <c r="Z713" s="164"/>
      <c r="AA713" s="164"/>
      <c r="AB713" s="164"/>
      <c r="AC713" s="164"/>
      <c r="AD713" s="164"/>
      <c r="AE713" s="164"/>
      <c r="AF713" s="164"/>
      <c r="AG713" s="164"/>
    </row>
    <row r="714" ht="15.75" customHeight="1" spans="1:33" x14ac:dyDescent="0.25">
      <c r="A714" s="164"/>
      <c r="B714" s="164"/>
      <c r="C714" s="164"/>
      <c r="D714" s="164"/>
      <c r="E714" s="164"/>
      <c r="F714" s="164"/>
      <c r="G714" s="164"/>
      <c r="H714" s="164"/>
      <c r="I714" s="164"/>
      <c r="J714" s="164"/>
      <c r="K714" s="164"/>
      <c r="L714" s="164"/>
      <c r="M714" s="164"/>
      <c r="N714" s="164"/>
      <c r="O714" s="164"/>
      <c r="P714" s="164"/>
      <c r="Q714" s="164"/>
      <c r="R714" s="164"/>
      <c r="S714" s="164"/>
      <c r="T714" s="164"/>
      <c r="U714" s="164"/>
      <c r="V714" s="164"/>
      <c r="W714" s="164"/>
      <c r="X714" s="164"/>
      <c r="Y714" s="164"/>
      <c r="Z714" s="164"/>
      <c r="AA714" s="164"/>
      <c r="AB714" s="164"/>
      <c r="AC714" s="164"/>
      <c r="AD714" s="164"/>
      <c r="AE714" s="164"/>
      <c r="AF714" s="164"/>
      <c r="AG714" s="164"/>
    </row>
    <row r="715" ht="15.75" customHeight="1" spans="1:33" x14ac:dyDescent="0.25">
      <c r="A715" s="164"/>
      <c r="B715" s="164"/>
      <c r="C715" s="164"/>
      <c r="D715" s="164"/>
      <c r="E715" s="164"/>
      <c r="F715" s="164"/>
      <c r="G715" s="164"/>
      <c r="H715" s="164"/>
      <c r="I715" s="164"/>
      <c r="J715" s="164"/>
      <c r="K715" s="164"/>
      <c r="L715" s="164"/>
      <c r="M715" s="164"/>
      <c r="N715" s="164"/>
      <c r="O715" s="164"/>
      <c r="P715" s="164"/>
      <c r="Q715" s="164"/>
      <c r="R715" s="164"/>
      <c r="S715" s="164"/>
      <c r="T715" s="164"/>
      <c r="U715" s="164"/>
      <c r="V715" s="164"/>
      <c r="W715" s="164"/>
      <c r="X715" s="164"/>
      <c r="Y715" s="164"/>
      <c r="Z715" s="164"/>
      <c r="AA715" s="164"/>
      <c r="AB715" s="164"/>
      <c r="AC715" s="164"/>
      <c r="AD715" s="164"/>
      <c r="AE715" s="164"/>
      <c r="AF715" s="164"/>
      <c r="AG715" s="164"/>
    </row>
    <row r="716" ht="15.75" customHeight="1" spans="1:33" x14ac:dyDescent="0.25">
      <c r="A716" s="164"/>
      <c r="B716" s="164"/>
      <c r="C716" s="164"/>
      <c r="D716" s="164"/>
      <c r="E716" s="164"/>
      <c r="F716" s="164"/>
      <c r="G716" s="164"/>
      <c r="H716" s="164"/>
      <c r="I716" s="164"/>
      <c r="J716" s="164"/>
      <c r="K716" s="164"/>
      <c r="L716" s="164"/>
      <c r="M716" s="164"/>
      <c r="N716" s="164"/>
      <c r="O716" s="164"/>
      <c r="P716" s="164"/>
      <c r="Q716" s="164"/>
      <c r="R716" s="164"/>
      <c r="S716" s="164"/>
      <c r="T716" s="164"/>
      <c r="U716" s="164"/>
      <c r="V716" s="164"/>
      <c r="W716" s="164"/>
      <c r="X716" s="164"/>
      <c r="Y716" s="164"/>
      <c r="Z716" s="164"/>
      <c r="AA716" s="164"/>
      <c r="AB716" s="164"/>
      <c r="AC716" s="164"/>
      <c r="AD716" s="164"/>
      <c r="AE716" s="164"/>
      <c r="AF716" s="164"/>
      <c r="AG716" s="164"/>
    </row>
    <row r="717" ht="15.75" customHeight="1" spans="1:33" x14ac:dyDescent="0.25">
      <c r="A717" s="164"/>
      <c r="B717" s="164"/>
      <c r="C717" s="164"/>
      <c r="D717" s="164"/>
      <c r="E717" s="164"/>
      <c r="F717" s="164"/>
      <c r="G717" s="164"/>
      <c r="H717" s="164"/>
      <c r="I717" s="164"/>
      <c r="J717" s="164"/>
      <c r="K717" s="164"/>
      <c r="L717" s="164"/>
      <c r="M717" s="164"/>
      <c r="N717" s="164"/>
      <c r="O717" s="164"/>
      <c r="P717" s="164"/>
      <c r="Q717" s="164"/>
      <c r="R717" s="164"/>
      <c r="S717" s="164"/>
      <c r="T717" s="164"/>
      <c r="U717" s="164"/>
      <c r="V717" s="164"/>
      <c r="W717" s="164"/>
      <c r="X717" s="164"/>
      <c r="Y717" s="164"/>
      <c r="Z717" s="164"/>
      <c r="AA717" s="164"/>
      <c r="AB717" s="164"/>
      <c r="AC717" s="164"/>
      <c r="AD717" s="164"/>
      <c r="AE717" s="164"/>
      <c r="AF717" s="164"/>
      <c r="AG717" s="164"/>
    </row>
    <row r="718" ht="15.75" customHeight="1" spans="1:33" x14ac:dyDescent="0.25">
      <c r="A718" s="164"/>
      <c r="B718" s="164"/>
      <c r="C718" s="164"/>
      <c r="D718" s="164"/>
      <c r="E718" s="164"/>
      <c r="F718" s="164"/>
      <c r="G718" s="164"/>
      <c r="H718" s="164"/>
      <c r="I718" s="164"/>
      <c r="J718" s="164"/>
      <c r="K718" s="164"/>
      <c r="L718" s="164"/>
      <c r="M718" s="164"/>
      <c r="N718" s="164"/>
      <c r="O718" s="164"/>
      <c r="P718" s="164"/>
      <c r="Q718" s="164"/>
      <c r="R718" s="164"/>
      <c r="S718" s="164"/>
      <c r="T718" s="164"/>
      <c r="U718" s="164"/>
      <c r="V718" s="164"/>
      <c r="W718" s="164"/>
      <c r="X718" s="164"/>
      <c r="Y718" s="164"/>
      <c r="Z718" s="164"/>
      <c r="AA718" s="164"/>
      <c r="AB718" s="164"/>
      <c r="AC718" s="164"/>
      <c r="AD718" s="164"/>
      <c r="AE718" s="164"/>
      <c r="AF718" s="164"/>
      <c r="AG718" s="164"/>
    </row>
    <row r="719" ht="15.75" customHeight="1" spans="1:33" x14ac:dyDescent="0.25">
      <c r="A719" s="164"/>
      <c r="B719" s="164"/>
      <c r="C719" s="164"/>
      <c r="D719" s="164"/>
      <c r="E719" s="164"/>
      <c r="F719" s="164"/>
      <c r="G719" s="164"/>
      <c r="H719" s="164"/>
      <c r="I719" s="164"/>
      <c r="J719" s="164"/>
      <c r="K719" s="164"/>
      <c r="L719" s="164"/>
      <c r="M719" s="164"/>
      <c r="N719" s="164"/>
      <c r="O719" s="164"/>
      <c r="P719" s="164"/>
      <c r="Q719" s="164"/>
      <c r="R719" s="164"/>
      <c r="S719" s="164"/>
      <c r="T719" s="164"/>
      <c r="U719" s="164"/>
      <c r="V719" s="164"/>
      <c r="W719" s="164"/>
      <c r="X719" s="164"/>
      <c r="Y719" s="164"/>
      <c r="Z719" s="164"/>
      <c r="AA719" s="164"/>
      <c r="AB719" s="164"/>
      <c r="AC719" s="164"/>
      <c r="AD719" s="164"/>
      <c r="AE719" s="164"/>
      <c r="AF719" s="164"/>
      <c r="AG719" s="164"/>
    </row>
    <row r="720" ht="15.75" customHeight="1" spans="1:33" x14ac:dyDescent="0.25">
      <c r="A720" s="164"/>
      <c r="B720" s="164"/>
      <c r="C720" s="164"/>
      <c r="D720" s="164"/>
      <c r="E720" s="164"/>
      <c r="F720" s="164"/>
      <c r="G720" s="164"/>
      <c r="H720" s="164"/>
      <c r="I720" s="164"/>
      <c r="J720" s="164"/>
      <c r="K720" s="164"/>
      <c r="L720" s="164"/>
      <c r="M720" s="164"/>
      <c r="N720" s="164"/>
      <c r="O720" s="164"/>
      <c r="P720" s="164"/>
      <c r="Q720" s="164"/>
      <c r="R720" s="164"/>
      <c r="S720" s="164"/>
      <c r="T720" s="164"/>
      <c r="U720" s="164"/>
      <c r="V720" s="164"/>
      <c r="W720" s="164"/>
      <c r="X720" s="164"/>
      <c r="Y720" s="164"/>
      <c r="Z720" s="164"/>
      <c r="AA720" s="164"/>
      <c r="AB720" s="164"/>
      <c r="AC720" s="164"/>
      <c r="AD720" s="164"/>
      <c r="AE720" s="164"/>
      <c r="AF720" s="164"/>
      <c r="AG720" s="164"/>
    </row>
    <row r="721" ht="15.75" customHeight="1" spans="1:33" x14ac:dyDescent="0.25">
      <c r="A721" s="164"/>
      <c r="B721" s="164"/>
      <c r="C721" s="164"/>
      <c r="D721" s="164"/>
      <c r="E721" s="164"/>
      <c r="F721" s="164"/>
      <c r="G721" s="164"/>
      <c r="H721" s="164"/>
      <c r="I721" s="164"/>
      <c r="J721" s="164"/>
      <c r="K721" s="164"/>
      <c r="L721" s="164"/>
      <c r="M721" s="164"/>
      <c r="N721" s="164"/>
      <c r="O721" s="164"/>
      <c r="P721" s="164"/>
      <c r="Q721" s="164"/>
      <c r="R721" s="164"/>
      <c r="S721" s="164"/>
      <c r="T721" s="164"/>
      <c r="U721" s="164"/>
      <c r="V721" s="164"/>
      <c r="W721" s="164"/>
      <c r="X721" s="164"/>
      <c r="Y721" s="164"/>
      <c r="Z721" s="164"/>
      <c r="AA721" s="164"/>
      <c r="AB721" s="164"/>
      <c r="AC721" s="164"/>
      <c r="AD721" s="164"/>
      <c r="AE721" s="164"/>
      <c r="AF721" s="164"/>
      <c r="AG721" s="164"/>
    </row>
    <row r="722" ht="15.75" customHeight="1" spans="1:33" x14ac:dyDescent="0.25">
      <c r="A722" s="164"/>
      <c r="B722" s="164"/>
      <c r="C722" s="164"/>
      <c r="D722" s="164"/>
      <c r="E722" s="164"/>
      <c r="F722" s="164"/>
      <c r="G722" s="164"/>
      <c r="H722" s="164"/>
      <c r="I722" s="164"/>
      <c r="J722" s="164"/>
      <c r="K722" s="164"/>
      <c r="L722" s="164"/>
      <c r="M722" s="164"/>
      <c r="N722" s="164"/>
      <c r="O722" s="164"/>
      <c r="P722" s="164"/>
      <c r="Q722" s="164"/>
      <c r="R722" s="164"/>
      <c r="S722" s="164"/>
      <c r="T722" s="164"/>
      <c r="U722" s="164"/>
      <c r="V722" s="164"/>
      <c r="W722" s="164"/>
      <c r="X722" s="164"/>
      <c r="Y722" s="164"/>
      <c r="Z722" s="164"/>
      <c r="AA722" s="164"/>
      <c r="AB722" s="164"/>
      <c r="AC722" s="164"/>
      <c r="AD722" s="164"/>
      <c r="AE722" s="164"/>
      <c r="AF722" s="164"/>
      <c r="AG722" s="164"/>
    </row>
    <row r="723" ht="15.75" customHeight="1" spans="1:33" x14ac:dyDescent="0.25">
      <c r="A723" s="164"/>
      <c r="B723" s="164"/>
      <c r="C723" s="164"/>
      <c r="D723" s="164"/>
      <c r="E723" s="164"/>
      <c r="F723" s="164"/>
      <c r="G723" s="164"/>
      <c r="H723" s="164"/>
      <c r="I723" s="164"/>
      <c r="J723" s="164"/>
      <c r="K723" s="164"/>
      <c r="L723" s="164"/>
      <c r="M723" s="164"/>
      <c r="N723" s="164"/>
      <c r="O723" s="164"/>
      <c r="P723" s="164"/>
      <c r="Q723" s="164"/>
      <c r="R723" s="164"/>
      <c r="S723" s="164"/>
      <c r="T723" s="164"/>
      <c r="U723" s="164"/>
      <c r="V723" s="164"/>
      <c r="W723" s="164"/>
      <c r="X723" s="164"/>
      <c r="Y723" s="164"/>
      <c r="Z723" s="164"/>
      <c r="AA723" s="164"/>
      <c r="AB723" s="164"/>
      <c r="AC723" s="164"/>
      <c r="AD723" s="164"/>
      <c r="AE723" s="164"/>
      <c r="AF723" s="164"/>
      <c r="AG723" s="164"/>
    </row>
    <row r="724" ht="15.75" customHeight="1" spans="1:33" x14ac:dyDescent="0.25">
      <c r="A724" s="164"/>
      <c r="B724" s="164"/>
      <c r="C724" s="164"/>
      <c r="D724" s="164"/>
      <c r="E724" s="164"/>
      <c r="F724" s="164"/>
      <c r="G724" s="164"/>
      <c r="H724" s="164"/>
      <c r="I724" s="164"/>
      <c r="J724" s="164"/>
      <c r="K724" s="164"/>
      <c r="L724" s="164"/>
      <c r="M724" s="164"/>
      <c r="N724" s="164"/>
      <c r="O724" s="164"/>
      <c r="P724" s="164"/>
      <c r="Q724" s="164"/>
      <c r="R724" s="164"/>
      <c r="S724" s="164"/>
      <c r="T724" s="164"/>
      <c r="U724" s="164"/>
      <c r="V724" s="164"/>
      <c r="W724" s="164"/>
      <c r="X724" s="164"/>
      <c r="Y724" s="164"/>
      <c r="Z724" s="164"/>
      <c r="AA724" s="164"/>
      <c r="AB724" s="164"/>
      <c r="AC724" s="164"/>
      <c r="AD724" s="164"/>
      <c r="AE724" s="164"/>
      <c r="AF724" s="164"/>
      <c r="AG724" s="164"/>
    </row>
    <row r="725" ht="15.75" customHeight="1" spans="1:33" x14ac:dyDescent="0.25">
      <c r="A725" s="164"/>
      <c r="B725" s="164"/>
      <c r="C725" s="164"/>
      <c r="D725" s="164"/>
      <c r="E725" s="164"/>
      <c r="F725" s="164"/>
      <c r="G725" s="164"/>
      <c r="H725" s="164"/>
      <c r="I725" s="164"/>
      <c r="J725" s="164"/>
      <c r="K725" s="164"/>
      <c r="L725" s="164"/>
      <c r="M725" s="164"/>
      <c r="N725" s="164"/>
      <c r="O725" s="164"/>
      <c r="P725" s="164"/>
      <c r="Q725" s="164"/>
      <c r="R725" s="164"/>
      <c r="S725" s="164"/>
      <c r="T725" s="164"/>
      <c r="U725" s="164"/>
      <c r="V725" s="164"/>
      <c r="W725" s="164"/>
      <c r="X725" s="164"/>
      <c r="Y725" s="164"/>
      <c r="Z725" s="164"/>
      <c r="AA725" s="164"/>
      <c r="AB725" s="164"/>
      <c r="AC725" s="164"/>
      <c r="AD725" s="164"/>
      <c r="AE725" s="164"/>
      <c r="AF725" s="164"/>
      <c r="AG725" s="164"/>
    </row>
    <row r="726" ht="15.75" customHeight="1" spans="1:33" x14ac:dyDescent="0.25">
      <c r="A726" s="164"/>
      <c r="B726" s="164"/>
      <c r="C726" s="164"/>
      <c r="D726" s="164"/>
      <c r="E726" s="164"/>
      <c r="F726" s="164"/>
      <c r="G726" s="164"/>
      <c r="H726" s="164"/>
      <c r="I726" s="164"/>
      <c r="J726" s="164"/>
      <c r="K726" s="164"/>
      <c r="L726" s="164"/>
      <c r="M726" s="164"/>
      <c r="N726" s="164"/>
      <c r="O726" s="164"/>
      <c r="P726" s="164"/>
      <c r="Q726" s="164"/>
      <c r="R726" s="164"/>
      <c r="S726" s="164"/>
      <c r="T726" s="164"/>
      <c r="U726" s="164"/>
      <c r="V726" s="164"/>
      <c r="W726" s="164"/>
      <c r="X726" s="164"/>
      <c r="Y726" s="164"/>
      <c r="Z726" s="164"/>
      <c r="AA726" s="164"/>
      <c r="AB726" s="164"/>
      <c r="AC726" s="164"/>
      <c r="AD726" s="164"/>
      <c r="AE726" s="164"/>
      <c r="AF726" s="164"/>
      <c r="AG726" s="164"/>
    </row>
    <row r="727" ht="15.75" customHeight="1" spans="1:33" x14ac:dyDescent="0.25">
      <c r="A727" s="164"/>
      <c r="B727" s="164"/>
      <c r="C727" s="164"/>
      <c r="D727" s="164"/>
      <c r="E727" s="164"/>
      <c r="F727" s="164"/>
      <c r="G727" s="164"/>
      <c r="H727" s="164"/>
      <c r="I727" s="164"/>
      <c r="J727" s="164"/>
      <c r="K727" s="164"/>
      <c r="L727" s="164"/>
      <c r="M727" s="164"/>
      <c r="N727" s="164"/>
      <c r="O727" s="164"/>
      <c r="P727" s="164"/>
      <c r="Q727" s="164"/>
      <c r="R727" s="164"/>
      <c r="S727" s="164"/>
      <c r="T727" s="164"/>
      <c r="U727" s="164"/>
      <c r="V727" s="164"/>
      <c r="W727" s="164"/>
      <c r="X727" s="164"/>
      <c r="Y727" s="164"/>
      <c r="Z727" s="164"/>
      <c r="AA727" s="164"/>
      <c r="AB727" s="164"/>
      <c r="AC727" s="164"/>
      <c r="AD727" s="164"/>
      <c r="AE727" s="164"/>
      <c r="AF727" s="164"/>
      <c r="AG727" s="164"/>
    </row>
    <row r="728" ht="15.75" customHeight="1" spans="1:33" x14ac:dyDescent="0.25">
      <c r="A728" s="164"/>
      <c r="B728" s="164"/>
      <c r="C728" s="164"/>
      <c r="D728" s="164"/>
      <c r="E728" s="164"/>
      <c r="F728" s="164"/>
      <c r="G728" s="164"/>
      <c r="H728" s="164"/>
      <c r="I728" s="164"/>
      <c r="J728" s="164"/>
      <c r="K728" s="164"/>
      <c r="L728" s="164"/>
      <c r="M728" s="164"/>
      <c r="N728" s="164"/>
      <c r="O728" s="164"/>
      <c r="P728" s="164"/>
      <c r="Q728" s="164"/>
      <c r="R728" s="164"/>
      <c r="S728" s="164"/>
      <c r="T728" s="164"/>
      <c r="U728" s="164"/>
      <c r="V728" s="164"/>
      <c r="W728" s="164"/>
      <c r="X728" s="164"/>
      <c r="Y728" s="164"/>
      <c r="Z728" s="164"/>
      <c r="AA728" s="164"/>
      <c r="AB728" s="164"/>
      <c r="AC728" s="164"/>
      <c r="AD728" s="164"/>
      <c r="AE728" s="164"/>
      <c r="AF728" s="164"/>
      <c r="AG728" s="164"/>
    </row>
    <row r="729" ht="15.75" customHeight="1" spans="1:33" x14ac:dyDescent="0.25">
      <c r="A729" s="164"/>
      <c r="B729" s="164"/>
      <c r="C729" s="164"/>
      <c r="D729" s="164"/>
      <c r="E729" s="164"/>
      <c r="F729" s="164"/>
      <c r="G729" s="164"/>
      <c r="H729" s="164"/>
      <c r="I729" s="164"/>
      <c r="J729" s="164"/>
      <c r="K729" s="164"/>
      <c r="L729" s="164"/>
      <c r="M729" s="164"/>
      <c r="N729" s="164"/>
      <c r="O729" s="164"/>
      <c r="P729" s="164"/>
      <c r="Q729" s="164"/>
      <c r="R729" s="164"/>
      <c r="S729" s="164"/>
      <c r="T729" s="164"/>
      <c r="U729" s="164"/>
      <c r="V729" s="164"/>
      <c r="W729" s="164"/>
      <c r="X729" s="164"/>
      <c r="Y729" s="164"/>
      <c r="Z729" s="164"/>
      <c r="AA729" s="164"/>
      <c r="AB729" s="164"/>
      <c r="AC729" s="164"/>
      <c r="AD729" s="164"/>
      <c r="AE729" s="164"/>
      <c r="AF729" s="164"/>
      <c r="AG729" s="164"/>
    </row>
    <row r="730" ht="15.75" customHeight="1" spans="1:33" x14ac:dyDescent="0.25">
      <c r="A730" s="164"/>
      <c r="B730" s="164"/>
      <c r="C730" s="164"/>
      <c r="D730" s="164"/>
      <c r="E730" s="164"/>
      <c r="F730" s="164"/>
      <c r="G730" s="164"/>
      <c r="H730" s="164"/>
      <c r="I730" s="164"/>
      <c r="J730" s="164"/>
      <c r="K730" s="164"/>
      <c r="L730" s="164"/>
      <c r="M730" s="164"/>
      <c r="N730" s="164"/>
      <c r="O730" s="164"/>
      <c r="P730" s="164"/>
      <c r="Q730" s="164"/>
      <c r="R730" s="164"/>
      <c r="S730" s="164"/>
      <c r="T730" s="164"/>
      <c r="U730" s="164"/>
      <c r="V730" s="164"/>
      <c r="W730" s="164"/>
      <c r="X730" s="164"/>
      <c r="Y730" s="164"/>
      <c r="Z730" s="164"/>
      <c r="AA730" s="164"/>
      <c r="AB730" s="164"/>
      <c r="AC730" s="164"/>
      <c r="AD730" s="164"/>
      <c r="AE730" s="164"/>
      <c r="AF730" s="164"/>
      <c r="AG730" s="164"/>
    </row>
    <row r="731" ht="15.75" customHeight="1" spans="1:33" x14ac:dyDescent="0.25">
      <c r="A731" s="164"/>
      <c r="B731" s="164"/>
      <c r="C731" s="164"/>
      <c r="D731" s="164"/>
      <c r="E731" s="164"/>
      <c r="F731" s="164"/>
      <c r="G731" s="164"/>
      <c r="H731" s="164"/>
      <c r="I731" s="164"/>
      <c r="J731" s="164"/>
      <c r="K731" s="164"/>
      <c r="L731" s="164"/>
      <c r="M731" s="164"/>
      <c r="N731" s="164"/>
      <c r="O731" s="164"/>
      <c r="P731" s="164"/>
      <c r="Q731" s="164"/>
      <c r="R731" s="164"/>
      <c r="S731" s="164"/>
      <c r="T731" s="164"/>
      <c r="U731" s="164"/>
      <c r="V731" s="164"/>
      <c r="W731" s="164"/>
      <c r="X731" s="164"/>
      <c r="Y731" s="164"/>
      <c r="Z731" s="164"/>
      <c r="AA731" s="164"/>
      <c r="AB731" s="164"/>
      <c r="AC731" s="164"/>
      <c r="AD731" s="164"/>
      <c r="AE731" s="164"/>
      <c r="AF731" s="164"/>
      <c r="AG731" s="164"/>
    </row>
    <row r="732" ht="15.75" customHeight="1" spans="1:33" x14ac:dyDescent="0.25">
      <c r="A732" s="164"/>
      <c r="B732" s="164"/>
      <c r="C732" s="164"/>
      <c r="D732" s="164"/>
      <c r="E732" s="164"/>
      <c r="F732" s="164"/>
      <c r="G732" s="164"/>
      <c r="H732" s="164"/>
      <c r="I732" s="164"/>
      <c r="J732" s="164"/>
      <c r="K732" s="164"/>
      <c r="L732" s="164"/>
      <c r="M732" s="164"/>
      <c r="N732" s="164"/>
      <c r="O732" s="164"/>
      <c r="P732" s="164"/>
      <c r="Q732" s="164"/>
      <c r="R732" s="164"/>
      <c r="S732" s="164"/>
      <c r="T732" s="164"/>
      <c r="U732" s="164"/>
      <c r="V732" s="164"/>
      <c r="W732" s="164"/>
      <c r="X732" s="164"/>
      <c r="Y732" s="164"/>
      <c r="Z732" s="164"/>
      <c r="AA732" s="164"/>
      <c r="AB732" s="164"/>
      <c r="AC732" s="164"/>
      <c r="AD732" s="164"/>
      <c r="AE732" s="164"/>
      <c r="AF732" s="164"/>
      <c r="AG732" s="164"/>
    </row>
    <row r="733" ht="15.75" customHeight="1" spans="1:33" x14ac:dyDescent="0.25">
      <c r="A733" s="164"/>
      <c r="B733" s="164"/>
      <c r="C733" s="164"/>
      <c r="D733" s="164"/>
      <c r="E733" s="164"/>
      <c r="F733" s="164"/>
      <c r="G733" s="164"/>
      <c r="H733" s="164"/>
      <c r="I733" s="164"/>
      <c r="J733" s="164"/>
      <c r="K733" s="164"/>
      <c r="L733" s="164"/>
      <c r="M733" s="164"/>
      <c r="N733" s="164"/>
      <c r="O733" s="164"/>
      <c r="P733" s="164"/>
      <c r="Q733" s="164"/>
      <c r="R733" s="164"/>
      <c r="S733" s="164"/>
      <c r="T733" s="164"/>
      <c r="U733" s="164"/>
      <c r="V733" s="164"/>
      <c r="W733" s="164"/>
      <c r="X733" s="164"/>
      <c r="Y733" s="164"/>
      <c r="Z733" s="164"/>
      <c r="AA733" s="164"/>
      <c r="AB733" s="164"/>
      <c r="AC733" s="164"/>
      <c r="AD733" s="164"/>
      <c r="AE733" s="164"/>
      <c r="AF733" s="164"/>
      <c r="AG733" s="164"/>
    </row>
    <row r="734" ht="15.75" customHeight="1" spans="1:33" x14ac:dyDescent="0.25">
      <c r="A734" s="164"/>
      <c r="B734" s="164"/>
      <c r="C734" s="164"/>
      <c r="D734" s="164"/>
      <c r="E734" s="164"/>
      <c r="F734" s="164"/>
      <c r="G734" s="164"/>
      <c r="H734" s="164"/>
      <c r="I734" s="164"/>
      <c r="J734" s="164"/>
      <c r="K734" s="164"/>
      <c r="L734" s="164"/>
      <c r="M734" s="164"/>
      <c r="N734" s="164"/>
      <c r="O734" s="164"/>
      <c r="P734" s="164"/>
      <c r="Q734" s="164"/>
      <c r="R734" s="164"/>
      <c r="S734" s="164"/>
      <c r="T734" s="164"/>
      <c r="U734" s="164"/>
      <c r="V734" s="164"/>
      <c r="W734" s="164"/>
      <c r="X734" s="164"/>
      <c r="Y734" s="164"/>
      <c r="Z734" s="164"/>
      <c r="AA734" s="164"/>
      <c r="AB734" s="164"/>
      <c r="AC734" s="164"/>
      <c r="AD734" s="164"/>
      <c r="AE734" s="164"/>
      <c r="AF734" s="164"/>
      <c r="AG734" s="164"/>
    </row>
    <row r="735" ht="15.75" customHeight="1" spans="1:33" x14ac:dyDescent="0.25">
      <c r="A735" s="164"/>
      <c r="B735" s="164"/>
      <c r="C735" s="164"/>
      <c r="D735" s="164"/>
      <c r="E735" s="164"/>
      <c r="F735" s="164"/>
      <c r="G735" s="164"/>
      <c r="H735" s="164"/>
      <c r="I735" s="164"/>
      <c r="J735" s="164"/>
      <c r="K735" s="164"/>
      <c r="L735" s="164"/>
      <c r="M735" s="164"/>
      <c r="N735" s="164"/>
      <c r="O735" s="164"/>
      <c r="P735" s="164"/>
      <c r="Q735" s="164"/>
      <c r="R735" s="164"/>
      <c r="S735" s="164"/>
      <c r="T735" s="164"/>
      <c r="U735" s="164"/>
      <c r="V735" s="164"/>
      <c r="W735" s="164"/>
      <c r="X735" s="164"/>
      <c r="Y735" s="164"/>
      <c r="Z735" s="164"/>
      <c r="AA735" s="164"/>
      <c r="AB735" s="164"/>
      <c r="AC735" s="164"/>
      <c r="AD735" s="164"/>
      <c r="AE735" s="164"/>
      <c r="AF735" s="164"/>
      <c r="AG735" s="164"/>
    </row>
    <row r="736" ht="15.75" customHeight="1" spans="1:33" x14ac:dyDescent="0.25">
      <c r="A736" s="164"/>
      <c r="B736" s="164"/>
      <c r="C736" s="164"/>
      <c r="D736" s="164"/>
      <c r="E736" s="164"/>
      <c r="F736" s="164"/>
      <c r="G736" s="164"/>
      <c r="H736" s="164"/>
      <c r="I736" s="164"/>
      <c r="J736" s="164"/>
      <c r="K736" s="164"/>
      <c r="L736" s="164"/>
      <c r="M736" s="164"/>
      <c r="N736" s="164"/>
      <c r="O736" s="164"/>
      <c r="P736" s="164"/>
      <c r="Q736" s="164"/>
      <c r="R736" s="164"/>
      <c r="S736" s="164"/>
      <c r="T736" s="164"/>
      <c r="U736" s="164"/>
      <c r="V736" s="164"/>
      <c r="W736" s="164"/>
      <c r="X736" s="164"/>
      <c r="Y736" s="164"/>
      <c r="Z736" s="164"/>
      <c r="AA736" s="164"/>
      <c r="AB736" s="164"/>
      <c r="AC736" s="164"/>
      <c r="AD736" s="164"/>
      <c r="AE736" s="164"/>
      <c r="AF736" s="164"/>
      <c r="AG736" s="164"/>
    </row>
    <row r="737" ht="15.75" customHeight="1" spans="1:33" x14ac:dyDescent="0.25">
      <c r="A737" s="164"/>
      <c r="B737" s="164"/>
      <c r="C737" s="164"/>
      <c r="D737" s="164"/>
      <c r="E737" s="164"/>
      <c r="F737" s="164"/>
      <c r="G737" s="164"/>
      <c r="H737" s="164"/>
      <c r="I737" s="164"/>
      <c r="J737" s="164"/>
      <c r="K737" s="164"/>
      <c r="L737" s="164"/>
      <c r="M737" s="164"/>
      <c r="N737" s="164"/>
      <c r="O737" s="164"/>
      <c r="P737" s="164"/>
      <c r="Q737" s="164"/>
      <c r="R737" s="164"/>
      <c r="S737" s="164"/>
      <c r="T737" s="164"/>
      <c r="U737" s="164"/>
      <c r="V737" s="164"/>
      <c r="W737" s="164"/>
      <c r="X737" s="164"/>
      <c r="Y737" s="164"/>
      <c r="Z737" s="164"/>
      <c r="AA737" s="164"/>
      <c r="AB737" s="164"/>
      <c r="AC737" s="164"/>
      <c r="AD737" s="164"/>
      <c r="AE737" s="164"/>
      <c r="AF737" s="164"/>
      <c r="AG737" s="164"/>
    </row>
    <row r="738" ht="15.75" customHeight="1" spans="1:33" x14ac:dyDescent="0.25">
      <c r="A738" s="164"/>
      <c r="B738" s="164"/>
      <c r="C738" s="164"/>
      <c r="D738" s="164"/>
      <c r="E738" s="164"/>
      <c r="F738" s="164"/>
      <c r="G738" s="164"/>
      <c r="H738" s="164"/>
      <c r="I738" s="164"/>
      <c r="J738" s="164"/>
      <c r="K738" s="164"/>
      <c r="L738" s="164"/>
      <c r="M738" s="164"/>
      <c r="N738" s="164"/>
      <c r="O738" s="164"/>
      <c r="P738" s="164"/>
      <c r="Q738" s="164"/>
      <c r="R738" s="164"/>
      <c r="S738" s="164"/>
      <c r="T738" s="164"/>
      <c r="U738" s="164"/>
      <c r="V738" s="164"/>
      <c r="W738" s="164"/>
      <c r="X738" s="164"/>
      <c r="Y738" s="164"/>
      <c r="Z738" s="164"/>
      <c r="AA738" s="164"/>
      <c r="AB738" s="164"/>
      <c r="AC738" s="164"/>
      <c r="AD738" s="164"/>
      <c r="AE738" s="164"/>
      <c r="AF738" s="164"/>
      <c r="AG738" s="164"/>
    </row>
    <row r="739" ht="15.75" customHeight="1" spans="1:33" x14ac:dyDescent="0.25">
      <c r="A739" s="164"/>
      <c r="B739" s="164"/>
      <c r="C739" s="164"/>
      <c r="D739" s="164"/>
      <c r="E739" s="164"/>
      <c r="F739" s="164"/>
      <c r="G739" s="164"/>
      <c r="H739" s="164"/>
      <c r="I739" s="164"/>
      <c r="J739" s="164"/>
      <c r="K739" s="164"/>
      <c r="L739" s="164"/>
      <c r="M739" s="164"/>
      <c r="N739" s="164"/>
      <c r="O739" s="164"/>
      <c r="P739" s="164"/>
      <c r="Q739" s="164"/>
      <c r="R739" s="164"/>
      <c r="S739" s="164"/>
      <c r="T739" s="164"/>
      <c r="U739" s="164"/>
      <c r="V739" s="164"/>
      <c r="W739" s="164"/>
      <c r="X739" s="164"/>
      <c r="Y739" s="164"/>
      <c r="Z739" s="164"/>
      <c r="AA739" s="164"/>
      <c r="AB739" s="164"/>
      <c r="AC739" s="164"/>
      <c r="AD739" s="164"/>
      <c r="AE739" s="164"/>
      <c r="AF739" s="164"/>
      <c r="AG739" s="164"/>
    </row>
    <row r="740" ht="15.75" customHeight="1" spans="1:33" x14ac:dyDescent="0.25">
      <c r="A740" s="164"/>
      <c r="B740" s="164"/>
      <c r="C740" s="164"/>
      <c r="D740" s="164"/>
      <c r="E740" s="164"/>
      <c r="F740" s="164"/>
      <c r="G740" s="164"/>
      <c r="H740" s="164"/>
      <c r="I740" s="164"/>
      <c r="J740" s="164"/>
      <c r="K740" s="164"/>
      <c r="L740" s="164"/>
      <c r="M740" s="164"/>
      <c r="N740" s="164"/>
      <c r="O740" s="164"/>
      <c r="P740" s="164"/>
      <c r="Q740" s="164"/>
      <c r="R740" s="164"/>
      <c r="S740" s="164"/>
      <c r="T740" s="164"/>
      <c r="U740" s="164"/>
      <c r="V740" s="164"/>
      <c r="W740" s="164"/>
      <c r="X740" s="164"/>
      <c r="Y740" s="164"/>
      <c r="Z740" s="164"/>
      <c r="AA740" s="164"/>
      <c r="AB740" s="164"/>
      <c r="AC740" s="164"/>
      <c r="AD740" s="164"/>
      <c r="AE740" s="164"/>
      <c r="AF740" s="164"/>
      <c r="AG740" s="164"/>
    </row>
    <row r="741" ht="15.75" customHeight="1" spans="1:33" x14ac:dyDescent="0.25">
      <c r="A741" s="164"/>
      <c r="B741" s="164"/>
      <c r="C741" s="164"/>
      <c r="D741" s="164"/>
      <c r="E741" s="164"/>
      <c r="F741" s="164"/>
      <c r="G741" s="164"/>
      <c r="H741" s="164"/>
      <c r="I741" s="164"/>
      <c r="J741" s="164"/>
      <c r="K741" s="164"/>
      <c r="L741" s="164"/>
      <c r="M741" s="164"/>
      <c r="N741" s="164"/>
      <c r="O741" s="164"/>
      <c r="P741" s="164"/>
      <c r="Q741" s="164"/>
      <c r="R741" s="164"/>
      <c r="S741" s="164"/>
      <c r="T741" s="164"/>
      <c r="U741" s="164"/>
      <c r="V741" s="164"/>
      <c r="W741" s="164"/>
      <c r="X741" s="164"/>
      <c r="Y741" s="164"/>
      <c r="Z741" s="164"/>
      <c r="AA741" s="164"/>
      <c r="AB741" s="164"/>
      <c r="AC741" s="164"/>
      <c r="AD741" s="164"/>
      <c r="AE741" s="164"/>
      <c r="AF741" s="164"/>
      <c r="AG741" s="164"/>
    </row>
    <row r="742" ht="15.75" customHeight="1" spans="1:33" x14ac:dyDescent="0.25">
      <c r="A742" s="164"/>
      <c r="B742" s="164"/>
      <c r="C742" s="164"/>
      <c r="D742" s="164"/>
      <c r="E742" s="164"/>
      <c r="F742" s="164"/>
      <c r="G742" s="164"/>
      <c r="H742" s="164"/>
      <c r="I742" s="164"/>
      <c r="J742" s="164"/>
      <c r="K742" s="164"/>
      <c r="L742" s="164"/>
      <c r="M742" s="164"/>
      <c r="N742" s="164"/>
      <c r="O742" s="164"/>
      <c r="P742" s="164"/>
      <c r="Q742" s="164"/>
      <c r="R742" s="164"/>
      <c r="S742" s="164"/>
      <c r="T742" s="164"/>
      <c r="U742" s="164"/>
      <c r="V742" s="164"/>
      <c r="W742" s="164"/>
      <c r="X742" s="164"/>
      <c r="Y742" s="164"/>
      <c r="Z742" s="164"/>
      <c r="AA742" s="164"/>
      <c r="AB742" s="164"/>
      <c r="AC742" s="164"/>
      <c r="AD742" s="164"/>
      <c r="AE742" s="164"/>
      <c r="AF742" s="164"/>
      <c r="AG742" s="164"/>
    </row>
    <row r="743" ht="15.75" customHeight="1" spans="1:33" x14ac:dyDescent="0.25">
      <c r="A743" s="164"/>
      <c r="B743" s="164"/>
      <c r="C743" s="164"/>
      <c r="D743" s="164"/>
      <c r="E743" s="164"/>
      <c r="F743" s="164"/>
      <c r="G743" s="164"/>
      <c r="H743" s="164"/>
      <c r="I743" s="164"/>
      <c r="J743" s="164"/>
      <c r="K743" s="164"/>
      <c r="L743" s="164"/>
      <c r="M743" s="164"/>
      <c r="N743" s="164"/>
      <c r="O743" s="164"/>
      <c r="P743" s="164"/>
      <c r="Q743" s="164"/>
      <c r="R743" s="164"/>
      <c r="S743" s="164"/>
      <c r="T743" s="164"/>
      <c r="U743" s="164"/>
      <c r="V743" s="164"/>
      <c r="W743" s="164"/>
      <c r="X743" s="164"/>
      <c r="Y743" s="164"/>
      <c r="Z743" s="164"/>
      <c r="AA743" s="164"/>
      <c r="AB743" s="164"/>
      <c r="AC743" s="164"/>
      <c r="AD743" s="164"/>
      <c r="AE743" s="164"/>
      <c r="AF743" s="164"/>
      <c r="AG743" s="164"/>
    </row>
    <row r="744" ht="15.75" customHeight="1" spans="1:33" x14ac:dyDescent="0.25">
      <c r="A744" s="164"/>
      <c r="B744" s="164"/>
      <c r="C744" s="164"/>
      <c r="D744" s="164"/>
      <c r="E744" s="164"/>
      <c r="F744" s="164"/>
      <c r="G744" s="164"/>
      <c r="H744" s="164"/>
      <c r="I744" s="164"/>
      <c r="J744" s="164"/>
      <c r="K744" s="164"/>
      <c r="L744" s="164"/>
      <c r="M744" s="164"/>
      <c r="N744" s="164"/>
      <c r="O744" s="164"/>
      <c r="P744" s="164"/>
      <c r="Q744" s="164"/>
      <c r="R744" s="164"/>
      <c r="S744" s="164"/>
      <c r="T744" s="164"/>
      <c r="U744" s="164"/>
      <c r="V744" s="164"/>
      <c r="W744" s="164"/>
      <c r="X744" s="164"/>
      <c r="Y744" s="164"/>
      <c r="Z744" s="164"/>
      <c r="AA744" s="164"/>
      <c r="AB744" s="164"/>
      <c r="AC744" s="164"/>
      <c r="AD744" s="164"/>
      <c r="AE744" s="164"/>
      <c r="AF744" s="164"/>
      <c r="AG744" s="164"/>
    </row>
    <row r="745" ht="15.75" customHeight="1" spans="1:33" x14ac:dyDescent="0.25">
      <c r="A745" s="164"/>
      <c r="B745" s="164"/>
      <c r="C745" s="164"/>
      <c r="D745" s="164"/>
      <c r="E745" s="164"/>
      <c r="F745" s="164"/>
      <c r="G745" s="164"/>
      <c r="H745" s="164"/>
      <c r="I745" s="164"/>
      <c r="J745" s="164"/>
      <c r="K745" s="164"/>
      <c r="L745" s="164"/>
      <c r="M745" s="164"/>
      <c r="N745" s="164"/>
      <c r="O745" s="164"/>
      <c r="P745" s="164"/>
      <c r="Q745" s="164"/>
      <c r="R745" s="164"/>
      <c r="S745" s="164"/>
      <c r="T745" s="164"/>
      <c r="U745" s="164"/>
      <c r="V745" s="164"/>
      <c r="W745" s="164"/>
      <c r="X745" s="164"/>
      <c r="Y745" s="164"/>
      <c r="Z745" s="164"/>
      <c r="AA745" s="164"/>
      <c r="AB745" s="164"/>
      <c r="AC745" s="164"/>
      <c r="AD745" s="164"/>
      <c r="AE745" s="164"/>
      <c r="AF745" s="164"/>
      <c r="AG745" s="164"/>
    </row>
    <row r="746" ht="15.75" customHeight="1" spans="1:33" x14ac:dyDescent="0.25">
      <c r="A746" s="164"/>
      <c r="B746" s="164"/>
      <c r="C746" s="164"/>
      <c r="D746" s="164"/>
      <c r="E746" s="164"/>
      <c r="F746" s="164"/>
      <c r="G746" s="164"/>
      <c r="H746" s="164"/>
      <c r="I746" s="164"/>
      <c r="J746" s="164"/>
      <c r="K746" s="164"/>
      <c r="L746" s="164"/>
      <c r="M746" s="164"/>
      <c r="N746" s="164"/>
      <c r="O746" s="164"/>
      <c r="P746" s="164"/>
      <c r="Q746" s="164"/>
      <c r="R746" s="164"/>
      <c r="S746" s="164"/>
      <c r="T746" s="164"/>
      <c r="U746" s="164"/>
      <c r="V746" s="164"/>
      <c r="W746" s="164"/>
      <c r="X746" s="164"/>
      <c r="Y746" s="164"/>
      <c r="Z746" s="164"/>
      <c r="AA746" s="164"/>
      <c r="AB746" s="164"/>
      <c r="AC746" s="164"/>
      <c r="AD746" s="164"/>
      <c r="AE746" s="164"/>
      <c r="AF746" s="164"/>
      <c r="AG746" s="164"/>
    </row>
    <row r="747" ht="15.75" customHeight="1" spans="1:33" x14ac:dyDescent="0.25">
      <c r="A747" s="164"/>
      <c r="B747" s="164"/>
      <c r="C747" s="164"/>
      <c r="D747" s="164"/>
      <c r="E747" s="164"/>
      <c r="F747" s="164"/>
      <c r="G747" s="164"/>
      <c r="H747" s="164"/>
      <c r="I747" s="164"/>
      <c r="J747" s="164"/>
      <c r="K747" s="164"/>
      <c r="L747" s="164"/>
      <c r="M747" s="164"/>
      <c r="N747" s="164"/>
      <c r="O747" s="164"/>
      <c r="P747" s="164"/>
      <c r="Q747" s="164"/>
      <c r="R747" s="164"/>
      <c r="S747" s="164"/>
      <c r="T747" s="164"/>
      <c r="U747" s="164"/>
      <c r="V747" s="164"/>
      <c r="W747" s="164"/>
      <c r="X747" s="164"/>
      <c r="Y747" s="164"/>
      <c r="Z747" s="164"/>
      <c r="AA747" s="164"/>
      <c r="AB747" s="164"/>
      <c r="AC747" s="164"/>
      <c r="AD747" s="164"/>
      <c r="AE747" s="164"/>
      <c r="AF747" s="164"/>
      <c r="AG747" s="164"/>
    </row>
    <row r="748" ht="15.75" customHeight="1" spans="1:33" x14ac:dyDescent="0.25">
      <c r="A748" s="164"/>
      <c r="B748" s="164"/>
      <c r="C748" s="164"/>
      <c r="D748" s="164"/>
      <c r="E748" s="164"/>
      <c r="F748" s="164"/>
      <c r="G748" s="164"/>
      <c r="H748" s="164"/>
      <c r="I748" s="164"/>
      <c r="J748" s="164"/>
      <c r="K748" s="164"/>
      <c r="L748" s="164"/>
      <c r="M748" s="164"/>
      <c r="N748" s="164"/>
      <c r="O748" s="164"/>
      <c r="P748" s="164"/>
      <c r="Q748" s="164"/>
      <c r="R748" s="164"/>
      <c r="S748" s="164"/>
      <c r="T748" s="164"/>
      <c r="U748" s="164"/>
      <c r="V748" s="164"/>
      <c r="W748" s="164"/>
      <c r="X748" s="164"/>
      <c r="Y748" s="164"/>
      <c r="Z748" s="164"/>
      <c r="AA748" s="164"/>
      <c r="AB748" s="164"/>
      <c r="AC748" s="164"/>
      <c r="AD748" s="164"/>
      <c r="AE748" s="164"/>
      <c r="AF748" s="164"/>
      <c r="AG748" s="164"/>
    </row>
    <row r="749" ht="15.75" customHeight="1" spans="1:33" x14ac:dyDescent="0.25">
      <c r="A749" s="164"/>
      <c r="B749" s="164"/>
      <c r="C749" s="164"/>
      <c r="D749" s="164"/>
      <c r="E749" s="164"/>
      <c r="F749" s="164"/>
      <c r="G749" s="164"/>
      <c r="H749" s="164"/>
      <c r="I749" s="164"/>
      <c r="J749" s="164"/>
      <c r="K749" s="164"/>
      <c r="L749" s="164"/>
      <c r="M749" s="164"/>
      <c r="N749" s="164"/>
      <c r="O749" s="164"/>
      <c r="P749" s="164"/>
      <c r="Q749" s="164"/>
      <c r="R749" s="164"/>
      <c r="S749" s="164"/>
      <c r="T749" s="164"/>
      <c r="U749" s="164"/>
      <c r="V749" s="164"/>
      <c r="W749" s="164"/>
      <c r="X749" s="164"/>
      <c r="Y749" s="164"/>
      <c r="Z749" s="164"/>
      <c r="AA749" s="164"/>
      <c r="AB749" s="164"/>
      <c r="AC749" s="164"/>
      <c r="AD749" s="164"/>
      <c r="AE749" s="164"/>
      <c r="AF749" s="164"/>
      <c r="AG749" s="164"/>
    </row>
    <row r="750" ht="15.75" customHeight="1" spans="1:33" x14ac:dyDescent="0.25">
      <c r="A750" s="164"/>
      <c r="B750" s="164"/>
      <c r="C750" s="164"/>
      <c r="D750" s="164"/>
      <c r="E750" s="164"/>
      <c r="F750" s="164"/>
      <c r="G750" s="164"/>
      <c r="H750" s="164"/>
      <c r="I750" s="164"/>
      <c r="J750" s="164"/>
      <c r="K750" s="164"/>
      <c r="L750" s="164"/>
      <c r="M750" s="164"/>
      <c r="N750" s="164"/>
      <c r="O750" s="164"/>
      <c r="P750" s="164"/>
      <c r="Q750" s="164"/>
      <c r="R750" s="164"/>
      <c r="S750" s="164"/>
      <c r="T750" s="164"/>
      <c r="U750" s="164"/>
      <c r="V750" s="164"/>
      <c r="W750" s="164"/>
      <c r="X750" s="164"/>
      <c r="Y750" s="164"/>
      <c r="Z750" s="164"/>
      <c r="AA750" s="164"/>
      <c r="AB750" s="164"/>
      <c r="AC750" s="164"/>
      <c r="AD750" s="164"/>
      <c r="AE750" s="164"/>
      <c r="AF750" s="164"/>
      <c r="AG750" s="164"/>
    </row>
    <row r="751" ht="15.75" customHeight="1" spans="1:33" x14ac:dyDescent="0.25">
      <c r="A751" s="164"/>
      <c r="B751" s="164"/>
      <c r="C751" s="164"/>
      <c r="D751" s="164"/>
      <c r="E751" s="164"/>
      <c r="F751" s="164"/>
      <c r="G751" s="164"/>
      <c r="H751" s="164"/>
      <c r="I751" s="164"/>
      <c r="J751" s="164"/>
      <c r="K751" s="164"/>
      <c r="L751" s="164"/>
      <c r="M751" s="164"/>
      <c r="N751" s="164"/>
      <c r="O751" s="164"/>
      <c r="P751" s="164"/>
      <c r="Q751" s="164"/>
      <c r="R751" s="164"/>
      <c r="S751" s="164"/>
      <c r="T751" s="164"/>
      <c r="U751" s="164"/>
      <c r="V751" s="164"/>
      <c r="W751" s="164"/>
      <c r="X751" s="164"/>
      <c r="Y751" s="164"/>
      <c r="Z751" s="164"/>
      <c r="AA751" s="164"/>
      <c r="AB751" s="164"/>
      <c r="AC751" s="164"/>
      <c r="AD751" s="164"/>
      <c r="AE751" s="164"/>
      <c r="AF751" s="164"/>
      <c r="AG751" s="164"/>
    </row>
    <row r="752" ht="15.75" customHeight="1" spans="1:33" x14ac:dyDescent="0.25">
      <c r="A752" s="164"/>
      <c r="B752" s="164"/>
      <c r="C752" s="164"/>
      <c r="D752" s="164"/>
      <c r="E752" s="164"/>
      <c r="F752" s="164"/>
      <c r="G752" s="164"/>
      <c r="H752" s="164"/>
      <c r="I752" s="164"/>
      <c r="J752" s="164"/>
      <c r="K752" s="164"/>
      <c r="L752" s="164"/>
      <c r="M752" s="164"/>
      <c r="N752" s="164"/>
      <c r="O752" s="164"/>
      <c r="P752" s="164"/>
      <c r="Q752" s="164"/>
      <c r="R752" s="164"/>
      <c r="S752" s="164"/>
      <c r="T752" s="164"/>
      <c r="U752" s="164"/>
      <c r="V752" s="164"/>
      <c r="W752" s="164"/>
      <c r="X752" s="164"/>
      <c r="Y752" s="164"/>
      <c r="Z752" s="164"/>
      <c r="AA752" s="164"/>
      <c r="AB752" s="164"/>
      <c r="AC752" s="164"/>
      <c r="AD752" s="164"/>
      <c r="AE752" s="164"/>
      <c r="AF752" s="164"/>
      <c r="AG752" s="164"/>
    </row>
    <row r="753" ht="15.75" customHeight="1" spans="1:33" x14ac:dyDescent="0.25">
      <c r="A753" s="164"/>
      <c r="B753" s="164"/>
      <c r="C753" s="164"/>
      <c r="D753" s="164"/>
      <c r="E753" s="164"/>
      <c r="F753" s="164"/>
      <c r="G753" s="164"/>
      <c r="H753" s="164"/>
      <c r="I753" s="164"/>
      <c r="J753" s="164"/>
      <c r="K753" s="164"/>
      <c r="L753" s="164"/>
      <c r="M753" s="164"/>
      <c r="N753" s="164"/>
      <c r="O753" s="164"/>
      <c r="P753" s="164"/>
      <c r="Q753" s="164"/>
      <c r="R753" s="164"/>
      <c r="S753" s="164"/>
      <c r="T753" s="164"/>
      <c r="U753" s="164"/>
      <c r="V753" s="164"/>
      <c r="W753" s="164"/>
      <c r="X753" s="164"/>
      <c r="Y753" s="164"/>
      <c r="Z753" s="164"/>
      <c r="AA753" s="164"/>
      <c r="AB753" s="164"/>
      <c r="AC753" s="164"/>
      <c r="AD753" s="164"/>
      <c r="AE753" s="164"/>
      <c r="AF753" s="164"/>
      <c r="AG753" s="164"/>
    </row>
    <row r="754" ht="15.75" customHeight="1" spans="1:33" x14ac:dyDescent="0.25">
      <c r="A754" s="164"/>
      <c r="B754" s="164"/>
      <c r="C754" s="164"/>
      <c r="D754" s="164"/>
      <c r="E754" s="164"/>
      <c r="F754" s="164"/>
      <c r="G754" s="164"/>
      <c r="H754" s="164"/>
      <c r="I754" s="164"/>
      <c r="J754" s="164"/>
      <c r="K754" s="164"/>
      <c r="L754" s="164"/>
      <c r="M754" s="164"/>
      <c r="N754" s="164"/>
      <c r="O754" s="164"/>
      <c r="P754" s="164"/>
      <c r="Q754" s="164"/>
      <c r="R754" s="164"/>
      <c r="S754" s="164"/>
      <c r="T754" s="164"/>
      <c r="U754" s="164"/>
      <c r="V754" s="164"/>
      <c r="W754" s="164"/>
      <c r="X754" s="164"/>
      <c r="Y754" s="164"/>
      <c r="Z754" s="164"/>
      <c r="AA754" s="164"/>
      <c r="AB754" s="164"/>
      <c r="AC754" s="164"/>
      <c r="AD754" s="164"/>
      <c r="AE754" s="164"/>
      <c r="AF754" s="164"/>
      <c r="AG754" s="164"/>
    </row>
    <row r="755" ht="15.75" customHeight="1" spans="1:33" x14ac:dyDescent="0.25">
      <c r="A755" s="164"/>
      <c r="B755" s="164"/>
      <c r="C755" s="164"/>
      <c r="D755" s="164"/>
      <c r="E755" s="164"/>
      <c r="F755" s="164"/>
      <c r="G755" s="164"/>
      <c r="H755" s="164"/>
      <c r="I755" s="164"/>
      <c r="J755" s="164"/>
      <c r="K755" s="164"/>
      <c r="L755" s="164"/>
      <c r="M755" s="164"/>
      <c r="N755" s="164"/>
      <c r="O755" s="164"/>
      <c r="P755" s="164"/>
      <c r="Q755" s="164"/>
      <c r="R755" s="164"/>
      <c r="S755" s="164"/>
      <c r="T755" s="164"/>
      <c r="U755" s="164"/>
      <c r="V755" s="164"/>
      <c r="W755" s="164"/>
      <c r="X755" s="164"/>
      <c r="Y755" s="164"/>
      <c r="Z755" s="164"/>
      <c r="AA755" s="164"/>
      <c r="AB755" s="164"/>
      <c r="AC755" s="164"/>
      <c r="AD755" s="164"/>
      <c r="AE755" s="164"/>
      <c r="AF755" s="164"/>
      <c r="AG755" s="164"/>
    </row>
    <row r="756" ht="15.75" customHeight="1" spans="1:33" x14ac:dyDescent="0.25">
      <c r="A756" s="164"/>
      <c r="B756" s="164"/>
      <c r="C756" s="164"/>
      <c r="D756" s="164"/>
      <c r="E756" s="164"/>
      <c r="F756" s="164"/>
      <c r="G756" s="164"/>
      <c r="H756" s="164"/>
      <c r="I756" s="164"/>
      <c r="J756" s="164"/>
      <c r="K756" s="164"/>
      <c r="L756" s="164"/>
      <c r="M756" s="164"/>
      <c r="N756" s="164"/>
      <c r="O756" s="164"/>
      <c r="P756" s="164"/>
      <c r="Q756" s="164"/>
      <c r="R756" s="164"/>
      <c r="S756" s="164"/>
      <c r="T756" s="164"/>
      <c r="U756" s="164"/>
      <c r="V756" s="164"/>
      <c r="W756" s="164"/>
      <c r="X756" s="164"/>
      <c r="Y756" s="164"/>
      <c r="Z756" s="164"/>
      <c r="AA756" s="164"/>
      <c r="AB756" s="164"/>
      <c r="AC756" s="164"/>
      <c r="AD756" s="164"/>
      <c r="AE756" s="164"/>
      <c r="AF756" s="164"/>
      <c r="AG756" s="164"/>
    </row>
    <row r="757" ht="15.75" customHeight="1" spans="1:33" x14ac:dyDescent="0.25">
      <c r="A757" s="164"/>
      <c r="B757" s="164"/>
      <c r="C757" s="164"/>
      <c r="D757" s="164"/>
      <c r="E757" s="164"/>
      <c r="F757" s="164"/>
      <c r="G757" s="164"/>
      <c r="H757" s="164"/>
      <c r="I757" s="164"/>
      <c r="J757" s="164"/>
      <c r="K757" s="164"/>
      <c r="L757" s="164"/>
      <c r="M757" s="164"/>
      <c r="N757" s="164"/>
      <c r="O757" s="164"/>
      <c r="P757" s="164"/>
      <c r="Q757" s="164"/>
      <c r="R757" s="164"/>
      <c r="S757" s="164"/>
      <c r="T757" s="164"/>
      <c r="U757" s="164"/>
      <c r="V757" s="164"/>
      <c r="W757" s="164"/>
      <c r="X757" s="164"/>
      <c r="Y757" s="164"/>
      <c r="Z757" s="164"/>
      <c r="AA757" s="164"/>
      <c r="AB757" s="164"/>
      <c r="AC757" s="164"/>
      <c r="AD757" s="164"/>
      <c r="AE757" s="164"/>
      <c r="AF757" s="164"/>
      <c r="AG757" s="164"/>
    </row>
    <row r="758" ht="15.75" customHeight="1" spans="1:33" x14ac:dyDescent="0.25">
      <c r="A758" s="164"/>
      <c r="B758" s="164"/>
      <c r="C758" s="164"/>
      <c r="D758" s="164"/>
      <c r="E758" s="164"/>
      <c r="F758" s="164"/>
      <c r="G758" s="164"/>
      <c r="H758" s="164"/>
      <c r="I758" s="164"/>
      <c r="J758" s="164"/>
      <c r="K758" s="164"/>
      <c r="L758" s="164"/>
      <c r="M758" s="164"/>
      <c r="N758" s="164"/>
      <c r="O758" s="164"/>
      <c r="P758" s="164"/>
      <c r="Q758" s="164"/>
      <c r="R758" s="164"/>
      <c r="S758" s="164"/>
      <c r="T758" s="164"/>
      <c r="U758" s="164"/>
      <c r="V758" s="164"/>
      <c r="W758" s="164"/>
      <c r="X758" s="164"/>
      <c r="Y758" s="164"/>
      <c r="Z758" s="164"/>
      <c r="AA758" s="164"/>
      <c r="AB758" s="164"/>
      <c r="AC758" s="164"/>
      <c r="AD758" s="164"/>
      <c r="AE758" s="164"/>
      <c r="AF758" s="164"/>
      <c r="AG758" s="164"/>
    </row>
    <row r="759" ht="15.75" customHeight="1" spans="1:33" x14ac:dyDescent="0.25">
      <c r="A759" s="164"/>
      <c r="B759" s="164"/>
      <c r="C759" s="164"/>
      <c r="D759" s="164"/>
      <c r="E759" s="164"/>
      <c r="F759" s="164"/>
      <c r="G759" s="164"/>
      <c r="H759" s="164"/>
      <c r="I759" s="164"/>
      <c r="J759" s="164"/>
      <c r="K759" s="164"/>
      <c r="L759" s="164"/>
      <c r="M759" s="164"/>
      <c r="N759" s="164"/>
      <c r="O759" s="164"/>
      <c r="P759" s="164"/>
      <c r="Q759" s="164"/>
      <c r="R759" s="164"/>
      <c r="S759" s="164"/>
      <c r="T759" s="164"/>
      <c r="U759" s="164"/>
      <c r="V759" s="164"/>
      <c r="W759" s="164"/>
      <c r="X759" s="164"/>
      <c r="Y759" s="164"/>
      <c r="Z759" s="164"/>
      <c r="AA759" s="164"/>
      <c r="AB759" s="164"/>
      <c r="AC759" s="164"/>
      <c r="AD759" s="164"/>
      <c r="AE759" s="164"/>
      <c r="AF759" s="164"/>
      <c r="AG759" s="164"/>
    </row>
    <row r="760" ht="15.75" customHeight="1" spans="1:33" x14ac:dyDescent="0.25">
      <c r="A760" s="164"/>
      <c r="B760" s="164"/>
      <c r="C760" s="164"/>
      <c r="D760" s="164"/>
      <c r="E760" s="164"/>
      <c r="F760" s="164"/>
      <c r="G760" s="164"/>
      <c r="H760" s="164"/>
      <c r="I760" s="164"/>
      <c r="J760" s="164"/>
      <c r="K760" s="164"/>
      <c r="L760" s="164"/>
      <c r="M760" s="164"/>
      <c r="N760" s="164"/>
      <c r="O760" s="164"/>
      <c r="P760" s="164"/>
      <c r="Q760" s="164"/>
      <c r="R760" s="164"/>
      <c r="S760" s="164"/>
      <c r="T760" s="164"/>
      <c r="U760" s="164"/>
      <c r="V760" s="164"/>
      <c r="W760" s="164"/>
      <c r="X760" s="164"/>
      <c r="Y760" s="164"/>
      <c r="Z760" s="164"/>
      <c r="AA760" s="164"/>
      <c r="AB760" s="164"/>
      <c r="AC760" s="164"/>
      <c r="AD760" s="164"/>
      <c r="AE760" s="164"/>
      <c r="AF760" s="164"/>
      <c r="AG760" s="164"/>
    </row>
    <row r="761" ht="15.75" customHeight="1" spans="1:33" x14ac:dyDescent="0.25">
      <c r="A761" s="164"/>
      <c r="B761" s="164"/>
      <c r="C761" s="164"/>
      <c r="D761" s="164"/>
      <c r="E761" s="164"/>
      <c r="F761" s="164"/>
      <c r="G761" s="164"/>
      <c r="H761" s="164"/>
      <c r="I761" s="164"/>
      <c r="J761" s="164"/>
      <c r="K761" s="164"/>
      <c r="L761" s="164"/>
      <c r="M761" s="164"/>
      <c r="N761" s="164"/>
      <c r="O761" s="164"/>
      <c r="P761" s="164"/>
      <c r="Q761" s="164"/>
      <c r="R761" s="164"/>
      <c r="S761" s="164"/>
      <c r="T761" s="164"/>
      <c r="U761" s="164"/>
      <c r="V761" s="164"/>
      <c r="W761" s="164"/>
      <c r="X761" s="164"/>
      <c r="Y761" s="164"/>
      <c r="Z761" s="164"/>
      <c r="AA761" s="164"/>
      <c r="AB761" s="164"/>
      <c r="AC761" s="164"/>
      <c r="AD761" s="164"/>
      <c r="AE761" s="164"/>
      <c r="AF761" s="164"/>
      <c r="AG761" s="164"/>
    </row>
    <row r="762" ht="15.75" customHeight="1" spans="1:33" x14ac:dyDescent="0.25">
      <c r="A762" s="164"/>
      <c r="B762" s="164"/>
      <c r="C762" s="164"/>
      <c r="D762" s="164"/>
      <c r="E762" s="164"/>
      <c r="F762" s="164"/>
      <c r="G762" s="164"/>
      <c r="H762" s="164"/>
      <c r="I762" s="164"/>
      <c r="J762" s="164"/>
      <c r="K762" s="164"/>
      <c r="L762" s="164"/>
      <c r="M762" s="164"/>
      <c r="N762" s="164"/>
      <c r="O762" s="164"/>
      <c r="P762" s="164"/>
      <c r="Q762" s="164"/>
      <c r="R762" s="164"/>
      <c r="S762" s="164"/>
      <c r="T762" s="164"/>
      <c r="U762" s="164"/>
      <c r="V762" s="164"/>
      <c r="W762" s="164"/>
      <c r="X762" s="164"/>
      <c r="Y762" s="164"/>
      <c r="Z762" s="164"/>
      <c r="AA762" s="164"/>
      <c r="AB762" s="164"/>
      <c r="AC762" s="164"/>
      <c r="AD762" s="164"/>
      <c r="AE762" s="164"/>
      <c r="AF762" s="164"/>
      <c r="AG762" s="164"/>
    </row>
    <row r="763" ht="15.75" customHeight="1" spans="1:33" x14ac:dyDescent="0.25">
      <c r="A763" s="164"/>
      <c r="B763" s="164"/>
      <c r="C763" s="164"/>
      <c r="D763" s="164"/>
      <c r="E763" s="164"/>
      <c r="F763" s="164"/>
      <c r="G763" s="164"/>
      <c r="H763" s="164"/>
      <c r="I763" s="164"/>
      <c r="J763" s="164"/>
      <c r="K763" s="164"/>
      <c r="L763" s="164"/>
      <c r="M763" s="164"/>
      <c r="N763" s="164"/>
      <c r="O763" s="164"/>
      <c r="P763" s="164"/>
      <c r="Q763" s="164"/>
      <c r="R763" s="164"/>
      <c r="S763" s="164"/>
      <c r="T763" s="164"/>
      <c r="U763" s="164"/>
      <c r="V763" s="164"/>
      <c r="W763" s="164"/>
      <c r="X763" s="164"/>
      <c r="Y763" s="164"/>
      <c r="Z763" s="164"/>
      <c r="AA763" s="164"/>
      <c r="AB763" s="164"/>
      <c r="AC763" s="164"/>
      <c r="AD763" s="164"/>
      <c r="AE763" s="164"/>
      <c r="AF763" s="164"/>
      <c r="AG763" s="164"/>
    </row>
    <row r="764" ht="15.75" customHeight="1" spans="1:33" x14ac:dyDescent="0.25">
      <c r="A764" s="164"/>
      <c r="B764" s="164"/>
      <c r="C764" s="164"/>
      <c r="D764" s="164"/>
      <c r="E764" s="164"/>
      <c r="F764" s="164"/>
      <c r="G764" s="164"/>
      <c r="H764" s="164"/>
      <c r="I764" s="164"/>
      <c r="J764" s="164"/>
      <c r="K764" s="164"/>
      <c r="L764" s="164"/>
      <c r="M764" s="164"/>
      <c r="N764" s="164"/>
      <c r="O764" s="164"/>
      <c r="P764" s="164"/>
      <c r="Q764" s="164"/>
      <c r="R764" s="164"/>
      <c r="S764" s="164"/>
      <c r="T764" s="164"/>
      <c r="U764" s="164"/>
      <c r="V764" s="164"/>
      <c r="W764" s="164"/>
      <c r="X764" s="164"/>
      <c r="Y764" s="164"/>
      <c r="Z764" s="164"/>
      <c r="AA764" s="164"/>
      <c r="AB764" s="164"/>
      <c r="AC764" s="164"/>
      <c r="AD764" s="164"/>
      <c r="AE764" s="164"/>
      <c r="AF764" s="164"/>
      <c r="AG764" s="164"/>
    </row>
    <row r="765" ht="15.75" customHeight="1" spans="1:33" x14ac:dyDescent="0.25">
      <c r="A765" s="164"/>
      <c r="B765" s="164"/>
      <c r="C765" s="164"/>
      <c r="D765" s="164"/>
      <c r="E765" s="164"/>
      <c r="F765" s="164"/>
      <c r="G765" s="164"/>
      <c r="H765" s="164"/>
      <c r="I765" s="164"/>
      <c r="J765" s="164"/>
      <c r="K765" s="164"/>
      <c r="L765" s="164"/>
      <c r="M765" s="164"/>
      <c r="N765" s="164"/>
      <c r="O765" s="164"/>
      <c r="P765" s="164"/>
      <c r="Q765" s="164"/>
      <c r="R765" s="164"/>
      <c r="S765" s="164"/>
      <c r="T765" s="164"/>
      <c r="U765" s="164"/>
      <c r="V765" s="164"/>
      <c r="W765" s="164"/>
      <c r="X765" s="164"/>
      <c r="Y765" s="164"/>
      <c r="Z765" s="164"/>
      <c r="AA765" s="164"/>
      <c r="AB765" s="164"/>
      <c r="AC765" s="164"/>
      <c r="AD765" s="164"/>
      <c r="AE765" s="164"/>
      <c r="AF765" s="164"/>
      <c r="AG765" s="164"/>
    </row>
    <row r="766" ht="15.75" customHeight="1" spans="1:33" x14ac:dyDescent="0.25">
      <c r="A766" s="164"/>
      <c r="B766" s="164"/>
      <c r="C766" s="164"/>
      <c r="D766" s="164"/>
      <c r="E766" s="164"/>
      <c r="F766" s="164"/>
      <c r="G766" s="164"/>
      <c r="H766" s="164"/>
      <c r="I766" s="164"/>
      <c r="J766" s="164"/>
      <c r="K766" s="164"/>
      <c r="L766" s="164"/>
      <c r="M766" s="164"/>
      <c r="N766" s="164"/>
      <c r="O766" s="164"/>
      <c r="P766" s="164"/>
      <c r="Q766" s="164"/>
      <c r="R766" s="164"/>
      <c r="S766" s="164"/>
      <c r="T766" s="164"/>
      <c r="U766" s="164"/>
      <c r="V766" s="164"/>
      <c r="W766" s="164"/>
      <c r="X766" s="164"/>
      <c r="Y766" s="164"/>
      <c r="Z766" s="164"/>
      <c r="AA766" s="164"/>
      <c r="AB766" s="164"/>
      <c r="AC766" s="164"/>
      <c r="AD766" s="164"/>
      <c r="AE766" s="164"/>
      <c r="AF766" s="164"/>
      <c r="AG766" s="164"/>
    </row>
    <row r="767" ht="15.75" customHeight="1" spans="1:33" x14ac:dyDescent="0.25">
      <c r="A767" s="164"/>
      <c r="B767" s="164"/>
      <c r="C767" s="164"/>
      <c r="D767" s="164"/>
      <c r="E767" s="164"/>
      <c r="F767" s="164"/>
      <c r="G767" s="164"/>
      <c r="H767" s="164"/>
      <c r="I767" s="164"/>
      <c r="J767" s="164"/>
      <c r="K767" s="164"/>
      <c r="L767" s="164"/>
      <c r="M767" s="164"/>
      <c r="N767" s="164"/>
      <c r="O767" s="164"/>
      <c r="P767" s="164"/>
      <c r="Q767" s="164"/>
      <c r="R767" s="164"/>
      <c r="S767" s="164"/>
      <c r="T767" s="164"/>
      <c r="U767" s="164"/>
      <c r="V767" s="164"/>
      <c r="W767" s="164"/>
      <c r="X767" s="164"/>
      <c r="Y767" s="164"/>
      <c r="Z767" s="164"/>
      <c r="AA767" s="164"/>
      <c r="AB767" s="164"/>
      <c r="AC767" s="164"/>
      <c r="AD767" s="164"/>
      <c r="AE767" s="164"/>
      <c r="AF767" s="164"/>
      <c r="AG767" s="164"/>
    </row>
    <row r="768" ht="15.75" customHeight="1" spans="1:33" x14ac:dyDescent="0.25">
      <c r="A768" s="164"/>
      <c r="B768" s="164"/>
      <c r="C768" s="164"/>
      <c r="D768" s="164"/>
      <c r="E768" s="164"/>
      <c r="F768" s="164"/>
      <c r="G768" s="164"/>
      <c r="H768" s="164"/>
      <c r="I768" s="164"/>
      <c r="J768" s="164"/>
      <c r="K768" s="164"/>
      <c r="L768" s="164"/>
      <c r="M768" s="164"/>
      <c r="N768" s="164"/>
      <c r="O768" s="164"/>
      <c r="P768" s="164"/>
      <c r="Q768" s="164"/>
      <c r="R768" s="164"/>
      <c r="S768" s="164"/>
      <c r="T768" s="164"/>
      <c r="U768" s="164"/>
      <c r="V768" s="164"/>
      <c r="W768" s="164"/>
      <c r="X768" s="164"/>
      <c r="Y768" s="164"/>
      <c r="Z768" s="164"/>
      <c r="AA768" s="164"/>
      <c r="AB768" s="164"/>
      <c r="AC768" s="164"/>
      <c r="AD768" s="164"/>
      <c r="AE768" s="164"/>
      <c r="AF768" s="164"/>
      <c r="AG768" s="164"/>
    </row>
    <row r="769" ht="15.75" customHeight="1" spans="1:33" x14ac:dyDescent="0.25">
      <c r="A769" s="164"/>
      <c r="B769" s="164"/>
      <c r="C769" s="164"/>
      <c r="D769" s="164"/>
      <c r="E769" s="164"/>
      <c r="F769" s="164"/>
      <c r="G769" s="164"/>
      <c r="H769" s="164"/>
      <c r="I769" s="164"/>
      <c r="J769" s="164"/>
      <c r="K769" s="164"/>
      <c r="L769" s="164"/>
      <c r="M769" s="164"/>
      <c r="N769" s="164"/>
      <c r="O769" s="164"/>
      <c r="P769" s="164"/>
      <c r="Q769" s="164"/>
      <c r="R769" s="164"/>
      <c r="S769" s="164"/>
      <c r="T769" s="164"/>
      <c r="U769" s="164"/>
      <c r="V769" s="164"/>
      <c r="W769" s="164"/>
      <c r="X769" s="164"/>
      <c r="Y769" s="164"/>
      <c r="Z769" s="164"/>
      <c r="AA769" s="164"/>
      <c r="AB769" s="164"/>
      <c r="AC769" s="164"/>
      <c r="AD769" s="164"/>
      <c r="AE769" s="164"/>
      <c r="AF769" s="164"/>
      <c r="AG769" s="164"/>
    </row>
    <row r="770" ht="15.75" customHeight="1" spans="1:33" x14ac:dyDescent="0.25">
      <c r="A770" s="164"/>
      <c r="B770" s="164"/>
      <c r="C770" s="164"/>
      <c r="D770" s="164"/>
      <c r="E770" s="164"/>
      <c r="F770" s="164"/>
      <c r="G770" s="164"/>
      <c r="H770" s="164"/>
      <c r="I770" s="164"/>
      <c r="J770" s="164"/>
      <c r="K770" s="164"/>
      <c r="L770" s="164"/>
      <c r="M770" s="164"/>
      <c r="N770" s="164"/>
      <c r="O770" s="164"/>
      <c r="P770" s="164"/>
      <c r="Q770" s="164"/>
      <c r="R770" s="164"/>
      <c r="S770" s="164"/>
      <c r="T770" s="164"/>
      <c r="U770" s="164"/>
      <c r="V770" s="164"/>
      <c r="W770" s="164"/>
      <c r="X770" s="164"/>
      <c r="Y770" s="164"/>
      <c r="Z770" s="164"/>
      <c r="AA770" s="164"/>
      <c r="AB770" s="164"/>
      <c r="AC770" s="164"/>
      <c r="AD770" s="164"/>
      <c r="AE770" s="164"/>
      <c r="AF770" s="164"/>
      <c r="AG770" s="164"/>
    </row>
    <row r="771" ht="15.75" customHeight="1" spans="1:33" x14ac:dyDescent="0.25">
      <c r="A771" s="164"/>
      <c r="B771" s="164"/>
      <c r="C771" s="164"/>
      <c r="D771" s="164"/>
      <c r="E771" s="164"/>
      <c r="F771" s="164"/>
      <c r="G771" s="164"/>
      <c r="H771" s="164"/>
      <c r="I771" s="164"/>
      <c r="J771" s="164"/>
      <c r="K771" s="164"/>
      <c r="L771" s="164"/>
      <c r="M771" s="164"/>
      <c r="N771" s="164"/>
      <c r="O771" s="164"/>
      <c r="P771" s="164"/>
      <c r="Q771" s="164"/>
      <c r="R771" s="164"/>
      <c r="S771" s="164"/>
      <c r="T771" s="164"/>
      <c r="U771" s="164"/>
      <c r="V771" s="164"/>
      <c r="W771" s="164"/>
      <c r="X771" s="164"/>
      <c r="Y771" s="164"/>
      <c r="Z771" s="164"/>
      <c r="AA771" s="164"/>
      <c r="AB771" s="164"/>
      <c r="AC771" s="164"/>
      <c r="AD771" s="164"/>
      <c r="AE771" s="164"/>
      <c r="AF771" s="164"/>
      <c r="AG771" s="164"/>
    </row>
    <row r="772" ht="15.75" customHeight="1" spans="1:33" x14ac:dyDescent="0.25">
      <c r="A772" s="164"/>
      <c r="B772" s="164"/>
      <c r="C772" s="164"/>
      <c r="D772" s="164"/>
      <c r="E772" s="164"/>
      <c r="F772" s="164"/>
      <c r="G772" s="164"/>
      <c r="H772" s="164"/>
      <c r="I772" s="164"/>
      <c r="J772" s="164"/>
      <c r="K772" s="164"/>
      <c r="L772" s="164"/>
      <c r="M772" s="164"/>
      <c r="N772" s="164"/>
      <c r="O772" s="164"/>
      <c r="P772" s="164"/>
      <c r="Q772" s="164"/>
      <c r="R772" s="164"/>
      <c r="S772" s="164"/>
      <c r="T772" s="164"/>
      <c r="U772" s="164"/>
      <c r="V772" s="164"/>
      <c r="W772" s="164"/>
      <c r="X772" s="164"/>
      <c r="Y772" s="164"/>
      <c r="Z772" s="164"/>
      <c r="AA772" s="164"/>
      <c r="AB772" s="164"/>
      <c r="AC772" s="164"/>
      <c r="AD772" s="164"/>
      <c r="AE772" s="164"/>
      <c r="AF772" s="164"/>
      <c r="AG772" s="164"/>
    </row>
    <row r="773" ht="15.75" customHeight="1" spans="1:33" x14ac:dyDescent="0.25">
      <c r="A773" s="164"/>
      <c r="B773" s="164"/>
      <c r="C773" s="164"/>
      <c r="D773" s="164"/>
      <c r="E773" s="164"/>
      <c r="F773" s="164"/>
      <c r="G773" s="164"/>
      <c r="H773" s="164"/>
      <c r="I773" s="164"/>
      <c r="J773" s="164"/>
      <c r="K773" s="164"/>
      <c r="L773" s="164"/>
      <c r="M773" s="164"/>
      <c r="N773" s="164"/>
      <c r="O773" s="164"/>
      <c r="P773" s="164"/>
      <c r="Q773" s="164"/>
      <c r="R773" s="164"/>
      <c r="S773" s="164"/>
      <c r="T773" s="164"/>
      <c r="U773" s="164"/>
      <c r="V773" s="164"/>
      <c r="W773" s="164"/>
      <c r="X773" s="164"/>
      <c r="Y773" s="164"/>
      <c r="Z773" s="164"/>
      <c r="AA773" s="164"/>
      <c r="AB773" s="164"/>
      <c r="AC773" s="164"/>
      <c r="AD773" s="164"/>
      <c r="AE773" s="164"/>
      <c r="AF773" s="164"/>
      <c r="AG773" s="164"/>
    </row>
    <row r="774" ht="15.75" customHeight="1" spans="1:33" x14ac:dyDescent="0.25">
      <c r="A774" s="164"/>
      <c r="B774" s="164"/>
      <c r="C774" s="164"/>
      <c r="D774" s="164"/>
      <c r="E774" s="164"/>
      <c r="F774" s="164"/>
      <c r="G774" s="164"/>
      <c r="H774" s="164"/>
      <c r="I774" s="164"/>
      <c r="J774" s="164"/>
      <c r="K774" s="164"/>
      <c r="L774" s="164"/>
      <c r="M774" s="164"/>
      <c r="N774" s="164"/>
      <c r="O774" s="164"/>
      <c r="P774" s="164"/>
      <c r="Q774" s="164"/>
      <c r="R774" s="164"/>
      <c r="S774" s="164"/>
      <c r="T774" s="164"/>
      <c r="U774" s="164"/>
      <c r="V774" s="164"/>
      <c r="W774" s="164"/>
      <c r="X774" s="164"/>
      <c r="Y774" s="164"/>
      <c r="Z774" s="164"/>
      <c r="AA774" s="164"/>
      <c r="AB774" s="164"/>
      <c r="AC774" s="164"/>
      <c r="AD774" s="164"/>
      <c r="AE774" s="164"/>
      <c r="AF774" s="164"/>
      <c r="AG774" s="164"/>
    </row>
    <row r="775" ht="15.75" customHeight="1" spans="1:33" x14ac:dyDescent="0.25">
      <c r="A775" s="164"/>
      <c r="B775" s="164"/>
      <c r="C775" s="164"/>
      <c r="D775" s="164"/>
      <c r="E775" s="164"/>
      <c r="F775" s="164"/>
      <c r="G775" s="164"/>
      <c r="H775" s="164"/>
      <c r="I775" s="164"/>
      <c r="J775" s="164"/>
      <c r="K775" s="164"/>
      <c r="L775" s="164"/>
      <c r="M775" s="164"/>
      <c r="N775" s="164"/>
      <c r="O775" s="164"/>
      <c r="P775" s="164"/>
      <c r="Q775" s="164"/>
      <c r="R775" s="164"/>
      <c r="S775" s="164"/>
      <c r="T775" s="164"/>
      <c r="U775" s="164"/>
      <c r="V775" s="164"/>
      <c r="W775" s="164"/>
      <c r="X775" s="164"/>
      <c r="Y775" s="164"/>
      <c r="Z775" s="164"/>
      <c r="AA775" s="164"/>
      <c r="AB775" s="164"/>
      <c r="AC775" s="164"/>
      <c r="AD775" s="164"/>
      <c r="AE775" s="164"/>
      <c r="AF775" s="164"/>
      <c r="AG775" s="164"/>
    </row>
    <row r="776" ht="15.75" customHeight="1" spans="1:33" x14ac:dyDescent="0.25">
      <c r="A776" s="164"/>
      <c r="B776" s="164"/>
      <c r="C776" s="164"/>
      <c r="D776" s="164"/>
      <c r="E776" s="164"/>
      <c r="F776" s="164"/>
      <c r="G776" s="164"/>
      <c r="H776" s="164"/>
      <c r="I776" s="164"/>
      <c r="J776" s="164"/>
      <c r="K776" s="164"/>
      <c r="L776" s="164"/>
      <c r="M776" s="164"/>
      <c r="N776" s="164"/>
      <c r="O776" s="164"/>
      <c r="P776" s="164"/>
      <c r="Q776" s="164"/>
      <c r="R776" s="164"/>
      <c r="S776" s="164"/>
      <c r="T776" s="164"/>
      <c r="U776" s="164"/>
      <c r="V776" s="164"/>
      <c r="W776" s="164"/>
      <c r="X776" s="164"/>
      <c r="Y776" s="164"/>
      <c r="Z776" s="164"/>
      <c r="AA776" s="164"/>
      <c r="AB776" s="164"/>
      <c r="AC776" s="164"/>
      <c r="AD776" s="164"/>
      <c r="AE776" s="164"/>
      <c r="AF776" s="164"/>
      <c r="AG776" s="164"/>
    </row>
    <row r="777" ht="15.75" customHeight="1" spans="1:33" x14ac:dyDescent="0.25">
      <c r="A777" s="164"/>
      <c r="B777" s="164"/>
      <c r="C777" s="164"/>
      <c r="D777" s="164"/>
      <c r="E777" s="164"/>
      <c r="F777" s="164"/>
      <c r="G777" s="164"/>
      <c r="H777" s="164"/>
      <c r="I777" s="164"/>
      <c r="J777" s="164"/>
      <c r="K777" s="164"/>
      <c r="L777" s="164"/>
      <c r="M777" s="164"/>
      <c r="N777" s="164"/>
      <c r="O777" s="164"/>
      <c r="P777" s="164"/>
      <c r="Q777" s="164"/>
      <c r="R777" s="164"/>
      <c r="S777" s="164"/>
      <c r="T777" s="164"/>
      <c r="U777" s="164"/>
      <c r="V777" s="164"/>
      <c r="W777" s="164"/>
      <c r="X777" s="164"/>
      <c r="Y777" s="164"/>
      <c r="Z777" s="164"/>
      <c r="AA777" s="164"/>
      <c r="AB777" s="164"/>
      <c r="AC777" s="164"/>
      <c r="AD777" s="164"/>
      <c r="AE777" s="164"/>
      <c r="AF777" s="164"/>
      <c r="AG777" s="164"/>
    </row>
    <row r="778" ht="15.75" customHeight="1" spans="1:33" x14ac:dyDescent="0.25">
      <c r="A778" s="164"/>
      <c r="B778" s="164"/>
      <c r="C778" s="164"/>
      <c r="D778" s="164"/>
      <c r="E778" s="164"/>
      <c r="F778" s="164"/>
      <c r="G778" s="164"/>
      <c r="H778" s="164"/>
      <c r="I778" s="164"/>
      <c r="J778" s="164"/>
      <c r="K778" s="164"/>
      <c r="L778" s="164"/>
      <c r="M778" s="164"/>
      <c r="N778" s="164"/>
      <c r="O778" s="164"/>
      <c r="P778" s="164"/>
      <c r="Q778" s="164"/>
      <c r="R778" s="164"/>
      <c r="S778" s="164"/>
      <c r="T778" s="164"/>
      <c r="U778" s="164"/>
      <c r="V778" s="164"/>
      <c r="W778" s="164"/>
      <c r="X778" s="164"/>
      <c r="Y778" s="164"/>
      <c r="Z778" s="164"/>
      <c r="AA778" s="164"/>
      <c r="AB778" s="164"/>
      <c r="AC778" s="164"/>
      <c r="AD778" s="164"/>
      <c r="AE778" s="164"/>
      <c r="AF778" s="164"/>
      <c r="AG778" s="164"/>
    </row>
    <row r="779" ht="15.75" customHeight="1" spans="1:33" x14ac:dyDescent="0.25">
      <c r="A779" s="164"/>
      <c r="B779" s="164"/>
      <c r="C779" s="164"/>
      <c r="D779" s="164"/>
      <c r="E779" s="164"/>
      <c r="F779" s="164"/>
      <c r="G779" s="164"/>
      <c r="H779" s="164"/>
      <c r="I779" s="164"/>
      <c r="J779" s="164"/>
      <c r="K779" s="164"/>
      <c r="L779" s="164"/>
      <c r="M779" s="164"/>
      <c r="N779" s="164"/>
      <c r="O779" s="164"/>
      <c r="P779" s="164"/>
      <c r="Q779" s="164"/>
      <c r="R779" s="164"/>
      <c r="S779" s="164"/>
      <c r="T779" s="164"/>
      <c r="U779" s="164"/>
      <c r="V779" s="164"/>
      <c r="W779" s="164"/>
      <c r="X779" s="164"/>
      <c r="Y779" s="164"/>
      <c r="Z779" s="164"/>
      <c r="AA779" s="164"/>
      <c r="AB779" s="164"/>
      <c r="AC779" s="164"/>
      <c r="AD779" s="164"/>
      <c r="AE779" s="164"/>
      <c r="AF779" s="164"/>
      <c r="AG779" s="164"/>
    </row>
    <row r="780" ht="15.75" customHeight="1" spans="1:33" x14ac:dyDescent="0.25">
      <c r="A780" s="164"/>
      <c r="B780" s="164"/>
      <c r="C780" s="164"/>
      <c r="D780" s="164"/>
      <c r="E780" s="164"/>
      <c r="F780" s="164"/>
      <c r="G780" s="164"/>
      <c r="H780" s="164"/>
      <c r="I780" s="164"/>
      <c r="J780" s="164"/>
      <c r="K780" s="164"/>
      <c r="L780" s="164"/>
      <c r="M780" s="164"/>
      <c r="N780" s="164"/>
      <c r="O780" s="164"/>
      <c r="P780" s="164"/>
      <c r="Q780" s="164"/>
      <c r="R780" s="164"/>
      <c r="S780" s="164"/>
      <c r="T780" s="164"/>
      <c r="U780" s="164"/>
      <c r="V780" s="164"/>
      <c r="W780" s="164"/>
      <c r="X780" s="164"/>
      <c r="Y780" s="164"/>
      <c r="Z780" s="164"/>
      <c r="AA780" s="164"/>
      <c r="AB780" s="164"/>
      <c r="AC780" s="164"/>
      <c r="AD780" s="164"/>
      <c r="AE780" s="164"/>
      <c r="AF780" s="164"/>
      <c r="AG780" s="164"/>
    </row>
    <row r="781" ht="15.75" customHeight="1" spans="1:33" x14ac:dyDescent="0.25">
      <c r="A781" s="164"/>
      <c r="B781" s="164"/>
      <c r="C781" s="164"/>
      <c r="D781" s="164"/>
      <c r="E781" s="164"/>
      <c r="F781" s="164"/>
      <c r="G781" s="164"/>
      <c r="H781" s="164"/>
      <c r="I781" s="164"/>
      <c r="J781" s="164"/>
      <c r="K781" s="164"/>
      <c r="L781" s="164"/>
      <c r="M781" s="164"/>
      <c r="N781" s="164"/>
      <c r="O781" s="164"/>
      <c r="P781" s="164"/>
      <c r="Q781" s="164"/>
      <c r="R781" s="164"/>
      <c r="S781" s="164"/>
      <c r="T781" s="164"/>
      <c r="U781" s="164"/>
      <c r="V781" s="164"/>
      <c r="W781" s="164"/>
      <c r="X781" s="164"/>
      <c r="Y781" s="164"/>
      <c r="Z781" s="164"/>
      <c r="AA781" s="164"/>
      <c r="AB781" s="164"/>
      <c r="AC781" s="164"/>
      <c r="AD781" s="164"/>
      <c r="AE781" s="164"/>
      <c r="AF781" s="164"/>
      <c r="AG781" s="164"/>
    </row>
    <row r="782" ht="15.75" customHeight="1" spans="1:33" x14ac:dyDescent="0.25">
      <c r="A782" s="164"/>
      <c r="B782" s="164"/>
      <c r="C782" s="164"/>
      <c r="D782" s="164"/>
      <c r="E782" s="164"/>
      <c r="F782" s="164"/>
      <c r="G782" s="164"/>
      <c r="H782" s="164"/>
      <c r="I782" s="164"/>
      <c r="J782" s="164"/>
      <c r="K782" s="164"/>
      <c r="L782" s="164"/>
      <c r="M782" s="164"/>
      <c r="N782" s="164"/>
      <c r="O782" s="164"/>
      <c r="P782" s="164"/>
      <c r="Q782" s="164"/>
      <c r="R782" s="164"/>
      <c r="S782" s="164"/>
      <c r="T782" s="164"/>
      <c r="U782" s="164"/>
      <c r="V782" s="164"/>
      <c r="W782" s="164"/>
      <c r="X782" s="164"/>
      <c r="Y782" s="164"/>
      <c r="Z782" s="164"/>
      <c r="AA782" s="164"/>
      <c r="AB782" s="164"/>
      <c r="AC782" s="164"/>
      <c r="AD782" s="164"/>
      <c r="AE782" s="164"/>
      <c r="AF782" s="164"/>
      <c r="AG782" s="164"/>
    </row>
    <row r="783" ht="15.75" customHeight="1" spans="1:33" x14ac:dyDescent="0.25">
      <c r="A783" s="164"/>
      <c r="B783" s="164"/>
      <c r="C783" s="164"/>
      <c r="D783" s="164"/>
      <c r="E783" s="164"/>
      <c r="F783" s="164"/>
      <c r="G783" s="164"/>
      <c r="H783" s="164"/>
      <c r="I783" s="164"/>
      <c r="J783" s="164"/>
      <c r="K783" s="164"/>
      <c r="L783" s="164"/>
      <c r="M783" s="164"/>
      <c r="N783" s="164"/>
      <c r="O783" s="164"/>
      <c r="P783" s="164"/>
      <c r="Q783" s="164"/>
      <c r="R783" s="164"/>
      <c r="S783" s="164"/>
      <c r="T783" s="164"/>
      <c r="U783" s="164"/>
      <c r="V783" s="164"/>
      <c r="W783" s="164"/>
      <c r="X783" s="164"/>
      <c r="Y783" s="164"/>
      <c r="Z783" s="164"/>
      <c r="AA783" s="164"/>
      <c r="AB783" s="164"/>
      <c r="AC783" s="164"/>
      <c r="AD783" s="164"/>
      <c r="AE783" s="164"/>
      <c r="AF783" s="164"/>
      <c r="AG783" s="164"/>
    </row>
    <row r="784" ht="15.75" customHeight="1" spans="1:33" x14ac:dyDescent="0.25">
      <c r="A784" s="164"/>
      <c r="B784" s="164"/>
      <c r="C784" s="164"/>
      <c r="D784" s="164"/>
      <c r="E784" s="164"/>
      <c r="F784" s="164"/>
      <c r="G784" s="164"/>
      <c r="H784" s="164"/>
      <c r="I784" s="164"/>
      <c r="J784" s="164"/>
      <c r="K784" s="164"/>
      <c r="L784" s="164"/>
      <c r="M784" s="164"/>
      <c r="N784" s="164"/>
      <c r="O784" s="164"/>
      <c r="P784" s="164"/>
      <c r="Q784" s="164"/>
      <c r="R784" s="164"/>
      <c r="S784" s="164"/>
      <c r="T784" s="164"/>
      <c r="U784" s="164"/>
      <c r="V784" s="164"/>
      <c r="W784" s="164"/>
      <c r="X784" s="164"/>
      <c r="Y784" s="164"/>
      <c r="Z784" s="164"/>
      <c r="AA784" s="164"/>
      <c r="AB784" s="164"/>
      <c r="AC784" s="164"/>
      <c r="AD784" s="164"/>
      <c r="AE784" s="164"/>
      <c r="AF784" s="164"/>
      <c r="AG784" s="164"/>
    </row>
    <row r="785" ht="15.75" customHeight="1" spans="1:33" x14ac:dyDescent="0.25">
      <c r="A785" s="164"/>
      <c r="B785" s="164"/>
      <c r="C785" s="164"/>
      <c r="D785" s="164"/>
      <c r="E785" s="164"/>
      <c r="F785" s="164"/>
      <c r="G785" s="164"/>
      <c r="H785" s="164"/>
      <c r="I785" s="164"/>
      <c r="J785" s="164"/>
      <c r="K785" s="164"/>
      <c r="L785" s="164"/>
      <c r="M785" s="164"/>
      <c r="N785" s="164"/>
      <c r="O785" s="164"/>
      <c r="P785" s="164"/>
      <c r="Q785" s="164"/>
      <c r="R785" s="164"/>
      <c r="S785" s="164"/>
      <c r="T785" s="164"/>
      <c r="U785" s="164"/>
      <c r="V785" s="164"/>
      <c r="W785" s="164"/>
      <c r="X785" s="164"/>
      <c r="Y785" s="164"/>
      <c r="Z785" s="164"/>
      <c r="AA785" s="164"/>
      <c r="AB785" s="164"/>
      <c r="AC785" s="164"/>
      <c r="AD785" s="164"/>
      <c r="AE785" s="164"/>
      <c r="AF785" s="164"/>
      <c r="AG785" s="164"/>
    </row>
    <row r="786" ht="15.75" customHeight="1" spans="1:33" x14ac:dyDescent="0.25">
      <c r="A786" s="164"/>
      <c r="B786" s="164"/>
      <c r="C786" s="164"/>
      <c r="D786" s="164"/>
      <c r="E786" s="164"/>
      <c r="F786" s="164"/>
      <c r="G786" s="164"/>
      <c r="H786" s="164"/>
      <c r="I786" s="164"/>
      <c r="J786" s="164"/>
      <c r="K786" s="164"/>
      <c r="L786" s="164"/>
      <c r="M786" s="164"/>
      <c r="N786" s="164"/>
      <c r="O786" s="164"/>
      <c r="P786" s="164"/>
      <c r="Q786" s="164"/>
      <c r="R786" s="164"/>
      <c r="S786" s="164"/>
      <c r="T786" s="164"/>
      <c r="U786" s="164"/>
      <c r="V786" s="164"/>
      <c r="W786" s="164"/>
      <c r="X786" s="164"/>
      <c r="Y786" s="164"/>
      <c r="Z786" s="164"/>
      <c r="AA786" s="164"/>
      <c r="AB786" s="164"/>
      <c r="AC786" s="164"/>
      <c r="AD786" s="164"/>
      <c r="AE786" s="164"/>
      <c r="AF786" s="164"/>
      <c r="AG786" s="164"/>
    </row>
    <row r="787" ht="15.75" customHeight="1" spans="1:33" x14ac:dyDescent="0.25">
      <c r="A787" s="164"/>
      <c r="B787" s="164"/>
      <c r="C787" s="164"/>
      <c r="D787" s="164"/>
      <c r="E787" s="164"/>
      <c r="F787" s="164"/>
      <c r="G787" s="164"/>
      <c r="H787" s="164"/>
      <c r="I787" s="164"/>
      <c r="J787" s="164"/>
      <c r="K787" s="164"/>
      <c r="L787" s="164"/>
      <c r="M787" s="164"/>
      <c r="N787" s="164"/>
      <c r="O787" s="164"/>
      <c r="P787" s="164"/>
      <c r="Q787" s="164"/>
      <c r="R787" s="164"/>
      <c r="S787" s="164"/>
      <c r="T787" s="164"/>
      <c r="U787" s="164"/>
      <c r="V787" s="164"/>
      <c r="W787" s="164"/>
      <c r="X787" s="164"/>
      <c r="Y787" s="164"/>
      <c r="Z787" s="164"/>
      <c r="AA787" s="164"/>
      <c r="AB787" s="164"/>
      <c r="AC787" s="164"/>
      <c r="AD787" s="164"/>
      <c r="AE787" s="164"/>
      <c r="AF787" s="164"/>
      <c r="AG787" s="164"/>
    </row>
    <row r="788" ht="15.75" customHeight="1" spans="1:33" x14ac:dyDescent="0.25">
      <c r="A788" s="164"/>
      <c r="B788" s="164"/>
      <c r="C788" s="164"/>
      <c r="D788" s="164"/>
      <c r="E788" s="164"/>
      <c r="F788" s="164"/>
      <c r="G788" s="164"/>
      <c r="H788" s="164"/>
      <c r="I788" s="164"/>
      <c r="J788" s="164"/>
      <c r="K788" s="164"/>
      <c r="L788" s="164"/>
      <c r="M788" s="164"/>
      <c r="N788" s="164"/>
      <c r="O788" s="164"/>
      <c r="P788" s="164"/>
      <c r="Q788" s="164"/>
      <c r="R788" s="164"/>
      <c r="S788" s="164"/>
      <c r="T788" s="164"/>
      <c r="U788" s="164"/>
      <c r="V788" s="164"/>
      <c r="W788" s="164"/>
      <c r="X788" s="164"/>
      <c r="Y788" s="164"/>
      <c r="Z788" s="164"/>
      <c r="AA788" s="164"/>
      <c r="AB788" s="164"/>
      <c r="AC788" s="164"/>
      <c r="AD788" s="164"/>
      <c r="AE788" s="164"/>
      <c r="AF788" s="164"/>
      <c r="AG788" s="164"/>
    </row>
    <row r="789" ht="15.75" customHeight="1" spans="1:33" x14ac:dyDescent="0.25">
      <c r="A789" s="164"/>
      <c r="B789" s="164"/>
      <c r="C789" s="164"/>
      <c r="D789" s="164"/>
      <c r="E789" s="164"/>
      <c r="F789" s="164"/>
      <c r="G789" s="164"/>
      <c r="H789" s="164"/>
      <c r="I789" s="164"/>
      <c r="J789" s="164"/>
      <c r="K789" s="164"/>
      <c r="L789" s="164"/>
      <c r="M789" s="164"/>
      <c r="N789" s="164"/>
      <c r="O789" s="164"/>
      <c r="P789" s="164"/>
      <c r="Q789" s="164"/>
      <c r="R789" s="164"/>
      <c r="S789" s="164"/>
      <c r="T789" s="164"/>
      <c r="U789" s="164"/>
      <c r="V789" s="164"/>
      <c r="W789" s="164"/>
      <c r="X789" s="164"/>
      <c r="Y789" s="164"/>
      <c r="Z789" s="164"/>
      <c r="AA789" s="164"/>
      <c r="AB789" s="164"/>
      <c r="AC789" s="164"/>
      <c r="AD789" s="164"/>
      <c r="AE789" s="164"/>
      <c r="AF789" s="164"/>
      <c r="AG789" s="164"/>
    </row>
    <row r="790" ht="15.75" customHeight="1" spans="1:33" x14ac:dyDescent="0.25">
      <c r="A790" s="164"/>
      <c r="B790" s="164"/>
      <c r="C790" s="164"/>
      <c r="D790" s="164"/>
      <c r="E790" s="164"/>
      <c r="F790" s="164"/>
      <c r="G790" s="164"/>
      <c r="H790" s="164"/>
      <c r="I790" s="164"/>
      <c r="J790" s="164"/>
      <c r="K790" s="164"/>
      <c r="L790" s="164"/>
      <c r="M790" s="164"/>
      <c r="N790" s="164"/>
      <c r="O790" s="164"/>
      <c r="P790" s="164"/>
      <c r="Q790" s="164"/>
      <c r="R790" s="164"/>
      <c r="S790" s="164"/>
      <c r="T790" s="164"/>
      <c r="U790" s="164"/>
      <c r="V790" s="164"/>
      <c r="W790" s="164"/>
      <c r="X790" s="164"/>
      <c r="Y790" s="164"/>
      <c r="Z790" s="164"/>
      <c r="AA790" s="164"/>
      <c r="AB790" s="164"/>
      <c r="AC790" s="164"/>
      <c r="AD790" s="164"/>
      <c r="AE790" s="164"/>
      <c r="AF790" s="164"/>
      <c r="AG790" s="164"/>
    </row>
    <row r="791" ht="15.75" customHeight="1" spans="1:33" x14ac:dyDescent="0.25">
      <c r="A791" s="164"/>
      <c r="B791" s="164"/>
      <c r="C791" s="164"/>
      <c r="D791" s="164"/>
      <c r="E791" s="164"/>
      <c r="F791" s="164"/>
      <c r="G791" s="164"/>
      <c r="H791" s="164"/>
      <c r="I791" s="164"/>
      <c r="J791" s="164"/>
      <c r="K791" s="164"/>
      <c r="L791" s="164"/>
      <c r="M791" s="164"/>
      <c r="N791" s="164"/>
      <c r="O791" s="164"/>
      <c r="P791" s="164"/>
      <c r="Q791" s="164"/>
      <c r="R791" s="164"/>
      <c r="S791" s="164"/>
      <c r="T791" s="164"/>
      <c r="U791" s="164"/>
      <c r="V791" s="164"/>
      <c r="W791" s="164"/>
      <c r="X791" s="164"/>
      <c r="Y791" s="164"/>
      <c r="Z791" s="164"/>
      <c r="AA791" s="164"/>
      <c r="AB791" s="164"/>
      <c r="AC791" s="164"/>
      <c r="AD791" s="164"/>
      <c r="AE791" s="164"/>
      <c r="AF791" s="164"/>
      <c r="AG791" s="164"/>
    </row>
    <row r="792" ht="15.75" customHeight="1" spans="1:33" x14ac:dyDescent="0.25">
      <c r="A792" s="164"/>
      <c r="B792" s="164"/>
      <c r="C792" s="164"/>
      <c r="D792" s="164"/>
      <c r="E792" s="164"/>
      <c r="F792" s="164"/>
      <c r="G792" s="164"/>
      <c r="H792" s="164"/>
      <c r="I792" s="164"/>
      <c r="J792" s="164"/>
      <c r="K792" s="164"/>
      <c r="L792" s="164"/>
      <c r="M792" s="164"/>
      <c r="N792" s="164"/>
      <c r="O792" s="164"/>
      <c r="P792" s="164"/>
      <c r="Q792" s="164"/>
      <c r="R792" s="164"/>
      <c r="S792" s="164"/>
      <c r="T792" s="164"/>
      <c r="U792" s="164"/>
      <c r="V792" s="164"/>
      <c r="W792" s="164"/>
      <c r="X792" s="164"/>
      <c r="Y792" s="164"/>
      <c r="Z792" s="164"/>
      <c r="AA792" s="164"/>
      <c r="AB792" s="164"/>
      <c r="AC792" s="164"/>
      <c r="AD792" s="164"/>
      <c r="AE792" s="164"/>
      <c r="AF792" s="164"/>
      <c r="AG792" s="164"/>
    </row>
    <row r="793" ht="15.75" customHeight="1" spans="1:33" x14ac:dyDescent="0.25">
      <c r="A793" s="164"/>
      <c r="B793" s="164"/>
      <c r="C793" s="164"/>
      <c r="D793" s="164"/>
      <c r="E793" s="164"/>
      <c r="F793" s="164"/>
      <c r="G793" s="164"/>
      <c r="H793" s="164"/>
      <c r="I793" s="164"/>
      <c r="J793" s="164"/>
      <c r="K793" s="164"/>
      <c r="L793" s="164"/>
      <c r="M793" s="164"/>
      <c r="N793" s="164"/>
      <c r="O793" s="164"/>
      <c r="P793" s="164"/>
      <c r="Q793" s="164"/>
      <c r="R793" s="164"/>
      <c r="S793" s="164"/>
      <c r="T793" s="164"/>
      <c r="U793" s="164"/>
      <c r="V793" s="164"/>
      <c r="W793" s="164"/>
      <c r="X793" s="164"/>
      <c r="Y793" s="164"/>
      <c r="Z793" s="164"/>
      <c r="AA793" s="164"/>
      <c r="AB793" s="164"/>
      <c r="AC793" s="164"/>
      <c r="AD793" s="164"/>
      <c r="AE793" s="164"/>
      <c r="AF793" s="164"/>
      <c r="AG793" s="164"/>
    </row>
    <row r="794" ht="15.75" customHeight="1" spans="1:33" x14ac:dyDescent="0.25">
      <c r="A794" s="164"/>
      <c r="B794" s="164"/>
      <c r="C794" s="164"/>
      <c r="D794" s="164"/>
      <c r="E794" s="164"/>
      <c r="F794" s="164"/>
      <c r="G794" s="164"/>
      <c r="H794" s="164"/>
      <c r="I794" s="164"/>
      <c r="J794" s="164"/>
      <c r="K794" s="164"/>
      <c r="L794" s="164"/>
      <c r="M794" s="164"/>
      <c r="N794" s="164"/>
      <c r="O794" s="164"/>
      <c r="P794" s="164"/>
      <c r="Q794" s="164"/>
      <c r="R794" s="164"/>
      <c r="S794" s="164"/>
      <c r="T794" s="164"/>
      <c r="U794" s="164"/>
      <c r="V794" s="164"/>
      <c r="W794" s="164"/>
      <c r="X794" s="164"/>
      <c r="Y794" s="164"/>
      <c r="Z794" s="164"/>
      <c r="AA794" s="164"/>
      <c r="AB794" s="164"/>
      <c r="AC794" s="164"/>
      <c r="AD794" s="164"/>
      <c r="AE794" s="164"/>
      <c r="AF794" s="164"/>
      <c r="AG794" s="164"/>
    </row>
    <row r="795" ht="15.75" customHeight="1" spans="1:33" x14ac:dyDescent="0.25">
      <c r="A795" s="164"/>
      <c r="B795" s="164"/>
      <c r="C795" s="164"/>
      <c r="D795" s="164"/>
      <c r="E795" s="164"/>
      <c r="F795" s="164"/>
      <c r="G795" s="164"/>
      <c r="H795" s="164"/>
      <c r="I795" s="164"/>
      <c r="J795" s="164"/>
      <c r="K795" s="164"/>
      <c r="L795" s="164"/>
      <c r="M795" s="164"/>
      <c r="N795" s="164"/>
      <c r="O795" s="164"/>
      <c r="P795" s="164"/>
      <c r="Q795" s="164"/>
      <c r="R795" s="164"/>
      <c r="S795" s="164"/>
      <c r="T795" s="164"/>
      <c r="U795" s="164"/>
      <c r="V795" s="164"/>
      <c r="W795" s="164"/>
      <c r="X795" s="164"/>
      <c r="Y795" s="164"/>
      <c r="Z795" s="164"/>
      <c r="AA795" s="164"/>
      <c r="AB795" s="164"/>
      <c r="AC795" s="164"/>
      <c r="AD795" s="164"/>
      <c r="AE795" s="164"/>
      <c r="AF795" s="164"/>
      <c r="AG795" s="164"/>
    </row>
    <row r="796" ht="15.75" customHeight="1" spans="1:33" x14ac:dyDescent="0.25">
      <c r="A796" s="164"/>
      <c r="B796" s="164"/>
      <c r="C796" s="164"/>
      <c r="D796" s="164"/>
      <c r="E796" s="164"/>
      <c r="F796" s="164"/>
      <c r="G796" s="164"/>
      <c r="H796" s="164"/>
      <c r="I796" s="164"/>
      <c r="J796" s="164"/>
      <c r="K796" s="164"/>
      <c r="L796" s="164"/>
      <c r="M796" s="164"/>
      <c r="N796" s="164"/>
      <c r="O796" s="164"/>
      <c r="P796" s="164"/>
      <c r="Q796" s="164"/>
      <c r="R796" s="164"/>
      <c r="S796" s="164"/>
      <c r="T796" s="164"/>
      <c r="U796" s="164"/>
      <c r="V796" s="164"/>
      <c r="W796" s="164"/>
      <c r="X796" s="164"/>
      <c r="Y796" s="164"/>
      <c r="Z796" s="164"/>
      <c r="AA796" s="164"/>
      <c r="AB796" s="164"/>
      <c r="AC796" s="164"/>
      <c r="AD796" s="164"/>
      <c r="AE796" s="164"/>
      <c r="AF796" s="164"/>
      <c r="AG796" s="164"/>
    </row>
    <row r="797" ht="15.75" customHeight="1" spans="1:33" x14ac:dyDescent="0.25">
      <c r="A797" s="164"/>
      <c r="B797" s="164"/>
      <c r="C797" s="164"/>
      <c r="D797" s="164"/>
      <c r="E797" s="164"/>
      <c r="F797" s="164"/>
      <c r="G797" s="164"/>
      <c r="H797" s="164"/>
      <c r="I797" s="164"/>
      <c r="J797" s="164"/>
      <c r="K797" s="164"/>
      <c r="L797" s="164"/>
      <c r="M797" s="164"/>
      <c r="N797" s="164"/>
      <c r="O797" s="164"/>
      <c r="P797" s="164"/>
      <c r="Q797" s="164"/>
      <c r="R797" s="164"/>
      <c r="S797" s="164"/>
      <c r="T797" s="164"/>
      <c r="U797" s="164"/>
      <c r="V797" s="164"/>
      <c r="W797" s="164"/>
      <c r="X797" s="164"/>
      <c r="Y797" s="164"/>
      <c r="Z797" s="164"/>
      <c r="AA797" s="164"/>
      <c r="AB797" s="164"/>
      <c r="AC797" s="164"/>
      <c r="AD797" s="164"/>
      <c r="AE797" s="164"/>
      <c r="AF797" s="164"/>
      <c r="AG797" s="164"/>
    </row>
    <row r="798" ht="15.75" customHeight="1" spans="1:33" x14ac:dyDescent="0.25">
      <c r="A798" s="164"/>
      <c r="B798" s="164"/>
      <c r="C798" s="164"/>
      <c r="D798" s="164"/>
      <c r="E798" s="164"/>
      <c r="F798" s="164"/>
      <c r="G798" s="164"/>
      <c r="H798" s="164"/>
      <c r="I798" s="164"/>
      <c r="J798" s="164"/>
      <c r="K798" s="164"/>
      <c r="L798" s="164"/>
      <c r="M798" s="164"/>
      <c r="N798" s="164"/>
      <c r="O798" s="164"/>
      <c r="P798" s="164"/>
      <c r="Q798" s="164"/>
      <c r="R798" s="164"/>
      <c r="S798" s="164"/>
      <c r="T798" s="164"/>
      <c r="U798" s="164"/>
      <c r="V798" s="164"/>
      <c r="W798" s="164"/>
      <c r="X798" s="164"/>
      <c r="Y798" s="164"/>
      <c r="Z798" s="164"/>
      <c r="AA798" s="164"/>
      <c r="AB798" s="164"/>
      <c r="AC798" s="164"/>
      <c r="AD798" s="164"/>
      <c r="AE798" s="164"/>
      <c r="AF798" s="164"/>
      <c r="AG798" s="164"/>
    </row>
    <row r="799" ht="15.75" customHeight="1" spans="1:33" x14ac:dyDescent="0.25">
      <c r="A799" s="164"/>
      <c r="B799" s="164"/>
      <c r="C799" s="164"/>
      <c r="D799" s="164"/>
      <c r="E799" s="164"/>
      <c r="F799" s="164"/>
      <c r="G799" s="164"/>
      <c r="H799" s="164"/>
      <c r="I799" s="164"/>
      <c r="J799" s="164"/>
      <c r="K799" s="164"/>
      <c r="L799" s="164"/>
      <c r="M799" s="164"/>
      <c r="N799" s="164"/>
      <c r="O799" s="164"/>
      <c r="P799" s="164"/>
      <c r="Q799" s="164"/>
      <c r="R799" s="164"/>
      <c r="S799" s="164"/>
      <c r="T799" s="164"/>
      <c r="U799" s="164"/>
      <c r="V799" s="164"/>
      <c r="W799" s="164"/>
      <c r="X799" s="164"/>
      <c r="Y799" s="164"/>
      <c r="Z799" s="164"/>
      <c r="AA799" s="164"/>
      <c r="AB799" s="164"/>
      <c r="AC799" s="164"/>
      <c r="AD799" s="164"/>
      <c r="AE799" s="164"/>
      <c r="AF799" s="164"/>
      <c r="AG799" s="164"/>
    </row>
    <row r="800" ht="15.75" customHeight="1" spans="1:33" x14ac:dyDescent="0.25">
      <c r="A800" s="164"/>
      <c r="B800" s="164"/>
      <c r="C800" s="164"/>
      <c r="D800" s="164"/>
      <c r="E800" s="164"/>
      <c r="F800" s="164"/>
      <c r="G800" s="164"/>
      <c r="H800" s="164"/>
      <c r="I800" s="164"/>
      <c r="J800" s="164"/>
      <c r="K800" s="164"/>
      <c r="L800" s="164"/>
      <c r="M800" s="164"/>
      <c r="N800" s="164"/>
      <c r="O800" s="164"/>
      <c r="P800" s="164"/>
      <c r="Q800" s="164"/>
      <c r="R800" s="164"/>
      <c r="S800" s="164"/>
      <c r="T800" s="164"/>
      <c r="U800" s="164"/>
      <c r="V800" s="164"/>
      <c r="W800" s="164"/>
      <c r="X800" s="164"/>
      <c r="Y800" s="164"/>
      <c r="Z800" s="164"/>
      <c r="AA800" s="164"/>
      <c r="AB800" s="164"/>
      <c r="AC800" s="164"/>
      <c r="AD800" s="164"/>
      <c r="AE800" s="164"/>
      <c r="AF800" s="164"/>
      <c r="AG800" s="164"/>
    </row>
    <row r="801" ht="15.75" customHeight="1" spans="1:33" x14ac:dyDescent="0.25">
      <c r="A801" s="164"/>
      <c r="B801" s="164"/>
      <c r="C801" s="164"/>
      <c r="D801" s="164"/>
      <c r="E801" s="164"/>
      <c r="F801" s="164"/>
      <c r="G801" s="164"/>
      <c r="H801" s="164"/>
      <c r="I801" s="164"/>
      <c r="J801" s="164"/>
      <c r="K801" s="164"/>
      <c r="L801" s="164"/>
      <c r="M801" s="164"/>
      <c r="N801" s="164"/>
      <c r="O801" s="164"/>
      <c r="P801" s="164"/>
      <c r="Q801" s="164"/>
      <c r="R801" s="164"/>
      <c r="S801" s="164"/>
      <c r="T801" s="164"/>
      <c r="U801" s="164"/>
      <c r="V801" s="164"/>
      <c r="W801" s="164"/>
      <c r="X801" s="164"/>
      <c r="Y801" s="164"/>
      <c r="Z801" s="164"/>
      <c r="AA801" s="164"/>
      <c r="AB801" s="164"/>
      <c r="AC801" s="164"/>
      <c r="AD801" s="164"/>
      <c r="AE801" s="164"/>
      <c r="AF801" s="164"/>
      <c r="AG801" s="164"/>
    </row>
    <row r="802" ht="15.75" customHeight="1" spans="1:33" x14ac:dyDescent="0.25">
      <c r="A802" s="164"/>
      <c r="B802" s="164"/>
      <c r="C802" s="164"/>
      <c r="D802" s="164"/>
      <c r="E802" s="164"/>
      <c r="F802" s="164"/>
      <c r="G802" s="164"/>
      <c r="H802" s="164"/>
      <c r="I802" s="164"/>
      <c r="J802" s="164"/>
      <c r="K802" s="164"/>
      <c r="L802" s="164"/>
      <c r="M802" s="164"/>
      <c r="N802" s="164"/>
      <c r="O802" s="164"/>
      <c r="P802" s="164"/>
      <c r="Q802" s="164"/>
      <c r="R802" s="164"/>
      <c r="S802" s="164"/>
      <c r="T802" s="164"/>
      <c r="U802" s="164"/>
      <c r="V802" s="164"/>
      <c r="W802" s="164"/>
      <c r="X802" s="164"/>
      <c r="Y802" s="164"/>
      <c r="Z802" s="164"/>
      <c r="AA802" s="164"/>
      <c r="AB802" s="164"/>
      <c r="AC802" s="164"/>
      <c r="AD802" s="164"/>
      <c r="AE802" s="164"/>
      <c r="AF802" s="164"/>
      <c r="AG802" s="164"/>
    </row>
    <row r="803" ht="15.75" customHeight="1" spans="1:33" x14ac:dyDescent="0.25">
      <c r="A803" s="164"/>
      <c r="B803" s="164"/>
      <c r="C803" s="164"/>
      <c r="D803" s="164"/>
      <c r="E803" s="164"/>
      <c r="F803" s="164"/>
      <c r="G803" s="164"/>
      <c r="H803" s="164"/>
      <c r="I803" s="164"/>
      <c r="J803" s="164"/>
      <c r="K803" s="164"/>
      <c r="L803" s="164"/>
      <c r="M803" s="164"/>
      <c r="N803" s="164"/>
      <c r="O803" s="164"/>
      <c r="P803" s="164"/>
      <c r="Q803" s="164"/>
      <c r="R803" s="164"/>
      <c r="S803" s="164"/>
      <c r="T803" s="164"/>
      <c r="U803" s="164"/>
      <c r="V803" s="164"/>
      <c r="W803" s="164"/>
      <c r="X803" s="164"/>
      <c r="Y803" s="164"/>
      <c r="Z803" s="164"/>
      <c r="AA803" s="164"/>
      <c r="AB803" s="164"/>
      <c r="AC803" s="164"/>
      <c r="AD803" s="164"/>
      <c r="AE803" s="164"/>
      <c r="AF803" s="164"/>
      <c r="AG803" s="164"/>
    </row>
    <row r="804" ht="15.75" customHeight="1" spans="1:33" x14ac:dyDescent="0.25">
      <c r="A804" s="164"/>
      <c r="B804" s="164"/>
      <c r="C804" s="164"/>
      <c r="D804" s="164"/>
      <c r="E804" s="164"/>
      <c r="F804" s="164"/>
      <c r="G804" s="164"/>
      <c r="H804" s="164"/>
      <c r="I804" s="164"/>
      <c r="J804" s="164"/>
      <c r="K804" s="164"/>
      <c r="L804" s="164"/>
      <c r="M804" s="164"/>
      <c r="N804" s="164"/>
      <c r="O804" s="164"/>
      <c r="P804" s="164"/>
      <c r="Q804" s="164"/>
      <c r="R804" s="164"/>
      <c r="S804" s="164"/>
      <c r="T804" s="164"/>
      <c r="U804" s="164"/>
      <c r="V804" s="164"/>
      <c r="W804" s="164"/>
      <c r="X804" s="164"/>
      <c r="Y804" s="164"/>
      <c r="Z804" s="164"/>
      <c r="AA804" s="164"/>
      <c r="AB804" s="164"/>
      <c r="AC804" s="164"/>
      <c r="AD804" s="164"/>
      <c r="AE804" s="164"/>
      <c r="AF804" s="164"/>
      <c r="AG804" s="164"/>
    </row>
    <row r="805" ht="15.75" customHeight="1" spans="1:33" x14ac:dyDescent="0.25">
      <c r="A805" s="164"/>
      <c r="B805" s="164"/>
      <c r="C805" s="164"/>
      <c r="D805" s="164"/>
      <c r="E805" s="164"/>
      <c r="F805" s="164"/>
      <c r="G805" s="164"/>
      <c r="H805" s="164"/>
      <c r="I805" s="164"/>
      <c r="J805" s="164"/>
      <c r="K805" s="164"/>
      <c r="L805" s="164"/>
      <c r="M805" s="164"/>
      <c r="N805" s="164"/>
      <c r="O805" s="164"/>
      <c r="P805" s="164"/>
      <c r="Q805" s="164"/>
      <c r="R805" s="164"/>
      <c r="S805" s="164"/>
      <c r="T805" s="164"/>
      <c r="U805" s="164"/>
      <c r="V805" s="164"/>
      <c r="W805" s="164"/>
      <c r="X805" s="164"/>
      <c r="Y805" s="164"/>
      <c r="Z805" s="164"/>
      <c r="AA805" s="164"/>
      <c r="AB805" s="164"/>
      <c r="AC805" s="164"/>
      <c r="AD805" s="164"/>
      <c r="AE805" s="164"/>
      <c r="AF805" s="164"/>
      <c r="AG805" s="164"/>
    </row>
    <row r="806" ht="15.75" customHeight="1" spans="1:33" x14ac:dyDescent="0.25">
      <c r="A806" s="164"/>
      <c r="B806" s="164"/>
      <c r="C806" s="164"/>
      <c r="D806" s="164"/>
      <c r="E806" s="164"/>
      <c r="F806" s="164"/>
      <c r="G806" s="164"/>
      <c r="H806" s="164"/>
      <c r="I806" s="164"/>
      <c r="J806" s="164"/>
      <c r="K806" s="164"/>
      <c r="L806" s="164"/>
      <c r="M806" s="164"/>
      <c r="N806" s="164"/>
      <c r="O806" s="164"/>
      <c r="P806" s="164"/>
      <c r="Q806" s="164"/>
      <c r="R806" s="164"/>
      <c r="S806" s="164"/>
      <c r="T806" s="164"/>
      <c r="U806" s="164"/>
      <c r="V806" s="164"/>
      <c r="W806" s="164"/>
      <c r="X806" s="164"/>
      <c r="Y806" s="164"/>
      <c r="Z806" s="164"/>
      <c r="AA806" s="164"/>
      <c r="AB806" s="164"/>
      <c r="AC806" s="164"/>
      <c r="AD806" s="164"/>
      <c r="AE806" s="164"/>
      <c r="AF806" s="164"/>
      <c r="AG806" s="164"/>
    </row>
    <row r="807" ht="15.75" customHeight="1" spans="1:33" x14ac:dyDescent="0.25">
      <c r="A807" s="164"/>
      <c r="B807" s="164"/>
      <c r="C807" s="164"/>
      <c r="D807" s="164"/>
      <c r="E807" s="164"/>
      <c r="F807" s="164"/>
      <c r="G807" s="164"/>
      <c r="H807" s="164"/>
      <c r="I807" s="164"/>
      <c r="J807" s="164"/>
      <c r="K807" s="164"/>
      <c r="L807" s="164"/>
      <c r="M807" s="164"/>
      <c r="N807" s="164"/>
      <c r="O807" s="164"/>
      <c r="P807" s="164"/>
      <c r="Q807" s="164"/>
      <c r="R807" s="164"/>
      <c r="S807" s="164"/>
      <c r="T807" s="164"/>
      <c r="U807" s="164"/>
      <c r="V807" s="164"/>
      <c r="W807" s="164"/>
      <c r="X807" s="164"/>
      <c r="Y807" s="164"/>
      <c r="Z807" s="164"/>
      <c r="AA807" s="164"/>
      <c r="AB807" s="164"/>
      <c r="AC807" s="164"/>
      <c r="AD807" s="164"/>
      <c r="AE807" s="164"/>
      <c r="AF807" s="164"/>
      <c r="AG807" s="164"/>
    </row>
    <row r="808" ht="15.75" customHeight="1" spans="1:33" x14ac:dyDescent="0.25">
      <c r="A808" s="164"/>
      <c r="B808" s="164"/>
      <c r="C808" s="164"/>
      <c r="D808" s="164"/>
      <c r="E808" s="164"/>
      <c r="F808" s="164"/>
      <c r="G808" s="164"/>
      <c r="H808" s="164"/>
      <c r="I808" s="164"/>
      <c r="J808" s="164"/>
      <c r="K808" s="164"/>
      <c r="L808" s="164"/>
      <c r="M808" s="164"/>
      <c r="N808" s="164"/>
      <c r="O808" s="164"/>
      <c r="P808" s="164"/>
      <c r="Q808" s="164"/>
      <c r="R808" s="164"/>
      <c r="S808" s="164"/>
      <c r="T808" s="164"/>
      <c r="U808" s="164"/>
      <c r="V808" s="164"/>
      <c r="W808" s="164"/>
      <c r="X808" s="164"/>
      <c r="Y808" s="164"/>
      <c r="Z808" s="164"/>
      <c r="AA808" s="164"/>
      <c r="AB808" s="164"/>
      <c r="AC808" s="164"/>
      <c r="AD808" s="164"/>
      <c r="AE808" s="164"/>
      <c r="AF808" s="164"/>
      <c r="AG808" s="164"/>
    </row>
    <row r="809" ht="15.75" customHeight="1" spans="1:33" x14ac:dyDescent="0.25">
      <c r="A809" s="164"/>
      <c r="B809" s="164"/>
      <c r="C809" s="164"/>
      <c r="D809" s="164"/>
      <c r="E809" s="164"/>
      <c r="F809" s="164"/>
      <c r="G809" s="164"/>
      <c r="H809" s="164"/>
      <c r="I809" s="164"/>
      <c r="J809" s="164"/>
      <c r="K809" s="164"/>
      <c r="L809" s="164"/>
      <c r="M809" s="164"/>
      <c r="N809" s="164"/>
      <c r="O809" s="164"/>
      <c r="P809" s="164"/>
      <c r="Q809" s="164"/>
      <c r="R809" s="164"/>
      <c r="S809" s="164"/>
      <c r="T809" s="164"/>
      <c r="U809" s="164"/>
      <c r="V809" s="164"/>
      <c r="W809" s="164"/>
      <c r="X809" s="164"/>
      <c r="Y809" s="164"/>
      <c r="Z809" s="164"/>
      <c r="AA809" s="164"/>
      <c r="AB809" s="164"/>
      <c r="AC809" s="164"/>
      <c r="AD809" s="164"/>
      <c r="AE809" s="164"/>
      <c r="AF809" s="164"/>
      <c r="AG809" s="164"/>
    </row>
    <row r="810" ht="15.75" customHeight="1" spans="1:33" x14ac:dyDescent="0.25">
      <c r="A810" s="164"/>
      <c r="B810" s="164"/>
      <c r="C810" s="164"/>
      <c r="D810" s="164"/>
      <c r="E810" s="164"/>
      <c r="F810" s="164"/>
      <c r="G810" s="164"/>
      <c r="H810" s="164"/>
      <c r="I810" s="164"/>
      <c r="J810" s="164"/>
      <c r="K810" s="164"/>
      <c r="L810" s="164"/>
      <c r="M810" s="164"/>
      <c r="N810" s="164"/>
      <c r="O810" s="164"/>
      <c r="P810" s="164"/>
      <c r="Q810" s="164"/>
      <c r="R810" s="164"/>
      <c r="S810" s="164"/>
      <c r="T810" s="164"/>
      <c r="U810" s="164"/>
      <c r="V810" s="164"/>
      <c r="W810" s="164"/>
      <c r="X810" s="164"/>
      <c r="Y810" s="164"/>
      <c r="Z810" s="164"/>
      <c r="AA810" s="164"/>
      <c r="AB810" s="164"/>
      <c r="AC810" s="164"/>
      <c r="AD810" s="164"/>
      <c r="AE810" s="164"/>
      <c r="AF810" s="164"/>
      <c r="AG810" s="164"/>
    </row>
    <row r="811" ht="15.75" customHeight="1" spans="1:33" x14ac:dyDescent="0.25">
      <c r="A811" s="164"/>
      <c r="B811" s="164"/>
      <c r="C811" s="164"/>
      <c r="D811" s="164"/>
      <c r="E811" s="164"/>
      <c r="F811" s="164"/>
      <c r="G811" s="164"/>
      <c r="H811" s="164"/>
      <c r="I811" s="164"/>
      <c r="J811" s="164"/>
      <c r="K811" s="164"/>
      <c r="L811" s="164"/>
      <c r="M811" s="164"/>
      <c r="N811" s="164"/>
      <c r="O811" s="164"/>
      <c r="P811" s="164"/>
      <c r="Q811" s="164"/>
      <c r="R811" s="164"/>
      <c r="S811" s="164"/>
      <c r="T811" s="164"/>
      <c r="U811" s="164"/>
      <c r="V811" s="164"/>
      <c r="W811" s="164"/>
      <c r="X811" s="164"/>
      <c r="Y811" s="164"/>
      <c r="Z811" s="164"/>
      <c r="AA811" s="164"/>
      <c r="AB811" s="164"/>
      <c r="AC811" s="164"/>
      <c r="AD811" s="164"/>
      <c r="AE811" s="164"/>
      <c r="AF811" s="164"/>
      <c r="AG811" s="164"/>
    </row>
    <row r="812" ht="15.75" customHeight="1" spans="1:33" x14ac:dyDescent="0.25">
      <c r="A812" s="164"/>
      <c r="B812" s="164"/>
      <c r="C812" s="164"/>
      <c r="D812" s="164"/>
      <c r="E812" s="164"/>
      <c r="F812" s="164"/>
      <c r="G812" s="164"/>
      <c r="H812" s="164"/>
      <c r="I812" s="164"/>
      <c r="J812" s="164"/>
      <c r="K812" s="164"/>
      <c r="L812" s="164"/>
      <c r="M812" s="164"/>
      <c r="N812" s="164"/>
      <c r="O812" s="164"/>
      <c r="P812" s="164"/>
      <c r="Q812" s="164"/>
      <c r="R812" s="164"/>
      <c r="S812" s="164"/>
      <c r="T812" s="164"/>
      <c r="U812" s="164"/>
      <c r="V812" s="164"/>
      <c r="W812" s="164"/>
      <c r="X812" s="164"/>
      <c r="Y812" s="164"/>
      <c r="Z812" s="164"/>
      <c r="AA812" s="164"/>
      <c r="AB812" s="164"/>
      <c r="AC812" s="164"/>
      <c r="AD812" s="164"/>
      <c r="AE812" s="164"/>
      <c r="AF812" s="164"/>
      <c r="AG812" s="164"/>
    </row>
    <row r="813" ht="15.75" customHeight="1" spans="1:33" x14ac:dyDescent="0.25">
      <c r="A813" s="164"/>
      <c r="B813" s="164"/>
      <c r="C813" s="164"/>
      <c r="D813" s="164"/>
      <c r="E813" s="164"/>
      <c r="F813" s="164"/>
      <c r="G813" s="164"/>
      <c r="H813" s="164"/>
      <c r="I813" s="164"/>
      <c r="J813" s="164"/>
      <c r="K813" s="164"/>
      <c r="L813" s="164"/>
      <c r="M813" s="164"/>
      <c r="N813" s="164"/>
      <c r="O813" s="164"/>
      <c r="P813" s="164"/>
      <c r="Q813" s="164"/>
      <c r="R813" s="164"/>
      <c r="S813" s="164"/>
      <c r="T813" s="164"/>
      <c r="U813" s="164"/>
      <c r="V813" s="164"/>
      <c r="W813" s="164"/>
      <c r="X813" s="164"/>
      <c r="Y813" s="164"/>
      <c r="Z813" s="164"/>
      <c r="AA813" s="164"/>
      <c r="AB813" s="164"/>
      <c r="AC813" s="164"/>
      <c r="AD813" s="164"/>
      <c r="AE813" s="164"/>
      <c r="AF813" s="164"/>
      <c r="AG813" s="164"/>
    </row>
    <row r="814" ht="15.75" customHeight="1" spans="1:33" x14ac:dyDescent="0.25">
      <c r="A814" s="164"/>
      <c r="B814" s="164"/>
      <c r="C814" s="164"/>
      <c r="D814" s="164"/>
      <c r="E814" s="164"/>
      <c r="F814" s="164"/>
      <c r="G814" s="164"/>
      <c r="H814" s="164"/>
      <c r="I814" s="164"/>
      <c r="J814" s="164"/>
      <c r="K814" s="164"/>
      <c r="L814" s="164"/>
      <c r="M814" s="164"/>
      <c r="N814" s="164"/>
      <c r="O814" s="164"/>
      <c r="P814" s="164"/>
      <c r="Q814" s="164"/>
      <c r="R814" s="164"/>
      <c r="S814" s="164"/>
      <c r="T814" s="164"/>
      <c r="U814" s="164"/>
      <c r="V814" s="164"/>
      <c r="W814" s="164"/>
      <c r="X814" s="164"/>
      <c r="Y814" s="164"/>
      <c r="Z814" s="164"/>
      <c r="AA814" s="164"/>
      <c r="AB814" s="164"/>
      <c r="AC814" s="164"/>
      <c r="AD814" s="164"/>
      <c r="AE814" s="164"/>
      <c r="AF814" s="164"/>
      <c r="AG814" s="164"/>
    </row>
    <row r="815" ht="15.75" customHeight="1" spans="1:33" x14ac:dyDescent="0.25">
      <c r="A815" s="164"/>
      <c r="B815" s="164"/>
      <c r="C815" s="164"/>
      <c r="D815" s="164"/>
      <c r="E815" s="164"/>
      <c r="F815" s="164"/>
      <c r="G815" s="164"/>
      <c r="H815" s="164"/>
      <c r="I815" s="164"/>
      <c r="J815" s="164"/>
      <c r="K815" s="164"/>
      <c r="L815" s="164"/>
      <c r="M815" s="164"/>
      <c r="N815" s="164"/>
      <c r="O815" s="164"/>
      <c r="P815" s="164"/>
      <c r="Q815" s="164"/>
      <c r="R815" s="164"/>
      <c r="S815" s="164"/>
      <c r="T815" s="164"/>
      <c r="U815" s="164"/>
      <c r="V815" s="164"/>
      <c r="W815" s="164"/>
      <c r="X815" s="164"/>
      <c r="Y815" s="164"/>
      <c r="Z815" s="164"/>
      <c r="AA815" s="164"/>
      <c r="AB815" s="164"/>
      <c r="AC815" s="164"/>
      <c r="AD815" s="164"/>
      <c r="AE815" s="164"/>
      <c r="AF815" s="164"/>
      <c r="AG815" s="164"/>
    </row>
    <row r="816" ht="15.75" customHeight="1" spans="1:33" x14ac:dyDescent="0.25">
      <c r="A816" s="164"/>
      <c r="B816" s="164"/>
      <c r="C816" s="164"/>
      <c r="D816" s="164"/>
      <c r="E816" s="164"/>
      <c r="F816" s="164"/>
      <c r="G816" s="164"/>
      <c r="H816" s="164"/>
      <c r="I816" s="164"/>
      <c r="J816" s="164"/>
      <c r="K816" s="164"/>
      <c r="L816" s="164"/>
      <c r="M816" s="164"/>
      <c r="N816" s="164"/>
      <c r="O816" s="164"/>
      <c r="P816" s="164"/>
      <c r="Q816" s="164"/>
      <c r="R816" s="164"/>
      <c r="S816" s="164"/>
      <c r="T816" s="164"/>
      <c r="U816" s="164"/>
      <c r="V816" s="164"/>
      <c r="W816" s="164"/>
      <c r="X816" s="164"/>
      <c r="Y816" s="164"/>
      <c r="Z816" s="164"/>
      <c r="AA816" s="164"/>
      <c r="AB816" s="164"/>
      <c r="AC816" s="164"/>
      <c r="AD816" s="164"/>
      <c r="AE816" s="164"/>
      <c r="AF816" s="164"/>
      <c r="AG816" s="164"/>
    </row>
    <row r="817" ht="15.75" customHeight="1" spans="1:33" x14ac:dyDescent="0.25">
      <c r="A817" s="164"/>
      <c r="B817" s="164"/>
      <c r="C817" s="164"/>
      <c r="D817" s="164"/>
      <c r="E817" s="164"/>
      <c r="F817" s="164"/>
      <c r="G817" s="164"/>
      <c r="H817" s="164"/>
      <c r="I817" s="164"/>
      <c r="J817" s="164"/>
      <c r="K817" s="164"/>
      <c r="L817" s="164"/>
      <c r="M817" s="164"/>
      <c r="N817" s="164"/>
      <c r="O817" s="164"/>
      <c r="P817" s="164"/>
      <c r="Q817" s="164"/>
      <c r="R817" s="164"/>
      <c r="S817" s="164"/>
      <c r="T817" s="164"/>
      <c r="U817" s="164"/>
      <c r="V817" s="164"/>
      <c r="W817" s="164"/>
      <c r="X817" s="164"/>
      <c r="Y817" s="164"/>
      <c r="Z817" s="164"/>
      <c r="AA817" s="164"/>
      <c r="AB817" s="164"/>
      <c r="AC817" s="164"/>
      <c r="AD817" s="164"/>
      <c r="AE817" s="164"/>
      <c r="AF817" s="164"/>
      <c r="AG817" s="164"/>
    </row>
    <row r="818" ht="15.75" customHeight="1" spans="1:33" x14ac:dyDescent="0.25">
      <c r="A818" s="164"/>
      <c r="B818" s="164"/>
      <c r="C818" s="164"/>
      <c r="D818" s="164"/>
      <c r="E818" s="164"/>
      <c r="F818" s="164"/>
      <c r="G818" s="164"/>
      <c r="H818" s="164"/>
      <c r="I818" s="164"/>
      <c r="J818" s="164"/>
      <c r="K818" s="164"/>
      <c r="L818" s="164"/>
      <c r="M818" s="164"/>
      <c r="N818" s="164"/>
      <c r="O818" s="164"/>
      <c r="P818" s="164"/>
      <c r="Q818" s="164"/>
      <c r="R818" s="164"/>
      <c r="S818" s="164"/>
      <c r="T818" s="164"/>
      <c r="U818" s="164"/>
      <c r="V818" s="164"/>
      <c r="W818" s="164"/>
      <c r="X818" s="164"/>
      <c r="Y818" s="164"/>
      <c r="Z818" s="164"/>
      <c r="AA818" s="164"/>
      <c r="AB818" s="164"/>
      <c r="AC818" s="164"/>
      <c r="AD818" s="164"/>
      <c r="AE818" s="164"/>
      <c r="AF818" s="164"/>
      <c r="AG818" s="164"/>
    </row>
    <row r="819" ht="15.75" customHeight="1" spans="1:33" x14ac:dyDescent="0.25">
      <c r="A819" s="164"/>
      <c r="B819" s="164"/>
      <c r="C819" s="164"/>
      <c r="D819" s="164"/>
      <c r="E819" s="164"/>
      <c r="F819" s="164"/>
      <c r="G819" s="164"/>
      <c r="H819" s="164"/>
      <c r="I819" s="164"/>
      <c r="J819" s="164"/>
      <c r="K819" s="164"/>
      <c r="L819" s="164"/>
      <c r="M819" s="164"/>
      <c r="N819" s="164"/>
      <c r="O819" s="164"/>
      <c r="P819" s="164"/>
      <c r="Q819" s="164"/>
      <c r="R819" s="164"/>
      <c r="S819" s="164"/>
      <c r="T819" s="164"/>
      <c r="U819" s="164"/>
      <c r="V819" s="164"/>
      <c r="W819" s="164"/>
      <c r="X819" s="164"/>
      <c r="Y819" s="164"/>
      <c r="Z819" s="164"/>
      <c r="AA819" s="164"/>
      <c r="AB819" s="164"/>
      <c r="AC819" s="164"/>
      <c r="AD819" s="164"/>
      <c r="AE819" s="164"/>
      <c r="AF819" s="164"/>
      <c r="AG819" s="164"/>
    </row>
    <row r="820" ht="15.75" customHeight="1" spans="1:33" x14ac:dyDescent="0.25">
      <c r="A820" s="164"/>
      <c r="B820" s="164"/>
      <c r="C820" s="164"/>
      <c r="D820" s="164"/>
      <c r="E820" s="164"/>
      <c r="F820" s="164"/>
      <c r="G820" s="164"/>
      <c r="H820" s="164"/>
      <c r="I820" s="164"/>
      <c r="J820" s="164"/>
      <c r="K820" s="164"/>
      <c r="L820" s="164"/>
      <c r="M820" s="164"/>
      <c r="N820" s="164"/>
      <c r="O820" s="164"/>
      <c r="P820" s="164"/>
      <c r="Q820" s="164"/>
      <c r="R820" s="164"/>
      <c r="S820" s="164"/>
      <c r="T820" s="164"/>
      <c r="U820" s="164"/>
      <c r="V820" s="164"/>
      <c r="W820" s="164"/>
      <c r="X820" s="164"/>
      <c r="Y820" s="164"/>
      <c r="Z820" s="164"/>
      <c r="AA820" s="164"/>
      <c r="AB820" s="164"/>
      <c r="AC820" s="164"/>
      <c r="AD820" s="164"/>
      <c r="AE820" s="164"/>
      <c r="AF820" s="164"/>
      <c r="AG820" s="164"/>
    </row>
    <row r="821" ht="15.75" customHeight="1" spans="1:33" x14ac:dyDescent="0.25">
      <c r="A821" s="164"/>
      <c r="B821" s="164"/>
      <c r="C821" s="164"/>
      <c r="D821" s="164"/>
      <c r="E821" s="164"/>
      <c r="F821" s="164"/>
      <c r="G821" s="164"/>
      <c r="H821" s="164"/>
      <c r="I821" s="164"/>
      <c r="J821" s="164"/>
      <c r="K821" s="164"/>
      <c r="L821" s="164"/>
      <c r="M821" s="164"/>
      <c r="N821" s="164"/>
      <c r="O821" s="164"/>
      <c r="P821" s="164"/>
      <c r="Q821" s="164"/>
      <c r="R821" s="164"/>
      <c r="S821" s="164"/>
      <c r="T821" s="164"/>
      <c r="U821" s="164"/>
      <c r="V821" s="164"/>
      <c r="W821" s="164"/>
      <c r="X821" s="164"/>
      <c r="Y821" s="164"/>
      <c r="Z821" s="164"/>
      <c r="AA821" s="164"/>
      <c r="AB821" s="164"/>
      <c r="AC821" s="164"/>
      <c r="AD821" s="164"/>
      <c r="AE821" s="164"/>
      <c r="AF821" s="164"/>
      <c r="AG821" s="164"/>
    </row>
    <row r="822" ht="15.75" customHeight="1" spans="1:33" x14ac:dyDescent="0.25">
      <c r="A822" s="164"/>
      <c r="B822" s="164"/>
      <c r="C822" s="164"/>
      <c r="D822" s="164"/>
      <c r="E822" s="164"/>
      <c r="F822" s="164"/>
      <c r="G822" s="164"/>
      <c r="H822" s="164"/>
      <c r="I822" s="164"/>
      <c r="J822" s="164"/>
      <c r="K822" s="164"/>
      <c r="L822" s="164"/>
      <c r="M822" s="164"/>
      <c r="N822" s="164"/>
      <c r="O822" s="164"/>
      <c r="P822" s="164"/>
      <c r="Q822" s="164"/>
      <c r="R822" s="164"/>
      <c r="S822" s="164"/>
      <c r="T822" s="164"/>
      <c r="U822" s="164"/>
      <c r="V822" s="164"/>
      <c r="W822" s="164"/>
      <c r="X822" s="164"/>
      <c r="Y822" s="164"/>
      <c r="Z822" s="164"/>
      <c r="AA822" s="164"/>
      <c r="AB822" s="164"/>
      <c r="AC822" s="164"/>
      <c r="AD822" s="164"/>
      <c r="AE822" s="164"/>
      <c r="AF822" s="164"/>
      <c r="AG822" s="164"/>
    </row>
    <row r="823" ht="15.75" customHeight="1" spans="1:33" x14ac:dyDescent="0.25">
      <c r="A823" s="164"/>
      <c r="B823" s="164"/>
      <c r="C823" s="164"/>
      <c r="D823" s="164"/>
      <c r="E823" s="164"/>
      <c r="F823" s="164"/>
      <c r="G823" s="164"/>
      <c r="H823" s="164"/>
      <c r="I823" s="164"/>
      <c r="J823" s="164"/>
      <c r="K823" s="164"/>
      <c r="L823" s="164"/>
      <c r="M823" s="164"/>
      <c r="N823" s="164"/>
      <c r="O823" s="164"/>
      <c r="P823" s="164"/>
      <c r="Q823" s="164"/>
      <c r="R823" s="164"/>
      <c r="S823" s="164"/>
      <c r="T823" s="164"/>
      <c r="U823" s="164"/>
      <c r="V823" s="164"/>
      <c r="W823" s="164"/>
      <c r="X823" s="164"/>
      <c r="Y823" s="164"/>
      <c r="Z823" s="164"/>
      <c r="AA823" s="164"/>
      <c r="AB823" s="164"/>
      <c r="AC823" s="164"/>
      <c r="AD823" s="164"/>
      <c r="AE823" s="164"/>
      <c r="AF823" s="164"/>
      <c r="AG823" s="164"/>
    </row>
    <row r="824" ht="15.75" customHeight="1" spans="1:33" x14ac:dyDescent="0.25">
      <c r="A824" s="164"/>
      <c r="B824" s="164"/>
      <c r="C824" s="164"/>
      <c r="D824" s="164"/>
      <c r="E824" s="164"/>
      <c r="F824" s="164"/>
      <c r="G824" s="164"/>
      <c r="H824" s="164"/>
      <c r="I824" s="164"/>
      <c r="J824" s="164"/>
      <c r="K824" s="164"/>
      <c r="L824" s="164"/>
      <c r="M824" s="164"/>
      <c r="N824" s="164"/>
      <c r="O824" s="164"/>
      <c r="P824" s="164"/>
      <c r="Q824" s="164"/>
      <c r="R824" s="164"/>
      <c r="S824" s="164"/>
      <c r="T824" s="164"/>
      <c r="U824" s="164"/>
      <c r="V824" s="164"/>
      <c r="W824" s="164"/>
      <c r="X824" s="164"/>
      <c r="Y824" s="164"/>
      <c r="Z824" s="164"/>
      <c r="AA824" s="164"/>
      <c r="AB824" s="164"/>
      <c r="AC824" s="164"/>
      <c r="AD824" s="164"/>
      <c r="AE824" s="164"/>
      <c r="AF824" s="164"/>
      <c r="AG824" s="164"/>
    </row>
    <row r="825" ht="15.75" customHeight="1" spans="1:33" x14ac:dyDescent="0.25">
      <c r="A825" s="164"/>
      <c r="B825" s="164"/>
      <c r="C825" s="164"/>
      <c r="D825" s="164"/>
      <c r="E825" s="164"/>
      <c r="F825" s="164"/>
      <c r="G825" s="164"/>
      <c r="H825" s="164"/>
      <c r="I825" s="164"/>
      <c r="J825" s="164"/>
      <c r="K825" s="164"/>
      <c r="L825" s="164"/>
      <c r="M825" s="164"/>
      <c r="N825" s="164"/>
      <c r="O825" s="164"/>
      <c r="P825" s="164"/>
      <c r="Q825" s="164"/>
      <c r="R825" s="164"/>
      <c r="S825" s="164"/>
      <c r="T825" s="164"/>
      <c r="U825" s="164"/>
      <c r="V825" s="164"/>
      <c r="W825" s="164"/>
      <c r="X825" s="164"/>
      <c r="Y825" s="164"/>
      <c r="Z825" s="164"/>
      <c r="AA825" s="164"/>
      <c r="AB825" s="164"/>
      <c r="AC825" s="164"/>
      <c r="AD825" s="164"/>
      <c r="AE825" s="164"/>
      <c r="AF825" s="164"/>
      <c r="AG825" s="164"/>
    </row>
    <row r="826" ht="15.75" customHeight="1" spans="1:33" x14ac:dyDescent="0.25">
      <c r="A826" s="164"/>
      <c r="B826" s="164"/>
      <c r="C826" s="164"/>
      <c r="D826" s="164"/>
      <c r="E826" s="164"/>
      <c r="F826" s="164"/>
      <c r="G826" s="164"/>
      <c r="H826" s="164"/>
      <c r="I826" s="164"/>
      <c r="J826" s="164"/>
      <c r="K826" s="164"/>
      <c r="L826" s="164"/>
      <c r="M826" s="164"/>
      <c r="N826" s="164"/>
      <c r="O826" s="164"/>
      <c r="P826" s="164"/>
      <c r="Q826" s="164"/>
      <c r="R826" s="164"/>
      <c r="S826" s="164"/>
      <c r="T826" s="164"/>
      <c r="U826" s="164"/>
      <c r="V826" s="164"/>
      <c r="W826" s="164"/>
      <c r="X826" s="164"/>
      <c r="Y826" s="164"/>
      <c r="Z826" s="164"/>
      <c r="AA826" s="164"/>
      <c r="AB826" s="164"/>
      <c r="AC826" s="164"/>
      <c r="AD826" s="164"/>
      <c r="AE826" s="164"/>
      <c r="AF826" s="164"/>
      <c r="AG826" s="164"/>
    </row>
    <row r="827" ht="15.75" customHeight="1" spans="1:33" x14ac:dyDescent="0.25">
      <c r="A827" s="164"/>
      <c r="B827" s="164"/>
      <c r="C827" s="164"/>
      <c r="D827" s="164"/>
      <c r="E827" s="164"/>
      <c r="F827" s="164"/>
      <c r="G827" s="164"/>
      <c r="H827" s="164"/>
      <c r="I827" s="164"/>
      <c r="J827" s="164"/>
      <c r="K827" s="164"/>
      <c r="L827" s="164"/>
      <c r="M827" s="164"/>
      <c r="N827" s="164"/>
      <c r="O827" s="164"/>
      <c r="P827" s="164"/>
      <c r="Q827" s="164"/>
      <c r="R827" s="164"/>
      <c r="S827" s="164"/>
      <c r="T827" s="164"/>
      <c r="U827" s="164"/>
      <c r="V827" s="164"/>
      <c r="W827" s="164"/>
      <c r="X827" s="164"/>
      <c r="Y827" s="164"/>
      <c r="Z827" s="164"/>
      <c r="AA827" s="164"/>
      <c r="AB827" s="164"/>
      <c r="AC827" s="164"/>
      <c r="AD827" s="164"/>
      <c r="AE827" s="164"/>
      <c r="AF827" s="164"/>
      <c r="AG827" s="164"/>
    </row>
    <row r="828" ht="15.75" customHeight="1" spans="1:33" x14ac:dyDescent="0.25">
      <c r="A828" s="164"/>
      <c r="B828" s="164"/>
      <c r="C828" s="164"/>
      <c r="D828" s="164"/>
      <c r="E828" s="164"/>
      <c r="F828" s="164"/>
      <c r="G828" s="164"/>
      <c r="H828" s="164"/>
      <c r="I828" s="164"/>
      <c r="J828" s="164"/>
      <c r="K828" s="164"/>
      <c r="L828" s="164"/>
      <c r="M828" s="164"/>
      <c r="N828" s="164"/>
      <c r="O828" s="164"/>
      <c r="P828" s="164"/>
      <c r="Q828" s="164"/>
      <c r="R828" s="164"/>
      <c r="S828" s="164"/>
      <c r="T828" s="164"/>
      <c r="U828" s="164"/>
      <c r="V828" s="164"/>
      <c r="W828" s="164"/>
      <c r="X828" s="164"/>
      <c r="Y828" s="164"/>
      <c r="Z828" s="164"/>
      <c r="AA828" s="164"/>
      <c r="AB828" s="164"/>
      <c r="AC828" s="164"/>
      <c r="AD828" s="164"/>
      <c r="AE828" s="164"/>
      <c r="AF828" s="164"/>
      <c r="AG828" s="164"/>
    </row>
    <row r="829" ht="15.75" customHeight="1" spans="1:33" x14ac:dyDescent="0.25">
      <c r="A829" s="164"/>
      <c r="B829" s="164"/>
      <c r="C829" s="164"/>
      <c r="D829" s="164"/>
      <c r="E829" s="164"/>
      <c r="F829" s="164"/>
      <c r="G829" s="164"/>
      <c r="H829" s="164"/>
      <c r="I829" s="164"/>
      <c r="J829" s="164"/>
      <c r="K829" s="164"/>
      <c r="L829" s="164"/>
      <c r="M829" s="164"/>
      <c r="N829" s="164"/>
      <c r="O829" s="164"/>
      <c r="P829" s="164"/>
      <c r="Q829" s="164"/>
      <c r="R829" s="164"/>
      <c r="S829" s="164"/>
      <c r="T829" s="164"/>
      <c r="U829" s="164"/>
      <c r="V829" s="164"/>
      <c r="W829" s="164"/>
      <c r="X829" s="164"/>
      <c r="Y829" s="164"/>
      <c r="Z829" s="164"/>
      <c r="AA829" s="164"/>
      <c r="AB829" s="164"/>
      <c r="AC829" s="164"/>
      <c r="AD829" s="164"/>
      <c r="AE829" s="164"/>
      <c r="AF829" s="164"/>
      <c r="AG829" s="164"/>
    </row>
    <row r="830" ht="15.75" customHeight="1" spans="1:33" x14ac:dyDescent="0.25">
      <c r="A830" s="164"/>
      <c r="B830" s="164"/>
      <c r="C830" s="164"/>
      <c r="D830" s="164"/>
      <c r="E830" s="164"/>
      <c r="F830" s="164"/>
      <c r="G830" s="164"/>
      <c r="H830" s="164"/>
      <c r="I830" s="164"/>
      <c r="J830" s="164"/>
      <c r="K830" s="164"/>
      <c r="L830" s="164"/>
      <c r="M830" s="164"/>
      <c r="N830" s="164"/>
      <c r="O830" s="164"/>
      <c r="P830" s="164"/>
      <c r="Q830" s="164"/>
      <c r="R830" s="164"/>
      <c r="S830" s="164"/>
      <c r="T830" s="164"/>
      <c r="U830" s="164"/>
      <c r="V830" s="164"/>
      <c r="W830" s="164"/>
      <c r="X830" s="164"/>
      <c r="Y830" s="164"/>
      <c r="Z830" s="164"/>
      <c r="AA830" s="164"/>
      <c r="AB830" s="164"/>
      <c r="AC830" s="164"/>
      <c r="AD830" s="164"/>
      <c r="AE830" s="164"/>
      <c r="AF830" s="164"/>
      <c r="AG830" s="164"/>
    </row>
    <row r="831" ht="15.75" customHeight="1" spans="1:33" x14ac:dyDescent="0.25">
      <c r="A831" s="164"/>
      <c r="B831" s="164"/>
      <c r="C831" s="164"/>
      <c r="D831" s="164"/>
      <c r="E831" s="164"/>
      <c r="F831" s="164"/>
      <c r="G831" s="164"/>
      <c r="H831" s="164"/>
      <c r="I831" s="164"/>
      <c r="J831" s="164"/>
      <c r="K831" s="164"/>
      <c r="L831" s="164"/>
      <c r="M831" s="164"/>
      <c r="N831" s="164"/>
      <c r="O831" s="164"/>
      <c r="P831" s="164"/>
      <c r="Q831" s="164"/>
      <c r="R831" s="164"/>
      <c r="S831" s="164"/>
      <c r="T831" s="164"/>
      <c r="U831" s="164"/>
      <c r="V831" s="164"/>
      <c r="W831" s="164"/>
      <c r="X831" s="164"/>
      <c r="Y831" s="164"/>
      <c r="Z831" s="164"/>
      <c r="AA831" s="164"/>
      <c r="AB831" s="164"/>
      <c r="AC831" s="164"/>
      <c r="AD831" s="164"/>
      <c r="AE831" s="164"/>
      <c r="AF831" s="164"/>
      <c r="AG831" s="164"/>
    </row>
    <row r="832" ht="15.75" customHeight="1" spans="1:33" x14ac:dyDescent="0.25">
      <c r="A832" s="164"/>
      <c r="B832" s="164"/>
      <c r="C832" s="164"/>
      <c r="D832" s="164"/>
      <c r="E832" s="164"/>
      <c r="F832" s="164"/>
      <c r="G832" s="164"/>
      <c r="H832" s="164"/>
      <c r="I832" s="164"/>
      <c r="J832" s="164"/>
      <c r="K832" s="164"/>
      <c r="L832" s="164"/>
      <c r="M832" s="164"/>
      <c r="N832" s="164"/>
      <c r="O832" s="164"/>
      <c r="P832" s="164"/>
      <c r="Q832" s="164"/>
      <c r="R832" s="164"/>
      <c r="S832" s="164"/>
      <c r="T832" s="164"/>
      <c r="U832" s="164"/>
      <c r="V832" s="164"/>
      <c r="W832" s="164"/>
      <c r="X832" s="164"/>
      <c r="Y832" s="164"/>
      <c r="Z832" s="164"/>
      <c r="AA832" s="164"/>
      <c r="AB832" s="164"/>
      <c r="AC832" s="164"/>
      <c r="AD832" s="164"/>
      <c r="AE832" s="164"/>
      <c r="AF832" s="164"/>
      <c r="AG832" s="164"/>
    </row>
    <row r="833" ht="15.75" customHeight="1" spans="1:33" x14ac:dyDescent="0.25">
      <c r="A833" s="164"/>
      <c r="B833" s="164"/>
      <c r="C833" s="164"/>
      <c r="D833" s="164"/>
      <c r="E833" s="164"/>
      <c r="F833" s="164"/>
      <c r="G833" s="164"/>
      <c r="H833" s="164"/>
      <c r="I833" s="164"/>
      <c r="J833" s="164"/>
      <c r="K833" s="164"/>
      <c r="L833" s="164"/>
      <c r="M833" s="164"/>
      <c r="N833" s="164"/>
      <c r="O833" s="164"/>
      <c r="P833" s="164"/>
      <c r="Q833" s="164"/>
      <c r="R833" s="164"/>
      <c r="S833" s="164"/>
      <c r="T833" s="164"/>
      <c r="U833" s="164"/>
      <c r="V833" s="164"/>
      <c r="W833" s="164"/>
      <c r="X833" s="164"/>
      <c r="Y833" s="164"/>
      <c r="Z833" s="164"/>
      <c r="AA833" s="164"/>
      <c r="AB833" s="164"/>
      <c r="AC833" s="164"/>
      <c r="AD833" s="164"/>
      <c r="AE833" s="164"/>
      <c r="AF833" s="164"/>
      <c r="AG833" s="164"/>
    </row>
    <row r="834" ht="15.75" customHeight="1" spans="1:33" x14ac:dyDescent="0.25">
      <c r="A834" s="164"/>
      <c r="B834" s="164"/>
      <c r="C834" s="164"/>
      <c r="D834" s="164"/>
      <c r="E834" s="164"/>
      <c r="F834" s="164"/>
      <c r="G834" s="164"/>
      <c r="H834" s="164"/>
      <c r="I834" s="164"/>
      <c r="J834" s="164"/>
      <c r="K834" s="164"/>
      <c r="L834" s="164"/>
      <c r="M834" s="164"/>
      <c r="N834" s="164"/>
      <c r="O834" s="164"/>
      <c r="P834" s="164"/>
      <c r="Q834" s="164"/>
      <c r="R834" s="164"/>
      <c r="S834" s="164"/>
      <c r="T834" s="164"/>
      <c r="U834" s="164"/>
      <c r="V834" s="164"/>
      <c r="W834" s="164"/>
      <c r="X834" s="164"/>
      <c r="Y834" s="164"/>
      <c r="Z834" s="164"/>
      <c r="AA834" s="164"/>
      <c r="AB834" s="164"/>
      <c r="AC834" s="164"/>
      <c r="AD834" s="164"/>
      <c r="AE834" s="164"/>
      <c r="AF834" s="164"/>
      <c r="AG834" s="164"/>
    </row>
    <row r="835" ht="15.75" customHeight="1" spans="1:33" x14ac:dyDescent="0.25">
      <c r="A835" s="164"/>
      <c r="B835" s="164"/>
      <c r="C835" s="164"/>
      <c r="D835" s="164"/>
      <c r="E835" s="164"/>
      <c r="F835" s="164"/>
      <c r="G835" s="164"/>
      <c r="H835" s="164"/>
      <c r="I835" s="164"/>
      <c r="J835" s="164"/>
      <c r="K835" s="164"/>
      <c r="L835" s="164"/>
      <c r="M835" s="164"/>
      <c r="N835" s="164"/>
      <c r="O835" s="164"/>
      <c r="P835" s="164"/>
      <c r="Q835" s="164"/>
      <c r="R835" s="164"/>
      <c r="S835" s="164"/>
      <c r="T835" s="164"/>
      <c r="U835" s="164"/>
      <c r="V835" s="164"/>
      <c r="W835" s="164"/>
      <c r="X835" s="164"/>
      <c r="Y835" s="164"/>
      <c r="Z835" s="164"/>
      <c r="AA835" s="164"/>
      <c r="AB835" s="164"/>
      <c r="AC835" s="164"/>
      <c r="AD835" s="164"/>
      <c r="AE835" s="164"/>
      <c r="AF835" s="164"/>
      <c r="AG835" s="164"/>
    </row>
    <row r="836" ht="15.75" customHeight="1" spans="1:33" x14ac:dyDescent="0.25">
      <c r="A836" s="164"/>
      <c r="B836" s="164"/>
      <c r="C836" s="164"/>
      <c r="D836" s="164"/>
      <c r="E836" s="164"/>
      <c r="F836" s="164"/>
      <c r="G836" s="164"/>
      <c r="H836" s="164"/>
      <c r="I836" s="164"/>
      <c r="J836" s="164"/>
      <c r="K836" s="164"/>
      <c r="L836" s="164"/>
      <c r="M836" s="164"/>
      <c r="N836" s="164"/>
      <c r="O836" s="164"/>
      <c r="P836" s="164"/>
      <c r="Q836" s="164"/>
      <c r="R836" s="164"/>
      <c r="S836" s="164"/>
      <c r="T836" s="164"/>
      <c r="U836" s="164"/>
      <c r="V836" s="164"/>
      <c r="W836" s="164"/>
      <c r="X836" s="164"/>
      <c r="Y836" s="164"/>
      <c r="Z836" s="164"/>
      <c r="AA836" s="164"/>
      <c r="AB836" s="164"/>
      <c r="AC836" s="164"/>
      <c r="AD836" s="164"/>
      <c r="AE836" s="164"/>
      <c r="AF836" s="164"/>
      <c r="AG836" s="164"/>
    </row>
    <row r="837" ht="15.75" customHeight="1" spans="1:33" x14ac:dyDescent="0.25">
      <c r="A837" s="164"/>
      <c r="B837" s="164"/>
      <c r="C837" s="164"/>
      <c r="D837" s="164"/>
      <c r="E837" s="164"/>
      <c r="F837" s="164"/>
      <c r="G837" s="164"/>
      <c r="H837" s="164"/>
      <c r="I837" s="164"/>
      <c r="J837" s="164"/>
      <c r="K837" s="164"/>
      <c r="L837" s="164"/>
      <c r="M837" s="164"/>
      <c r="N837" s="164"/>
      <c r="O837" s="164"/>
      <c r="P837" s="164"/>
      <c r="Q837" s="164"/>
      <c r="R837" s="164"/>
      <c r="S837" s="164"/>
      <c r="T837" s="164"/>
      <c r="U837" s="164"/>
      <c r="V837" s="164"/>
      <c r="W837" s="164"/>
      <c r="X837" s="164"/>
      <c r="Y837" s="164"/>
      <c r="Z837" s="164"/>
      <c r="AA837" s="164"/>
      <c r="AB837" s="164"/>
      <c r="AC837" s="164"/>
      <c r="AD837" s="164"/>
      <c r="AE837" s="164"/>
      <c r="AF837" s="164"/>
      <c r="AG837" s="164"/>
    </row>
    <row r="838" ht="15.75" customHeight="1" spans="1:33" x14ac:dyDescent="0.25">
      <c r="A838" s="164"/>
      <c r="B838" s="164"/>
      <c r="C838" s="164"/>
      <c r="D838" s="164"/>
      <c r="E838" s="164"/>
      <c r="F838" s="164"/>
      <c r="G838" s="164"/>
      <c r="H838" s="164"/>
      <c r="I838" s="164"/>
      <c r="J838" s="164"/>
      <c r="K838" s="164"/>
      <c r="L838" s="164"/>
      <c r="M838" s="164"/>
      <c r="N838" s="164"/>
      <c r="O838" s="164"/>
      <c r="P838" s="164"/>
      <c r="Q838" s="164"/>
      <c r="R838" s="164"/>
      <c r="S838" s="164"/>
      <c r="T838" s="164"/>
      <c r="U838" s="164"/>
      <c r="V838" s="164"/>
      <c r="W838" s="164"/>
      <c r="X838" s="164"/>
      <c r="Y838" s="164"/>
      <c r="Z838" s="164"/>
      <c r="AA838" s="164"/>
      <c r="AB838" s="164"/>
      <c r="AC838" s="164"/>
      <c r="AD838" s="164"/>
      <c r="AE838" s="164"/>
      <c r="AF838" s="164"/>
      <c r="AG838" s="164"/>
    </row>
    <row r="839" ht="15.75" customHeight="1" spans="1:33" x14ac:dyDescent="0.25">
      <c r="A839" s="164"/>
      <c r="B839" s="164"/>
      <c r="C839" s="164"/>
      <c r="D839" s="164"/>
      <c r="E839" s="164"/>
      <c r="F839" s="164"/>
      <c r="G839" s="164"/>
      <c r="H839" s="164"/>
      <c r="I839" s="164"/>
      <c r="J839" s="164"/>
      <c r="K839" s="164"/>
      <c r="L839" s="164"/>
      <c r="M839" s="164"/>
      <c r="N839" s="164"/>
      <c r="O839" s="164"/>
      <c r="P839" s="164"/>
      <c r="Q839" s="164"/>
      <c r="R839" s="164"/>
      <c r="S839" s="164"/>
      <c r="T839" s="164"/>
      <c r="U839" s="164"/>
      <c r="V839" s="164"/>
      <c r="W839" s="164"/>
      <c r="X839" s="164"/>
      <c r="Y839" s="164"/>
      <c r="Z839" s="164"/>
      <c r="AA839" s="164"/>
      <c r="AB839" s="164"/>
      <c r="AC839" s="164"/>
      <c r="AD839" s="164"/>
      <c r="AE839" s="164"/>
      <c r="AF839" s="164"/>
      <c r="AG839" s="164"/>
    </row>
    <row r="840" ht="15.75" customHeight="1" spans="1:33" x14ac:dyDescent="0.25">
      <c r="A840" s="164"/>
      <c r="B840" s="164"/>
      <c r="C840" s="164"/>
      <c r="D840" s="164"/>
      <c r="E840" s="164"/>
      <c r="F840" s="164"/>
      <c r="G840" s="164"/>
      <c r="H840" s="164"/>
      <c r="I840" s="164"/>
      <c r="J840" s="164"/>
      <c r="K840" s="164"/>
      <c r="L840" s="164"/>
      <c r="M840" s="164"/>
      <c r="N840" s="164"/>
      <c r="O840" s="164"/>
      <c r="P840" s="164"/>
      <c r="Q840" s="164"/>
      <c r="R840" s="164"/>
      <c r="S840" s="164"/>
      <c r="T840" s="164"/>
      <c r="U840" s="164"/>
      <c r="V840" s="164"/>
      <c r="W840" s="164"/>
      <c r="X840" s="164"/>
      <c r="Y840" s="164"/>
      <c r="Z840" s="164"/>
      <c r="AA840" s="164"/>
      <c r="AB840" s="164"/>
      <c r="AC840" s="164"/>
      <c r="AD840" s="164"/>
      <c r="AE840" s="164"/>
      <c r="AF840" s="164"/>
      <c r="AG840" s="164"/>
    </row>
    <row r="841" ht="15.75" customHeight="1" spans="1:33" x14ac:dyDescent="0.25">
      <c r="A841" s="164"/>
      <c r="B841" s="164"/>
      <c r="C841" s="164"/>
      <c r="D841" s="164"/>
      <c r="E841" s="164"/>
      <c r="F841" s="164"/>
      <c r="G841" s="164"/>
      <c r="H841" s="164"/>
      <c r="I841" s="164"/>
      <c r="J841" s="164"/>
      <c r="K841" s="164"/>
      <c r="L841" s="164"/>
      <c r="M841" s="164"/>
      <c r="N841" s="164"/>
      <c r="O841" s="164"/>
      <c r="P841" s="164"/>
      <c r="Q841" s="164"/>
      <c r="R841" s="164"/>
      <c r="S841" s="164"/>
      <c r="T841" s="164"/>
      <c r="U841" s="164"/>
      <c r="V841" s="164"/>
      <c r="W841" s="164"/>
      <c r="X841" s="164"/>
      <c r="Y841" s="164"/>
      <c r="Z841" s="164"/>
      <c r="AA841" s="164"/>
      <c r="AB841" s="164"/>
      <c r="AC841" s="164"/>
      <c r="AD841" s="164"/>
      <c r="AE841" s="164"/>
      <c r="AF841" s="164"/>
      <c r="AG841" s="164"/>
    </row>
    <row r="842" ht="15.75" customHeight="1" spans="1:33" x14ac:dyDescent="0.25">
      <c r="A842" s="164"/>
      <c r="B842" s="164"/>
      <c r="C842" s="164"/>
      <c r="D842" s="164"/>
      <c r="E842" s="164"/>
      <c r="F842" s="164"/>
      <c r="G842" s="164"/>
      <c r="H842" s="164"/>
      <c r="I842" s="164"/>
      <c r="J842" s="164"/>
      <c r="K842" s="164"/>
      <c r="L842" s="164"/>
      <c r="M842" s="164"/>
      <c r="N842" s="164"/>
      <c r="O842" s="164"/>
      <c r="P842" s="164"/>
      <c r="Q842" s="164"/>
      <c r="R842" s="164"/>
      <c r="S842" s="164"/>
      <c r="T842" s="164"/>
      <c r="U842" s="164"/>
      <c r="V842" s="164"/>
      <c r="W842" s="164"/>
      <c r="X842" s="164"/>
      <c r="Y842" s="164"/>
      <c r="Z842" s="164"/>
      <c r="AA842" s="164"/>
      <c r="AB842" s="164"/>
      <c r="AC842" s="164"/>
      <c r="AD842" s="164"/>
      <c r="AE842" s="164"/>
      <c r="AF842" s="164"/>
      <c r="AG842" s="164"/>
    </row>
    <row r="843" ht="15.75" customHeight="1" spans="1:33" x14ac:dyDescent="0.25">
      <c r="A843" s="164"/>
      <c r="B843" s="164"/>
      <c r="C843" s="164"/>
      <c r="D843" s="164"/>
      <c r="E843" s="164"/>
      <c r="F843" s="164"/>
      <c r="G843" s="164"/>
      <c r="H843" s="164"/>
      <c r="I843" s="164"/>
      <c r="J843" s="164"/>
      <c r="K843" s="164"/>
      <c r="L843" s="164"/>
      <c r="M843" s="164"/>
      <c r="N843" s="164"/>
      <c r="O843" s="164"/>
      <c r="P843" s="164"/>
      <c r="Q843" s="164"/>
      <c r="R843" s="164"/>
      <c r="S843" s="164"/>
      <c r="T843" s="164"/>
      <c r="U843" s="164"/>
      <c r="V843" s="164"/>
      <c r="W843" s="164"/>
      <c r="X843" s="164"/>
      <c r="Y843" s="164"/>
      <c r="Z843" s="164"/>
      <c r="AA843" s="164"/>
      <c r="AB843" s="164"/>
      <c r="AC843" s="164"/>
      <c r="AD843" s="164"/>
      <c r="AE843" s="164"/>
      <c r="AF843" s="164"/>
      <c r="AG843" s="164"/>
    </row>
    <row r="844" ht="15.75" customHeight="1" spans="1:33" x14ac:dyDescent="0.25">
      <c r="A844" s="164"/>
      <c r="B844" s="164"/>
      <c r="C844" s="164"/>
      <c r="D844" s="164"/>
      <c r="E844" s="164"/>
      <c r="F844" s="164"/>
      <c r="G844" s="164"/>
      <c r="H844" s="164"/>
      <c r="I844" s="164"/>
      <c r="J844" s="164"/>
      <c r="K844" s="164"/>
      <c r="L844" s="164"/>
      <c r="M844" s="164"/>
      <c r="N844" s="164"/>
      <c r="O844" s="164"/>
      <c r="P844" s="164"/>
      <c r="Q844" s="164"/>
      <c r="R844" s="164"/>
      <c r="S844" s="164"/>
      <c r="T844" s="164"/>
      <c r="U844" s="164"/>
      <c r="V844" s="164"/>
      <c r="W844" s="164"/>
      <c r="X844" s="164"/>
      <c r="Y844" s="164"/>
      <c r="Z844" s="164"/>
      <c r="AA844" s="164"/>
      <c r="AB844" s="164"/>
      <c r="AC844" s="164"/>
      <c r="AD844" s="164"/>
      <c r="AE844" s="164"/>
      <c r="AF844" s="164"/>
      <c r="AG844" s="164"/>
    </row>
    <row r="845" ht="15.75" customHeight="1" spans="1:33" x14ac:dyDescent="0.25">
      <c r="A845" s="164"/>
      <c r="B845" s="164"/>
      <c r="C845" s="164"/>
      <c r="D845" s="164"/>
      <c r="E845" s="164"/>
      <c r="F845" s="164"/>
      <c r="G845" s="164"/>
      <c r="H845" s="164"/>
      <c r="I845" s="164"/>
      <c r="J845" s="164"/>
      <c r="K845" s="164"/>
      <c r="L845" s="164"/>
      <c r="M845" s="164"/>
      <c r="N845" s="164"/>
      <c r="O845" s="164"/>
      <c r="P845" s="164"/>
      <c r="Q845" s="164"/>
      <c r="R845" s="164"/>
      <c r="S845" s="164"/>
      <c r="T845" s="164"/>
      <c r="U845" s="164"/>
      <c r="V845" s="164"/>
      <c r="W845" s="164"/>
      <c r="X845" s="164"/>
      <c r="Y845" s="164"/>
      <c r="Z845" s="164"/>
      <c r="AA845" s="164"/>
      <c r="AB845" s="164"/>
      <c r="AC845" s="164"/>
      <c r="AD845" s="164"/>
      <c r="AE845" s="164"/>
      <c r="AF845" s="164"/>
      <c r="AG845" s="164"/>
    </row>
    <row r="846" ht="15.75" customHeight="1" spans="1:33" x14ac:dyDescent="0.25">
      <c r="A846" s="164"/>
      <c r="B846" s="164"/>
      <c r="C846" s="164"/>
      <c r="D846" s="164"/>
      <c r="E846" s="164"/>
      <c r="F846" s="164"/>
      <c r="G846" s="164"/>
      <c r="H846" s="164"/>
      <c r="I846" s="164"/>
      <c r="J846" s="164"/>
      <c r="K846" s="164"/>
      <c r="L846" s="164"/>
      <c r="M846" s="164"/>
      <c r="N846" s="164"/>
      <c r="O846" s="164"/>
      <c r="P846" s="164"/>
      <c r="Q846" s="164"/>
      <c r="R846" s="164"/>
      <c r="S846" s="164"/>
      <c r="T846" s="164"/>
      <c r="U846" s="164"/>
      <c r="V846" s="164"/>
      <c r="W846" s="164"/>
      <c r="X846" s="164"/>
      <c r="Y846" s="164"/>
      <c r="Z846" s="164"/>
      <c r="AA846" s="164"/>
      <c r="AB846" s="164"/>
      <c r="AC846" s="164"/>
      <c r="AD846" s="164"/>
      <c r="AE846" s="164"/>
      <c r="AF846" s="164"/>
      <c r="AG846" s="164"/>
    </row>
    <row r="847" ht="15.75" customHeight="1" spans="1:33" x14ac:dyDescent="0.25">
      <c r="A847" s="164"/>
      <c r="B847" s="164"/>
      <c r="C847" s="164"/>
      <c r="D847" s="164"/>
      <c r="E847" s="164"/>
      <c r="F847" s="164"/>
      <c r="G847" s="164"/>
      <c r="H847" s="164"/>
      <c r="I847" s="164"/>
      <c r="J847" s="164"/>
      <c r="K847" s="164"/>
      <c r="L847" s="164"/>
      <c r="M847" s="164"/>
      <c r="N847" s="164"/>
      <c r="O847" s="164"/>
      <c r="P847" s="164"/>
      <c r="Q847" s="164"/>
      <c r="R847" s="164"/>
      <c r="S847" s="164"/>
      <c r="T847" s="164"/>
      <c r="U847" s="164"/>
      <c r="V847" s="164"/>
      <c r="W847" s="164"/>
      <c r="X847" s="164"/>
      <c r="Y847" s="164"/>
      <c r="Z847" s="164"/>
      <c r="AA847" s="164"/>
      <c r="AB847" s="164"/>
      <c r="AC847" s="164"/>
      <c r="AD847" s="164"/>
      <c r="AE847" s="164"/>
      <c r="AF847" s="164"/>
      <c r="AG847" s="164"/>
    </row>
    <row r="848" ht="15.75" customHeight="1" spans="1:33" x14ac:dyDescent="0.25">
      <c r="A848" s="164"/>
      <c r="B848" s="164"/>
      <c r="C848" s="164"/>
      <c r="D848" s="164"/>
      <c r="E848" s="164"/>
      <c r="F848" s="164"/>
      <c r="G848" s="164"/>
      <c r="H848" s="164"/>
      <c r="I848" s="164"/>
      <c r="J848" s="164"/>
      <c r="K848" s="164"/>
      <c r="L848" s="164"/>
      <c r="M848" s="164"/>
      <c r="N848" s="164"/>
      <c r="O848" s="164"/>
      <c r="P848" s="164"/>
      <c r="Q848" s="164"/>
      <c r="R848" s="164"/>
      <c r="S848" s="164"/>
      <c r="T848" s="164"/>
      <c r="U848" s="164"/>
      <c r="V848" s="164"/>
      <c r="W848" s="164"/>
      <c r="X848" s="164"/>
      <c r="Y848" s="164"/>
      <c r="Z848" s="164"/>
      <c r="AA848" s="164"/>
      <c r="AB848" s="164"/>
      <c r="AC848" s="164"/>
      <c r="AD848" s="164"/>
      <c r="AE848" s="164"/>
      <c r="AF848" s="164"/>
      <c r="AG848" s="164"/>
    </row>
    <row r="849" ht="15.75" customHeight="1" spans="1:33" x14ac:dyDescent="0.25">
      <c r="A849" s="164"/>
      <c r="B849" s="164"/>
      <c r="C849" s="164"/>
      <c r="D849" s="164"/>
      <c r="E849" s="164"/>
      <c r="F849" s="164"/>
      <c r="G849" s="164"/>
      <c r="H849" s="164"/>
      <c r="I849" s="164"/>
      <c r="J849" s="164"/>
      <c r="K849" s="164"/>
      <c r="L849" s="164"/>
      <c r="M849" s="164"/>
      <c r="N849" s="164"/>
      <c r="O849" s="164"/>
      <c r="P849" s="164"/>
      <c r="Q849" s="164"/>
      <c r="R849" s="164"/>
      <c r="S849" s="164"/>
      <c r="T849" s="164"/>
      <c r="U849" s="164"/>
      <c r="V849" s="164"/>
      <c r="W849" s="164"/>
      <c r="X849" s="164"/>
      <c r="Y849" s="164"/>
      <c r="Z849" s="164"/>
      <c r="AA849" s="164"/>
      <c r="AB849" s="164"/>
      <c r="AC849" s="164"/>
      <c r="AD849" s="164"/>
      <c r="AE849" s="164"/>
      <c r="AF849" s="164"/>
      <c r="AG849" s="164"/>
    </row>
    <row r="850" ht="15.75" customHeight="1" spans="1:33" x14ac:dyDescent="0.25">
      <c r="A850" s="164"/>
      <c r="B850" s="164"/>
      <c r="C850" s="164"/>
      <c r="D850" s="164"/>
      <c r="E850" s="164"/>
      <c r="F850" s="164"/>
      <c r="G850" s="164"/>
      <c r="H850" s="164"/>
      <c r="I850" s="164"/>
      <c r="J850" s="164"/>
      <c r="K850" s="164"/>
      <c r="L850" s="164"/>
      <c r="M850" s="164"/>
      <c r="N850" s="164"/>
      <c r="O850" s="164"/>
      <c r="P850" s="164"/>
      <c r="Q850" s="164"/>
      <c r="R850" s="164"/>
      <c r="S850" s="164"/>
      <c r="T850" s="164"/>
      <c r="U850" s="164"/>
      <c r="V850" s="164"/>
      <c r="W850" s="164"/>
      <c r="X850" s="164"/>
      <c r="Y850" s="164"/>
      <c r="Z850" s="164"/>
      <c r="AA850" s="164"/>
      <c r="AB850" s="164"/>
      <c r="AC850" s="164"/>
      <c r="AD850" s="164"/>
      <c r="AE850" s="164"/>
      <c r="AF850" s="164"/>
      <c r="AG850" s="164"/>
    </row>
    <row r="851" ht="15.75" customHeight="1" spans="1:33" x14ac:dyDescent="0.25">
      <c r="A851" s="164"/>
      <c r="B851" s="164"/>
      <c r="C851" s="164"/>
      <c r="D851" s="164"/>
      <c r="E851" s="164"/>
      <c r="F851" s="164"/>
      <c r="G851" s="164"/>
      <c r="H851" s="164"/>
      <c r="I851" s="164"/>
      <c r="J851" s="164"/>
      <c r="K851" s="164"/>
      <c r="L851" s="164"/>
      <c r="M851" s="164"/>
      <c r="N851" s="164"/>
      <c r="O851" s="164"/>
      <c r="P851" s="164"/>
      <c r="Q851" s="164"/>
      <c r="R851" s="164"/>
      <c r="S851" s="164"/>
      <c r="T851" s="164"/>
      <c r="U851" s="164"/>
      <c r="V851" s="164"/>
      <c r="W851" s="164"/>
      <c r="X851" s="164"/>
      <c r="Y851" s="164"/>
      <c r="Z851" s="164"/>
      <c r="AA851" s="164"/>
      <c r="AB851" s="164"/>
      <c r="AC851" s="164"/>
      <c r="AD851" s="164"/>
      <c r="AE851" s="164"/>
      <c r="AF851" s="164"/>
      <c r="AG851" s="164"/>
    </row>
    <row r="852" ht="15.75" customHeight="1" spans="1:33" x14ac:dyDescent="0.25">
      <c r="A852" s="164"/>
      <c r="B852" s="164"/>
      <c r="C852" s="164"/>
      <c r="D852" s="164"/>
      <c r="E852" s="164"/>
      <c r="F852" s="164"/>
      <c r="G852" s="164"/>
      <c r="H852" s="164"/>
      <c r="I852" s="164"/>
      <c r="J852" s="164"/>
      <c r="K852" s="164"/>
      <c r="L852" s="164"/>
      <c r="M852" s="164"/>
      <c r="N852" s="164"/>
      <c r="O852" s="164"/>
      <c r="P852" s="164"/>
      <c r="Q852" s="164"/>
      <c r="R852" s="164"/>
      <c r="S852" s="164"/>
      <c r="T852" s="164"/>
      <c r="U852" s="164"/>
      <c r="V852" s="164"/>
      <c r="W852" s="164"/>
      <c r="X852" s="164"/>
      <c r="Y852" s="164"/>
      <c r="Z852" s="164"/>
      <c r="AA852" s="164"/>
      <c r="AB852" s="164"/>
      <c r="AC852" s="164"/>
      <c r="AD852" s="164"/>
      <c r="AE852" s="164"/>
      <c r="AF852" s="164"/>
      <c r="AG852" s="164"/>
    </row>
    <row r="853" ht="15.75" customHeight="1" spans="1:33" x14ac:dyDescent="0.25">
      <c r="A853" s="164"/>
      <c r="B853" s="164"/>
      <c r="C853" s="164"/>
      <c r="D853" s="164"/>
      <c r="E853" s="164"/>
      <c r="F853" s="164"/>
      <c r="G853" s="164"/>
      <c r="H853" s="164"/>
      <c r="I853" s="164"/>
      <c r="J853" s="164"/>
      <c r="K853" s="164"/>
      <c r="L853" s="164"/>
      <c r="M853" s="164"/>
      <c r="N853" s="164"/>
      <c r="O853" s="164"/>
      <c r="P853" s="164"/>
      <c r="Q853" s="164"/>
      <c r="R853" s="164"/>
      <c r="S853" s="164"/>
      <c r="T853" s="164"/>
      <c r="U853" s="164"/>
      <c r="V853" s="164"/>
      <c r="W853" s="164"/>
      <c r="X853" s="164"/>
      <c r="Y853" s="164"/>
      <c r="Z853" s="164"/>
      <c r="AA853" s="164"/>
      <c r="AB853" s="164"/>
      <c r="AC853" s="164"/>
      <c r="AD853" s="164"/>
      <c r="AE853" s="164"/>
      <c r="AF853" s="164"/>
      <c r="AG853" s="164"/>
    </row>
    <row r="854" ht="15.75" customHeight="1" spans="1:33" x14ac:dyDescent="0.25">
      <c r="A854" s="164"/>
      <c r="B854" s="164"/>
      <c r="C854" s="164"/>
      <c r="D854" s="164"/>
      <c r="E854" s="164"/>
      <c r="F854" s="164"/>
      <c r="G854" s="164"/>
      <c r="H854" s="164"/>
      <c r="I854" s="164"/>
      <c r="J854" s="164"/>
      <c r="K854" s="164"/>
      <c r="L854" s="164"/>
      <c r="M854" s="164"/>
      <c r="N854" s="164"/>
      <c r="O854" s="164"/>
      <c r="P854" s="164"/>
      <c r="Q854" s="164"/>
      <c r="R854" s="164"/>
      <c r="S854" s="164"/>
      <c r="T854" s="164"/>
      <c r="U854" s="164"/>
      <c r="V854" s="164"/>
      <c r="W854" s="164"/>
      <c r="X854" s="164"/>
      <c r="Y854" s="164"/>
      <c r="Z854" s="164"/>
      <c r="AA854" s="164"/>
      <c r="AB854" s="164"/>
      <c r="AC854" s="164"/>
      <c r="AD854" s="164"/>
      <c r="AE854" s="164"/>
      <c r="AF854" s="164"/>
      <c r="AG854" s="164"/>
    </row>
    <row r="855" ht="15.75" customHeight="1" spans="1:33" x14ac:dyDescent="0.25">
      <c r="A855" s="164"/>
      <c r="B855" s="164"/>
      <c r="C855" s="164"/>
      <c r="D855" s="164"/>
      <c r="E855" s="164"/>
      <c r="F855" s="164"/>
      <c r="G855" s="164"/>
      <c r="H855" s="164"/>
      <c r="I855" s="164"/>
      <c r="J855" s="164"/>
      <c r="K855" s="164"/>
      <c r="L855" s="164"/>
      <c r="M855" s="164"/>
      <c r="N855" s="164"/>
      <c r="O855" s="164"/>
      <c r="P855" s="164"/>
      <c r="Q855" s="164"/>
      <c r="R855" s="164"/>
      <c r="S855" s="164"/>
      <c r="T855" s="164"/>
      <c r="U855" s="164"/>
      <c r="V855" s="164"/>
      <c r="W855" s="164"/>
      <c r="X855" s="164"/>
      <c r="Y855" s="164"/>
      <c r="Z855" s="164"/>
      <c r="AA855" s="164"/>
      <c r="AB855" s="164"/>
      <c r="AC855" s="164"/>
      <c r="AD855" s="164"/>
      <c r="AE855" s="164"/>
      <c r="AF855" s="164"/>
      <c r="AG855" s="164"/>
    </row>
    <row r="856" ht="15.75" customHeight="1" spans="1:33" x14ac:dyDescent="0.25">
      <c r="A856" s="164"/>
      <c r="B856" s="164"/>
      <c r="C856" s="164"/>
      <c r="D856" s="164"/>
      <c r="E856" s="164"/>
      <c r="F856" s="164"/>
      <c r="G856" s="164"/>
      <c r="H856" s="164"/>
      <c r="I856" s="164"/>
      <c r="J856" s="164"/>
      <c r="K856" s="164"/>
      <c r="L856" s="164"/>
      <c r="M856" s="164"/>
      <c r="N856" s="164"/>
      <c r="O856" s="164"/>
      <c r="P856" s="164"/>
      <c r="Q856" s="164"/>
      <c r="R856" s="164"/>
      <c r="S856" s="164"/>
      <c r="T856" s="164"/>
      <c r="U856" s="164"/>
      <c r="V856" s="164"/>
      <c r="W856" s="164"/>
      <c r="X856" s="164"/>
      <c r="Y856" s="164"/>
      <c r="Z856" s="164"/>
      <c r="AA856" s="164"/>
      <c r="AB856" s="164"/>
      <c r="AC856" s="164"/>
      <c r="AD856" s="164"/>
      <c r="AE856" s="164"/>
      <c r="AF856" s="164"/>
      <c r="AG856" s="164"/>
    </row>
    <row r="857" ht="15.75" customHeight="1" spans="1:33" x14ac:dyDescent="0.25">
      <c r="A857" s="164"/>
      <c r="B857" s="164"/>
      <c r="C857" s="164"/>
      <c r="D857" s="164"/>
      <c r="E857" s="164"/>
      <c r="F857" s="164"/>
      <c r="G857" s="164"/>
      <c r="H857" s="164"/>
      <c r="I857" s="164"/>
      <c r="J857" s="164"/>
      <c r="K857" s="164"/>
      <c r="L857" s="164"/>
      <c r="M857" s="164"/>
      <c r="N857" s="164"/>
      <c r="O857" s="164"/>
      <c r="P857" s="164"/>
      <c r="Q857" s="164"/>
      <c r="R857" s="164"/>
      <c r="S857" s="164"/>
      <c r="T857" s="164"/>
      <c r="U857" s="164"/>
      <c r="V857" s="164"/>
      <c r="W857" s="164"/>
      <c r="X857" s="164"/>
      <c r="Y857" s="164"/>
      <c r="Z857" s="164"/>
      <c r="AA857" s="164"/>
      <c r="AB857" s="164"/>
      <c r="AC857" s="164"/>
      <c r="AD857" s="164"/>
      <c r="AE857" s="164"/>
      <c r="AF857" s="164"/>
      <c r="AG857" s="164"/>
    </row>
    <row r="858" ht="15.75" customHeight="1" spans="1:33" x14ac:dyDescent="0.25">
      <c r="A858" s="164"/>
      <c r="B858" s="164"/>
      <c r="C858" s="164"/>
      <c r="D858" s="164"/>
      <c r="E858" s="164"/>
      <c r="F858" s="164"/>
      <c r="G858" s="164"/>
      <c r="H858" s="164"/>
      <c r="I858" s="164"/>
      <c r="J858" s="164"/>
      <c r="K858" s="164"/>
      <c r="L858" s="164"/>
      <c r="M858" s="164"/>
      <c r="N858" s="164"/>
      <c r="O858" s="164"/>
      <c r="P858" s="164"/>
      <c r="Q858" s="164"/>
      <c r="R858" s="164"/>
      <c r="S858" s="164"/>
      <c r="T858" s="164"/>
      <c r="U858" s="164"/>
      <c r="V858" s="164"/>
      <c r="W858" s="164"/>
      <c r="X858" s="164"/>
      <c r="Y858" s="164"/>
      <c r="Z858" s="164"/>
      <c r="AA858" s="164"/>
      <c r="AB858" s="164"/>
      <c r="AC858" s="164"/>
      <c r="AD858" s="164"/>
      <c r="AE858" s="164"/>
      <c r="AF858" s="164"/>
      <c r="AG858" s="164"/>
    </row>
    <row r="859" ht="15.75" customHeight="1" spans="1:33" x14ac:dyDescent="0.25">
      <c r="A859" s="164"/>
      <c r="B859" s="164"/>
      <c r="C859" s="164"/>
      <c r="D859" s="164"/>
      <c r="E859" s="164"/>
      <c r="F859" s="164"/>
      <c r="G859" s="164"/>
      <c r="H859" s="164"/>
      <c r="I859" s="164"/>
      <c r="J859" s="164"/>
      <c r="K859" s="164"/>
      <c r="L859" s="164"/>
      <c r="M859" s="164"/>
      <c r="N859" s="164"/>
      <c r="O859" s="164"/>
      <c r="P859" s="164"/>
      <c r="Q859" s="164"/>
      <c r="R859" s="164"/>
      <c r="S859" s="164"/>
      <c r="T859" s="164"/>
      <c r="U859" s="164"/>
      <c r="V859" s="164"/>
      <c r="W859" s="164"/>
      <c r="X859" s="164"/>
      <c r="Y859" s="164"/>
      <c r="Z859" s="164"/>
      <c r="AA859" s="164"/>
      <c r="AB859" s="164"/>
      <c r="AC859" s="164"/>
      <c r="AD859" s="164"/>
      <c r="AE859" s="164"/>
      <c r="AF859" s="164"/>
      <c r="AG859" s="164"/>
    </row>
    <row r="860" ht="15.75" customHeight="1" spans="1:33" x14ac:dyDescent="0.25">
      <c r="A860" s="164"/>
      <c r="B860" s="164"/>
      <c r="C860" s="164"/>
      <c r="D860" s="164"/>
      <c r="E860" s="164"/>
      <c r="F860" s="164"/>
      <c r="G860" s="164"/>
      <c r="H860" s="164"/>
      <c r="I860" s="164"/>
      <c r="J860" s="164"/>
      <c r="K860" s="164"/>
      <c r="L860" s="164"/>
      <c r="M860" s="164"/>
      <c r="N860" s="164"/>
      <c r="O860" s="164"/>
      <c r="P860" s="164"/>
      <c r="Q860" s="164"/>
      <c r="R860" s="164"/>
      <c r="S860" s="164"/>
      <c r="T860" s="164"/>
      <c r="U860" s="164"/>
      <c r="V860" s="164"/>
      <c r="W860" s="164"/>
      <c r="X860" s="164"/>
      <c r="Y860" s="164"/>
      <c r="Z860" s="164"/>
      <c r="AA860" s="164"/>
      <c r="AB860" s="164"/>
      <c r="AC860" s="164"/>
      <c r="AD860" s="164"/>
      <c r="AE860" s="164"/>
      <c r="AF860" s="164"/>
      <c r="AG860" s="164"/>
    </row>
    <row r="861" ht="15.75" customHeight="1" spans="1:33" x14ac:dyDescent="0.25">
      <c r="A861" s="164"/>
      <c r="B861" s="164"/>
      <c r="C861" s="164"/>
      <c r="D861" s="164"/>
      <c r="E861" s="164"/>
      <c r="F861" s="164"/>
      <c r="G861" s="164"/>
      <c r="H861" s="164"/>
      <c r="I861" s="164"/>
      <c r="J861" s="164"/>
      <c r="K861" s="164"/>
      <c r="L861" s="164"/>
      <c r="M861" s="164"/>
      <c r="N861" s="164"/>
      <c r="O861" s="164"/>
      <c r="P861" s="164"/>
      <c r="Q861" s="164"/>
      <c r="R861" s="164"/>
      <c r="S861" s="164"/>
      <c r="T861" s="164"/>
      <c r="U861" s="164"/>
      <c r="V861" s="164"/>
      <c r="W861" s="164"/>
      <c r="X861" s="164"/>
      <c r="Y861" s="164"/>
      <c r="Z861" s="164"/>
      <c r="AA861" s="164"/>
      <c r="AB861" s="164"/>
      <c r="AC861" s="164"/>
      <c r="AD861" s="164"/>
      <c r="AE861" s="164"/>
      <c r="AF861" s="164"/>
      <c r="AG861" s="164"/>
    </row>
    <row r="862" ht="15.75" customHeight="1" spans="1:33" x14ac:dyDescent="0.25">
      <c r="A862" s="164"/>
      <c r="B862" s="164"/>
      <c r="C862" s="164"/>
      <c r="D862" s="164"/>
      <c r="E862" s="164"/>
      <c r="F862" s="164"/>
      <c r="G862" s="164"/>
      <c r="H862" s="164"/>
      <c r="I862" s="164"/>
      <c r="J862" s="164"/>
      <c r="K862" s="164"/>
      <c r="L862" s="164"/>
      <c r="M862" s="164"/>
      <c r="N862" s="164"/>
      <c r="O862" s="164"/>
      <c r="P862" s="164"/>
      <c r="Q862" s="164"/>
      <c r="R862" s="164"/>
      <c r="S862" s="164"/>
      <c r="T862" s="164"/>
      <c r="U862" s="164"/>
      <c r="V862" s="164"/>
      <c r="W862" s="164"/>
      <c r="X862" s="164"/>
      <c r="Y862" s="164"/>
      <c r="Z862" s="164"/>
      <c r="AA862" s="164"/>
      <c r="AB862" s="164"/>
      <c r="AC862" s="164"/>
      <c r="AD862" s="164"/>
      <c r="AE862" s="164"/>
      <c r="AF862" s="164"/>
      <c r="AG862" s="164"/>
    </row>
    <row r="863" ht="15.75" customHeight="1" spans="1:33" x14ac:dyDescent="0.25">
      <c r="A863" s="164"/>
      <c r="B863" s="164"/>
      <c r="C863" s="164"/>
      <c r="D863" s="164"/>
      <c r="E863" s="164"/>
      <c r="F863" s="164"/>
      <c r="G863" s="164"/>
      <c r="H863" s="164"/>
      <c r="I863" s="164"/>
      <c r="J863" s="164"/>
      <c r="K863" s="164"/>
      <c r="L863" s="164"/>
      <c r="M863" s="164"/>
      <c r="N863" s="164"/>
      <c r="O863" s="164"/>
      <c r="P863" s="164"/>
      <c r="Q863" s="164"/>
      <c r="R863" s="164"/>
      <c r="S863" s="164"/>
      <c r="T863" s="164"/>
      <c r="U863" s="164"/>
      <c r="V863" s="164"/>
      <c r="W863" s="164"/>
      <c r="X863" s="164"/>
      <c r="Y863" s="164"/>
      <c r="Z863" s="164"/>
      <c r="AA863" s="164"/>
      <c r="AB863" s="164"/>
      <c r="AC863" s="164"/>
      <c r="AD863" s="164"/>
      <c r="AE863" s="164"/>
      <c r="AF863" s="164"/>
      <c r="AG863" s="164"/>
    </row>
    <row r="864" ht="15.75" customHeight="1" spans="1:33" x14ac:dyDescent="0.25">
      <c r="A864" s="164"/>
      <c r="B864" s="164"/>
      <c r="C864" s="164"/>
      <c r="D864" s="164"/>
      <c r="E864" s="164"/>
      <c r="F864" s="164"/>
      <c r="G864" s="164"/>
      <c r="H864" s="164"/>
      <c r="I864" s="164"/>
      <c r="J864" s="164"/>
      <c r="K864" s="164"/>
      <c r="L864" s="164"/>
      <c r="M864" s="164"/>
      <c r="N864" s="164"/>
      <c r="O864" s="164"/>
      <c r="P864" s="164"/>
      <c r="Q864" s="164"/>
      <c r="R864" s="164"/>
      <c r="S864" s="164"/>
      <c r="T864" s="164"/>
      <c r="U864" s="164"/>
      <c r="V864" s="164"/>
      <c r="W864" s="164"/>
      <c r="X864" s="164"/>
      <c r="Y864" s="164"/>
      <c r="Z864" s="164"/>
      <c r="AA864" s="164"/>
      <c r="AB864" s="164"/>
      <c r="AC864" s="164"/>
      <c r="AD864" s="164"/>
      <c r="AE864" s="164"/>
      <c r="AF864" s="164"/>
      <c r="AG864" s="164"/>
    </row>
    <row r="865" ht="15.75" customHeight="1" spans="1:33" x14ac:dyDescent="0.25">
      <c r="A865" s="164"/>
      <c r="B865" s="164"/>
      <c r="C865" s="164"/>
      <c r="D865" s="164"/>
      <c r="E865" s="164"/>
      <c r="F865" s="164"/>
      <c r="G865" s="164"/>
      <c r="H865" s="164"/>
      <c r="I865" s="164"/>
      <c r="J865" s="164"/>
      <c r="K865" s="164"/>
      <c r="L865" s="164"/>
      <c r="M865" s="164"/>
      <c r="N865" s="164"/>
      <c r="O865" s="164"/>
      <c r="P865" s="164"/>
      <c r="Q865" s="164"/>
      <c r="R865" s="164"/>
      <c r="S865" s="164"/>
      <c r="T865" s="164"/>
      <c r="U865" s="164"/>
      <c r="V865" s="164"/>
      <c r="W865" s="164"/>
      <c r="X865" s="164"/>
      <c r="Y865" s="164"/>
      <c r="Z865" s="164"/>
      <c r="AA865" s="164"/>
      <c r="AB865" s="164"/>
      <c r="AC865" s="164"/>
      <c r="AD865" s="164"/>
      <c r="AE865" s="164"/>
      <c r="AF865" s="164"/>
      <c r="AG865" s="164"/>
    </row>
    <row r="866" ht="15.75" customHeight="1" spans="1:33" x14ac:dyDescent="0.25">
      <c r="A866" s="164"/>
      <c r="B866" s="164"/>
      <c r="C866" s="164"/>
      <c r="D866" s="164"/>
      <c r="E866" s="164"/>
      <c r="F866" s="164"/>
      <c r="G866" s="164"/>
      <c r="H866" s="164"/>
      <c r="I866" s="164"/>
      <c r="J866" s="164"/>
      <c r="K866" s="164"/>
      <c r="L866" s="164"/>
      <c r="M866" s="164"/>
      <c r="N866" s="164"/>
      <c r="O866" s="164"/>
      <c r="P866" s="164"/>
      <c r="Q866" s="164"/>
      <c r="R866" s="164"/>
      <c r="S866" s="164"/>
      <c r="T866" s="164"/>
      <c r="U866" s="164"/>
      <c r="V866" s="164"/>
      <c r="W866" s="164"/>
      <c r="X866" s="164"/>
      <c r="Y866" s="164"/>
      <c r="Z866" s="164"/>
      <c r="AA866" s="164"/>
      <c r="AB866" s="164"/>
      <c r="AC866" s="164"/>
      <c r="AD866" s="164"/>
      <c r="AE866" s="164"/>
      <c r="AF866" s="164"/>
      <c r="AG866" s="164"/>
    </row>
    <row r="867" ht="15.75" customHeight="1" spans="1:33" x14ac:dyDescent="0.25">
      <c r="A867" s="164"/>
      <c r="B867" s="164"/>
      <c r="C867" s="164"/>
      <c r="D867" s="164"/>
      <c r="E867" s="164"/>
      <c r="F867" s="164"/>
      <c r="G867" s="164"/>
      <c r="H867" s="164"/>
      <c r="I867" s="164"/>
      <c r="J867" s="164"/>
      <c r="K867" s="164"/>
      <c r="L867" s="164"/>
      <c r="M867" s="164"/>
      <c r="N867" s="164"/>
      <c r="O867" s="164"/>
      <c r="P867" s="164"/>
      <c r="Q867" s="164"/>
      <c r="R867" s="164"/>
      <c r="S867" s="164"/>
      <c r="T867" s="164"/>
      <c r="U867" s="164"/>
      <c r="V867" s="164"/>
      <c r="W867" s="164"/>
      <c r="X867" s="164"/>
      <c r="Y867" s="164"/>
      <c r="Z867" s="164"/>
      <c r="AA867" s="164"/>
      <c r="AB867" s="164"/>
      <c r="AC867" s="164"/>
      <c r="AD867" s="164"/>
      <c r="AE867" s="164"/>
      <c r="AF867" s="164"/>
      <c r="AG867" s="164"/>
    </row>
    <row r="868" ht="15.75" customHeight="1" spans="1:33" x14ac:dyDescent="0.25">
      <c r="A868" s="164"/>
      <c r="B868" s="164"/>
      <c r="C868" s="164"/>
      <c r="D868" s="164"/>
      <c r="E868" s="164"/>
      <c r="F868" s="164"/>
      <c r="G868" s="164"/>
      <c r="H868" s="164"/>
      <c r="I868" s="164"/>
      <c r="J868" s="164"/>
      <c r="K868" s="164"/>
      <c r="L868" s="164"/>
      <c r="M868" s="164"/>
      <c r="N868" s="164"/>
      <c r="O868" s="164"/>
      <c r="P868" s="164"/>
      <c r="Q868" s="164"/>
      <c r="R868" s="164"/>
      <c r="S868" s="164"/>
      <c r="T868" s="164"/>
      <c r="U868" s="164"/>
      <c r="V868" s="164"/>
      <c r="W868" s="164"/>
      <c r="X868" s="164"/>
      <c r="Y868" s="164"/>
      <c r="Z868" s="164"/>
      <c r="AA868" s="164"/>
      <c r="AB868" s="164"/>
      <c r="AC868" s="164"/>
      <c r="AD868" s="164"/>
      <c r="AE868" s="164"/>
      <c r="AF868" s="164"/>
      <c r="AG868" s="164"/>
    </row>
    <row r="869" ht="15.75" customHeight="1" spans="1:33" x14ac:dyDescent="0.25">
      <c r="A869" s="164"/>
      <c r="B869" s="164"/>
      <c r="C869" s="164"/>
      <c r="D869" s="164"/>
      <c r="E869" s="164"/>
      <c r="F869" s="164"/>
      <c r="G869" s="164"/>
      <c r="H869" s="164"/>
      <c r="I869" s="164"/>
      <c r="J869" s="164"/>
      <c r="K869" s="164"/>
      <c r="L869" s="164"/>
      <c r="M869" s="164"/>
      <c r="N869" s="164"/>
      <c r="O869" s="164"/>
      <c r="P869" s="164"/>
      <c r="Q869" s="164"/>
      <c r="R869" s="164"/>
      <c r="S869" s="164"/>
      <c r="T869" s="164"/>
      <c r="U869" s="164"/>
      <c r="V869" s="164"/>
      <c r="W869" s="164"/>
      <c r="X869" s="164"/>
      <c r="Y869" s="164"/>
      <c r="Z869" s="164"/>
      <c r="AA869" s="164"/>
      <c r="AB869" s="164"/>
      <c r="AC869" s="164"/>
      <c r="AD869" s="164"/>
      <c r="AE869" s="164"/>
      <c r="AF869" s="164"/>
      <c r="AG869" s="164"/>
    </row>
    <row r="870" ht="15.75" customHeight="1" spans="1:33" x14ac:dyDescent="0.25">
      <c r="A870" s="164"/>
      <c r="B870" s="164"/>
      <c r="C870" s="164"/>
      <c r="D870" s="164"/>
      <c r="E870" s="164"/>
      <c r="F870" s="164"/>
      <c r="G870" s="164"/>
      <c r="H870" s="164"/>
      <c r="I870" s="164"/>
      <c r="J870" s="164"/>
      <c r="K870" s="164"/>
      <c r="L870" s="164"/>
      <c r="M870" s="164"/>
      <c r="N870" s="164"/>
      <c r="O870" s="164"/>
      <c r="P870" s="164"/>
      <c r="Q870" s="164"/>
      <c r="R870" s="164"/>
      <c r="S870" s="164"/>
      <c r="T870" s="164"/>
      <c r="U870" s="164"/>
      <c r="V870" s="164"/>
      <c r="W870" s="164"/>
      <c r="X870" s="164"/>
      <c r="Y870" s="164"/>
      <c r="Z870" s="164"/>
      <c r="AA870" s="164"/>
      <c r="AB870" s="164"/>
      <c r="AC870" s="164"/>
      <c r="AD870" s="164"/>
      <c r="AE870" s="164"/>
      <c r="AF870" s="164"/>
      <c r="AG870" s="164"/>
    </row>
    <row r="871" ht="15.75" customHeight="1" spans="1:33" x14ac:dyDescent="0.25">
      <c r="A871" s="164"/>
      <c r="B871" s="164"/>
      <c r="C871" s="164"/>
      <c r="D871" s="164"/>
      <c r="E871" s="164"/>
      <c r="F871" s="164"/>
      <c r="G871" s="164"/>
      <c r="H871" s="164"/>
      <c r="I871" s="164"/>
      <c r="J871" s="164"/>
      <c r="K871" s="164"/>
      <c r="L871" s="164"/>
      <c r="M871" s="164"/>
      <c r="N871" s="164"/>
      <c r="O871" s="164"/>
      <c r="P871" s="164"/>
      <c r="Q871" s="164"/>
      <c r="R871" s="164"/>
      <c r="S871" s="164"/>
      <c r="T871" s="164"/>
      <c r="U871" s="164"/>
      <c r="V871" s="164"/>
      <c r="W871" s="164"/>
      <c r="X871" s="164"/>
      <c r="Y871" s="164"/>
      <c r="Z871" s="164"/>
      <c r="AA871" s="164"/>
      <c r="AB871" s="164"/>
      <c r="AC871" s="164"/>
      <c r="AD871" s="164"/>
      <c r="AE871" s="164"/>
      <c r="AF871" s="164"/>
      <c r="AG871" s="164"/>
    </row>
    <row r="872" ht="15.75" customHeight="1" spans="1:33" x14ac:dyDescent="0.25">
      <c r="A872" s="164"/>
      <c r="B872" s="164"/>
      <c r="C872" s="164"/>
      <c r="D872" s="164"/>
      <c r="E872" s="164"/>
      <c r="F872" s="164"/>
      <c r="G872" s="164"/>
      <c r="H872" s="164"/>
      <c r="I872" s="164"/>
      <c r="J872" s="164"/>
      <c r="K872" s="164"/>
      <c r="L872" s="164"/>
      <c r="M872" s="164"/>
      <c r="N872" s="164"/>
      <c r="O872" s="164"/>
      <c r="P872" s="164"/>
      <c r="Q872" s="164"/>
      <c r="R872" s="164"/>
      <c r="S872" s="164"/>
      <c r="T872" s="164"/>
      <c r="U872" s="164"/>
      <c r="V872" s="164"/>
      <c r="W872" s="164"/>
      <c r="X872" s="164"/>
      <c r="Y872" s="164"/>
      <c r="Z872" s="164"/>
      <c r="AA872" s="164"/>
      <c r="AB872" s="164"/>
      <c r="AC872" s="164"/>
      <c r="AD872" s="164"/>
      <c r="AE872" s="164"/>
      <c r="AF872" s="164"/>
      <c r="AG872" s="164"/>
    </row>
    <row r="873" ht="15.75" customHeight="1" spans="1:33" x14ac:dyDescent="0.25">
      <c r="A873" s="164"/>
      <c r="B873" s="164"/>
      <c r="C873" s="164"/>
      <c r="D873" s="164"/>
      <c r="E873" s="164"/>
      <c r="F873" s="164"/>
      <c r="G873" s="164"/>
      <c r="H873" s="164"/>
      <c r="I873" s="164"/>
      <c r="J873" s="164"/>
      <c r="K873" s="164"/>
      <c r="L873" s="164"/>
      <c r="M873" s="164"/>
      <c r="N873" s="164"/>
      <c r="O873" s="164"/>
      <c r="P873" s="164"/>
      <c r="Q873" s="164"/>
      <c r="R873" s="164"/>
      <c r="S873" s="164"/>
      <c r="T873" s="164"/>
      <c r="U873" s="164"/>
      <c r="V873" s="164"/>
      <c r="W873" s="164"/>
      <c r="X873" s="164"/>
      <c r="Y873" s="164"/>
      <c r="Z873" s="164"/>
      <c r="AA873" s="164"/>
      <c r="AB873" s="164"/>
      <c r="AC873" s="164"/>
      <c r="AD873" s="164"/>
      <c r="AE873" s="164"/>
      <c r="AF873" s="164"/>
      <c r="AG873" s="164"/>
    </row>
    <row r="874" ht="15.75" customHeight="1" spans="1:33" x14ac:dyDescent="0.25">
      <c r="A874" s="164"/>
      <c r="B874" s="164"/>
      <c r="C874" s="164"/>
      <c r="D874" s="164"/>
      <c r="E874" s="164"/>
      <c r="F874" s="164"/>
      <c r="G874" s="164"/>
      <c r="H874" s="164"/>
      <c r="I874" s="164"/>
      <c r="J874" s="164"/>
      <c r="K874" s="164"/>
      <c r="L874" s="164"/>
      <c r="M874" s="164"/>
      <c r="N874" s="164"/>
      <c r="O874" s="164"/>
      <c r="P874" s="164"/>
      <c r="Q874" s="164"/>
      <c r="R874" s="164"/>
      <c r="S874" s="164"/>
      <c r="T874" s="164"/>
      <c r="U874" s="164"/>
      <c r="V874" s="164"/>
      <c r="W874" s="164"/>
      <c r="X874" s="164"/>
      <c r="Y874" s="164"/>
      <c r="Z874" s="164"/>
      <c r="AA874" s="164"/>
      <c r="AB874" s="164"/>
      <c r="AC874" s="164"/>
      <c r="AD874" s="164"/>
      <c r="AE874" s="164"/>
      <c r="AF874" s="164"/>
      <c r="AG874" s="164"/>
    </row>
    <row r="875" ht="15.75" customHeight="1" spans="1:33" x14ac:dyDescent="0.25">
      <c r="A875" s="164"/>
      <c r="B875" s="164"/>
      <c r="C875" s="164"/>
      <c r="D875" s="164"/>
      <c r="E875" s="164"/>
      <c r="F875" s="164"/>
      <c r="G875" s="164"/>
      <c r="H875" s="164"/>
      <c r="I875" s="164"/>
      <c r="J875" s="164"/>
      <c r="K875" s="164"/>
      <c r="L875" s="164"/>
      <c r="M875" s="164"/>
      <c r="N875" s="164"/>
      <c r="O875" s="164"/>
      <c r="P875" s="164"/>
      <c r="Q875" s="164"/>
      <c r="R875" s="164"/>
      <c r="S875" s="164"/>
      <c r="T875" s="164"/>
      <c r="U875" s="164"/>
      <c r="V875" s="164"/>
      <c r="W875" s="164"/>
      <c r="X875" s="164"/>
      <c r="Y875" s="164"/>
      <c r="Z875" s="164"/>
      <c r="AA875" s="164"/>
      <c r="AB875" s="164"/>
      <c r="AC875" s="164"/>
      <c r="AD875" s="164"/>
      <c r="AE875" s="164"/>
      <c r="AF875" s="164"/>
      <c r="AG875" s="164"/>
    </row>
    <row r="876" ht="15.75" customHeight="1" spans="1:33" x14ac:dyDescent="0.25">
      <c r="A876" s="164"/>
      <c r="B876" s="164"/>
      <c r="C876" s="164"/>
      <c r="D876" s="164"/>
      <c r="E876" s="164"/>
      <c r="F876" s="164"/>
      <c r="G876" s="164"/>
      <c r="H876" s="164"/>
      <c r="I876" s="164"/>
      <c r="J876" s="164"/>
      <c r="K876" s="164"/>
      <c r="L876" s="164"/>
      <c r="M876" s="164"/>
      <c r="N876" s="164"/>
      <c r="O876" s="164"/>
      <c r="P876" s="164"/>
      <c r="Q876" s="164"/>
      <c r="R876" s="164"/>
      <c r="S876" s="164"/>
      <c r="T876" s="164"/>
      <c r="U876" s="164"/>
      <c r="V876" s="164"/>
      <c r="W876" s="164"/>
      <c r="X876" s="164"/>
      <c r="Y876" s="164"/>
      <c r="Z876" s="164"/>
      <c r="AA876" s="164"/>
      <c r="AB876" s="164"/>
      <c r="AC876" s="164"/>
      <c r="AD876" s="164"/>
      <c r="AE876" s="164"/>
      <c r="AF876" s="164"/>
      <c r="AG876" s="164"/>
    </row>
    <row r="877" ht="15.75" customHeight="1" spans="1:33" x14ac:dyDescent="0.25">
      <c r="A877" s="164"/>
      <c r="B877" s="164"/>
      <c r="C877" s="164"/>
      <c r="D877" s="164"/>
      <c r="E877" s="164"/>
      <c r="F877" s="164"/>
      <c r="G877" s="164"/>
      <c r="H877" s="164"/>
      <c r="I877" s="164"/>
      <c r="J877" s="164"/>
      <c r="K877" s="164"/>
      <c r="L877" s="164"/>
      <c r="M877" s="164"/>
      <c r="N877" s="164"/>
      <c r="O877" s="164"/>
      <c r="P877" s="164"/>
      <c r="Q877" s="164"/>
      <c r="R877" s="164"/>
      <c r="S877" s="164"/>
      <c r="T877" s="164"/>
      <c r="U877" s="164"/>
      <c r="V877" s="164"/>
      <c r="W877" s="164"/>
      <c r="X877" s="164"/>
      <c r="Y877" s="164"/>
      <c r="Z877" s="164"/>
      <c r="AA877" s="164"/>
      <c r="AB877" s="164"/>
      <c r="AC877" s="164"/>
      <c r="AD877" s="164"/>
      <c r="AE877" s="164"/>
      <c r="AF877" s="164"/>
      <c r="AG877" s="164"/>
    </row>
    <row r="878" ht="15.75" customHeight="1" spans="1:33" x14ac:dyDescent="0.25">
      <c r="A878" s="164"/>
      <c r="B878" s="164"/>
      <c r="C878" s="164"/>
      <c r="D878" s="164"/>
      <c r="E878" s="164"/>
      <c r="F878" s="164"/>
      <c r="G878" s="164"/>
      <c r="H878" s="164"/>
      <c r="I878" s="164"/>
      <c r="J878" s="164"/>
      <c r="K878" s="164"/>
      <c r="L878" s="164"/>
      <c r="M878" s="164"/>
      <c r="N878" s="164"/>
      <c r="O878" s="164"/>
      <c r="P878" s="164"/>
      <c r="Q878" s="164"/>
      <c r="R878" s="164"/>
      <c r="S878" s="164"/>
      <c r="T878" s="164"/>
      <c r="U878" s="164"/>
      <c r="V878" s="164"/>
      <c r="W878" s="164"/>
      <c r="X878" s="164"/>
      <c r="Y878" s="164"/>
      <c r="Z878" s="164"/>
      <c r="AA878" s="164"/>
      <c r="AB878" s="164"/>
      <c r="AC878" s="164"/>
      <c r="AD878" s="164"/>
      <c r="AE878" s="164"/>
      <c r="AF878" s="164"/>
      <c r="AG878" s="164"/>
    </row>
    <row r="879" ht="15.75" customHeight="1" spans="1:33" x14ac:dyDescent="0.25">
      <c r="A879" s="164"/>
      <c r="B879" s="164"/>
      <c r="C879" s="164"/>
      <c r="D879" s="164"/>
      <c r="E879" s="164"/>
      <c r="F879" s="164"/>
      <c r="G879" s="164"/>
      <c r="H879" s="164"/>
      <c r="I879" s="164"/>
      <c r="J879" s="164"/>
      <c r="K879" s="164"/>
      <c r="L879" s="164"/>
      <c r="M879" s="164"/>
      <c r="N879" s="164"/>
      <c r="O879" s="164"/>
      <c r="P879" s="164"/>
      <c r="Q879" s="164"/>
      <c r="R879" s="164"/>
      <c r="S879" s="164"/>
      <c r="T879" s="164"/>
      <c r="U879" s="164"/>
      <c r="V879" s="164"/>
      <c r="W879" s="164"/>
      <c r="X879" s="164"/>
      <c r="Y879" s="164"/>
      <c r="Z879" s="164"/>
      <c r="AA879" s="164"/>
      <c r="AB879" s="164"/>
      <c r="AC879" s="164"/>
      <c r="AD879" s="164"/>
      <c r="AE879" s="164"/>
      <c r="AF879" s="164"/>
      <c r="AG879" s="164"/>
    </row>
    <row r="880" ht="15.75" customHeight="1" spans="1:33" x14ac:dyDescent="0.25">
      <c r="A880" s="164"/>
      <c r="B880" s="164"/>
      <c r="C880" s="164"/>
      <c r="D880" s="164"/>
      <c r="E880" s="164"/>
      <c r="F880" s="164"/>
      <c r="G880" s="164"/>
      <c r="H880" s="164"/>
      <c r="I880" s="164"/>
      <c r="J880" s="164"/>
      <c r="K880" s="164"/>
      <c r="L880" s="164"/>
      <c r="M880" s="164"/>
      <c r="N880" s="164"/>
      <c r="O880" s="164"/>
      <c r="P880" s="164"/>
      <c r="Q880" s="164"/>
      <c r="R880" s="164"/>
      <c r="S880" s="164"/>
      <c r="T880" s="164"/>
      <c r="U880" s="164"/>
      <c r="V880" s="164"/>
      <c r="W880" s="164"/>
      <c r="X880" s="164"/>
      <c r="Y880" s="164"/>
      <c r="Z880" s="164"/>
      <c r="AA880" s="164"/>
      <c r="AB880" s="164"/>
      <c r="AC880" s="164"/>
      <c r="AD880" s="164"/>
      <c r="AE880" s="164"/>
      <c r="AF880" s="164"/>
      <c r="AG880" s="164"/>
    </row>
    <row r="881" ht="15.75" customHeight="1" spans="1:33" x14ac:dyDescent="0.25">
      <c r="A881" s="164"/>
      <c r="B881" s="164"/>
      <c r="C881" s="164"/>
      <c r="D881" s="164"/>
      <c r="E881" s="164"/>
      <c r="F881" s="164"/>
      <c r="G881" s="164"/>
      <c r="H881" s="164"/>
      <c r="I881" s="164"/>
      <c r="J881" s="164"/>
      <c r="K881" s="164"/>
      <c r="L881" s="164"/>
      <c r="M881" s="164"/>
      <c r="N881" s="164"/>
      <c r="O881" s="164"/>
      <c r="P881" s="164"/>
      <c r="Q881" s="164"/>
      <c r="R881" s="164"/>
      <c r="S881" s="164"/>
      <c r="T881" s="164"/>
      <c r="U881" s="164"/>
      <c r="V881" s="164"/>
      <c r="W881" s="164"/>
      <c r="X881" s="164"/>
      <c r="Y881" s="164"/>
      <c r="Z881" s="164"/>
      <c r="AA881" s="164"/>
      <c r="AB881" s="164"/>
      <c r="AC881" s="164"/>
      <c r="AD881" s="164"/>
      <c r="AE881" s="164"/>
      <c r="AF881" s="164"/>
      <c r="AG881" s="164"/>
    </row>
    <row r="882" ht="15.75" customHeight="1" spans="1:33" x14ac:dyDescent="0.25">
      <c r="A882" s="164"/>
      <c r="B882" s="164"/>
      <c r="C882" s="164"/>
      <c r="D882" s="164"/>
      <c r="E882" s="164"/>
      <c r="F882" s="164"/>
      <c r="G882" s="164"/>
      <c r="H882" s="164"/>
      <c r="I882" s="164"/>
      <c r="J882" s="164"/>
      <c r="K882" s="164"/>
      <c r="L882" s="164"/>
      <c r="M882" s="164"/>
      <c r="N882" s="164"/>
      <c r="O882" s="164"/>
      <c r="P882" s="164"/>
      <c r="Q882" s="164"/>
      <c r="R882" s="164"/>
      <c r="S882" s="164"/>
      <c r="T882" s="164"/>
      <c r="U882" s="164"/>
      <c r="V882" s="164"/>
      <c r="W882" s="164"/>
      <c r="X882" s="164"/>
      <c r="Y882" s="164"/>
      <c r="Z882" s="164"/>
      <c r="AA882" s="164"/>
      <c r="AB882" s="164"/>
      <c r="AC882" s="164"/>
      <c r="AD882" s="164"/>
      <c r="AE882" s="164"/>
      <c r="AF882" s="164"/>
      <c r="AG882" s="164"/>
    </row>
    <row r="883" ht="15.75" customHeight="1" spans="1:33" x14ac:dyDescent="0.25">
      <c r="A883" s="164"/>
      <c r="B883" s="164"/>
      <c r="C883" s="164"/>
      <c r="D883" s="164"/>
      <c r="E883" s="164"/>
      <c r="F883" s="164"/>
      <c r="G883" s="164"/>
      <c r="H883" s="164"/>
      <c r="I883" s="164"/>
      <c r="J883" s="164"/>
      <c r="K883" s="164"/>
      <c r="L883" s="164"/>
      <c r="M883" s="164"/>
      <c r="N883" s="164"/>
      <c r="O883" s="164"/>
      <c r="P883" s="164"/>
      <c r="Q883" s="164"/>
      <c r="R883" s="164"/>
      <c r="S883" s="164"/>
      <c r="T883" s="164"/>
      <c r="U883" s="164"/>
      <c r="V883" s="164"/>
      <c r="W883" s="164"/>
      <c r="X883" s="164"/>
      <c r="Y883" s="164"/>
      <c r="Z883" s="164"/>
      <c r="AA883" s="164"/>
      <c r="AB883" s="164"/>
      <c r="AC883" s="164"/>
      <c r="AD883" s="164"/>
      <c r="AE883" s="164"/>
      <c r="AF883" s="164"/>
      <c r="AG883" s="164"/>
    </row>
    <row r="884" ht="15.75" customHeight="1" spans="1:33" x14ac:dyDescent="0.25">
      <c r="A884" s="164"/>
      <c r="B884" s="164"/>
      <c r="C884" s="164"/>
      <c r="D884" s="164"/>
      <c r="E884" s="164"/>
      <c r="F884" s="164"/>
      <c r="G884" s="164"/>
      <c r="H884" s="164"/>
      <c r="I884" s="164"/>
      <c r="J884" s="164"/>
      <c r="K884" s="164"/>
      <c r="L884" s="164"/>
      <c r="M884" s="164"/>
      <c r="N884" s="164"/>
      <c r="O884" s="164"/>
      <c r="P884" s="164"/>
      <c r="Q884" s="164"/>
      <c r="R884" s="164"/>
      <c r="S884" s="164"/>
      <c r="T884" s="164"/>
      <c r="U884" s="164"/>
      <c r="V884" s="164"/>
      <c r="W884" s="164"/>
      <c r="X884" s="164"/>
      <c r="Y884" s="164"/>
      <c r="Z884" s="164"/>
      <c r="AA884" s="164"/>
      <c r="AB884" s="164"/>
      <c r="AC884" s="164"/>
      <c r="AD884" s="164"/>
      <c r="AE884" s="164"/>
      <c r="AF884" s="164"/>
      <c r="AG884" s="164"/>
    </row>
    <row r="885" ht="15.75" customHeight="1" spans="1:33" x14ac:dyDescent="0.25">
      <c r="A885" s="164"/>
      <c r="B885" s="164"/>
      <c r="C885" s="164"/>
      <c r="D885" s="164"/>
      <c r="E885" s="164"/>
      <c r="F885" s="164"/>
      <c r="G885" s="164"/>
      <c r="H885" s="164"/>
      <c r="I885" s="164"/>
      <c r="J885" s="164"/>
      <c r="K885" s="164"/>
      <c r="L885" s="164"/>
      <c r="M885" s="164"/>
      <c r="N885" s="164"/>
      <c r="O885" s="164"/>
      <c r="P885" s="164"/>
      <c r="Q885" s="164"/>
      <c r="R885" s="164"/>
      <c r="S885" s="164"/>
      <c r="T885" s="164"/>
      <c r="U885" s="164"/>
      <c r="V885" s="164"/>
      <c r="W885" s="164"/>
      <c r="X885" s="164"/>
      <c r="Y885" s="164"/>
      <c r="Z885" s="164"/>
      <c r="AA885" s="164"/>
      <c r="AB885" s="164"/>
      <c r="AC885" s="164"/>
      <c r="AD885" s="164"/>
      <c r="AE885" s="164"/>
      <c r="AF885" s="164"/>
      <c r="AG885" s="164"/>
    </row>
    <row r="886" ht="15.75" customHeight="1" spans="1:33" x14ac:dyDescent="0.25">
      <c r="A886" s="164"/>
      <c r="B886" s="164"/>
      <c r="C886" s="164"/>
      <c r="D886" s="164"/>
      <c r="E886" s="164"/>
      <c r="F886" s="164"/>
      <c r="G886" s="164"/>
      <c r="H886" s="164"/>
      <c r="I886" s="164"/>
      <c r="J886" s="164"/>
      <c r="K886" s="164"/>
      <c r="L886" s="164"/>
      <c r="M886" s="164"/>
      <c r="N886" s="164"/>
      <c r="O886" s="164"/>
      <c r="P886" s="164"/>
      <c r="Q886" s="164"/>
      <c r="R886" s="164"/>
      <c r="S886" s="164"/>
      <c r="T886" s="164"/>
      <c r="U886" s="164"/>
      <c r="V886" s="164"/>
      <c r="W886" s="164"/>
      <c r="X886" s="164"/>
      <c r="Y886" s="164"/>
      <c r="Z886" s="164"/>
      <c r="AA886" s="164"/>
      <c r="AB886" s="164"/>
      <c r="AC886" s="164"/>
      <c r="AD886" s="164"/>
      <c r="AE886" s="164"/>
      <c r="AF886" s="164"/>
      <c r="AG886" s="164"/>
    </row>
    <row r="887" ht="15.75" customHeight="1" spans="1:33" x14ac:dyDescent="0.25">
      <c r="A887" s="164"/>
      <c r="B887" s="164"/>
      <c r="C887" s="164"/>
      <c r="D887" s="164"/>
      <c r="E887" s="164"/>
      <c r="F887" s="164"/>
      <c r="G887" s="164"/>
      <c r="H887" s="164"/>
      <c r="I887" s="164"/>
      <c r="J887" s="164"/>
      <c r="K887" s="164"/>
      <c r="L887" s="164"/>
      <c r="M887" s="164"/>
      <c r="N887" s="164"/>
      <c r="O887" s="164"/>
      <c r="P887" s="164"/>
      <c r="Q887" s="164"/>
      <c r="R887" s="164"/>
      <c r="S887" s="164"/>
      <c r="T887" s="164"/>
      <c r="U887" s="164"/>
      <c r="V887" s="164"/>
      <c r="W887" s="164"/>
      <c r="X887" s="164"/>
      <c r="Y887" s="164"/>
      <c r="Z887" s="164"/>
      <c r="AA887" s="164"/>
      <c r="AB887" s="164"/>
      <c r="AC887" s="164"/>
      <c r="AD887" s="164"/>
      <c r="AE887" s="164"/>
      <c r="AF887" s="164"/>
      <c r="AG887" s="164"/>
    </row>
    <row r="888" ht="15.75" customHeight="1" spans="1:33" x14ac:dyDescent="0.25">
      <c r="A888" s="164"/>
      <c r="B888" s="164"/>
      <c r="C888" s="164"/>
      <c r="D888" s="164"/>
      <c r="E888" s="164"/>
      <c r="F888" s="164"/>
      <c r="G888" s="164"/>
      <c r="H888" s="164"/>
      <c r="I888" s="164"/>
      <c r="J888" s="164"/>
      <c r="K888" s="164"/>
      <c r="L888" s="164"/>
      <c r="M888" s="164"/>
      <c r="N888" s="164"/>
      <c r="O888" s="164"/>
      <c r="P888" s="164"/>
      <c r="Q888" s="164"/>
      <c r="R888" s="164"/>
      <c r="S888" s="164"/>
      <c r="T888" s="164"/>
      <c r="U888" s="164"/>
      <c r="V888" s="164"/>
      <c r="W888" s="164"/>
      <c r="X888" s="164"/>
      <c r="Y888" s="164"/>
      <c r="Z888" s="164"/>
      <c r="AA888" s="164"/>
      <c r="AB888" s="164"/>
      <c r="AC888" s="164"/>
      <c r="AD888" s="164"/>
      <c r="AE888" s="164"/>
      <c r="AF888" s="164"/>
      <c r="AG888" s="164"/>
    </row>
    <row r="889" ht="15.75" customHeight="1" spans="1:33" x14ac:dyDescent="0.25">
      <c r="A889" s="164"/>
      <c r="B889" s="164"/>
      <c r="C889" s="164"/>
      <c r="D889" s="164"/>
      <c r="E889" s="164"/>
      <c r="F889" s="164"/>
      <c r="G889" s="164"/>
      <c r="H889" s="164"/>
      <c r="I889" s="164"/>
      <c r="J889" s="164"/>
      <c r="K889" s="164"/>
      <c r="L889" s="164"/>
      <c r="M889" s="164"/>
      <c r="N889" s="164"/>
      <c r="O889" s="164"/>
      <c r="P889" s="164"/>
      <c r="Q889" s="164"/>
      <c r="R889" s="164"/>
      <c r="S889" s="164"/>
      <c r="T889" s="164"/>
      <c r="U889" s="164"/>
      <c r="V889" s="164"/>
      <c r="W889" s="164"/>
      <c r="X889" s="164"/>
      <c r="Y889" s="164"/>
      <c r="Z889" s="164"/>
      <c r="AA889" s="164"/>
      <c r="AB889" s="164"/>
      <c r="AC889" s="164"/>
      <c r="AD889" s="164"/>
      <c r="AE889" s="164"/>
      <c r="AF889" s="164"/>
      <c r="AG889" s="164"/>
    </row>
    <row r="890" ht="15.75" customHeight="1" spans="1:33" x14ac:dyDescent="0.25">
      <c r="A890" s="164"/>
      <c r="B890" s="164"/>
      <c r="C890" s="164"/>
      <c r="D890" s="164"/>
      <c r="E890" s="164"/>
      <c r="F890" s="164"/>
      <c r="G890" s="164"/>
      <c r="H890" s="164"/>
      <c r="I890" s="164"/>
      <c r="J890" s="164"/>
      <c r="K890" s="164"/>
      <c r="L890" s="164"/>
      <c r="M890" s="164"/>
      <c r="N890" s="164"/>
      <c r="O890" s="164"/>
      <c r="P890" s="164"/>
      <c r="Q890" s="164"/>
      <c r="R890" s="164"/>
      <c r="S890" s="164"/>
      <c r="T890" s="164"/>
      <c r="U890" s="164"/>
      <c r="V890" s="164"/>
      <c r="W890" s="164"/>
      <c r="X890" s="164"/>
      <c r="Y890" s="164"/>
      <c r="Z890" s="164"/>
      <c r="AA890" s="164"/>
      <c r="AB890" s="164"/>
      <c r="AC890" s="164"/>
      <c r="AD890" s="164"/>
      <c r="AE890" s="164"/>
      <c r="AF890" s="164"/>
      <c r="AG890" s="164"/>
    </row>
    <row r="891" ht="15.75" customHeight="1" spans="1:33" x14ac:dyDescent="0.25">
      <c r="A891" s="164"/>
      <c r="B891" s="164"/>
      <c r="C891" s="164"/>
      <c r="D891" s="164"/>
      <c r="E891" s="164"/>
      <c r="F891" s="164"/>
      <c r="G891" s="164"/>
      <c r="H891" s="164"/>
      <c r="I891" s="164"/>
      <c r="J891" s="164"/>
      <c r="K891" s="164"/>
      <c r="L891" s="164"/>
      <c r="M891" s="164"/>
      <c r="N891" s="164"/>
      <c r="O891" s="164"/>
      <c r="P891" s="164"/>
      <c r="Q891" s="164"/>
      <c r="R891" s="164"/>
      <c r="S891" s="164"/>
      <c r="T891" s="164"/>
      <c r="U891" s="164"/>
      <c r="V891" s="164"/>
      <c r="W891" s="164"/>
      <c r="X891" s="164"/>
      <c r="Y891" s="164"/>
      <c r="Z891" s="164"/>
      <c r="AA891" s="164"/>
      <c r="AB891" s="164"/>
      <c r="AC891" s="164"/>
      <c r="AD891" s="164"/>
      <c r="AE891" s="164"/>
      <c r="AF891" s="164"/>
      <c r="AG891" s="164"/>
    </row>
    <row r="892" ht="15.75" customHeight="1" spans="1:33" x14ac:dyDescent="0.25">
      <c r="A892" s="164"/>
      <c r="B892" s="164"/>
      <c r="C892" s="164"/>
      <c r="D892" s="164"/>
      <c r="E892" s="164"/>
      <c r="F892" s="164"/>
      <c r="G892" s="164"/>
      <c r="H892" s="164"/>
      <c r="I892" s="164"/>
      <c r="J892" s="164"/>
      <c r="K892" s="164"/>
      <c r="L892" s="164"/>
      <c r="M892" s="164"/>
      <c r="N892" s="164"/>
      <c r="O892" s="164"/>
      <c r="P892" s="164"/>
      <c r="Q892" s="164"/>
      <c r="R892" s="164"/>
      <c r="S892" s="164"/>
      <c r="T892" s="164"/>
      <c r="U892" s="164"/>
      <c r="V892" s="164"/>
      <c r="W892" s="164"/>
      <c r="X892" s="164"/>
      <c r="Y892" s="164"/>
      <c r="Z892" s="164"/>
      <c r="AA892" s="164"/>
      <c r="AB892" s="164"/>
      <c r="AC892" s="164"/>
      <c r="AD892" s="164"/>
      <c r="AE892" s="164"/>
      <c r="AF892" s="164"/>
      <c r="AG892" s="164"/>
    </row>
    <row r="893" ht="15.75" customHeight="1" spans="1:33" x14ac:dyDescent="0.25">
      <c r="A893" s="164"/>
      <c r="B893" s="164"/>
      <c r="C893" s="164"/>
      <c r="D893" s="164"/>
      <c r="E893" s="164"/>
      <c r="F893" s="164"/>
      <c r="G893" s="164"/>
      <c r="H893" s="164"/>
      <c r="I893" s="164"/>
      <c r="J893" s="164"/>
      <c r="K893" s="164"/>
      <c r="L893" s="164"/>
      <c r="M893" s="164"/>
      <c r="N893" s="164"/>
      <c r="O893" s="164"/>
      <c r="P893" s="164"/>
      <c r="Q893" s="164"/>
      <c r="R893" s="164"/>
      <c r="S893" s="164"/>
      <c r="T893" s="164"/>
      <c r="U893" s="164"/>
      <c r="V893" s="164"/>
      <c r="W893" s="164"/>
      <c r="X893" s="164"/>
      <c r="Y893" s="164"/>
      <c r="Z893" s="164"/>
      <c r="AA893" s="164"/>
      <c r="AB893" s="164"/>
      <c r="AC893" s="164"/>
      <c r="AD893" s="164"/>
      <c r="AE893" s="164"/>
      <c r="AF893" s="164"/>
      <c r="AG893" s="164"/>
    </row>
    <row r="894" ht="15.75" customHeight="1" spans="1:33" x14ac:dyDescent="0.25">
      <c r="A894" s="164"/>
      <c r="B894" s="164"/>
      <c r="C894" s="164"/>
      <c r="D894" s="164"/>
      <c r="E894" s="164"/>
      <c r="F894" s="164"/>
      <c r="G894" s="164"/>
      <c r="H894" s="164"/>
      <c r="I894" s="164"/>
      <c r="J894" s="164"/>
      <c r="K894" s="164"/>
      <c r="L894" s="164"/>
      <c r="M894" s="164"/>
      <c r="N894" s="164"/>
      <c r="O894" s="164"/>
      <c r="P894" s="164"/>
      <c r="Q894" s="164"/>
      <c r="R894" s="164"/>
      <c r="S894" s="164"/>
      <c r="T894" s="164"/>
      <c r="U894" s="164"/>
      <c r="V894" s="164"/>
      <c r="W894" s="164"/>
      <c r="X894" s="164"/>
      <c r="Y894" s="164"/>
      <c r="Z894" s="164"/>
      <c r="AA894" s="164"/>
      <c r="AB894" s="164"/>
      <c r="AC894" s="164"/>
      <c r="AD894" s="164"/>
      <c r="AE894" s="164"/>
      <c r="AF894" s="164"/>
      <c r="AG894" s="164"/>
    </row>
    <row r="895" ht="15.75" customHeight="1" spans="1:33" x14ac:dyDescent="0.25">
      <c r="A895" s="164"/>
      <c r="B895" s="164"/>
      <c r="C895" s="164"/>
      <c r="D895" s="164"/>
      <c r="E895" s="164"/>
      <c r="F895" s="164"/>
      <c r="G895" s="164"/>
      <c r="H895" s="164"/>
      <c r="I895" s="164"/>
      <c r="J895" s="164"/>
      <c r="K895" s="164"/>
      <c r="L895" s="164"/>
      <c r="M895" s="164"/>
      <c r="N895" s="164"/>
      <c r="O895" s="164"/>
      <c r="P895" s="164"/>
      <c r="Q895" s="164"/>
      <c r="R895" s="164"/>
      <c r="S895" s="164"/>
      <c r="T895" s="164"/>
      <c r="U895" s="164"/>
      <c r="V895" s="164"/>
      <c r="W895" s="164"/>
      <c r="X895" s="164"/>
      <c r="Y895" s="164"/>
      <c r="Z895" s="164"/>
      <c r="AA895" s="164"/>
      <c r="AB895" s="164"/>
      <c r="AC895" s="164"/>
      <c r="AD895" s="164"/>
      <c r="AE895" s="164"/>
      <c r="AF895" s="164"/>
      <c r="AG895" s="164"/>
    </row>
    <row r="896" ht="15.75" customHeight="1" spans="1:33" x14ac:dyDescent="0.25">
      <c r="A896" s="164"/>
      <c r="B896" s="164"/>
      <c r="C896" s="164"/>
      <c r="D896" s="164"/>
      <c r="E896" s="164"/>
      <c r="F896" s="164"/>
      <c r="G896" s="164"/>
      <c r="H896" s="164"/>
      <c r="I896" s="164"/>
      <c r="J896" s="164"/>
      <c r="K896" s="164"/>
      <c r="L896" s="164"/>
      <c r="M896" s="164"/>
      <c r="N896" s="164"/>
      <c r="O896" s="164"/>
      <c r="P896" s="164"/>
      <c r="Q896" s="164"/>
      <c r="R896" s="164"/>
      <c r="S896" s="164"/>
      <c r="T896" s="164"/>
      <c r="U896" s="164"/>
      <c r="V896" s="164"/>
      <c r="W896" s="164"/>
      <c r="X896" s="164"/>
      <c r="Y896" s="164"/>
      <c r="Z896" s="164"/>
      <c r="AA896" s="164"/>
      <c r="AB896" s="164"/>
      <c r="AC896" s="164"/>
      <c r="AD896" s="164"/>
      <c r="AE896" s="164"/>
      <c r="AF896" s="164"/>
      <c r="AG896" s="164"/>
    </row>
    <row r="897" ht="15.75" customHeight="1" spans="1:33" x14ac:dyDescent="0.25">
      <c r="A897" s="164"/>
      <c r="B897" s="164"/>
      <c r="C897" s="164"/>
      <c r="D897" s="164"/>
      <c r="E897" s="164"/>
      <c r="F897" s="164"/>
      <c r="G897" s="164"/>
      <c r="H897" s="164"/>
      <c r="I897" s="164"/>
      <c r="J897" s="164"/>
      <c r="K897" s="164"/>
      <c r="L897" s="164"/>
      <c r="M897" s="164"/>
      <c r="N897" s="164"/>
      <c r="O897" s="164"/>
      <c r="P897" s="164"/>
      <c r="Q897" s="164"/>
      <c r="R897" s="164"/>
      <c r="S897" s="164"/>
      <c r="T897" s="164"/>
      <c r="U897" s="164"/>
      <c r="V897" s="164"/>
      <c r="W897" s="164"/>
      <c r="X897" s="164"/>
      <c r="Y897" s="164"/>
      <c r="Z897" s="164"/>
      <c r="AA897" s="164"/>
      <c r="AB897" s="164"/>
      <c r="AC897" s="164"/>
      <c r="AD897" s="164"/>
      <c r="AE897" s="164"/>
      <c r="AF897" s="164"/>
      <c r="AG897" s="164"/>
    </row>
    <row r="898" ht="15.75" customHeight="1" spans="1:33" x14ac:dyDescent="0.25">
      <c r="A898" s="164"/>
      <c r="B898" s="164"/>
      <c r="C898" s="164"/>
      <c r="D898" s="164"/>
      <c r="E898" s="164"/>
      <c r="F898" s="164"/>
      <c r="G898" s="164"/>
      <c r="H898" s="164"/>
      <c r="I898" s="164"/>
      <c r="J898" s="164"/>
      <c r="K898" s="164"/>
      <c r="L898" s="164"/>
      <c r="M898" s="164"/>
      <c r="N898" s="164"/>
      <c r="O898" s="164"/>
      <c r="P898" s="164"/>
      <c r="Q898" s="164"/>
      <c r="R898" s="164"/>
      <c r="S898" s="164"/>
      <c r="T898" s="164"/>
      <c r="U898" s="164"/>
      <c r="V898" s="164"/>
      <c r="W898" s="164"/>
      <c r="X898" s="164"/>
      <c r="Y898" s="164"/>
      <c r="Z898" s="164"/>
      <c r="AA898" s="164"/>
      <c r="AB898" s="164"/>
      <c r="AC898" s="164"/>
      <c r="AD898" s="164"/>
      <c r="AE898" s="164"/>
      <c r="AF898" s="164"/>
      <c r="AG898" s="164"/>
    </row>
    <row r="899" ht="15.75" customHeight="1" spans="1:33" x14ac:dyDescent="0.25">
      <c r="A899" s="164"/>
      <c r="B899" s="164"/>
      <c r="C899" s="164"/>
      <c r="D899" s="164"/>
      <c r="E899" s="164"/>
      <c r="F899" s="164"/>
      <c r="G899" s="164"/>
      <c r="H899" s="164"/>
      <c r="I899" s="164"/>
      <c r="J899" s="164"/>
      <c r="K899" s="164"/>
      <c r="L899" s="164"/>
      <c r="M899" s="164"/>
      <c r="N899" s="164"/>
      <c r="O899" s="164"/>
      <c r="P899" s="164"/>
      <c r="Q899" s="164"/>
      <c r="R899" s="164"/>
      <c r="S899" s="164"/>
      <c r="T899" s="164"/>
      <c r="U899" s="164"/>
      <c r="V899" s="164"/>
      <c r="W899" s="164"/>
      <c r="X899" s="164"/>
      <c r="Y899" s="164"/>
      <c r="Z899" s="164"/>
      <c r="AA899" s="164"/>
      <c r="AB899" s="164"/>
      <c r="AC899" s="164"/>
      <c r="AD899" s="164"/>
      <c r="AE899" s="164"/>
      <c r="AF899" s="164"/>
      <c r="AG899" s="164"/>
    </row>
    <row r="900" ht="15.75" customHeight="1" spans="1:33" x14ac:dyDescent="0.25">
      <c r="A900" s="164"/>
      <c r="B900" s="164"/>
      <c r="C900" s="164"/>
      <c r="D900" s="164"/>
      <c r="E900" s="164"/>
      <c r="F900" s="164"/>
      <c r="G900" s="164"/>
      <c r="H900" s="164"/>
      <c r="I900" s="164"/>
      <c r="J900" s="164"/>
      <c r="K900" s="164"/>
      <c r="L900" s="164"/>
      <c r="M900" s="164"/>
      <c r="N900" s="164"/>
      <c r="O900" s="164"/>
      <c r="P900" s="164"/>
      <c r="Q900" s="164"/>
      <c r="R900" s="164"/>
      <c r="S900" s="164"/>
      <c r="T900" s="164"/>
      <c r="U900" s="164"/>
      <c r="V900" s="164"/>
      <c r="W900" s="164"/>
      <c r="X900" s="164"/>
      <c r="Y900" s="164"/>
      <c r="Z900" s="164"/>
      <c r="AA900" s="164"/>
      <c r="AB900" s="164"/>
      <c r="AC900" s="164"/>
      <c r="AD900" s="164"/>
      <c r="AE900" s="164"/>
      <c r="AF900" s="164"/>
      <c r="AG900" s="164"/>
    </row>
    <row r="901" ht="15.75" customHeight="1" spans="1:33" x14ac:dyDescent="0.25">
      <c r="A901" s="164"/>
      <c r="B901" s="164"/>
      <c r="C901" s="164"/>
      <c r="D901" s="164"/>
      <c r="E901" s="164"/>
      <c r="F901" s="164"/>
      <c r="G901" s="164"/>
      <c r="H901" s="164"/>
      <c r="I901" s="164"/>
      <c r="J901" s="164"/>
      <c r="K901" s="164"/>
      <c r="L901" s="164"/>
      <c r="M901" s="164"/>
      <c r="N901" s="164"/>
      <c r="O901" s="164"/>
      <c r="P901" s="164"/>
      <c r="Q901" s="164"/>
      <c r="R901" s="164"/>
      <c r="S901" s="164"/>
      <c r="T901" s="164"/>
      <c r="U901" s="164"/>
      <c r="V901" s="164"/>
      <c r="W901" s="164"/>
      <c r="X901" s="164"/>
      <c r="Y901" s="164"/>
      <c r="Z901" s="164"/>
      <c r="AA901" s="164"/>
      <c r="AB901" s="164"/>
      <c r="AC901" s="164"/>
      <c r="AD901" s="164"/>
      <c r="AE901" s="164"/>
      <c r="AF901" s="164"/>
      <c r="AG901" s="164"/>
    </row>
    <row r="902" ht="15.75" customHeight="1" spans="1:33" x14ac:dyDescent="0.25">
      <c r="A902" s="164"/>
      <c r="B902" s="164"/>
      <c r="C902" s="164"/>
      <c r="D902" s="164"/>
      <c r="E902" s="164"/>
      <c r="F902" s="164"/>
      <c r="G902" s="164"/>
      <c r="H902" s="164"/>
      <c r="I902" s="164"/>
      <c r="J902" s="164"/>
      <c r="K902" s="164"/>
      <c r="L902" s="164"/>
      <c r="M902" s="164"/>
      <c r="N902" s="164"/>
      <c r="O902" s="164"/>
      <c r="P902" s="164"/>
      <c r="Q902" s="164"/>
      <c r="R902" s="164"/>
      <c r="S902" s="164"/>
      <c r="T902" s="164"/>
      <c r="U902" s="164"/>
      <c r="V902" s="164"/>
      <c r="W902" s="164"/>
      <c r="X902" s="164"/>
      <c r="Y902" s="164"/>
      <c r="Z902" s="164"/>
      <c r="AA902" s="164"/>
      <c r="AB902" s="164"/>
      <c r="AC902" s="164"/>
      <c r="AD902" s="164"/>
      <c r="AE902" s="164"/>
      <c r="AF902" s="164"/>
      <c r="AG902" s="164"/>
    </row>
    <row r="903" ht="15.75" customHeight="1" spans="1:33" x14ac:dyDescent="0.25">
      <c r="A903" s="164"/>
      <c r="B903" s="164"/>
      <c r="C903" s="164"/>
      <c r="D903" s="164"/>
      <c r="E903" s="164"/>
      <c r="F903" s="164"/>
      <c r="G903" s="164"/>
      <c r="H903" s="164"/>
      <c r="I903" s="164"/>
      <c r="J903" s="164"/>
      <c r="K903" s="164"/>
      <c r="L903" s="164"/>
      <c r="M903" s="164"/>
      <c r="N903" s="164"/>
      <c r="O903" s="164"/>
      <c r="P903" s="164"/>
      <c r="Q903" s="164"/>
      <c r="R903" s="164"/>
      <c r="S903" s="164"/>
      <c r="T903" s="164"/>
      <c r="U903" s="164"/>
      <c r="V903" s="164"/>
      <c r="W903" s="164"/>
      <c r="X903" s="164"/>
      <c r="Y903" s="164"/>
      <c r="Z903" s="164"/>
      <c r="AA903" s="164"/>
      <c r="AB903" s="164"/>
      <c r="AC903" s="164"/>
      <c r="AD903" s="164"/>
      <c r="AE903" s="164"/>
      <c r="AF903" s="164"/>
      <c r="AG903" s="164"/>
    </row>
    <row r="904" ht="15.75" customHeight="1" spans="1:33" x14ac:dyDescent="0.25">
      <c r="A904" s="164"/>
      <c r="B904" s="164"/>
      <c r="C904" s="164"/>
      <c r="D904" s="164"/>
      <c r="E904" s="164"/>
      <c r="F904" s="164"/>
      <c r="G904" s="164"/>
      <c r="H904" s="164"/>
      <c r="I904" s="164"/>
      <c r="J904" s="164"/>
      <c r="K904" s="164"/>
      <c r="L904" s="164"/>
      <c r="M904" s="164"/>
      <c r="N904" s="164"/>
      <c r="O904" s="164"/>
      <c r="P904" s="164"/>
      <c r="Q904" s="164"/>
      <c r="R904" s="164"/>
      <c r="S904" s="164"/>
      <c r="T904" s="164"/>
      <c r="U904" s="164"/>
      <c r="V904" s="164"/>
      <c r="W904" s="164"/>
      <c r="X904" s="164"/>
      <c r="Y904" s="164"/>
      <c r="Z904" s="164"/>
      <c r="AA904" s="164"/>
      <c r="AB904" s="164"/>
      <c r="AC904" s="164"/>
      <c r="AD904" s="164"/>
      <c r="AE904" s="164"/>
      <c r="AF904" s="164"/>
      <c r="AG904" s="164"/>
    </row>
    <row r="905" ht="15.75" customHeight="1" spans="1:33" x14ac:dyDescent="0.25">
      <c r="A905" s="164"/>
      <c r="B905" s="164"/>
      <c r="C905" s="164"/>
      <c r="D905" s="164"/>
      <c r="E905" s="164"/>
      <c r="F905" s="164"/>
      <c r="G905" s="164"/>
      <c r="H905" s="164"/>
      <c r="I905" s="164"/>
      <c r="J905" s="164"/>
      <c r="K905" s="164"/>
      <c r="L905" s="164"/>
      <c r="M905" s="164"/>
      <c r="N905" s="164"/>
      <c r="O905" s="164"/>
      <c r="P905" s="164"/>
      <c r="Q905" s="164"/>
      <c r="R905" s="164"/>
      <c r="S905" s="164"/>
      <c r="T905" s="164"/>
      <c r="U905" s="164"/>
      <c r="V905" s="164"/>
      <c r="W905" s="164"/>
      <c r="X905" s="164"/>
      <c r="Y905" s="164"/>
      <c r="Z905" s="164"/>
      <c r="AA905" s="164"/>
      <c r="AB905" s="164"/>
      <c r="AC905" s="164"/>
      <c r="AD905" s="164"/>
      <c r="AE905" s="164"/>
      <c r="AF905" s="164"/>
      <c r="AG905" s="164"/>
    </row>
    <row r="906" ht="15.75" customHeight="1" spans="1:33" x14ac:dyDescent="0.25">
      <c r="A906" s="164"/>
      <c r="B906" s="164"/>
      <c r="C906" s="164"/>
      <c r="D906" s="164"/>
      <c r="E906" s="164"/>
      <c r="F906" s="164"/>
      <c r="G906" s="164"/>
      <c r="H906" s="164"/>
      <c r="I906" s="164"/>
      <c r="J906" s="164"/>
      <c r="K906" s="164"/>
      <c r="L906" s="164"/>
      <c r="M906" s="164"/>
      <c r="N906" s="164"/>
      <c r="O906" s="164"/>
      <c r="P906" s="164"/>
      <c r="Q906" s="164"/>
      <c r="R906" s="164"/>
      <c r="S906" s="164"/>
      <c r="T906" s="164"/>
      <c r="U906" s="164"/>
      <c r="V906" s="164"/>
      <c r="W906" s="164"/>
      <c r="X906" s="164"/>
      <c r="Y906" s="164"/>
      <c r="Z906" s="164"/>
      <c r="AA906" s="164"/>
      <c r="AB906" s="164"/>
      <c r="AC906" s="164"/>
      <c r="AD906" s="164"/>
      <c r="AE906" s="164"/>
      <c r="AF906" s="164"/>
      <c r="AG906" s="164"/>
    </row>
    <row r="907" ht="15.75" customHeight="1" spans="1:33" x14ac:dyDescent="0.25">
      <c r="A907" s="164"/>
      <c r="B907" s="164"/>
      <c r="C907" s="164"/>
      <c r="D907" s="164"/>
      <c r="E907" s="164"/>
      <c r="F907" s="164"/>
      <c r="G907" s="164"/>
      <c r="H907" s="164"/>
      <c r="I907" s="164"/>
      <c r="J907" s="164"/>
      <c r="K907" s="164"/>
      <c r="L907" s="164"/>
      <c r="M907" s="164"/>
      <c r="N907" s="164"/>
      <c r="O907" s="164"/>
      <c r="P907" s="164"/>
      <c r="Q907" s="164"/>
      <c r="R907" s="164"/>
      <c r="S907" s="164"/>
      <c r="T907" s="164"/>
      <c r="U907" s="164"/>
      <c r="V907" s="164"/>
      <c r="W907" s="164"/>
      <c r="X907" s="164"/>
      <c r="Y907" s="164"/>
      <c r="Z907" s="164"/>
      <c r="AA907" s="164"/>
      <c r="AB907" s="164"/>
      <c r="AC907" s="164"/>
      <c r="AD907" s="164"/>
      <c r="AE907" s="164"/>
      <c r="AF907" s="164"/>
      <c r="AG907" s="164"/>
    </row>
    <row r="908" ht="15.75" customHeight="1" spans="1:33" x14ac:dyDescent="0.25">
      <c r="A908" s="164"/>
      <c r="B908" s="164"/>
      <c r="C908" s="164"/>
      <c r="D908" s="164"/>
      <c r="E908" s="164"/>
      <c r="F908" s="164"/>
      <c r="G908" s="164"/>
      <c r="H908" s="164"/>
      <c r="I908" s="164"/>
      <c r="J908" s="164"/>
      <c r="K908" s="164"/>
      <c r="L908" s="164"/>
      <c r="M908" s="164"/>
      <c r="N908" s="164"/>
      <c r="O908" s="164"/>
      <c r="P908" s="164"/>
      <c r="Q908" s="164"/>
      <c r="R908" s="164"/>
      <c r="S908" s="164"/>
      <c r="T908" s="164"/>
      <c r="U908" s="164"/>
      <c r="V908" s="164"/>
      <c r="W908" s="164"/>
      <c r="X908" s="164"/>
      <c r="Y908" s="164"/>
      <c r="Z908" s="164"/>
      <c r="AA908" s="164"/>
      <c r="AB908" s="164"/>
      <c r="AC908" s="164"/>
      <c r="AD908" s="164"/>
      <c r="AE908" s="164"/>
      <c r="AF908" s="164"/>
      <c r="AG908" s="164"/>
    </row>
    <row r="909" ht="15.75" customHeight="1" spans="1:33" x14ac:dyDescent="0.25">
      <c r="A909" s="164"/>
      <c r="B909" s="164"/>
      <c r="C909" s="164"/>
      <c r="D909" s="164"/>
      <c r="E909" s="164"/>
      <c r="F909" s="164"/>
      <c r="G909" s="164"/>
      <c r="H909" s="164"/>
      <c r="I909" s="164"/>
      <c r="J909" s="164"/>
      <c r="K909" s="164"/>
      <c r="L909" s="164"/>
      <c r="M909" s="164"/>
      <c r="N909" s="164"/>
      <c r="O909" s="164"/>
      <c r="P909" s="164"/>
      <c r="Q909" s="164"/>
      <c r="R909" s="164"/>
      <c r="S909" s="164"/>
      <c r="T909" s="164"/>
      <c r="U909" s="164"/>
      <c r="V909" s="164"/>
      <c r="W909" s="164"/>
      <c r="X909" s="164"/>
      <c r="Y909" s="164"/>
      <c r="Z909" s="164"/>
      <c r="AA909" s="164"/>
      <c r="AB909" s="164"/>
      <c r="AC909" s="164"/>
      <c r="AD909" s="164"/>
      <c r="AE909" s="164"/>
      <c r="AF909" s="164"/>
      <c r="AG909" s="164"/>
    </row>
    <row r="910" ht="15.75" customHeight="1" spans="1:33" x14ac:dyDescent="0.25">
      <c r="A910" s="164"/>
      <c r="B910" s="164"/>
      <c r="C910" s="164"/>
      <c r="D910" s="164"/>
      <c r="E910" s="164"/>
      <c r="F910" s="164"/>
      <c r="G910" s="164"/>
      <c r="H910" s="164"/>
      <c r="I910" s="164"/>
      <c r="J910" s="164"/>
      <c r="K910" s="164"/>
      <c r="L910" s="164"/>
      <c r="M910" s="164"/>
      <c r="N910" s="164"/>
      <c r="O910" s="164"/>
      <c r="P910" s="164"/>
      <c r="Q910" s="164"/>
      <c r="R910" s="164"/>
      <c r="S910" s="164"/>
      <c r="T910" s="164"/>
      <c r="U910" s="164"/>
      <c r="V910" s="164"/>
      <c r="W910" s="164"/>
      <c r="X910" s="164"/>
      <c r="Y910" s="164"/>
      <c r="Z910" s="164"/>
      <c r="AA910" s="164"/>
      <c r="AB910" s="164"/>
      <c r="AC910" s="164"/>
      <c r="AD910" s="164"/>
      <c r="AE910" s="164"/>
      <c r="AF910" s="164"/>
      <c r="AG910" s="164"/>
    </row>
    <row r="911" ht="15.75" customHeight="1" spans="1:33" x14ac:dyDescent="0.25">
      <c r="A911" s="164"/>
      <c r="B911" s="164"/>
      <c r="C911" s="164"/>
      <c r="D911" s="164"/>
      <c r="E911" s="164"/>
      <c r="F911" s="164"/>
      <c r="G911" s="164"/>
      <c r="H911" s="164"/>
      <c r="I911" s="164"/>
      <c r="J911" s="164"/>
      <c r="K911" s="164"/>
      <c r="L911" s="164"/>
      <c r="M911" s="164"/>
      <c r="N911" s="164"/>
      <c r="O911" s="164"/>
      <c r="P911" s="164"/>
      <c r="Q911" s="164"/>
      <c r="R911" s="164"/>
      <c r="S911" s="164"/>
      <c r="T911" s="164"/>
      <c r="U911" s="164"/>
      <c r="V911" s="164"/>
      <c r="W911" s="164"/>
      <c r="X911" s="164"/>
      <c r="Y911" s="164"/>
      <c r="Z911" s="164"/>
      <c r="AA911" s="164"/>
      <c r="AB911" s="164"/>
      <c r="AC911" s="164"/>
      <c r="AD911" s="164"/>
      <c r="AE911" s="164"/>
      <c r="AF911" s="164"/>
      <c r="AG911" s="164"/>
    </row>
    <row r="912" ht="15.75" customHeight="1" spans="1:33" x14ac:dyDescent="0.25">
      <c r="A912" s="164"/>
      <c r="B912" s="164"/>
      <c r="C912" s="164"/>
      <c r="D912" s="164"/>
      <c r="E912" s="164"/>
      <c r="F912" s="164"/>
      <c r="G912" s="164"/>
      <c r="H912" s="164"/>
      <c r="I912" s="164"/>
      <c r="J912" s="164"/>
      <c r="K912" s="164"/>
      <c r="L912" s="164"/>
      <c r="M912" s="164"/>
      <c r="N912" s="164"/>
      <c r="O912" s="164"/>
      <c r="P912" s="164"/>
      <c r="Q912" s="164"/>
      <c r="R912" s="164"/>
      <c r="S912" s="164"/>
      <c r="T912" s="164"/>
      <c r="U912" s="164"/>
      <c r="V912" s="164"/>
      <c r="W912" s="164"/>
      <c r="X912" s="164"/>
      <c r="Y912" s="164"/>
      <c r="Z912" s="164"/>
      <c r="AA912" s="164"/>
      <c r="AB912" s="164"/>
      <c r="AC912" s="164"/>
      <c r="AD912" s="164"/>
      <c r="AE912" s="164"/>
      <c r="AF912" s="164"/>
      <c r="AG912" s="164"/>
    </row>
    <row r="913" ht="15.75" customHeight="1" spans="1:33" x14ac:dyDescent="0.25">
      <c r="A913" s="164"/>
      <c r="B913" s="164"/>
      <c r="C913" s="164"/>
      <c r="D913" s="164"/>
      <c r="E913" s="164"/>
      <c r="F913" s="164"/>
      <c r="G913" s="164"/>
      <c r="H913" s="164"/>
      <c r="I913" s="164"/>
      <c r="J913" s="164"/>
      <c r="K913" s="164"/>
      <c r="L913" s="164"/>
      <c r="M913" s="164"/>
      <c r="N913" s="164"/>
      <c r="O913" s="164"/>
      <c r="P913" s="164"/>
      <c r="Q913" s="164"/>
      <c r="R913" s="164"/>
      <c r="S913" s="164"/>
      <c r="T913" s="164"/>
      <c r="U913" s="164"/>
      <c r="V913" s="164"/>
      <c r="W913" s="164"/>
      <c r="X913" s="164"/>
      <c r="Y913" s="164"/>
      <c r="Z913" s="164"/>
      <c r="AA913" s="164"/>
      <c r="AB913" s="164"/>
      <c r="AC913" s="164"/>
      <c r="AD913" s="164"/>
      <c r="AE913" s="164"/>
      <c r="AF913" s="164"/>
      <c r="AG913" s="164"/>
    </row>
    <row r="914" ht="15.75" customHeight="1" spans="1:33" x14ac:dyDescent="0.25">
      <c r="A914" s="164"/>
      <c r="B914" s="164"/>
      <c r="C914" s="164"/>
      <c r="D914" s="164"/>
      <c r="E914" s="164"/>
      <c r="F914" s="164"/>
      <c r="G914" s="164"/>
      <c r="H914" s="164"/>
      <c r="I914" s="164"/>
      <c r="J914" s="164"/>
      <c r="K914" s="164"/>
      <c r="L914" s="164"/>
      <c r="M914" s="164"/>
      <c r="N914" s="164"/>
      <c r="O914" s="164"/>
      <c r="P914" s="164"/>
      <c r="Q914" s="164"/>
      <c r="R914" s="164"/>
      <c r="S914" s="164"/>
      <c r="T914" s="164"/>
      <c r="U914" s="164"/>
      <c r="V914" s="164"/>
      <c r="W914" s="164"/>
      <c r="X914" s="164"/>
      <c r="Y914" s="164"/>
      <c r="Z914" s="164"/>
      <c r="AA914" s="164"/>
      <c r="AB914" s="164"/>
      <c r="AC914" s="164"/>
      <c r="AD914" s="164"/>
      <c r="AE914" s="164"/>
      <c r="AF914" s="164"/>
      <c r="AG914" s="164"/>
    </row>
    <row r="915" ht="15.75" customHeight="1" spans="1:33" x14ac:dyDescent="0.25">
      <c r="A915" s="164"/>
      <c r="B915" s="164"/>
      <c r="C915" s="164"/>
      <c r="D915" s="164"/>
      <c r="E915" s="164"/>
      <c r="F915" s="164"/>
      <c r="G915" s="164"/>
      <c r="H915" s="164"/>
      <c r="I915" s="164"/>
      <c r="J915" s="164"/>
      <c r="K915" s="164"/>
      <c r="L915" s="164"/>
      <c r="M915" s="164"/>
      <c r="N915" s="164"/>
      <c r="O915" s="164"/>
      <c r="P915" s="164"/>
      <c r="Q915" s="164"/>
      <c r="R915" s="164"/>
      <c r="S915" s="164"/>
      <c r="T915" s="164"/>
      <c r="U915" s="164"/>
      <c r="V915" s="164"/>
      <c r="W915" s="164"/>
      <c r="X915" s="164"/>
      <c r="Y915" s="164"/>
      <c r="Z915" s="164"/>
      <c r="AA915" s="164"/>
      <c r="AB915" s="164"/>
      <c r="AC915" s="164"/>
      <c r="AD915" s="164"/>
      <c r="AE915" s="164"/>
      <c r="AF915" s="164"/>
      <c r="AG915" s="164"/>
    </row>
    <row r="916" ht="15.75" customHeight="1" spans="1:33" x14ac:dyDescent="0.25">
      <c r="A916" s="164"/>
      <c r="B916" s="164"/>
      <c r="C916" s="164"/>
      <c r="D916" s="164"/>
      <c r="E916" s="164"/>
      <c r="F916" s="164"/>
      <c r="G916" s="164"/>
      <c r="H916" s="164"/>
      <c r="I916" s="164"/>
      <c r="J916" s="164"/>
      <c r="K916" s="164"/>
      <c r="L916" s="164"/>
      <c r="M916" s="164"/>
      <c r="N916" s="164"/>
      <c r="O916" s="164"/>
      <c r="P916" s="164"/>
      <c r="Q916" s="164"/>
      <c r="R916" s="164"/>
      <c r="S916" s="164"/>
      <c r="T916" s="164"/>
      <c r="U916" s="164"/>
      <c r="V916" s="164"/>
      <c r="W916" s="164"/>
      <c r="X916" s="164"/>
      <c r="Y916" s="164"/>
      <c r="Z916" s="164"/>
      <c r="AA916" s="164"/>
      <c r="AB916" s="164"/>
      <c r="AC916" s="164"/>
      <c r="AD916" s="164"/>
      <c r="AE916" s="164"/>
      <c r="AF916" s="164"/>
      <c r="AG916" s="164"/>
    </row>
    <row r="917" ht="15.75" customHeight="1" spans="1:33" x14ac:dyDescent="0.25">
      <c r="A917" s="164"/>
      <c r="B917" s="164"/>
      <c r="C917" s="164"/>
      <c r="D917" s="164"/>
      <c r="E917" s="164"/>
      <c r="F917" s="164"/>
      <c r="G917" s="164"/>
      <c r="H917" s="164"/>
      <c r="I917" s="164"/>
      <c r="J917" s="164"/>
      <c r="K917" s="164"/>
      <c r="L917" s="164"/>
      <c r="M917" s="164"/>
      <c r="N917" s="164"/>
      <c r="O917" s="164"/>
      <c r="P917" s="164"/>
      <c r="Q917" s="164"/>
      <c r="R917" s="164"/>
      <c r="S917" s="164"/>
      <c r="T917" s="164"/>
      <c r="U917" s="164"/>
      <c r="V917" s="164"/>
      <c r="W917" s="164"/>
      <c r="X917" s="164"/>
      <c r="Y917" s="164"/>
      <c r="Z917" s="164"/>
      <c r="AA917" s="164"/>
      <c r="AB917" s="164"/>
      <c r="AC917" s="164"/>
      <c r="AD917" s="164"/>
      <c r="AE917" s="164"/>
      <c r="AF917" s="164"/>
      <c r="AG917" s="164"/>
    </row>
    <row r="918" ht="15.75" customHeight="1" spans="1:33" x14ac:dyDescent="0.25">
      <c r="A918" s="164"/>
      <c r="B918" s="164"/>
      <c r="C918" s="164"/>
      <c r="D918" s="164"/>
      <c r="E918" s="164"/>
      <c r="F918" s="164"/>
      <c r="G918" s="164"/>
      <c r="H918" s="164"/>
      <c r="I918" s="164"/>
      <c r="J918" s="164"/>
      <c r="K918" s="164"/>
      <c r="L918" s="164"/>
      <c r="M918" s="164"/>
      <c r="N918" s="164"/>
      <c r="O918" s="164"/>
      <c r="P918" s="164"/>
      <c r="Q918" s="164"/>
      <c r="R918" s="164"/>
      <c r="S918" s="164"/>
      <c r="T918" s="164"/>
      <c r="U918" s="164"/>
      <c r="V918" s="164"/>
      <c r="W918" s="164"/>
      <c r="X918" s="164"/>
      <c r="Y918" s="164"/>
      <c r="Z918" s="164"/>
      <c r="AA918" s="164"/>
      <c r="AB918" s="164"/>
      <c r="AC918" s="164"/>
      <c r="AD918" s="164"/>
      <c r="AE918" s="164"/>
      <c r="AF918" s="164"/>
      <c r="AG918" s="164"/>
    </row>
    <row r="919" ht="15.75" customHeight="1" spans="1:33" x14ac:dyDescent="0.25">
      <c r="A919" s="164"/>
      <c r="B919" s="164"/>
      <c r="C919" s="164"/>
      <c r="D919" s="164"/>
      <c r="E919" s="164"/>
      <c r="F919" s="164"/>
      <c r="G919" s="164"/>
      <c r="H919" s="164"/>
      <c r="I919" s="164"/>
      <c r="J919" s="164"/>
      <c r="K919" s="164"/>
      <c r="L919" s="164"/>
      <c r="M919" s="164"/>
      <c r="N919" s="164"/>
      <c r="O919" s="164"/>
      <c r="P919" s="164"/>
      <c r="Q919" s="164"/>
      <c r="R919" s="164"/>
      <c r="S919" s="164"/>
      <c r="T919" s="164"/>
      <c r="U919" s="164"/>
      <c r="V919" s="164"/>
      <c r="W919" s="164"/>
      <c r="X919" s="164"/>
      <c r="Y919" s="164"/>
      <c r="Z919" s="164"/>
      <c r="AA919" s="164"/>
      <c r="AB919" s="164"/>
      <c r="AC919" s="164"/>
      <c r="AD919" s="164"/>
      <c r="AE919" s="164"/>
      <c r="AF919" s="164"/>
      <c r="AG919" s="164"/>
    </row>
    <row r="920" ht="15.75" customHeight="1" spans="1:33" x14ac:dyDescent="0.25">
      <c r="A920" s="164"/>
      <c r="B920" s="164"/>
      <c r="C920" s="164"/>
      <c r="D920" s="164"/>
      <c r="E920" s="164"/>
      <c r="F920" s="164"/>
      <c r="G920" s="164"/>
      <c r="H920" s="164"/>
      <c r="I920" s="164"/>
      <c r="J920" s="164"/>
      <c r="K920" s="164"/>
      <c r="L920" s="164"/>
      <c r="M920" s="164"/>
      <c r="N920" s="164"/>
      <c r="O920" s="164"/>
      <c r="P920" s="164"/>
      <c r="Q920" s="164"/>
      <c r="R920" s="164"/>
      <c r="S920" s="164"/>
      <c r="T920" s="164"/>
      <c r="U920" s="164"/>
      <c r="V920" s="164"/>
      <c r="W920" s="164"/>
      <c r="X920" s="164"/>
      <c r="Y920" s="164"/>
      <c r="Z920" s="164"/>
      <c r="AA920" s="164"/>
      <c r="AB920" s="164"/>
      <c r="AC920" s="164"/>
      <c r="AD920" s="164"/>
      <c r="AE920" s="164"/>
      <c r="AF920" s="164"/>
      <c r="AG920" s="164"/>
    </row>
    <row r="921" ht="15.75" customHeight="1" spans="1:33" x14ac:dyDescent="0.25">
      <c r="A921" s="164"/>
      <c r="B921" s="164"/>
      <c r="C921" s="164"/>
      <c r="D921" s="164"/>
      <c r="E921" s="164"/>
      <c r="F921" s="164"/>
      <c r="G921" s="164"/>
      <c r="H921" s="164"/>
      <c r="I921" s="164"/>
      <c r="J921" s="164"/>
      <c r="K921" s="164"/>
      <c r="L921" s="164"/>
      <c r="M921" s="164"/>
      <c r="N921" s="164"/>
      <c r="O921" s="164"/>
      <c r="P921" s="164"/>
      <c r="Q921" s="164"/>
      <c r="R921" s="164"/>
      <c r="S921" s="164"/>
      <c r="T921" s="164"/>
      <c r="U921" s="164"/>
      <c r="V921" s="164"/>
      <c r="W921" s="164"/>
      <c r="X921" s="164"/>
      <c r="Y921" s="164"/>
      <c r="Z921" s="164"/>
      <c r="AA921" s="164"/>
      <c r="AB921" s="164"/>
      <c r="AC921" s="164"/>
      <c r="AD921" s="164"/>
      <c r="AE921" s="164"/>
      <c r="AF921" s="164"/>
      <c r="AG921" s="164"/>
    </row>
    <row r="922" ht="15.75" customHeight="1" spans="1:33" x14ac:dyDescent="0.25">
      <c r="A922" s="164"/>
      <c r="B922" s="164"/>
      <c r="C922" s="164"/>
      <c r="D922" s="164"/>
      <c r="E922" s="164"/>
      <c r="F922" s="164"/>
      <c r="G922" s="164"/>
      <c r="H922" s="164"/>
      <c r="I922" s="164"/>
      <c r="J922" s="164"/>
      <c r="K922" s="164"/>
      <c r="L922" s="164"/>
      <c r="M922" s="164"/>
      <c r="N922" s="164"/>
      <c r="O922" s="164"/>
      <c r="P922" s="164"/>
      <c r="Q922" s="164"/>
      <c r="R922" s="164"/>
      <c r="S922" s="164"/>
      <c r="T922" s="164"/>
      <c r="U922" s="164"/>
      <c r="V922" s="164"/>
      <c r="W922" s="164"/>
      <c r="X922" s="164"/>
      <c r="Y922" s="164"/>
      <c r="Z922" s="164"/>
      <c r="AA922" s="164"/>
      <c r="AB922" s="164"/>
      <c r="AC922" s="164"/>
      <c r="AD922" s="164"/>
      <c r="AE922" s="164"/>
      <c r="AF922" s="164"/>
      <c r="AG922" s="164"/>
    </row>
    <row r="923" ht="15.75" customHeight="1" spans="1:33" x14ac:dyDescent="0.25">
      <c r="A923" s="164"/>
      <c r="B923" s="164"/>
      <c r="C923" s="164"/>
      <c r="D923" s="164"/>
      <c r="E923" s="164"/>
      <c r="F923" s="164"/>
      <c r="G923" s="164"/>
      <c r="H923" s="164"/>
      <c r="I923" s="164"/>
      <c r="J923" s="164"/>
      <c r="K923" s="164"/>
      <c r="L923" s="164"/>
      <c r="M923" s="164"/>
      <c r="N923" s="164"/>
      <c r="O923" s="164"/>
      <c r="P923" s="164"/>
      <c r="Q923" s="164"/>
      <c r="R923" s="164"/>
      <c r="S923" s="164"/>
      <c r="T923" s="164"/>
      <c r="U923" s="164"/>
      <c r="V923" s="164"/>
      <c r="W923" s="164"/>
      <c r="X923" s="164"/>
      <c r="Y923" s="164"/>
      <c r="Z923" s="164"/>
      <c r="AA923" s="164"/>
      <c r="AB923" s="164"/>
      <c r="AC923" s="164"/>
      <c r="AD923" s="164"/>
      <c r="AE923" s="164"/>
      <c r="AF923" s="164"/>
      <c r="AG923" s="164"/>
    </row>
    <row r="924" ht="15.75" customHeight="1" spans="1:33" x14ac:dyDescent="0.25">
      <c r="A924" s="164"/>
      <c r="B924" s="164"/>
      <c r="C924" s="164"/>
      <c r="D924" s="164"/>
      <c r="E924" s="164"/>
      <c r="F924" s="164"/>
      <c r="G924" s="164"/>
      <c r="H924" s="164"/>
      <c r="I924" s="164"/>
      <c r="J924" s="164"/>
      <c r="K924" s="164"/>
      <c r="L924" s="164"/>
      <c r="M924" s="164"/>
      <c r="N924" s="164"/>
      <c r="O924" s="164"/>
      <c r="P924" s="164"/>
      <c r="Q924" s="164"/>
      <c r="R924" s="164"/>
      <c r="S924" s="164"/>
      <c r="T924" s="164"/>
      <c r="U924" s="164"/>
      <c r="V924" s="164"/>
      <c r="W924" s="164"/>
      <c r="X924" s="164"/>
      <c r="Y924" s="164"/>
      <c r="Z924" s="164"/>
      <c r="AA924" s="164"/>
      <c r="AB924" s="164"/>
      <c r="AC924" s="164"/>
      <c r="AD924" s="164"/>
      <c r="AE924" s="164"/>
      <c r="AF924" s="164"/>
      <c r="AG924" s="164"/>
    </row>
    <row r="925" ht="15.75" customHeight="1" spans="1:33" x14ac:dyDescent="0.25">
      <c r="A925" s="164"/>
      <c r="B925" s="164"/>
      <c r="C925" s="164"/>
      <c r="D925" s="164"/>
      <c r="E925" s="164"/>
      <c r="F925" s="164"/>
      <c r="G925" s="164"/>
      <c r="H925" s="164"/>
      <c r="I925" s="164"/>
      <c r="J925" s="164"/>
      <c r="K925" s="164"/>
      <c r="L925" s="164"/>
      <c r="M925" s="164"/>
      <c r="N925" s="164"/>
      <c r="O925" s="164"/>
      <c r="P925" s="164"/>
      <c r="Q925" s="164"/>
      <c r="R925" s="164"/>
      <c r="S925" s="164"/>
      <c r="T925" s="164"/>
      <c r="U925" s="164"/>
      <c r="V925" s="164"/>
      <c r="W925" s="164"/>
      <c r="X925" s="164"/>
      <c r="Y925" s="164"/>
      <c r="Z925" s="164"/>
      <c r="AA925" s="164"/>
      <c r="AB925" s="164"/>
      <c r="AC925" s="164"/>
      <c r="AD925" s="164"/>
      <c r="AE925" s="164"/>
      <c r="AF925" s="164"/>
      <c r="AG925" s="164"/>
    </row>
    <row r="926" ht="15.75" customHeight="1" spans="1:33" x14ac:dyDescent="0.25">
      <c r="A926" s="164"/>
      <c r="B926" s="164"/>
      <c r="C926" s="164"/>
      <c r="D926" s="164"/>
      <c r="E926" s="164"/>
      <c r="F926" s="164"/>
      <c r="G926" s="164"/>
      <c r="H926" s="164"/>
      <c r="I926" s="164"/>
      <c r="J926" s="164"/>
      <c r="K926" s="164"/>
      <c r="L926" s="164"/>
      <c r="M926" s="164"/>
      <c r="N926" s="164"/>
      <c r="O926" s="164"/>
      <c r="P926" s="164"/>
      <c r="Q926" s="164"/>
      <c r="R926" s="164"/>
      <c r="S926" s="164"/>
      <c r="T926" s="164"/>
      <c r="U926" s="164"/>
      <c r="V926" s="164"/>
      <c r="W926" s="164"/>
      <c r="X926" s="164"/>
      <c r="Y926" s="164"/>
      <c r="Z926" s="164"/>
      <c r="AA926" s="164"/>
      <c r="AB926" s="164"/>
      <c r="AC926" s="164"/>
      <c r="AD926" s="164"/>
      <c r="AE926" s="164"/>
      <c r="AF926" s="164"/>
      <c r="AG926" s="164"/>
    </row>
    <row r="927" ht="15.75" customHeight="1" spans="1:33" x14ac:dyDescent="0.25">
      <c r="A927" s="164"/>
      <c r="B927" s="164"/>
      <c r="C927" s="164"/>
      <c r="D927" s="164"/>
      <c r="E927" s="164"/>
      <c r="F927" s="164"/>
      <c r="G927" s="164"/>
      <c r="H927" s="164"/>
      <c r="I927" s="164"/>
      <c r="J927" s="164"/>
      <c r="K927" s="164"/>
      <c r="L927" s="164"/>
      <c r="M927" s="164"/>
      <c r="N927" s="164"/>
      <c r="O927" s="164"/>
      <c r="P927" s="164"/>
      <c r="Q927" s="164"/>
      <c r="R927" s="164"/>
      <c r="S927" s="164"/>
      <c r="T927" s="164"/>
      <c r="U927" s="164"/>
      <c r="V927" s="164"/>
      <c r="W927" s="164"/>
      <c r="X927" s="164"/>
      <c r="Y927" s="164"/>
      <c r="Z927" s="164"/>
      <c r="AA927" s="164"/>
      <c r="AB927" s="164"/>
      <c r="AC927" s="164"/>
      <c r="AD927" s="164"/>
      <c r="AE927" s="164"/>
      <c r="AF927" s="164"/>
      <c r="AG927" s="164"/>
    </row>
    <row r="928" ht="15.75" customHeight="1" spans="1:33" x14ac:dyDescent="0.25">
      <c r="A928" s="164"/>
      <c r="B928" s="164"/>
      <c r="C928" s="164"/>
      <c r="D928" s="164"/>
      <c r="E928" s="164"/>
      <c r="F928" s="164"/>
      <c r="G928" s="164"/>
      <c r="H928" s="164"/>
      <c r="I928" s="164"/>
      <c r="J928" s="164"/>
      <c r="K928" s="164"/>
      <c r="L928" s="164"/>
      <c r="M928" s="164"/>
      <c r="N928" s="164"/>
      <c r="O928" s="164"/>
      <c r="P928" s="164"/>
      <c r="Q928" s="164"/>
      <c r="R928" s="164"/>
      <c r="S928" s="164"/>
      <c r="T928" s="164"/>
      <c r="U928" s="164"/>
      <c r="V928" s="164"/>
      <c r="W928" s="164"/>
      <c r="X928" s="164"/>
      <c r="Y928" s="164"/>
      <c r="Z928" s="164"/>
      <c r="AA928" s="164"/>
      <c r="AB928" s="164"/>
      <c r="AC928" s="164"/>
      <c r="AD928" s="164"/>
      <c r="AE928" s="164"/>
      <c r="AF928" s="164"/>
      <c r="AG928" s="164"/>
    </row>
    <row r="929" ht="15.75" customHeight="1" spans="1:33" x14ac:dyDescent="0.25">
      <c r="A929" s="164"/>
      <c r="B929" s="164"/>
      <c r="C929" s="164"/>
      <c r="D929" s="164"/>
      <c r="E929" s="164"/>
      <c r="F929" s="164"/>
      <c r="G929" s="164"/>
      <c r="H929" s="164"/>
      <c r="I929" s="164"/>
      <c r="J929" s="164"/>
      <c r="K929" s="164"/>
      <c r="L929" s="164"/>
      <c r="M929" s="164"/>
      <c r="N929" s="164"/>
      <c r="O929" s="164"/>
      <c r="P929" s="164"/>
      <c r="Q929" s="164"/>
      <c r="R929" s="164"/>
      <c r="S929" s="164"/>
      <c r="T929" s="164"/>
      <c r="U929" s="164"/>
      <c r="V929" s="164"/>
      <c r="W929" s="164"/>
      <c r="X929" s="164"/>
      <c r="Y929" s="164"/>
      <c r="Z929" s="164"/>
      <c r="AA929" s="164"/>
      <c r="AB929" s="164"/>
      <c r="AC929" s="164"/>
      <c r="AD929" s="164"/>
      <c r="AE929" s="164"/>
      <c r="AF929" s="164"/>
      <c r="AG929" s="164"/>
    </row>
    <row r="930" ht="15.75" customHeight="1" spans="1:33" x14ac:dyDescent="0.25">
      <c r="A930" s="164"/>
      <c r="B930" s="164"/>
      <c r="C930" s="164"/>
      <c r="D930" s="164"/>
      <c r="E930" s="164"/>
      <c r="F930" s="164"/>
      <c r="G930" s="164"/>
      <c r="H930" s="164"/>
      <c r="I930" s="164"/>
      <c r="J930" s="164"/>
      <c r="K930" s="164"/>
      <c r="L930" s="164"/>
      <c r="M930" s="164"/>
      <c r="N930" s="164"/>
      <c r="O930" s="164"/>
      <c r="P930" s="164"/>
      <c r="Q930" s="164"/>
      <c r="R930" s="164"/>
      <c r="S930" s="164"/>
      <c r="T930" s="164"/>
      <c r="U930" s="164"/>
      <c r="V930" s="164"/>
      <c r="W930" s="164"/>
      <c r="X930" s="164"/>
      <c r="Y930" s="164"/>
      <c r="Z930" s="164"/>
      <c r="AA930" s="164"/>
      <c r="AB930" s="164"/>
      <c r="AC930" s="164"/>
      <c r="AD930" s="164"/>
      <c r="AE930" s="164"/>
      <c r="AF930" s="164"/>
      <c r="AG930" s="164"/>
    </row>
    <row r="931" ht="15.75" customHeight="1" spans="1:33" x14ac:dyDescent="0.25">
      <c r="A931" s="164"/>
      <c r="B931" s="164"/>
      <c r="C931" s="164"/>
      <c r="D931" s="164"/>
      <c r="E931" s="164"/>
      <c r="F931" s="164"/>
      <c r="G931" s="164"/>
      <c r="H931" s="164"/>
      <c r="I931" s="164"/>
      <c r="J931" s="164"/>
      <c r="K931" s="164"/>
      <c r="L931" s="164"/>
      <c r="M931" s="164"/>
      <c r="N931" s="164"/>
      <c r="O931" s="164"/>
      <c r="P931" s="164"/>
      <c r="Q931" s="164"/>
      <c r="R931" s="164"/>
      <c r="S931" s="164"/>
      <c r="T931" s="164"/>
      <c r="U931" s="164"/>
      <c r="V931" s="164"/>
      <c r="W931" s="164"/>
      <c r="X931" s="164"/>
      <c r="Y931" s="164"/>
      <c r="Z931" s="164"/>
      <c r="AA931" s="164"/>
      <c r="AB931" s="164"/>
      <c r="AC931" s="164"/>
      <c r="AD931" s="164"/>
      <c r="AE931" s="164"/>
      <c r="AF931" s="164"/>
      <c r="AG931" s="164"/>
    </row>
    <row r="932" ht="15.75" customHeight="1" spans="1:33" x14ac:dyDescent="0.25">
      <c r="A932" s="164"/>
      <c r="B932" s="164"/>
      <c r="C932" s="164"/>
      <c r="D932" s="164"/>
      <c r="E932" s="164"/>
      <c r="F932" s="164"/>
      <c r="G932" s="164"/>
      <c r="H932" s="164"/>
      <c r="I932" s="164"/>
      <c r="J932" s="164"/>
      <c r="K932" s="164"/>
      <c r="L932" s="164"/>
      <c r="M932" s="164"/>
      <c r="N932" s="164"/>
      <c r="O932" s="164"/>
      <c r="P932" s="164"/>
      <c r="Q932" s="164"/>
      <c r="R932" s="164"/>
      <c r="S932" s="164"/>
      <c r="T932" s="164"/>
      <c r="U932" s="164"/>
      <c r="V932" s="164"/>
      <c r="W932" s="164"/>
      <c r="X932" s="164"/>
      <c r="Y932" s="164"/>
      <c r="Z932" s="164"/>
      <c r="AA932" s="164"/>
      <c r="AB932" s="164"/>
      <c r="AC932" s="164"/>
      <c r="AD932" s="164"/>
      <c r="AE932" s="164"/>
      <c r="AF932" s="164"/>
      <c r="AG932" s="164"/>
    </row>
    <row r="933" ht="15.75" customHeight="1" spans="1:33" x14ac:dyDescent="0.25">
      <c r="A933" s="164"/>
      <c r="B933" s="164"/>
      <c r="C933" s="164"/>
      <c r="D933" s="164"/>
      <c r="E933" s="164"/>
      <c r="F933" s="164"/>
      <c r="G933" s="164"/>
      <c r="H933" s="164"/>
      <c r="I933" s="164"/>
      <c r="J933" s="164"/>
      <c r="K933" s="164"/>
      <c r="L933" s="164"/>
      <c r="M933" s="164"/>
      <c r="N933" s="164"/>
      <c r="O933" s="164"/>
      <c r="P933" s="164"/>
      <c r="Q933" s="164"/>
      <c r="R933" s="164"/>
      <c r="S933" s="164"/>
      <c r="T933" s="164"/>
      <c r="U933" s="164"/>
      <c r="V933" s="164"/>
      <c r="W933" s="164"/>
      <c r="X933" s="164"/>
      <c r="Y933" s="164"/>
      <c r="Z933" s="164"/>
      <c r="AA933" s="164"/>
      <c r="AB933" s="164"/>
      <c r="AC933" s="164"/>
      <c r="AD933" s="164"/>
      <c r="AE933" s="164"/>
      <c r="AF933" s="164"/>
      <c r="AG933" s="164"/>
    </row>
    <row r="934" ht="15.75" customHeight="1" spans="1:33" x14ac:dyDescent="0.25">
      <c r="A934" s="164"/>
      <c r="B934" s="164"/>
      <c r="C934" s="164"/>
      <c r="D934" s="164"/>
      <c r="E934" s="164"/>
      <c r="F934" s="164"/>
      <c r="G934" s="164"/>
      <c r="H934" s="164"/>
      <c r="I934" s="164"/>
      <c r="J934" s="164"/>
      <c r="K934" s="164"/>
      <c r="L934" s="164"/>
      <c r="M934" s="164"/>
      <c r="N934" s="164"/>
      <c r="O934" s="164"/>
      <c r="P934" s="164"/>
      <c r="Q934" s="164"/>
      <c r="R934" s="164"/>
      <c r="S934" s="164"/>
      <c r="T934" s="164"/>
      <c r="U934" s="164"/>
      <c r="V934" s="164"/>
      <c r="W934" s="164"/>
      <c r="X934" s="164"/>
      <c r="Y934" s="164"/>
      <c r="Z934" s="164"/>
      <c r="AA934" s="164"/>
      <c r="AB934" s="164"/>
      <c r="AC934" s="164"/>
      <c r="AD934" s="164"/>
      <c r="AE934" s="164"/>
      <c r="AF934" s="164"/>
      <c r="AG934" s="164"/>
    </row>
    <row r="935" ht="15.75" customHeight="1" spans="1:33" x14ac:dyDescent="0.25">
      <c r="A935" s="164"/>
      <c r="B935" s="164"/>
      <c r="C935" s="164"/>
      <c r="D935" s="164"/>
      <c r="E935" s="164"/>
      <c r="F935" s="164"/>
      <c r="G935" s="164"/>
      <c r="H935" s="164"/>
      <c r="I935" s="164"/>
      <c r="J935" s="164"/>
      <c r="K935" s="164"/>
      <c r="L935" s="164"/>
      <c r="M935" s="164"/>
      <c r="N935" s="164"/>
      <c r="O935" s="164"/>
      <c r="P935" s="164"/>
      <c r="Q935" s="164"/>
      <c r="R935" s="164"/>
      <c r="S935" s="164"/>
      <c r="T935" s="164"/>
      <c r="U935" s="164"/>
      <c r="V935" s="164"/>
      <c r="W935" s="164"/>
      <c r="X935" s="164"/>
      <c r="Y935" s="164"/>
      <c r="Z935" s="164"/>
      <c r="AA935" s="164"/>
      <c r="AB935" s="164"/>
      <c r="AC935" s="164"/>
      <c r="AD935" s="164"/>
      <c r="AE935" s="164"/>
      <c r="AF935" s="164"/>
      <c r="AG935" s="164"/>
    </row>
    <row r="936" ht="15.75" customHeight="1" spans="1:33" x14ac:dyDescent="0.25">
      <c r="A936" s="164"/>
      <c r="B936" s="164"/>
      <c r="C936" s="164"/>
      <c r="D936" s="164"/>
      <c r="E936" s="164"/>
      <c r="F936" s="164"/>
      <c r="G936" s="164"/>
      <c r="H936" s="164"/>
      <c r="I936" s="164"/>
      <c r="J936" s="164"/>
      <c r="K936" s="164"/>
      <c r="L936" s="164"/>
      <c r="M936" s="164"/>
      <c r="N936" s="164"/>
      <c r="O936" s="164"/>
      <c r="P936" s="164"/>
      <c r="Q936" s="164"/>
      <c r="R936" s="164"/>
      <c r="S936" s="164"/>
      <c r="T936" s="164"/>
      <c r="U936" s="164"/>
      <c r="V936" s="164"/>
      <c r="W936" s="164"/>
      <c r="X936" s="164"/>
      <c r="Y936" s="164"/>
      <c r="Z936" s="164"/>
      <c r="AA936" s="164"/>
      <c r="AB936" s="164"/>
      <c r="AC936" s="164"/>
      <c r="AD936" s="164"/>
      <c r="AE936" s="164"/>
      <c r="AF936" s="164"/>
      <c r="AG936" s="164"/>
    </row>
    <row r="937" ht="15.75" customHeight="1" spans="1:33" x14ac:dyDescent="0.25">
      <c r="A937" s="164"/>
      <c r="B937" s="164"/>
      <c r="C937" s="164"/>
      <c r="D937" s="164"/>
      <c r="E937" s="164"/>
      <c r="F937" s="164"/>
      <c r="G937" s="164"/>
      <c r="H937" s="164"/>
      <c r="I937" s="164"/>
      <c r="J937" s="164"/>
      <c r="K937" s="164"/>
      <c r="L937" s="164"/>
      <c r="M937" s="164"/>
      <c r="N937" s="164"/>
      <c r="O937" s="164"/>
      <c r="P937" s="164"/>
      <c r="Q937" s="164"/>
      <c r="R937" s="164"/>
      <c r="S937" s="164"/>
      <c r="T937" s="164"/>
      <c r="U937" s="164"/>
      <c r="V937" s="164"/>
      <c r="W937" s="164"/>
      <c r="X937" s="164"/>
      <c r="Y937" s="164"/>
      <c r="Z937" s="164"/>
      <c r="AA937" s="164"/>
      <c r="AB937" s="164"/>
      <c r="AC937" s="164"/>
      <c r="AD937" s="164"/>
      <c r="AE937" s="164"/>
      <c r="AF937" s="164"/>
      <c r="AG937" s="164"/>
    </row>
    <row r="938" ht="15.75" customHeight="1" spans="1:33" x14ac:dyDescent="0.25">
      <c r="A938" s="164"/>
      <c r="B938" s="164"/>
      <c r="C938" s="164"/>
      <c r="D938" s="164"/>
      <c r="E938" s="164"/>
      <c r="F938" s="164"/>
      <c r="G938" s="164"/>
      <c r="H938" s="164"/>
      <c r="I938" s="164"/>
      <c r="J938" s="164"/>
      <c r="K938" s="164"/>
      <c r="L938" s="164"/>
      <c r="M938" s="164"/>
      <c r="N938" s="164"/>
      <c r="O938" s="164"/>
      <c r="P938" s="164"/>
      <c r="Q938" s="164"/>
      <c r="R938" s="164"/>
      <c r="S938" s="164"/>
      <c r="T938" s="164"/>
      <c r="U938" s="164"/>
      <c r="V938" s="164"/>
      <c r="W938" s="164"/>
      <c r="X938" s="164"/>
      <c r="Y938" s="164"/>
      <c r="Z938" s="164"/>
      <c r="AA938" s="164"/>
      <c r="AB938" s="164"/>
      <c r="AC938" s="164"/>
      <c r="AD938" s="164"/>
      <c r="AE938" s="164"/>
      <c r="AF938" s="164"/>
      <c r="AG938" s="164"/>
    </row>
    <row r="939" ht="15.75" customHeight="1" spans="1:33" x14ac:dyDescent="0.25">
      <c r="A939" s="164"/>
      <c r="B939" s="164"/>
      <c r="C939" s="164"/>
      <c r="D939" s="164"/>
      <c r="E939" s="164"/>
      <c r="F939" s="164"/>
      <c r="G939" s="164"/>
      <c r="H939" s="164"/>
      <c r="I939" s="164"/>
      <c r="J939" s="164"/>
      <c r="K939" s="164"/>
      <c r="L939" s="164"/>
      <c r="M939" s="164"/>
      <c r="N939" s="164"/>
      <c r="O939" s="164"/>
      <c r="P939" s="164"/>
      <c r="Q939" s="164"/>
      <c r="R939" s="164"/>
      <c r="S939" s="164"/>
      <c r="T939" s="164"/>
      <c r="U939" s="164"/>
      <c r="V939" s="164"/>
      <c r="W939" s="164"/>
      <c r="X939" s="164"/>
      <c r="Y939" s="164"/>
      <c r="Z939" s="164"/>
      <c r="AA939" s="164"/>
      <c r="AB939" s="164"/>
      <c r="AC939" s="164"/>
      <c r="AD939" s="164"/>
      <c r="AE939" s="164"/>
      <c r="AF939" s="164"/>
      <c r="AG939" s="164"/>
    </row>
    <row r="940" ht="15.75" customHeight="1" spans="1:33" x14ac:dyDescent="0.25">
      <c r="A940" s="164"/>
      <c r="B940" s="164"/>
      <c r="C940" s="164"/>
      <c r="D940" s="164"/>
      <c r="E940" s="164"/>
      <c r="F940" s="164"/>
      <c r="G940" s="164"/>
      <c r="H940" s="164"/>
      <c r="I940" s="164"/>
      <c r="J940" s="164"/>
      <c r="K940" s="164"/>
      <c r="L940" s="164"/>
      <c r="M940" s="164"/>
      <c r="N940" s="164"/>
      <c r="O940" s="164"/>
      <c r="P940" s="164"/>
      <c r="Q940" s="164"/>
      <c r="R940" s="164"/>
      <c r="S940" s="164"/>
      <c r="T940" s="164"/>
      <c r="U940" s="164"/>
      <c r="V940" s="164"/>
      <c r="W940" s="164"/>
      <c r="X940" s="164"/>
      <c r="Y940" s="164"/>
      <c r="Z940" s="164"/>
      <c r="AA940" s="164"/>
      <c r="AB940" s="164"/>
      <c r="AC940" s="164"/>
      <c r="AD940" s="164"/>
      <c r="AE940" s="164"/>
      <c r="AF940" s="164"/>
      <c r="AG940" s="164"/>
    </row>
    <row r="941" ht="15.75" customHeight="1" spans="1:33" x14ac:dyDescent="0.25">
      <c r="A941" s="164"/>
      <c r="B941" s="164"/>
      <c r="C941" s="164"/>
      <c r="D941" s="164"/>
      <c r="E941" s="164"/>
      <c r="F941" s="164"/>
      <c r="G941" s="164"/>
      <c r="H941" s="164"/>
      <c r="I941" s="164"/>
      <c r="J941" s="164"/>
      <c r="K941" s="164"/>
      <c r="L941" s="164"/>
      <c r="M941" s="164"/>
      <c r="N941" s="164"/>
      <c r="O941" s="164"/>
      <c r="P941" s="164"/>
      <c r="Q941" s="164"/>
      <c r="R941" s="164"/>
      <c r="S941" s="164"/>
      <c r="T941" s="164"/>
      <c r="U941" s="164"/>
      <c r="V941" s="164"/>
      <c r="W941" s="164"/>
      <c r="X941" s="164"/>
      <c r="Y941" s="164"/>
      <c r="Z941" s="164"/>
      <c r="AA941" s="164"/>
      <c r="AB941" s="164"/>
      <c r="AC941" s="164"/>
      <c r="AD941" s="164"/>
      <c r="AE941" s="164"/>
      <c r="AF941" s="164"/>
      <c r="AG941" s="164"/>
    </row>
    <row r="942" ht="15.75" customHeight="1" spans="1:33" x14ac:dyDescent="0.25">
      <c r="A942" s="164"/>
      <c r="B942" s="164"/>
      <c r="C942" s="164"/>
      <c r="D942" s="164"/>
      <c r="E942" s="164"/>
      <c r="F942" s="164"/>
      <c r="G942" s="164"/>
      <c r="H942" s="164"/>
      <c r="I942" s="164"/>
      <c r="J942" s="164"/>
      <c r="K942" s="164"/>
      <c r="L942" s="164"/>
      <c r="M942" s="164"/>
      <c r="N942" s="164"/>
      <c r="O942" s="164"/>
      <c r="P942" s="164"/>
      <c r="Q942" s="164"/>
      <c r="R942" s="164"/>
      <c r="S942" s="164"/>
      <c r="T942" s="164"/>
      <c r="U942" s="164"/>
      <c r="V942" s="164"/>
      <c r="W942" s="164"/>
      <c r="X942" s="164"/>
      <c r="Y942" s="164"/>
      <c r="Z942" s="164"/>
      <c r="AA942" s="164"/>
      <c r="AB942" s="164"/>
      <c r="AC942" s="164"/>
      <c r="AD942" s="164"/>
      <c r="AE942" s="164"/>
      <c r="AF942" s="164"/>
      <c r="AG942" s="164"/>
    </row>
    <row r="943" ht="15.75" customHeight="1" spans="1:33" x14ac:dyDescent="0.25">
      <c r="A943" s="164"/>
      <c r="B943" s="164"/>
      <c r="C943" s="164"/>
      <c r="D943" s="164"/>
      <c r="E943" s="164"/>
      <c r="F943" s="164"/>
      <c r="G943" s="164"/>
      <c r="H943" s="164"/>
      <c r="I943" s="164"/>
      <c r="J943" s="164"/>
      <c r="K943" s="164"/>
      <c r="L943" s="164"/>
      <c r="M943" s="164"/>
      <c r="N943" s="164"/>
      <c r="O943" s="164"/>
      <c r="P943" s="164"/>
      <c r="Q943" s="164"/>
      <c r="R943" s="164"/>
      <c r="S943" s="164"/>
      <c r="T943" s="164"/>
      <c r="U943" s="164"/>
      <c r="V943" s="164"/>
      <c r="W943" s="164"/>
      <c r="X943" s="164"/>
      <c r="Y943" s="164"/>
      <c r="Z943" s="164"/>
      <c r="AA943" s="164"/>
      <c r="AB943" s="164"/>
      <c r="AC943" s="164"/>
      <c r="AD943" s="164"/>
      <c r="AE943" s="164"/>
      <c r="AF943" s="164"/>
      <c r="AG943" s="164"/>
    </row>
    <row r="944" ht="15.75" customHeight="1" spans="1:33" x14ac:dyDescent="0.25">
      <c r="A944" s="164"/>
      <c r="B944" s="164"/>
      <c r="C944" s="164"/>
      <c r="D944" s="164"/>
      <c r="E944" s="164"/>
      <c r="F944" s="164"/>
      <c r="G944" s="164"/>
      <c r="H944" s="164"/>
      <c r="I944" s="164"/>
      <c r="J944" s="164"/>
      <c r="K944" s="164"/>
      <c r="L944" s="164"/>
      <c r="M944" s="164"/>
      <c r="N944" s="164"/>
      <c r="O944" s="164"/>
      <c r="P944" s="164"/>
      <c r="Q944" s="164"/>
      <c r="R944" s="164"/>
      <c r="S944" s="164"/>
      <c r="T944" s="164"/>
      <c r="U944" s="164"/>
      <c r="V944" s="164"/>
      <c r="W944" s="164"/>
      <c r="X944" s="164"/>
      <c r="Y944" s="164"/>
      <c r="Z944" s="164"/>
      <c r="AA944" s="164"/>
      <c r="AB944" s="164"/>
      <c r="AC944" s="164"/>
      <c r="AD944" s="164"/>
      <c r="AE944" s="164"/>
      <c r="AF944" s="164"/>
      <c r="AG944" s="164"/>
    </row>
    <row r="945" ht="15.75" customHeight="1" spans="1:33" x14ac:dyDescent="0.25">
      <c r="A945" s="164"/>
      <c r="B945" s="164"/>
      <c r="C945" s="164"/>
      <c r="D945" s="164"/>
      <c r="E945" s="164"/>
      <c r="F945" s="164"/>
      <c r="G945" s="164"/>
      <c r="H945" s="164"/>
      <c r="I945" s="164"/>
      <c r="J945" s="164"/>
      <c r="K945" s="164"/>
      <c r="L945" s="164"/>
      <c r="M945" s="164"/>
      <c r="N945" s="164"/>
      <c r="O945" s="164"/>
      <c r="P945" s="164"/>
      <c r="Q945" s="164"/>
      <c r="R945" s="164"/>
      <c r="S945" s="164"/>
      <c r="T945" s="164"/>
      <c r="U945" s="164"/>
      <c r="V945" s="164"/>
      <c r="W945" s="164"/>
      <c r="X945" s="164"/>
      <c r="Y945" s="164"/>
      <c r="Z945" s="164"/>
      <c r="AA945" s="164"/>
      <c r="AB945" s="164"/>
      <c r="AC945" s="164"/>
      <c r="AD945" s="164"/>
      <c r="AE945" s="164"/>
      <c r="AF945" s="164"/>
      <c r="AG945" s="164"/>
    </row>
    <row r="946" ht="15.75" customHeight="1" spans="1:33" x14ac:dyDescent="0.25">
      <c r="A946" s="164"/>
      <c r="B946" s="164"/>
      <c r="C946" s="164"/>
      <c r="D946" s="164"/>
      <c r="E946" s="164"/>
      <c r="F946" s="164"/>
      <c r="G946" s="164"/>
      <c r="H946" s="164"/>
      <c r="I946" s="164"/>
      <c r="J946" s="164"/>
      <c r="K946" s="164"/>
      <c r="L946" s="164"/>
      <c r="M946" s="164"/>
      <c r="N946" s="164"/>
      <c r="O946" s="164"/>
      <c r="P946" s="164"/>
      <c r="Q946" s="164"/>
      <c r="R946" s="164"/>
      <c r="S946" s="164"/>
      <c r="T946" s="164"/>
      <c r="U946" s="164"/>
      <c r="V946" s="164"/>
      <c r="W946" s="164"/>
      <c r="X946" s="164"/>
      <c r="Y946" s="164"/>
      <c r="Z946" s="164"/>
      <c r="AA946" s="164"/>
      <c r="AB946" s="164"/>
      <c r="AC946" s="164"/>
      <c r="AD946" s="164"/>
      <c r="AE946" s="164"/>
      <c r="AF946" s="164"/>
      <c r="AG946" s="164"/>
    </row>
    <row r="947" ht="15.75" customHeight="1" spans="1:33" x14ac:dyDescent="0.25">
      <c r="A947" s="164"/>
      <c r="B947" s="164"/>
      <c r="C947" s="164"/>
      <c r="D947" s="164"/>
      <c r="E947" s="164"/>
      <c r="F947" s="164"/>
      <c r="G947" s="164"/>
      <c r="H947" s="164"/>
      <c r="I947" s="164"/>
      <c r="J947" s="164"/>
      <c r="K947" s="164"/>
      <c r="L947" s="164"/>
      <c r="M947" s="164"/>
      <c r="N947" s="164"/>
      <c r="O947" s="164"/>
      <c r="P947" s="164"/>
      <c r="Q947" s="164"/>
      <c r="R947" s="164"/>
      <c r="S947" s="164"/>
      <c r="T947" s="164"/>
      <c r="U947" s="164"/>
      <c r="V947" s="164"/>
      <c r="W947" s="164"/>
      <c r="X947" s="164"/>
      <c r="Y947" s="164"/>
      <c r="Z947" s="164"/>
      <c r="AA947" s="164"/>
      <c r="AB947" s="164"/>
      <c r="AC947" s="164"/>
      <c r="AD947" s="164"/>
      <c r="AE947" s="164"/>
      <c r="AF947" s="164"/>
      <c r="AG947" s="164"/>
    </row>
    <row r="948" ht="15.75" customHeight="1" spans="1:33" x14ac:dyDescent="0.25">
      <c r="A948" s="164"/>
      <c r="B948" s="164"/>
      <c r="C948" s="164"/>
      <c r="D948" s="164"/>
      <c r="E948" s="164"/>
      <c r="F948" s="164"/>
      <c r="G948" s="164"/>
      <c r="H948" s="164"/>
      <c r="I948" s="164"/>
      <c r="J948" s="164"/>
      <c r="K948" s="164"/>
      <c r="L948" s="164"/>
      <c r="M948" s="164"/>
      <c r="N948" s="164"/>
      <c r="O948" s="164"/>
      <c r="P948" s="164"/>
      <c r="Q948" s="164"/>
      <c r="R948" s="164"/>
      <c r="S948" s="164"/>
      <c r="T948" s="164"/>
      <c r="U948" s="164"/>
      <c r="V948" s="164"/>
      <c r="W948" s="164"/>
      <c r="X948" s="164"/>
      <c r="Y948" s="164"/>
      <c r="Z948" s="164"/>
      <c r="AA948" s="164"/>
      <c r="AB948" s="164"/>
      <c r="AC948" s="164"/>
      <c r="AD948" s="164"/>
      <c r="AE948" s="164"/>
      <c r="AF948" s="164"/>
      <c r="AG948" s="164"/>
    </row>
    <row r="949" ht="15.75" customHeight="1" spans="1:33" x14ac:dyDescent="0.25">
      <c r="A949" s="164"/>
      <c r="B949" s="164"/>
      <c r="C949" s="164"/>
      <c r="D949" s="164"/>
      <c r="E949" s="164"/>
      <c r="F949" s="164"/>
      <c r="G949" s="164"/>
      <c r="H949" s="164"/>
      <c r="I949" s="164"/>
      <c r="J949" s="164"/>
      <c r="K949" s="164"/>
      <c r="L949" s="164"/>
      <c r="M949" s="164"/>
      <c r="N949" s="164"/>
      <c r="O949" s="164"/>
      <c r="P949" s="164"/>
      <c r="Q949" s="164"/>
      <c r="R949" s="164"/>
      <c r="S949" s="164"/>
      <c r="T949" s="164"/>
      <c r="U949" s="164"/>
      <c r="V949" s="164"/>
      <c r="W949" s="164"/>
      <c r="X949" s="164"/>
      <c r="Y949" s="164"/>
      <c r="Z949" s="164"/>
      <c r="AA949" s="164"/>
      <c r="AB949" s="164"/>
      <c r="AC949" s="164"/>
      <c r="AD949" s="164"/>
      <c r="AE949" s="164"/>
      <c r="AF949" s="164"/>
      <c r="AG949" s="164"/>
    </row>
    <row r="950" ht="15.75" customHeight="1" spans="1:33" x14ac:dyDescent="0.25">
      <c r="A950" s="164"/>
      <c r="B950" s="164"/>
      <c r="C950" s="164"/>
      <c r="D950" s="164"/>
      <c r="E950" s="164"/>
      <c r="F950" s="164"/>
      <c r="G950" s="164"/>
      <c r="H950" s="164"/>
      <c r="I950" s="164"/>
      <c r="J950" s="164"/>
      <c r="K950" s="164"/>
      <c r="L950" s="164"/>
      <c r="M950" s="164"/>
      <c r="N950" s="164"/>
      <c r="O950" s="164"/>
      <c r="P950" s="164"/>
      <c r="Q950" s="164"/>
      <c r="R950" s="164"/>
      <c r="S950" s="164"/>
      <c r="T950" s="164"/>
      <c r="U950" s="164"/>
      <c r="V950" s="164"/>
      <c r="W950" s="164"/>
      <c r="X950" s="164"/>
      <c r="Y950" s="164"/>
      <c r="Z950" s="164"/>
      <c r="AA950" s="164"/>
      <c r="AB950" s="164"/>
      <c r="AC950" s="164"/>
      <c r="AD950" s="164"/>
      <c r="AE950" s="164"/>
      <c r="AF950" s="164"/>
      <c r="AG950" s="164"/>
    </row>
    <row r="951" ht="15.75" customHeight="1" spans="1:33" x14ac:dyDescent="0.25">
      <c r="A951" s="164"/>
      <c r="B951" s="164"/>
      <c r="C951" s="164"/>
      <c r="D951" s="164"/>
      <c r="E951" s="164"/>
      <c r="F951" s="164"/>
      <c r="G951" s="164"/>
      <c r="H951" s="164"/>
      <c r="I951" s="164"/>
      <c r="J951" s="164"/>
      <c r="K951" s="164"/>
      <c r="L951" s="164"/>
      <c r="M951" s="164"/>
      <c r="N951" s="164"/>
      <c r="O951" s="164"/>
      <c r="P951" s="164"/>
      <c r="Q951" s="164"/>
      <c r="R951" s="164"/>
      <c r="S951" s="164"/>
      <c r="T951" s="164"/>
      <c r="U951" s="164"/>
      <c r="V951" s="164"/>
      <c r="W951" s="164"/>
      <c r="X951" s="164"/>
      <c r="Y951" s="164"/>
      <c r="Z951" s="164"/>
      <c r="AA951" s="164"/>
      <c r="AB951" s="164"/>
      <c r="AC951" s="164"/>
      <c r="AD951" s="164"/>
      <c r="AE951" s="164"/>
      <c r="AF951" s="164"/>
      <c r="AG951" s="164"/>
    </row>
    <row r="952" ht="15.75" customHeight="1" spans="1:33" x14ac:dyDescent="0.25">
      <c r="A952" s="164"/>
      <c r="B952" s="164"/>
      <c r="C952" s="164"/>
      <c r="D952" s="164"/>
      <c r="E952" s="164"/>
      <c r="F952" s="164"/>
      <c r="G952" s="164"/>
      <c r="H952" s="164"/>
      <c r="I952" s="164"/>
      <c r="J952" s="164"/>
      <c r="K952" s="164"/>
      <c r="L952" s="164"/>
      <c r="M952" s="164"/>
      <c r="N952" s="164"/>
      <c r="O952" s="164"/>
      <c r="P952" s="164"/>
      <c r="Q952" s="164"/>
      <c r="R952" s="164"/>
      <c r="S952" s="164"/>
      <c r="T952" s="164"/>
      <c r="U952" s="164"/>
      <c r="V952" s="164"/>
      <c r="W952" s="164"/>
      <c r="X952" s="164"/>
      <c r="Y952" s="164"/>
      <c r="Z952" s="164"/>
      <c r="AA952" s="164"/>
      <c r="AB952" s="164"/>
      <c r="AC952" s="164"/>
      <c r="AD952" s="164"/>
      <c r="AE952" s="164"/>
      <c r="AF952" s="164"/>
      <c r="AG952" s="164"/>
    </row>
    <row r="953" ht="15.75" customHeight="1" spans="1:33" x14ac:dyDescent="0.25">
      <c r="A953" s="164"/>
      <c r="B953" s="164"/>
      <c r="C953" s="164"/>
      <c r="D953" s="164"/>
      <c r="E953" s="164"/>
      <c r="F953" s="164"/>
      <c r="G953" s="164"/>
      <c r="H953" s="164"/>
      <c r="I953" s="164"/>
      <c r="J953" s="164"/>
      <c r="K953" s="164"/>
      <c r="L953" s="164"/>
      <c r="M953" s="164"/>
      <c r="N953" s="164"/>
      <c r="O953" s="164"/>
      <c r="P953" s="164"/>
      <c r="Q953" s="164"/>
      <c r="R953" s="164"/>
      <c r="S953" s="164"/>
      <c r="T953" s="164"/>
      <c r="U953" s="164"/>
      <c r="V953" s="164"/>
      <c r="W953" s="164"/>
      <c r="X953" s="164"/>
      <c r="Y953" s="164"/>
      <c r="Z953" s="164"/>
      <c r="AA953" s="164"/>
      <c r="AB953" s="164"/>
      <c r="AC953" s="164"/>
      <c r="AD953" s="164"/>
      <c r="AE953" s="164"/>
      <c r="AF953" s="164"/>
      <c r="AG953" s="164"/>
    </row>
    <row r="954" ht="15.75" customHeight="1" spans="1:33" x14ac:dyDescent="0.25">
      <c r="A954" s="164"/>
      <c r="B954" s="164"/>
      <c r="C954" s="164"/>
      <c r="D954" s="164"/>
      <c r="E954" s="164"/>
      <c r="F954" s="164"/>
      <c r="G954" s="164"/>
      <c r="H954" s="164"/>
      <c r="I954" s="164"/>
      <c r="J954" s="164"/>
      <c r="K954" s="164"/>
      <c r="L954" s="164"/>
      <c r="M954" s="164"/>
      <c r="N954" s="164"/>
      <c r="O954" s="164"/>
      <c r="P954" s="164"/>
      <c r="Q954" s="164"/>
      <c r="R954" s="164"/>
      <c r="S954" s="164"/>
      <c r="T954" s="164"/>
      <c r="U954" s="164"/>
      <c r="V954" s="164"/>
      <c r="W954" s="164"/>
      <c r="X954" s="164"/>
      <c r="Y954" s="164"/>
      <c r="Z954" s="164"/>
      <c r="AA954" s="164"/>
      <c r="AB954" s="164"/>
      <c r="AC954" s="164"/>
      <c r="AD954" s="164"/>
      <c r="AE954" s="164"/>
      <c r="AF954" s="164"/>
      <c r="AG954" s="164"/>
    </row>
    <row r="955" ht="15.75" customHeight="1" spans="1:33" x14ac:dyDescent="0.25">
      <c r="A955" s="164"/>
      <c r="B955" s="164"/>
      <c r="C955" s="164"/>
      <c r="D955" s="164"/>
      <c r="E955" s="164"/>
      <c r="F955" s="164"/>
      <c r="G955" s="164"/>
      <c r="H955" s="164"/>
      <c r="I955" s="164"/>
      <c r="J955" s="164"/>
      <c r="K955" s="164"/>
      <c r="L955" s="164"/>
      <c r="M955" s="164"/>
      <c r="N955" s="164"/>
      <c r="O955" s="164"/>
      <c r="P955" s="164"/>
      <c r="Q955" s="164"/>
      <c r="R955" s="164"/>
      <c r="S955" s="164"/>
      <c r="T955" s="164"/>
      <c r="U955" s="164"/>
      <c r="V955" s="164"/>
      <c r="W955" s="164"/>
      <c r="X955" s="164"/>
      <c r="Y955" s="164"/>
      <c r="Z955" s="164"/>
      <c r="AA955" s="164"/>
      <c r="AB955" s="164"/>
      <c r="AC955" s="164"/>
      <c r="AD955" s="164"/>
      <c r="AE955" s="164"/>
      <c r="AF955" s="164"/>
      <c r="AG955" s="164"/>
    </row>
    <row r="956" ht="15.75" customHeight="1" spans="1:33" x14ac:dyDescent="0.25">
      <c r="A956" s="164"/>
      <c r="B956" s="164"/>
      <c r="C956" s="164"/>
      <c r="D956" s="164"/>
      <c r="E956" s="164"/>
      <c r="F956" s="164"/>
      <c r="G956" s="164"/>
      <c r="H956" s="164"/>
      <c r="I956" s="164"/>
      <c r="J956" s="164"/>
      <c r="K956" s="164"/>
      <c r="L956" s="164"/>
      <c r="M956" s="164"/>
      <c r="N956" s="164"/>
      <c r="O956" s="164"/>
      <c r="P956" s="164"/>
      <c r="Q956" s="164"/>
      <c r="R956" s="164"/>
      <c r="S956" s="164"/>
      <c r="T956" s="164"/>
      <c r="U956" s="164"/>
      <c r="V956" s="164"/>
      <c r="W956" s="164"/>
      <c r="X956" s="164"/>
      <c r="Y956" s="164"/>
      <c r="Z956" s="164"/>
      <c r="AA956" s="164"/>
      <c r="AB956" s="164"/>
      <c r="AC956" s="164"/>
      <c r="AD956" s="164"/>
      <c r="AE956" s="164"/>
      <c r="AF956" s="164"/>
      <c r="AG956" s="164"/>
    </row>
    <row r="957" ht="15.75" customHeight="1" spans="1:33" x14ac:dyDescent="0.25">
      <c r="A957" s="164"/>
      <c r="B957" s="164"/>
      <c r="C957" s="164"/>
      <c r="D957" s="164"/>
      <c r="E957" s="164"/>
      <c r="F957" s="164"/>
      <c r="G957" s="164"/>
      <c r="H957" s="164"/>
      <c r="I957" s="164"/>
      <c r="J957" s="164"/>
      <c r="K957" s="164"/>
      <c r="L957" s="164"/>
      <c r="M957" s="164"/>
      <c r="N957" s="164"/>
      <c r="O957" s="164"/>
      <c r="P957" s="164"/>
      <c r="Q957" s="164"/>
      <c r="R957" s="164"/>
      <c r="S957" s="164"/>
      <c r="T957" s="164"/>
      <c r="U957" s="164"/>
      <c r="V957" s="164"/>
      <c r="W957" s="164"/>
      <c r="X957" s="164"/>
      <c r="Y957" s="164"/>
      <c r="Z957" s="164"/>
      <c r="AA957" s="164"/>
      <c r="AB957" s="164"/>
      <c r="AC957" s="164"/>
      <c r="AD957" s="164"/>
      <c r="AE957" s="164"/>
      <c r="AF957" s="164"/>
      <c r="AG957" s="164"/>
    </row>
    <row r="958" ht="15.75" customHeight="1" spans="1:33" x14ac:dyDescent="0.25">
      <c r="A958" s="164"/>
      <c r="B958" s="164"/>
      <c r="C958" s="164"/>
      <c r="D958" s="164"/>
      <c r="E958" s="164"/>
      <c r="F958" s="164"/>
      <c r="G958" s="164"/>
      <c r="H958" s="164"/>
      <c r="I958" s="164"/>
      <c r="J958" s="164"/>
      <c r="K958" s="164"/>
      <c r="L958" s="164"/>
      <c r="M958" s="164"/>
      <c r="N958" s="164"/>
      <c r="O958" s="164"/>
      <c r="P958" s="164"/>
      <c r="Q958" s="164"/>
      <c r="R958" s="164"/>
      <c r="S958" s="164"/>
      <c r="T958" s="164"/>
      <c r="U958" s="164"/>
      <c r="V958" s="164"/>
      <c r="W958" s="164"/>
      <c r="X958" s="164"/>
      <c r="Y958" s="164"/>
      <c r="Z958" s="164"/>
      <c r="AA958" s="164"/>
      <c r="AB958" s="164"/>
      <c r="AC958" s="164"/>
      <c r="AD958" s="164"/>
      <c r="AE958" s="164"/>
      <c r="AF958" s="164"/>
      <c r="AG958" s="164"/>
    </row>
    <row r="959" ht="15.75" customHeight="1" spans="1:33" x14ac:dyDescent="0.25">
      <c r="A959" s="164"/>
      <c r="B959" s="164"/>
      <c r="C959" s="164"/>
      <c r="D959" s="164"/>
      <c r="E959" s="164"/>
      <c r="F959" s="164"/>
      <c r="G959" s="164"/>
      <c r="H959" s="164"/>
      <c r="I959" s="164"/>
      <c r="J959" s="164"/>
      <c r="K959" s="164"/>
      <c r="L959" s="164"/>
      <c r="M959" s="164"/>
      <c r="N959" s="164"/>
      <c r="O959" s="164"/>
      <c r="P959" s="164"/>
      <c r="Q959" s="164"/>
      <c r="R959" s="164"/>
      <c r="S959" s="164"/>
      <c r="T959" s="164"/>
      <c r="U959" s="164"/>
      <c r="V959" s="164"/>
      <c r="W959" s="164"/>
      <c r="X959" s="164"/>
      <c r="Y959" s="164"/>
      <c r="Z959" s="164"/>
      <c r="AA959" s="164"/>
      <c r="AB959" s="164"/>
      <c r="AC959" s="164"/>
      <c r="AD959" s="164"/>
      <c r="AE959" s="164"/>
      <c r="AF959" s="164"/>
      <c r="AG959" s="164"/>
    </row>
    <row r="960" ht="15.75" customHeight="1" spans="1:33" x14ac:dyDescent="0.25">
      <c r="A960" s="164"/>
      <c r="B960" s="164"/>
      <c r="C960" s="164"/>
      <c r="D960" s="164"/>
      <c r="E960" s="164"/>
      <c r="F960" s="164"/>
      <c r="G960" s="164"/>
      <c r="H960" s="164"/>
      <c r="I960" s="164"/>
      <c r="J960" s="164"/>
      <c r="K960" s="164"/>
      <c r="L960" s="164"/>
      <c r="M960" s="164"/>
      <c r="N960" s="164"/>
      <c r="O960" s="164"/>
      <c r="P960" s="164"/>
      <c r="Q960" s="164"/>
      <c r="R960" s="164"/>
      <c r="S960" s="164"/>
      <c r="T960" s="164"/>
      <c r="U960" s="164"/>
      <c r="V960" s="164"/>
      <c r="W960" s="164"/>
      <c r="X960" s="164"/>
      <c r="Y960" s="164"/>
      <c r="Z960" s="164"/>
      <c r="AA960" s="164"/>
      <c r="AB960" s="164"/>
      <c r="AC960" s="164"/>
      <c r="AD960" s="164"/>
      <c r="AE960" s="164"/>
      <c r="AF960" s="164"/>
      <c r="AG960" s="164"/>
    </row>
    <row r="961" ht="15.75" customHeight="1" spans="1:33" x14ac:dyDescent="0.25">
      <c r="A961" s="164"/>
      <c r="B961" s="164"/>
      <c r="C961" s="164"/>
      <c r="D961" s="164"/>
      <c r="E961" s="164"/>
      <c r="F961" s="164"/>
      <c r="G961" s="164"/>
      <c r="H961" s="164"/>
      <c r="I961" s="164"/>
      <c r="J961" s="164"/>
      <c r="K961" s="164"/>
      <c r="L961" s="164"/>
      <c r="M961" s="164"/>
      <c r="N961" s="164"/>
      <c r="O961" s="164"/>
      <c r="P961" s="164"/>
      <c r="Q961" s="164"/>
      <c r="R961" s="164"/>
      <c r="S961" s="164"/>
      <c r="T961" s="164"/>
      <c r="U961" s="164"/>
      <c r="V961" s="164"/>
      <c r="W961" s="164"/>
      <c r="X961" s="164"/>
      <c r="Y961" s="164"/>
      <c r="Z961" s="164"/>
      <c r="AA961" s="164"/>
      <c r="AB961" s="164"/>
      <c r="AC961" s="164"/>
      <c r="AD961" s="164"/>
      <c r="AE961" s="164"/>
      <c r="AF961" s="164"/>
      <c r="AG961" s="164"/>
    </row>
    <row r="962" ht="15.75" customHeight="1" spans="1:33" x14ac:dyDescent="0.25">
      <c r="A962" s="164"/>
      <c r="B962" s="164"/>
      <c r="C962" s="164"/>
      <c r="D962" s="164"/>
      <c r="E962" s="164"/>
      <c r="F962" s="164"/>
      <c r="G962" s="164"/>
      <c r="H962" s="164"/>
      <c r="I962" s="164"/>
      <c r="J962" s="164"/>
      <c r="K962" s="164"/>
      <c r="L962" s="164"/>
      <c r="M962" s="164"/>
      <c r="N962" s="164"/>
      <c r="O962" s="164"/>
      <c r="P962" s="164"/>
      <c r="Q962" s="164"/>
      <c r="R962" s="164"/>
      <c r="S962" s="164"/>
      <c r="T962" s="164"/>
      <c r="U962" s="164"/>
      <c r="V962" s="164"/>
      <c r="W962" s="164"/>
      <c r="X962" s="164"/>
      <c r="Y962" s="164"/>
      <c r="Z962" s="164"/>
      <c r="AA962" s="164"/>
      <c r="AB962" s="164"/>
      <c r="AC962" s="164"/>
      <c r="AD962" s="164"/>
      <c r="AE962" s="164"/>
      <c r="AF962" s="164"/>
      <c r="AG962" s="164"/>
    </row>
    <row r="963" ht="15.75" customHeight="1" spans="1:33" x14ac:dyDescent="0.25">
      <c r="A963" s="164"/>
      <c r="B963" s="164"/>
      <c r="C963" s="164"/>
      <c r="D963" s="164"/>
      <c r="E963" s="164"/>
      <c r="F963" s="164"/>
      <c r="G963" s="164"/>
      <c r="H963" s="164"/>
      <c r="I963" s="164"/>
      <c r="J963" s="164"/>
      <c r="K963" s="164"/>
      <c r="L963" s="164"/>
      <c r="M963" s="164"/>
      <c r="N963" s="164"/>
      <c r="O963" s="164"/>
      <c r="P963" s="164"/>
      <c r="Q963" s="164"/>
      <c r="R963" s="164"/>
      <c r="S963" s="164"/>
      <c r="T963" s="164"/>
      <c r="U963" s="164"/>
      <c r="V963" s="164"/>
      <c r="W963" s="164"/>
      <c r="X963" s="164"/>
      <c r="Y963" s="164"/>
      <c r="Z963" s="164"/>
      <c r="AA963" s="164"/>
      <c r="AB963" s="164"/>
      <c r="AC963" s="164"/>
      <c r="AD963" s="164"/>
      <c r="AE963" s="164"/>
      <c r="AF963" s="164"/>
      <c r="AG963" s="164"/>
    </row>
    <row r="964" ht="15.75" customHeight="1" spans="1:33" x14ac:dyDescent="0.25">
      <c r="A964" s="164"/>
      <c r="B964" s="164"/>
      <c r="C964" s="164"/>
      <c r="D964" s="164"/>
      <c r="E964" s="164"/>
      <c r="F964" s="164"/>
      <c r="G964" s="164"/>
      <c r="H964" s="164"/>
      <c r="I964" s="164"/>
      <c r="J964" s="164"/>
      <c r="K964" s="164"/>
      <c r="L964" s="164"/>
      <c r="M964" s="164"/>
      <c r="N964" s="164"/>
      <c r="O964" s="164"/>
      <c r="P964" s="164"/>
      <c r="Q964" s="164"/>
      <c r="R964" s="164"/>
      <c r="S964" s="164"/>
      <c r="T964" s="164"/>
      <c r="U964" s="164"/>
      <c r="V964" s="164"/>
      <c r="W964" s="164"/>
      <c r="X964" s="164"/>
      <c r="Y964" s="164"/>
      <c r="Z964" s="164"/>
      <c r="AA964" s="164"/>
      <c r="AB964" s="164"/>
      <c r="AC964" s="164"/>
      <c r="AD964" s="164"/>
      <c r="AE964" s="164"/>
      <c r="AF964" s="164"/>
      <c r="AG964" s="164"/>
    </row>
    <row r="965" ht="15.75" customHeight="1" spans="1:33" x14ac:dyDescent="0.25">
      <c r="A965" s="164"/>
      <c r="B965" s="164"/>
      <c r="C965" s="164"/>
      <c r="D965" s="164"/>
      <c r="E965" s="164"/>
      <c r="F965" s="164"/>
      <c r="G965" s="164"/>
      <c r="H965" s="164"/>
      <c r="I965" s="164"/>
      <c r="J965" s="164"/>
      <c r="K965" s="164"/>
      <c r="L965" s="164"/>
      <c r="M965" s="164"/>
      <c r="N965" s="164"/>
      <c r="O965" s="164"/>
      <c r="P965" s="164"/>
      <c r="Q965" s="164"/>
      <c r="R965" s="164"/>
      <c r="S965" s="164"/>
      <c r="T965" s="164"/>
      <c r="U965" s="164"/>
      <c r="V965" s="164"/>
      <c r="W965" s="164"/>
      <c r="X965" s="164"/>
      <c r="Y965" s="164"/>
      <c r="Z965" s="164"/>
      <c r="AA965" s="164"/>
      <c r="AB965" s="164"/>
      <c r="AC965" s="164"/>
      <c r="AD965" s="164"/>
      <c r="AE965" s="164"/>
      <c r="AF965" s="164"/>
      <c r="AG965" s="164"/>
    </row>
    <row r="966" ht="15.75" customHeight="1" spans="1:33" x14ac:dyDescent="0.25">
      <c r="A966" s="164"/>
      <c r="B966" s="164"/>
      <c r="C966" s="164"/>
      <c r="D966" s="164"/>
      <c r="E966" s="164"/>
      <c r="F966" s="164"/>
      <c r="G966" s="164"/>
      <c r="H966" s="164"/>
      <c r="I966" s="164"/>
      <c r="J966" s="164"/>
      <c r="K966" s="164"/>
      <c r="L966" s="164"/>
      <c r="M966" s="164"/>
      <c r="N966" s="164"/>
      <c r="O966" s="164"/>
      <c r="P966" s="164"/>
      <c r="Q966" s="164"/>
      <c r="R966" s="164"/>
      <c r="S966" s="164"/>
      <c r="T966" s="164"/>
      <c r="U966" s="164"/>
      <c r="V966" s="164"/>
      <c r="W966" s="164"/>
      <c r="X966" s="164"/>
      <c r="Y966" s="164"/>
      <c r="Z966" s="164"/>
      <c r="AA966" s="164"/>
      <c r="AB966" s="164"/>
      <c r="AC966" s="164"/>
      <c r="AD966" s="164"/>
      <c r="AE966" s="164"/>
      <c r="AF966" s="164"/>
      <c r="AG966" s="164"/>
    </row>
    <row r="967" ht="15.75" customHeight="1" spans="1:33" x14ac:dyDescent="0.25">
      <c r="A967" s="164"/>
      <c r="B967" s="164"/>
      <c r="C967" s="164"/>
      <c r="D967" s="164"/>
      <c r="E967" s="164"/>
      <c r="F967" s="164"/>
      <c r="G967" s="164"/>
      <c r="H967" s="164"/>
      <c r="I967" s="164"/>
      <c r="J967" s="164"/>
      <c r="K967" s="164"/>
      <c r="L967" s="164"/>
      <c r="M967" s="164"/>
      <c r="N967" s="164"/>
      <c r="O967" s="164"/>
      <c r="P967" s="164"/>
      <c r="Q967" s="164"/>
      <c r="R967" s="164"/>
      <c r="S967" s="164"/>
      <c r="T967" s="164"/>
      <c r="U967" s="164"/>
      <c r="V967" s="164"/>
      <c r="W967" s="164"/>
      <c r="X967" s="164"/>
      <c r="Y967" s="164"/>
      <c r="Z967" s="164"/>
      <c r="AA967" s="164"/>
      <c r="AB967" s="164"/>
      <c r="AC967" s="164"/>
      <c r="AD967" s="164"/>
      <c r="AE967" s="164"/>
      <c r="AF967" s="164"/>
      <c r="AG967" s="164"/>
    </row>
    <row r="968" ht="15.75" customHeight="1" spans="1:33" x14ac:dyDescent="0.25">
      <c r="A968" s="164"/>
      <c r="B968" s="164"/>
      <c r="C968" s="164"/>
      <c r="D968" s="164"/>
      <c r="E968" s="164"/>
      <c r="F968" s="164"/>
      <c r="G968" s="164"/>
      <c r="H968" s="164"/>
      <c r="I968" s="164"/>
      <c r="J968" s="164"/>
      <c r="K968" s="164"/>
      <c r="L968" s="164"/>
      <c r="M968" s="164"/>
      <c r="N968" s="164"/>
      <c r="O968" s="164"/>
      <c r="P968" s="164"/>
      <c r="Q968" s="164"/>
      <c r="R968" s="164"/>
      <c r="S968" s="164"/>
      <c r="T968" s="164"/>
      <c r="U968" s="164"/>
      <c r="V968" s="164"/>
      <c r="W968" s="164"/>
      <c r="X968" s="164"/>
      <c r="Y968" s="164"/>
      <c r="Z968" s="164"/>
      <c r="AA968" s="164"/>
      <c r="AB968" s="164"/>
      <c r="AC968" s="164"/>
      <c r="AD968" s="164"/>
      <c r="AE968" s="164"/>
      <c r="AF968" s="164"/>
      <c r="AG968" s="164"/>
    </row>
    <row r="969" ht="15.75" customHeight="1" spans="1:33" x14ac:dyDescent="0.25">
      <c r="A969" s="164"/>
      <c r="B969" s="164"/>
      <c r="C969" s="164"/>
      <c r="D969" s="164"/>
      <c r="E969" s="164"/>
      <c r="F969" s="164"/>
      <c r="G969" s="164"/>
      <c r="H969" s="164"/>
      <c r="I969" s="164"/>
      <c r="J969" s="164"/>
      <c r="K969" s="164"/>
      <c r="L969" s="164"/>
      <c r="M969" s="164"/>
      <c r="N969" s="164"/>
      <c r="O969" s="164"/>
      <c r="P969" s="164"/>
      <c r="Q969" s="164"/>
      <c r="R969" s="164"/>
      <c r="S969" s="164"/>
      <c r="T969" s="164"/>
      <c r="U969" s="164"/>
      <c r="V969" s="164"/>
      <c r="W969" s="164"/>
      <c r="X969" s="164"/>
      <c r="Y969" s="164"/>
      <c r="Z969" s="164"/>
      <c r="AA969" s="164"/>
      <c r="AB969" s="164"/>
      <c r="AC969" s="164"/>
      <c r="AD969" s="164"/>
      <c r="AE969" s="164"/>
      <c r="AF969" s="164"/>
      <c r="AG969" s="164"/>
    </row>
    <row r="970" ht="15.75" customHeight="1" spans="1:33" x14ac:dyDescent="0.25">
      <c r="A970" s="164"/>
      <c r="B970" s="164"/>
      <c r="C970" s="164"/>
      <c r="D970" s="164"/>
      <c r="E970" s="164"/>
      <c r="F970" s="164"/>
      <c r="G970" s="164"/>
      <c r="H970" s="164"/>
      <c r="I970" s="164"/>
      <c r="J970" s="164"/>
      <c r="K970" s="164"/>
      <c r="L970" s="164"/>
      <c r="M970" s="164"/>
      <c r="N970" s="164"/>
      <c r="O970" s="164"/>
      <c r="P970" s="164"/>
      <c r="Q970" s="164"/>
      <c r="R970" s="164"/>
      <c r="S970" s="164"/>
      <c r="T970" s="164"/>
      <c r="U970" s="164"/>
      <c r="V970" s="164"/>
      <c r="W970" s="164"/>
      <c r="X970" s="164"/>
      <c r="Y970" s="164"/>
      <c r="Z970" s="164"/>
      <c r="AA970" s="164"/>
      <c r="AB970" s="164"/>
      <c r="AC970" s="164"/>
      <c r="AD970" s="164"/>
      <c r="AE970" s="164"/>
      <c r="AF970" s="164"/>
      <c r="AG970" s="164"/>
    </row>
    <row r="971" ht="15.75" customHeight="1" spans="1:33" x14ac:dyDescent="0.25">
      <c r="A971" s="164"/>
      <c r="B971" s="164"/>
      <c r="C971" s="164"/>
      <c r="D971" s="164"/>
      <c r="E971" s="164"/>
      <c r="F971" s="164"/>
      <c r="G971" s="164"/>
      <c r="H971" s="164"/>
      <c r="I971" s="164"/>
      <c r="J971" s="164"/>
      <c r="K971" s="164"/>
      <c r="L971" s="164"/>
      <c r="M971" s="164"/>
      <c r="N971" s="164"/>
      <c r="O971" s="164"/>
      <c r="P971" s="164"/>
      <c r="Q971" s="164"/>
      <c r="R971" s="164"/>
      <c r="S971" s="164"/>
      <c r="T971" s="164"/>
      <c r="U971" s="164"/>
      <c r="V971" s="164"/>
      <c r="W971" s="164"/>
      <c r="X971" s="164"/>
      <c r="Y971" s="164"/>
      <c r="Z971" s="164"/>
      <c r="AA971" s="164"/>
      <c r="AB971" s="164"/>
      <c r="AC971" s="164"/>
      <c r="AD971" s="164"/>
      <c r="AE971" s="164"/>
      <c r="AF971" s="164"/>
      <c r="AG971" s="164"/>
    </row>
    <row r="972" ht="15.75" customHeight="1" spans="1:33" x14ac:dyDescent="0.25">
      <c r="A972" s="164"/>
      <c r="B972" s="164"/>
      <c r="C972" s="164"/>
      <c r="D972" s="164"/>
      <c r="E972" s="164"/>
      <c r="F972" s="164"/>
      <c r="G972" s="164"/>
      <c r="H972" s="164"/>
      <c r="I972" s="164"/>
      <c r="J972" s="164"/>
      <c r="K972" s="164"/>
      <c r="L972" s="164"/>
      <c r="M972" s="164"/>
      <c r="N972" s="164"/>
      <c r="O972" s="164"/>
      <c r="P972" s="164"/>
      <c r="Q972" s="164"/>
      <c r="R972" s="164"/>
      <c r="S972" s="164"/>
      <c r="T972" s="164"/>
      <c r="U972" s="164"/>
      <c r="V972" s="164"/>
      <c r="W972" s="164"/>
      <c r="X972" s="164"/>
      <c r="Y972" s="164"/>
      <c r="Z972" s="164"/>
      <c r="AA972" s="164"/>
      <c r="AB972" s="164"/>
      <c r="AC972" s="164"/>
      <c r="AD972" s="164"/>
      <c r="AE972" s="164"/>
      <c r="AF972" s="164"/>
      <c r="AG972" s="164"/>
    </row>
    <row r="973" ht="15.75" customHeight="1" spans="1:33" x14ac:dyDescent="0.25">
      <c r="A973" s="164"/>
      <c r="B973" s="164"/>
      <c r="C973" s="164"/>
      <c r="D973" s="164"/>
      <c r="E973" s="164"/>
      <c r="F973" s="164"/>
      <c r="G973" s="164"/>
      <c r="H973" s="164"/>
      <c r="I973" s="164"/>
      <c r="J973" s="164"/>
      <c r="K973" s="164"/>
      <c r="L973" s="164"/>
      <c r="M973" s="164"/>
      <c r="N973" s="164"/>
      <c r="O973" s="164"/>
      <c r="P973" s="164"/>
      <c r="Q973" s="164"/>
      <c r="R973" s="164"/>
      <c r="S973" s="164"/>
      <c r="T973" s="164"/>
      <c r="U973" s="164"/>
      <c r="V973" s="164"/>
      <c r="W973" s="164"/>
      <c r="X973" s="164"/>
      <c r="Y973" s="164"/>
      <c r="Z973" s="164"/>
      <c r="AA973" s="164"/>
      <c r="AB973" s="164"/>
      <c r="AC973" s="164"/>
      <c r="AD973" s="164"/>
      <c r="AE973" s="164"/>
      <c r="AF973" s="164"/>
      <c r="AG973" s="164"/>
    </row>
    <row r="974" ht="15.75" customHeight="1" spans="1:33" x14ac:dyDescent="0.25">
      <c r="A974" s="164"/>
      <c r="B974" s="164"/>
      <c r="C974" s="164"/>
      <c r="D974" s="164"/>
      <c r="E974" s="164"/>
      <c r="F974" s="164"/>
      <c r="G974" s="164"/>
      <c r="H974" s="164"/>
      <c r="I974" s="164"/>
      <c r="J974" s="164"/>
      <c r="K974" s="164"/>
      <c r="L974" s="164"/>
      <c r="M974" s="164"/>
      <c r="N974" s="164"/>
      <c r="O974" s="164"/>
      <c r="P974" s="164"/>
      <c r="Q974" s="164"/>
      <c r="R974" s="164"/>
      <c r="S974" s="164"/>
      <c r="T974" s="164"/>
      <c r="U974" s="164"/>
      <c r="V974" s="164"/>
      <c r="W974" s="164"/>
      <c r="X974" s="164"/>
      <c r="Y974" s="164"/>
      <c r="Z974" s="164"/>
      <c r="AA974" s="164"/>
      <c r="AB974" s="164"/>
      <c r="AC974" s="164"/>
      <c r="AD974" s="164"/>
      <c r="AE974" s="164"/>
      <c r="AF974" s="164"/>
      <c r="AG974" s="164"/>
    </row>
    <row r="975" ht="15.75" customHeight="1" spans="1:33" x14ac:dyDescent="0.25">
      <c r="A975" s="164"/>
      <c r="B975" s="164"/>
      <c r="C975" s="164"/>
      <c r="D975" s="164"/>
      <c r="E975" s="164"/>
      <c r="F975" s="164"/>
      <c r="G975" s="164"/>
      <c r="H975" s="164"/>
      <c r="I975" s="164"/>
      <c r="J975" s="164"/>
      <c r="K975" s="164"/>
      <c r="L975" s="164"/>
      <c r="M975" s="164"/>
      <c r="N975" s="164"/>
      <c r="O975" s="164"/>
      <c r="P975" s="164"/>
      <c r="Q975" s="164"/>
      <c r="R975" s="164"/>
      <c r="S975" s="164"/>
      <c r="T975" s="164"/>
      <c r="U975" s="164"/>
      <c r="V975" s="164"/>
      <c r="W975" s="164"/>
      <c r="X975" s="164"/>
      <c r="Y975" s="164"/>
      <c r="Z975" s="164"/>
      <c r="AA975" s="164"/>
      <c r="AB975" s="164"/>
      <c r="AC975" s="164"/>
      <c r="AD975" s="164"/>
      <c r="AE975" s="164"/>
      <c r="AF975" s="164"/>
      <c r="AG975" s="164"/>
    </row>
    <row r="976" ht="15.75" customHeight="1" spans="1:33" x14ac:dyDescent="0.25">
      <c r="A976" s="164"/>
      <c r="B976" s="164"/>
      <c r="C976" s="164"/>
      <c r="D976" s="164"/>
      <c r="E976" s="164"/>
      <c r="F976" s="164"/>
      <c r="G976" s="164"/>
      <c r="H976" s="164"/>
      <c r="I976" s="164"/>
      <c r="J976" s="164"/>
      <c r="K976" s="164"/>
      <c r="L976" s="164"/>
      <c r="M976" s="164"/>
      <c r="N976" s="164"/>
      <c r="O976" s="164"/>
      <c r="P976" s="164"/>
      <c r="Q976" s="164"/>
      <c r="R976" s="164"/>
      <c r="S976" s="164"/>
      <c r="T976" s="164"/>
      <c r="U976" s="164"/>
      <c r="V976" s="164"/>
      <c r="W976" s="164"/>
      <c r="X976" s="164"/>
      <c r="Y976" s="164"/>
      <c r="Z976" s="164"/>
      <c r="AA976" s="164"/>
      <c r="AB976" s="164"/>
      <c r="AC976" s="164"/>
      <c r="AD976" s="164"/>
      <c r="AE976" s="164"/>
      <c r="AF976" s="164"/>
      <c r="AG976" s="164"/>
    </row>
    <row r="977" ht="15.75" customHeight="1" spans="1:33" x14ac:dyDescent="0.25">
      <c r="A977" s="164"/>
      <c r="B977" s="164"/>
      <c r="C977" s="164"/>
      <c r="D977" s="164"/>
      <c r="E977" s="164"/>
      <c r="F977" s="164"/>
      <c r="G977" s="164"/>
      <c r="H977" s="164"/>
      <c r="I977" s="164"/>
      <c r="J977" s="164"/>
      <c r="K977" s="164"/>
      <c r="L977" s="164"/>
      <c r="M977" s="164"/>
      <c r="N977" s="164"/>
      <c r="O977" s="164"/>
      <c r="P977" s="164"/>
      <c r="Q977" s="164"/>
      <c r="R977" s="164"/>
      <c r="S977" s="164"/>
      <c r="T977" s="164"/>
      <c r="U977" s="164"/>
      <c r="V977" s="164"/>
      <c r="W977" s="164"/>
      <c r="X977" s="164"/>
      <c r="Y977" s="164"/>
      <c r="Z977" s="164"/>
      <c r="AA977" s="164"/>
      <c r="AB977" s="164"/>
      <c r="AC977" s="164"/>
      <c r="AD977" s="164"/>
      <c r="AE977" s="164"/>
      <c r="AF977" s="164"/>
      <c r="AG977" s="164"/>
    </row>
    <row r="978" ht="15.75" customHeight="1" spans="1:33" x14ac:dyDescent="0.25">
      <c r="A978" s="164"/>
      <c r="B978" s="164"/>
      <c r="C978" s="164"/>
      <c r="D978" s="164"/>
      <c r="E978" s="164"/>
      <c r="F978" s="164"/>
      <c r="G978" s="164"/>
      <c r="H978" s="164"/>
      <c r="I978" s="164"/>
      <c r="J978" s="164"/>
      <c r="K978" s="164"/>
      <c r="L978" s="164"/>
      <c r="M978" s="164"/>
      <c r="N978" s="164"/>
      <c r="O978" s="164"/>
      <c r="P978" s="164"/>
      <c r="Q978" s="164"/>
      <c r="R978" s="164"/>
      <c r="S978" s="164"/>
      <c r="T978" s="164"/>
      <c r="U978" s="164"/>
      <c r="V978" s="164"/>
      <c r="W978" s="164"/>
      <c r="X978" s="164"/>
      <c r="Y978" s="164"/>
      <c r="Z978" s="164"/>
      <c r="AA978" s="164"/>
      <c r="AB978" s="164"/>
      <c r="AC978" s="164"/>
      <c r="AD978" s="164"/>
      <c r="AE978" s="164"/>
      <c r="AF978" s="164"/>
      <c r="AG978" s="164"/>
    </row>
    <row r="979" ht="15.75" customHeight="1" spans="1:33" x14ac:dyDescent="0.25">
      <c r="A979" s="164"/>
      <c r="B979" s="164"/>
      <c r="C979" s="164"/>
      <c r="D979" s="164"/>
      <c r="E979" s="164"/>
      <c r="F979" s="164"/>
      <c r="G979" s="164"/>
      <c r="H979" s="164"/>
      <c r="I979" s="164"/>
      <c r="J979" s="164"/>
      <c r="K979" s="164"/>
      <c r="L979" s="164"/>
      <c r="M979" s="164"/>
      <c r="N979" s="164"/>
      <c r="O979" s="164"/>
      <c r="P979" s="164"/>
      <c r="Q979" s="164"/>
      <c r="R979" s="164"/>
      <c r="S979" s="164"/>
      <c r="T979" s="164"/>
      <c r="U979" s="164"/>
      <c r="V979" s="164"/>
      <c r="W979" s="164"/>
      <c r="X979" s="164"/>
      <c r="Y979" s="164"/>
      <c r="Z979" s="164"/>
      <c r="AA979" s="164"/>
      <c r="AB979" s="164"/>
      <c r="AC979" s="164"/>
      <c r="AD979" s="164"/>
      <c r="AE979" s="164"/>
      <c r="AF979" s="164"/>
      <c r="AG979" s="164"/>
    </row>
    <row r="980" ht="15.75" customHeight="1" spans="1:33" x14ac:dyDescent="0.25">
      <c r="A980" s="164"/>
      <c r="B980" s="164"/>
      <c r="C980" s="164"/>
      <c r="D980" s="164"/>
      <c r="E980" s="164"/>
      <c r="F980" s="164"/>
      <c r="G980" s="164"/>
      <c r="H980" s="164"/>
      <c r="I980" s="164"/>
      <c r="J980" s="164"/>
      <c r="K980" s="164"/>
      <c r="L980" s="164"/>
      <c r="M980" s="164"/>
      <c r="N980" s="164"/>
      <c r="O980" s="164"/>
      <c r="P980" s="164"/>
      <c r="Q980" s="164"/>
      <c r="R980" s="164"/>
      <c r="S980" s="164"/>
      <c r="T980" s="164"/>
      <c r="U980" s="164"/>
      <c r="V980" s="164"/>
      <c r="W980" s="164"/>
      <c r="X980" s="164"/>
      <c r="Y980" s="164"/>
      <c r="Z980" s="164"/>
      <c r="AA980" s="164"/>
      <c r="AB980" s="164"/>
      <c r="AC980" s="164"/>
      <c r="AD980" s="164"/>
      <c r="AE980" s="164"/>
      <c r="AF980" s="164"/>
      <c r="AG980" s="164"/>
    </row>
    <row r="981" ht="15.75" customHeight="1" spans="1:33" x14ac:dyDescent="0.25">
      <c r="A981" s="164"/>
      <c r="B981" s="164"/>
      <c r="C981" s="164"/>
      <c r="D981" s="164"/>
      <c r="E981" s="164"/>
      <c r="F981" s="164"/>
      <c r="G981" s="164"/>
      <c r="H981" s="164"/>
      <c r="I981" s="164"/>
      <c r="J981" s="164"/>
      <c r="K981" s="164"/>
      <c r="L981" s="164"/>
      <c r="M981" s="164"/>
      <c r="N981" s="164"/>
      <c r="O981" s="164"/>
      <c r="P981" s="164"/>
      <c r="Q981" s="164"/>
      <c r="R981" s="164"/>
      <c r="S981" s="164"/>
      <c r="T981" s="164"/>
      <c r="U981" s="164"/>
      <c r="V981" s="164"/>
      <c r="W981" s="164"/>
      <c r="X981" s="164"/>
      <c r="Y981" s="164"/>
      <c r="Z981" s="164"/>
      <c r="AA981" s="164"/>
      <c r="AB981" s="164"/>
      <c r="AC981" s="164"/>
      <c r="AD981" s="164"/>
      <c r="AE981" s="164"/>
      <c r="AF981" s="164"/>
      <c r="AG981" s="164"/>
    </row>
    <row r="982" ht="15.75" customHeight="1" spans="1:33" x14ac:dyDescent="0.25">
      <c r="A982" s="164"/>
      <c r="B982" s="164"/>
      <c r="C982" s="164"/>
      <c r="D982" s="164"/>
      <c r="E982" s="164"/>
      <c r="F982" s="164"/>
      <c r="G982" s="164"/>
      <c r="H982" s="164"/>
      <c r="I982" s="164"/>
      <c r="J982" s="164"/>
      <c r="K982" s="164"/>
      <c r="L982" s="164"/>
      <c r="M982" s="164"/>
      <c r="N982" s="164"/>
      <c r="O982" s="164"/>
      <c r="P982" s="164"/>
      <c r="Q982" s="164"/>
      <c r="R982" s="164"/>
      <c r="S982" s="164"/>
      <c r="T982" s="164"/>
      <c r="U982" s="164"/>
      <c r="V982" s="164"/>
      <c r="W982" s="164"/>
      <c r="X982" s="164"/>
      <c r="Y982" s="164"/>
      <c r="Z982" s="164"/>
      <c r="AA982" s="164"/>
      <c r="AB982" s="164"/>
      <c r="AC982" s="164"/>
      <c r="AD982" s="164"/>
      <c r="AE982" s="164"/>
      <c r="AF982" s="164"/>
      <c r="AG982" s="164"/>
    </row>
    <row r="983" ht="15.75" customHeight="1" spans="1:33" x14ac:dyDescent="0.25">
      <c r="A983" s="164"/>
      <c r="B983" s="164"/>
      <c r="C983" s="164"/>
      <c r="D983" s="164"/>
      <c r="E983" s="164"/>
      <c r="F983" s="164"/>
      <c r="G983" s="164"/>
      <c r="H983" s="164"/>
      <c r="I983" s="164"/>
      <c r="J983" s="164"/>
      <c r="K983" s="164"/>
      <c r="L983" s="164"/>
      <c r="M983" s="164"/>
      <c r="N983" s="164"/>
      <c r="O983" s="164"/>
      <c r="P983" s="164"/>
      <c r="Q983" s="164"/>
      <c r="R983" s="164"/>
      <c r="S983" s="164"/>
      <c r="T983" s="164"/>
      <c r="U983" s="164"/>
      <c r="V983" s="164"/>
      <c r="W983" s="164"/>
      <c r="X983" s="164"/>
      <c r="Y983" s="164"/>
      <c r="Z983" s="164"/>
      <c r="AA983" s="164"/>
      <c r="AB983" s="164"/>
      <c r="AC983" s="164"/>
      <c r="AD983" s="164"/>
      <c r="AE983" s="164"/>
      <c r="AF983" s="164"/>
      <c r="AG983" s="164"/>
    </row>
    <row r="984" ht="15.75" customHeight="1" spans="1:33" x14ac:dyDescent="0.25">
      <c r="A984" s="164"/>
      <c r="B984" s="164"/>
      <c r="C984" s="164"/>
      <c r="D984" s="164"/>
      <c r="E984" s="164"/>
      <c r="F984" s="164"/>
      <c r="G984" s="164"/>
      <c r="H984" s="164"/>
      <c r="I984" s="164"/>
      <c r="J984" s="164"/>
      <c r="K984" s="164"/>
      <c r="L984" s="164"/>
      <c r="M984" s="164"/>
      <c r="N984" s="164"/>
      <c r="O984" s="164"/>
      <c r="P984" s="164"/>
      <c r="Q984" s="164"/>
      <c r="R984" s="164"/>
      <c r="S984" s="164"/>
      <c r="T984" s="164"/>
      <c r="U984" s="164"/>
      <c r="V984" s="164"/>
      <c r="W984" s="164"/>
      <c r="X984" s="164"/>
      <c r="Y984" s="164"/>
      <c r="Z984" s="164"/>
      <c r="AA984" s="164"/>
      <c r="AB984" s="164"/>
      <c r="AC984" s="164"/>
      <c r="AD984" s="164"/>
      <c r="AE984" s="164"/>
      <c r="AF984" s="164"/>
      <c r="AG984" s="164"/>
    </row>
    <row r="985" ht="15.75" customHeight="1" spans="1:33" x14ac:dyDescent="0.25">
      <c r="A985" s="164"/>
      <c r="B985" s="164"/>
      <c r="C985" s="164"/>
      <c r="D985" s="164"/>
      <c r="E985" s="164"/>
      <c r="F985" s="164"/>
      <c r="G985" s="164"/>
      <c r="H985" s="164"/>
      <c r="I985" s="164"/>
      <c r="J985" s="164"/>
      <c r="K985" s="164"/>
      <c r="L985" s="164"/>
      <c r="M985" s="164"/>
      <c r="N985" s="164"/>
      <c r="O985" s="164"/>
      <c r="P985" s="164"/>
      <c r="Q985" s="164"/>
      <c r="R985" s="164"/>
      <c r="S985" s="164"/>
      <c r="T985" s="164"/>
      <c r="U985" s="164"/>
      <c r="V985" s="164"/>
      <c r="W985" s="164"/>
      <c r="X985" s="164"/>
      <c r="Y985" s="164"/>
      <c r="Z985" s="164"/>
      <c r="AA985" s="164"/>
      <c r="AB985" s="164"/>
      <c r="AC985" s="164"/>
      <c r="AD985" s="164"/>
      <c r="AE985" s="164"/>
      <c r="AF985" s="164"/>
      <c r="AG985" s="164"/>
    </row>
    <row r="986" ht="15.75" customHeight="1" spans="1:33" x14ac:dyDescent="0.25">
      <c r="A986" s="164"/>
      <c r="B986" s="164"/>
      <c r="C986" s="164"/>
      <c r="D986" s="164"/>
      <c r="E986" s="164"/>
      <c r="F986" s="164"/>
      <c r="G986" s="164"/>
      <c r="H986" s="164"/>
      <c r="I986" s="164"/>
      <c r="J986" s="164"/>
      <c r="K986" s="164"/>
      <c r="L986" s="164"/>
      <c r="M986" s="164"/>
      <c r="N986" s="164"/>
      <c r="O986" s="164"/>
      <c r="P986" s="164"/>
      <c r="Q986" s="164"/>
      <c r="R986" s="164"/>
      <c r="S986" s="164"/>
      <c r="T986" s="164"/>
      <c r="U986" s="164"/>
      <c r="V986" s="164"/>
      <c r="W986" s="164"/>
      <c r="X986" s="164"/>
      <c r="Y986" s="164"/>
      <c r="Z986" s="164"/>
      <c r="AA986" s="164"/>
      <c r="AB986" s="164"/>
      <c r="AC986" s="164"/>
      <c r="AD986" s="164"/>
      <c r="AE986" s="164"/>
      <c r="AF986" s="164"/>
      <c r="AG986" s="164"/>
    </row>
    <row r="987" ht="15.75" customHeight="1" spans="1:33" x14ac:dyDescent="0.25">
      <c r="A987" s="164"/>
      <c r="B987" s="164"/>
      <c r="C987" s="164"/>
      <c r="D987" s="164"/>
      <c r="E987" s="164"/>
      <c r="F987" s="164"/>
      <c r="G987" s="164"/>
      <c r="H987" s="164"/>
      <c r="I987" s="164"/>
      <c r="J987" s="164"/>
      <c r="K987" s="164"/>
      <c r="L987" s="164"/>
      <c r="M987" s="164"/>
      <c r="N987" s="164"/>
      <c r="O987" s="164"/>
      <c r="P987" s="164"/>
      <c r="Q987" s="164"/>
      <c r="R987" s="164"/>
      <c r="S987" s="164"/>
      <c r="T987" s="164"/>
      <c r="U987" s="164"/>
      <c r="V987" s="164"/>
      <c r="W987" s="164"/>
      <c r="X987" s="164"/>
      <c r="Y987" s="164"/>
      <c r="Z987" s="164"/>
      <c r="AA987" s="164"/>
      <c r="AB987" s="164"/>
      <c r="AC987" s="164"/>
      <c r="AD987" s="164"/>
      <c r="AE987" s="164"/>
      <c r="AF987" s="164"/>
      <c r="AG987" s="164"/>
    </row>
    <row r="988" ht="15.75" customHeight="1" spans="1:33" x14ac:dyDescent="0.25">
      <c r="A988" s="164"/>
      <c r="B988" s="164"/>
      <c r="C988" s="164"/>
      <c r="D988" s="164"/>
      <c r="E988" s="164"/>
      <c r="F988" s="164"/>
      <c r="G988" s="164"/>
      <c r="H988" s="164"/>
      <c r="I988" s="164"/>
      <c r="J988" s="164"/>
      <c r="K988" s="164"/>
      <c r="L988" s="164"/>
      <c r="M988" s="164"/>
      <c r="N988" s="164"/>
      <c r="O988" s="164"/>
      <c r="P988" s="164"/>
      <c r="Q988" s="164"/>
      <c r="R988" s="164"/>
      <c r="S988" s="164"/>
      <c r="T988" s="164"/>
      <c r="U988" s="164"/>
      <c r="V988" s="164"/>
      <c r="W988" s="164"/>
      <c r="X988" s="164"/>
      <c r="Y988" s="164"/>
      <c r="Z988" s="164"/>
      <c r="AA988" s="164"/>
      <c r="AB988" s="164"/>
      <c r="AC988" s="164"/>
      <c r="AD988" s="164"/>
      <c r="AE988" s="164"/>
      <c r="AF988" s="164"/>
      <c r="AG988" s="164"/>
    </row>
    <row r="989" ht="15.75" customHeight="1" spans="1:33" x14ac:dyDescent="0.25">
      <c r="A989" s="164"/>
      <c r="B989" s="164"/>
      <c r="C989" s="164"/>
      <c r="D989" s="164"/>
      <c r="E989" s="164"/>
      <c r="F989" s="164"/>
      <c r="G989" s="164"/>
      <c r="H989" s="164"/>
      <c r="I989" s="164"/>
      <c r="J989" s="164"/>
      <c r="K989" s="164"/>
      <c r="L989" s="164"/>
      <c r="M989" s="164"/>
      <c r="N989" s="164"/>
      <c r="O989" s="164"/>
      <c r="P989" s="164"/>
      <c r="Q989" s="164"/>
      <c r="R989" s="164"/>
      <c r="S989" s="164"/>
      <c r="T989" s="164"/>
      <c r="U989" s="164"/>
      <c r="V989" s="164"/>
      <c r="W989" s="164"/>
      <c r="X989" s="164"/>
      <c r="Y989" s="164"/>
      <c r="Z989" s="164"/>
      <c r="AA989" s="164"/>
      <c r="AB989" s="164"/>
      <c r="AC989" s="164"/>
      <c r="AD989" s="164"/>
      <c r="AE989" s="164"/>
      <c r="AF989" s="164"/>
      <c r="AG989" s="164"/>
    </row>
    <row r="990" ht="15.75" customHeight="1" spans="1:33" x14ac:dyDescent="0.25">
      <c r="A990" s="164"/>
      <c r="B990" s="164"/>
      <c r="C990" s="164"/>
      <c r="D990" s="164"/>
      <c r="E990" s="164"/>
      <c r="F990" s="164"/>
      <c r="G990" s="164"/>
      <c r="H990" s="164"/>
      <c r="I990" s="164"/>
      <c r="J990" s="164"/>
      <c r="K990" s="164"/>
      <c r="L990" s="164"/>
      <c r="M990" s="164"/>
      <c r="N990" s="164"/>
      <c r="O990" s="164"/>
      <c r="P990" s="164"/>
      <c r="Q990" s="164"/>
      <c r="R990" s="164"/>
      <c r="S990" s="164"/>
      <c r="T990" s="164"/>
      <c r="U990" s="164"/>
      <c r="V990" s="164"/>
      <c r="W990" s="164"/>
      <c r="X990" s="164"/>
      <c r="Y990" s="164"/>
      <c r="Z990" s="164"/>
      <c r="AA990" s="164"/>
      <c r="AB990" s="164"/>
      <c r="AC990" s="164"/>
      <c r="AD990" s="164"/>
      <c r="AE990" s="164"/>
      <c r="AF990" s="164"/>
      <c r="AG990" s="164"/>
    </row>
    <row r="991" ht="15.75" customHeight="1" spans="1:33" x14ac:dyDescent="0.25">
      <c r="A991" s="164"/>
      <c r="B991" s="164"/>
      <c r="C991" s="164"/>
      <c r="D991" s="164"/>
      <c r="E991" s="164"/>
      <c r="F991" s="164"/>
      <c r="G991" s="164"/>
      <c r="H991" s="164"/>
      <c r="I991" s="164"/>
      <c r="J991" s="164"/>
      <c r="K991" s="164"/>
      <c r="L991" s="164"/>
      <c r="M991" s="164"/>
      <c r="N991" s="164"/>
      <c r="O991" s="164"/>
      <c r="P991" s="164"/>
      <c r="Q991" s="164"/>
      <c r="R991" s="164"/>
      <c r="S991" s="164"/>
      <c r="T991" s="164"/>
      <c r="U991" s="164"/>
      <c r="V991" s="164"/>
      <c r="W991" s="164"/>
      <c r="X991" s="164"/>
      <c r="Y991" s="164"/>
      <c r="Z991" s="164"/>
      <c r="AA991" s="164"/>
      <c r="AB991" s="164"/>
      <c r="AC991" s="164"/>
      <c r="AD991" s="164"/>
      <c r="AE991" s="164"/>
      <c r="AF991" s="164"/>
      <c r="AG991" s="164"/>
    </row>
    <row r="992" ht="15.75" customHeight="1" spans="1:33" x14ac:dyDescent="0.25">
      <c r="A992" s="164"/>
      <c r="B992" s="164"/>
      <c r="C992" s="164"/>
      <c r="D992" s="164"/>
      <c r="E992" s="164"/>
      <c r="F992" s="164"/>
      <c r="G992" s="164"/>
      <c r="H992" s="164"/>
      <c r="I992" s="164"/>
      <c r="J992" s="164"/>
      <c r="K992" s="164"/>
      <c r="L992" s="164"/>
      <c r="M992" s="164"/>
      <c r="N992" s="164"/>
      <c r="O992" s="164"/>
      <c r="P992" s="164"/>
      <c r="Q992" s="164"/>
      <c r="R992" s="164"/>
      <c r="S992" s="164"/>
      <c r="T992" s="164"/>
      <c r="U992" s="164"/>
      <c r="V992" s="164"/>
      <c r="W992" s="164"/>
      <c r="X992" s="164"/>
      <c r="Y992" s="164"/>
      <c r="Z992" s="164"/>
      <c r="AA992" s="164"/>
      <c r="AB992" s="164"/>
      <c r="AC992" s="164"/>
      <c r="AD992" s="164"/>
      <c r="AE992" s="164"/>
      <c r="AF992" s="164"/>
      <c r="AG992" s="164"/>
    </row>
    <row r="993" ht="15.75" customHeight="1" spans="1:33" x14ac:dyDescent="0.25">
      <c r="A993" s="164"/>
      <c r="B993" s="164"/>
      <c r="C993" s="164"/>
      <c r="D993" s="164"/>
      <c r="E993" s="164"/>
      <c r="F993" s="164"/>
      <c r="G993" s="164"/>
      <c r="H993" s="164"/>
      <c r="I993" s="164"/>
      <c r="J993" s="164"/>
      <c r="K993" s="164"/>
      <c r="L993" s="164"/>
      <c r="M993" s="164"/>
      <c r="N993" s="164"/>
      <c r="O993" s="164"/>
      <c r="P993" s="164"/>
      <c r="Q993" s="164"/>
      <c r="R993" s="164"/>
      <c r="S993" s="164"/>
      <c r="T993" s="164"/>
      <c r="U993" s="164"/>
      <c r="V993" s="164"/>
      <c r="W993" s="164"/>
      <c r="X993" s="164"/>
      <c r="Y993" s="164"/>
      <c r="Z993" s="164"/>
      <c r="AA993" s="164"/>
      <c r="AB993" s="164"/>
      <c r="AC993" s="164"/>
      <c r="AD993" s="164"/>
      <c r="AE993" s="164"/>
      <c r="AF993" s="164"/>
      <c r="AG993" s="164"/>
    </row>
    <row r="994" ht="15.75" customHeight="1" spans="1:33" x14ac:dyDescent="0.25">
      <c r="A994" s="164"/>
      <c r="B994" s="164"/>
      <c r="C994" s="164"/>
      <c r="D994" s="164"/>
      <c r="E994" s="164"/>
      <c r="F994" s="164"/>
      <c r="G994" s="164"/>
      <c r="H994" s="164"/>
      <c r="I994" s="164"/>
      <c r="J994" s="164"/>
      <c r="K994" s="164"/>
      <c r="L994" s="164"/>
      <c r="M994" s="164"/>
      <c r="N994" s="164"/>
      <c r="O994" s="164"/>
      <c r="P994" s="164"/>
      <c r="Q994" s="164"/>
      <c r="R994" s="164"/>
      <c r="S994" s="164"/>
      <c r="T994" s="164"/>
      <c r="U994" s="164"/>
      <c r="V994" s="164"/>
      <c r="W994" s="164"/>
      <c r="X994" s="164"/>
      <c r="Y994" s="164"/>
      <c r="Z994" s="164"/>
      <c r="AA994" s="164"/>
      <c r="AB994" s="164"/>
      <c r="AC994" s="164"/>
      <c r="AD994" s="164"/>
      <c r="AE994" s="164"/>
      <c r="AF994" s="164"/>
      <c r="AG994" s="164"/>
    </row>
    <row r="995" ht="15.75" customHeight="1" spans="1:33" x14ac:dyDescent="0.25">
      <c r="A995" s="164"/>
      <c r="B995" s="164"/>
      <c r="C995" s="164"/>
      <c r="D995" s="164"/>
      <c r="E995" s="164"/>
      <c r="F995" s="164"/>
      <c r="G995" s="164"/>
      <c r="H995" s="164"/>
      <c r="I995" s="164"/>
      <c r="J995" s="164"/>
      <c r="K995" s="164"/>
      <c r="L995" s="164"/>
      <c r="M995" s="164"/>
      <c r="N995" s="164"/>
      <c r="O995" s="164"/>
      <c r="P995" s="164"/>
      <c r="Q995" s="164"/>
      <c r="R995" s="164"/>
      <c r="S995" s="164"/>
      <c r="T995" s="164"/>
      <c r="U995" s="164"/>
      <c r="V995" s="164"/>
      <c r="W995" s="164"/>
      <c r="X995" s="164"/>
      <c r="Y995" s="164"/>
      <c r="Z995" s="164"/>
      <c r="AA995" s="164"/>
      <c r="AB995" s="164"/>
      <c r="AC995" s="164"/>
      <c r="AD995" s="164"/>
      <c r="AE995" s="164"/>
      <c r="AF995" s="164"/>
      <c r="AG995" s="164"/>
    </row>
    <row r="996" ht="15.75" customHeight="1" spans="1:33" x14ac:dyDescent="0.25">
      <c r="A996" s="164"/>
      <c r="B996" s="164"/>
      <c r="C996" s="164"/>
      <c r="D996" s="164"/>
      <c r="E996" s="164"/>
      <c r="F996" s="164"/>
      <c r="G996" s="164"/>
      <c r="H996" s="164"/>
      <c r="I996" s="164"/>
      <c r="J996" s="164"/>
      <c r="K996" s="164"/>
      <c r="L996" s="164"/>
      <c r="M996" s="164"/>
      <c r="N996" s="164"/>
      <c r="O996" s="164"/>
      <c r="P996" s="164"/>
      <c r="Q996" s="164"/>
      <c r="R996" s="164"/>
      <c r="S996" s="164"/>
      <c r="T996" s="164"/>
      <c r="U996" s="164"/>
      <c r="V996" s="164"/>
      <c r="W996" s="164"/>
      <c r="X996" s="164"/>
      <c r="Y996" s="164"/>
      <c r="Z996" s="164"/>
      <c r="AA996" s="164"/>
      <c r="AB996" s="164"/>
      <c r="AC996" s="164"/>
      <c r="AD996" s="164"/>
      <c r="AE996" s="164"/>
      <c r="AF996" s="164"/>
      <c r="AG996" s="164"/>
    </row>
    <row r="997" ht="15.75" customHeight="1" spans="1:33" x14ac:dyDescent="0.25">
      <c r="A997" s="164"/>
      <c r="B997" s="164"/>
      <c r="C997" s="164"/>
      <c r="D997" s="164"/>
      <c r="E997" s="164"/>
      <c r="F997" s="164"/>
      <c r="G997" s="164"/>
      <c r="H997" s="164"/>
      <c r="I997" s="164"/>
      <c r="J997" s="164"/>
      <c r="K997" s="164"/>
      <c r="L997" s="164"/>
      <c r="M997" s="164"/>
      <c r="N997" s="164"/>
      <c r="O997" s="164"/>
      <c r="P997" s="164"/>
      <c r="Q997" s="164"/>
      <c r="R997" s="164"/>
      <c r="S997" s="164"/>
      <c r="T997" s="164"/>
      <c r="U997" s="164"/>
      <c r="V997" s="164"/>
      <c r="W997" s="164"/>
      <c r="X997" s="164"/>
      <c r="Y997" s="164"/>
      <c r="Z997" s="164"/>
      <c r="AA997" s="164"/>
      <c r="AB997" s="164"/>
      <c r="AC997" s="164"/>
      <c r="AD997" s="164"/>
      <c r="AE997" s="164"/>
      <c r="AF997" s="164"/>
      <c r="AG997" s="164"/>
    </row>
    <row r="998" ht="15.75" customHeight="1" spans="1:33" x14ac:dyDescent="0.25">
      <c r="A998" s="164"/>
      <c r="B998" s="164"/>
      <c r="C998" s="164"/>
      <c r="D998" s="164"/>
      <c r="E998" s="164"/>
      <c r="F998" s="164"/>
      <c r="G998" s="164"/>
      <c r="H998" s="164"/>
      <c r="I998" s="164"/>
      <c r="J998" s="164"/>
      <c r="K998" s="164"/>
      <c r="L998" s="164"/>
      <c r="M998" s="164"/>
      <c r="N998" s="164"/>
      <c r="O998" s="164"/>
      <c r="P998" s="164"/>
      <c r="Q998" s="164"/>
      <c r="R998" s="164"/>
      <c r="S998" s="164"/>
      <c r="T998" s="164"/>
      <c r="U998" s="164"/>
      <c r="V998" s="164"/>
      <c r="W998" s="164"/>
      <c r="X998" s="164"/>
      <c r="Y998" s="164"/>
      <c r="Z998" s="164"/>
      <c r="AA998" s="164"/>
      <c r="AB998" s="164"/>
      <c r="AC998" s="164"/>
      <c r="AD998" s="164"/>
      <c r="AE998" s="164"/>
      <c r="AF998" s="164"/>
      <c r="AG998" s="164"/>
    </row>
    <row r="999" ht="15.75" customHeight="1" spans="1:33" x14ac:dyDescent="0.25">
      <c r="A999" s="164"/>
      <c r="B999" s="164"/>
      <c r="C999" s="164"/>
      <c r="D999" s="164"/>
      <c r="E999" s="164"/>
      <c r="F999" s="164"/>
      <c r="G999" s="164"/>
      <c r="H999" s="164"/>
      <c r="I999" s="164"/>
      <c r="J999" s="164"/>
      <c r="K999" s="164"/>
      <c r="L999" s="164"/>
      <c r="M999" s="164"/>
      <c r="N999" s="164"/>
      <c r="O999" s="164"/>
      <c r="P999" s="164"/>
      <c r="Q999" s="164"/>
      <c r="R999" s="164"/>
      <c r="S999" s="164"/>
      <c r="T999" s="164"/>
      <c r="U999" s="164"/>
      <c r="V999" s="164"/>
      <c r="W999" s="164"/>
      <c r="X999" s="164"/>
      <c r="Y999" s="164"/>
      <c r="Z999" s="164"/>
      <c r="AA999" s="164"/>
      <c r="AB999" s="164"/>
      <c r="AC999" s="164"/>
      <c r="AD999" s="164"/>
      <c r="AE999" s="164"/>
      <c r="AF999" s="164"/>
      <c r="AG999" s="164"/>
    </row>
  </sheetData>
  <pageMargins left="0.7" right="0.7" top="0.75" bottom="0.75" header="0" footer="0"/>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00"/>
    <outlinePr summaryBelow="0" summaryRight="0"/>
  </sheetPr>
  <dimension ref="A1:AA971"/>
  <sheetViews>
    <sheetView workbookViewId="0" showGridLines="0" zoomScale="100" zoomScaleNormal="100">
      <selection activeCell="D12" sqref="D12"/>
    </sheetView>
  </sheetViews>
  <sheetFormatPr defaultRowHeight="15" outlineLevelRow="0" outlineLevelCol="0" x14ac:dyDescent="0" defaultColWidth="14.44140625"/>
  <cols>
    <col min="1" max="2" width="2.109375" customWidth="1"/>
    <col min="3" max="3" width="33.109375" customWidth="1"/>
    <col min="4" max="4" width="14.44140625" customWidth="1"/>
    <col min="5" max="5" width="18.5546875" customWidth="1"/>
    <col min="6" max="6" width="4.109375" customWidth="1"/>
    <col min="7" max="7" width="7.88671875" customWidth="1"/>
    <col min="8" max="8" width="8.109375" customWidth="1"/>
    <col min="9" max="14" width="7.44140625" customWidth="1"/>
    <col min="15" max="15" width="7.88671875" customWidth="1"/>
    <col min="16" max="19" width="7.44140625" customWidth="1"/>
    <col min="20" max="20" width="9.44140625" customWidth="1"/>
    <col min="21" max="21" width="7.88671875" customWidth="1"/>
    <col min="22" max="22" width="7.44140625" customWidth="1"/>
  </cols>
  <sheetData>
    <row r="1" ht="14.4" customHeight="1" spans="1:27" x14ac:dyDescent="0.25">
      <c r="A1" s="195"/>
      <c r="B1" s="195"/>
      <c r="C1" s="196" t="s">
        <v>442</v>
      </c>
      <c r="D1" s="197" t="s">
        <v>443</v>
      </c>
      <c r="E1" s="196"/>
      <c r="F1" s="196"/>
      <c r="G1" s="196"/>
      <c r="H1" s="198"/>
      <c r="I1" s="199"/>
      <c r="J1" s="199"/>
      <c r="K1" s="199"/>
      <c r="L1" s="199"/>
      <c r="M1" s="199"/>
      <c r="N1" s="199"/>
      <c r="O1" s="199"/>
      <c r="P1" s="199"/>
      <c r="Q1" s="199"/>
      <c r="R1" s="199"/>
      <c r="S1" s="199"/>
      <c r="T1" s="199"/>
      <c r="U1" s="199"/>
      <c r="V1" s="199"/>
      <c r="W1" s="196"/>
      <c r="X1" s="196"/>
      <c r="Y1" s="196"/>
      <c r="Z1" s="196"/>
      <c r="AA1" s="196"/>
    </row>
    <row r="2" ht="14.4" customHeight="1" spans="1:27" x14ac:dyDescent="0.25">
      <c r="A2" s="200"/>
      <c r="B2" s="201"/>
      <c r="C2" s="196" t="s">
        <v>444</v>
      </c>
      <c r="D2" s="197" t="s">
        <v>445</v>
      </c>
      <c r="E2" s="201"/>
      <c r="F2" s="201"/>
      <c r="G2" s="201"/>
      <c r="H2" s="202"/>
      <c r="I2" s="203"/>
      <c r="J2" s="203"/>
      <c r="K2" s="203"/>
      <c r="L2" s="203"/>
      <c r="M2" s="203"/>
      <c r="N2" s="203"/>
      <c r="O2" s="203"/>
      <c r="P2" s="203"/>
      <c r="Q2" s="203"/>
      <c r="R2" s="203"/>
      <c r="S2" s="203"/>
      <c r="T2" s="203"/>
      <c r="U2" s="203"/>
      <c r="V2" s="203"/>
      <c r="W2" s="201"/>
      <c r="X2" s="201"/>
      <c r="Y2" s="201"/>
      <c r="Z2" s="201"/>
      <c r="AA2" s="201"/>
    </row>
    <row r="3" ht="14.4" customHeight="1" spans="1:27" x14ac:dyDescent="0.25">
      <c r="A3" s="204"/>
      <c r="B3" s="195"/>
      <c r="C3" s="196"/>
      <c r="D3" s="205"/>
      <c r="E3" s="199"/>
      <c r="F3" s="196"/>
      <c r="G3" s="196"/>
      <c r="H3" s="198"/>
      <c r="I3" s="199"/>
      <c r="J3" s="199"/>
      <c r="K3" s="199"/>
      <c r="L3" s="199"/>
      <c r="M3" s="199"/>
      <c r="N3" s="199"/>
      <c r="O3" s="199"/>
      <c r="P3" s="199"/>
      <c r="Q3" s="199"/>
      <c r="R3" s="199"/>
      <c r="S3" s="199"/>
      <c r="T3" s="199"/>
      <c r="U3" s="199"/>
      <c r="V3" s="199"/>
      <c r="W3" s="196"/>
      <c r="X3" s="196"/>
      <c r="Y3" s="196"/>
      <c r="Z3" s="196"/>
      <c r="AA3" s="196"/>
    </row>
    <row r="4" ht="14.4" customHeight="1" spans="1:27" x14ac:dyDescent="0.25">
      <c r="A4" s="204"/>
      <c r="B4" s="206" t="s">
        <v>417</v>
      </c>
      <c r="C4" s="207" t="s">
        <v>418</v>
      </c>
      <c r="D4" s="208" t="s">
        <v>446</v>
      </c>
      <c r="E4" s="209" t="s">
        <v>447</v>
      </c>
      <c r="F4" s="196"/>
      <c r="V4" s="199"/>
      <c r="W4" s="196"/>
      <c r="X4" s="196"/>
      <c r="Y4" s="196"/>
      <c r="Z4" s="196"/>
      <c r="AA4" s="196"/>
    </row>
    <row r="5" ht="14.4" customHeight="1" spans="1:27" x14ac:dyDescent="0.25">
      <c r="A5" s="195"/>
      <c r="B5" s="195">
        <v>1</v>
      </c>
      <c r="C5" s="210" t="str">
        <f>G11</f>
        <v>Indianna Dunes NP</v>
      </c>
      <c r="D5" s="205" t="s">
        <v>448</v>
      </c>
      <c r="E5" s="211">
        <f>T13</f>
        <v>2834180</v>
      </c>
      <c r="F5" s="196"/>
      <c r="V5" s="199"/>
      <c r="W5" s="196"/>
      <c r="X5" s="196"/>
      <c r="Y5" s="196"/>
      <c r="Z5" s="196"/>
      <c r="AA5" s="196"/>
    </row>
    <row r="6" ht="14.4" customHeight="1" spans="1:27" x14ac:dyDescent="0.25">
      <c r="A6" s="195"/>
      <c r="B6" s="195">
        <v>2</v>
      </c>
      <c r="C6" s="210" t="str">
        <f>G29</f>
        <v>George Rogers Clark NHP</v>
      </c>
      <c r="D6" s="205" t="s">
        <v>449</v>
      </c>
      <c r="E6" s="211">
        <f>T31</f>
        <v>123229</v>
      </c>
      <c r="F6" s="196"/>
      <c r="V6" s="199"/>
      <c r="W6" s="196"/>
      <c r="X6" s="196"/>
      <c r="Y6" s="196"/>
      <c r="Z6" s="196"/>
      <c r="AA6" s="196"/>
    </row>
    <row r="7" ht="14.4" customHeight="1" spans="1:27" x14ac:dyDescent="0.25">
      <c r="A7" s="195"/>
      <c r="B7" s="195">
        <v>3</v>
      </c>
      <c r="C7" s="210" t="str">
        <f>G47</f>
        <v>Lincoln Boyhood NMEM</v>
      </c>
      <c r="D7" s="205" t="s">
        <v>450</v>
      </c>
      <c r="E7" s="211">
        <f>T49</f>
        <v>105819</v>
      </c>
      <c r="F7" s="196"/>
      <c r="V7" s="199"/>
      <c r="W7" s="196"/>
      <c r="X7" s="196"/>
      <c r="Y7" s="196"/>
      <c r="Z7" s="196"/>
      <c r="AA7" s="196"/>
    </row>
    <row r="8" ht="14.4" customHeight="1" spans="1:27" x14ac:dyDescent="0.25">
      <c r="A8" s="195"/>
      <c r="B8" s="195"/>
      <c r="C8" s="210"/>
      <c r="D8" s="205"/>
      <c r="E8" s="212"/>
      <c r="F8" s="196"/>
      <c r="V8" s="199"/>
      <c r="W8" s="196"/>
      <c r="X8" s="196"/>
      <c r="Y8" s="196"/>
      <c r="Z8" s="196"/>
      <c r="AA8" s="196"/>
    </row>
    <row r="9" ht="14.4" customHeight="1" spans="1:27" x14ac:dyDescent="0.25">
      <c r="A9" s="195"/>
      <c r="B9" s="196"/>
      <c r="C9" s="196"/>
      <c r="D9" s="213" t="s">
        <v>304</v>
      </c>
      <c r="E9" s="214">
        <f>SUM(E5:E8)</f>
        <v>3063228</v>
      </c>
      <c r="F9" s="196"/>
      <c r="W9" s="196"/>
      <c r="X9" s="196"/>
      <c r="Y9" s="196"/>
      <c r="Z9" s="196"/>
      <c r="AA9" s="196"/>
    </row>
    <row r="10" ht="14.4" customHeight="1" spans="1:27" x14ac:dyDescent="0.25">
      <c r="A10" s="196"/>
      <c r="B10" s="196"/>
      <c r="C10" s="196"/>
      <c r="D10" s="196"/>
      <c r="E10" s="196"/>
      <c r="F10" s="196"/>
      <c r="W10" s="196"/>
      <c r="X10" s="196"/>
      <c r="Y10" s="196"/>
      <c r="Z10" s="196"/>
      <c r="AA10" s="196"/>
    </row>
    <row r="11" ht="14.4" customHeight="1" spans="1:27" x14ac:dyDescent="0.25">
      <c r="A11" s="196"/>
      <c r="B11" s="196"/>
      <c r="E11" s="196"/>
      <c r="F11" s="196"/>
      <c r="G11" s="215" t="s">
        <v>451</v>
      </c>
      <c r="H11" s="199"/>
      <c r="I11" s="199"/>
      <c r="J11" s="199"/>
      <c r="K11" s="199"/>
      <c r="L11" s="199"/>
      <c r="M11" s="199"/>
      <c r="N11" s="199"/>
      <c r="O11" s="199"/>
      <c r="P11" s="199"/>
      <c r="Q11" s="199"/>
      <c r="R11" s="199"/>
      <c r="S11" s="199"/>
      <c r="T11" s="199"/>
      <c r="U11" s="199"/>
      <c r="W11" s="196"/>
      <c r="X11" s="196"/>
      <c r="Y11" s="196"/>
      <c r="Z11" s="196"/>
      <c r="AA11" s="196"/>
    </row>
    <row r="12" ht="27.6" customHeight="1" spans="1:27" x14ac:dyDescent="0.25">
      <c r="A12" s="196"/>
      <c r="B12" s="196"/>
      <c r="C12" s="216" t="s">
        <v>452</v>
      </c>
      <c r="D12" s="216"/>
      <c r="E12" s="196"/>
      <c r="F12" s="196"/>
      <c r="G12" s="216"/>
      <c r="H12" s="217" t="s">
        <v>427</v>
      </c>
      <c r="I12" s="218" t="s">
        <v>428</v>
      </c>
      <c r="J12" s="218" t="s">
        <v>429</v>
      </c>
      <c r="K12" s="219" t="s">
        <v>430</v>
      </c>
      <c r="L12" s="219" t="s">
        <v>431</v>
      </c>
      <c r="M12" s="219" t="s">
        <v>432</v>
      </c>
      <c r="N12" s="219" t="s">
        <v>433</v>
      </c>
      <c r="O12" s="219" t="s">
        <v>434</v>
      </c>
      <c r="P12" s="219" t="s">
        <v>435</v>
      </c>
      <c r="Q12" s="219" t="s">
        <v>436</v>
      </c>
      <c r="R12" s="219" t="s">
        <v>437</v>
      </c>
      <c r="S12" s="219" t="s">
        <v>438</v>
      </c>
      <c r="T12" s="220" t="s">
        <v>453</v>
      </c>
      <c r="U12" s="220" t="s">
        <v>454</v>
      </c>
      <c r="W12" s="196"/>
      <c r="X12" s="196"/>
      <c r="Y12" s="196"/>
      <c r="Z12" s="196"/>
      <c r="AA12" s="196"/>
    </row>
    <row r="13" ht="14.4" customHeight="1" spans="1:27" x14ac:dyDescent="0.25">
      <c r="A13" s="196"/>
      <c r="B13" s="196"/>
      <c r="C13" s="196" t="s">
        <v>455</v>
      </c>
      <c r="D13" s="221">
        <f>SUM(H25,I25,J25,R25,S25)</f>
        <v>0.19263810704299233</v>
      </c>
      <c r="E13" s="196"/>
      <c r="F13" s="196"/>
      <c r="G13" s="222">
        <v>2022</v>
      </c>
      <c r="H13" s="223">
        <v>71633</v>
      </c>
      <c r="I13" s="223">
        <v>74372</v>
      </c>
      <c r="J13" s="223">
        <v>127431</v>
      </c>
      <c r="K13" s="223">
        <v>141437</v>
      </c>
      <c r="L13" s="223">
        <v>234403</v>
      </c>
      <c r="M13" s="223">
        <v>438727</v>
      </c>
      <c r="N13" s="223">
        <v>575495</v>
      </c>
      <c r="O13" s="223">
        <v>470160</v>
      </c>
      <c r="P13" s="223">
        <v>271515</v>
      </c>
      <c r="Q13" s="223">
        <v>232067</v>
      </c>
      <c r="R13" s="223">
        <v>108278</v>
      </c>
      <c r="S13" s="223">
        <v>88662</v>
      </c>
      <c r="T13" s="224">
        <v>2834180</v>
      </c>
      <c r="U13" s="225">
        <v>-0.108</v>
      </c>
      <c r="W13" s="196"/>
      <c r="X13" s="196"/>
      <c r="Y13" s="196"/>
      <c r="Z13" s="196"/>
      <c r="AA13" s="196"/>
    </row>
    <row r="14" ht="14.4" customHeight="1" spans="1:27" x14ac:dyDescent="0.25">
      <c r="A14" s="196"/>
      <c r="B14" s="196"/>
      <c r="C14" s="196" t="s">
        <v>456</v>
      </c>
      <c r="D14" s="221">
        <f>SUM(K25,L25,P25,Q25)</f>
        <v>0.3239082306310732</v>
      </c>
      <c r="E14" s="196"/>
      <c r="F14" s="196"/>
      <c r="G14" s="222">
        <v>2021</v>
      </c>
      <c r="H14" s="223">
        <v>86065</v>
      </c>
      <c r="I14" s="223">
        <v>93430</v>
      </c>
      <c r="J14" s="223">
        <v>171050</v>
      </c>
      <c r="K14" s="223">
        <v>234442</v>
      </c>
      <c r="L14" s="223">
        <v>396362</v>
      </c>
      <c r="M14" s="223">
        <v>319611</v>
      </c>
      <c r="N14" s="223">
        <v>594272</v>
      </c>
      <c r="O14" s="223">
        <v>437313</v>
      </c>
      <c r="P14" s="223">
        <v>343696</v>
      </c>
      <c r="Q14" s="223">
        <v>253640</v>
      </c>
      <c r="R14" s="223">
        <v>144881</v>
      </c>
      <c r="S14" s="223">
        <v>102448</v>
      </c>
      <c r="T14" s="224">
        <v>3177210</v>
      </c>
      <c r="U14" s="225">
        <v>0.386</v>
      </c>
      <c r="W14" s="196"/>
      <c r="X14" s="196"/>
      <c r="Y14" s="196"/>
      <c r="Z14" s="196"/>
      <c r="AA14" s="196"/>
    </row>
    <row r="15" ht="14.4" customHeight="1" spans="1:27" x14ac:dyDescent="0.25">
      <c r="A15" s="196"/>
      <c r="B15" s="196"/>
      <c r="C15" s="196" t="s">
        <v>457</v>
      </c>
      <c r="D15" s="221">
        <f>SUM(M25:O25)</f>
        <v>0.4834536623259346</v>
      </c>
      <c r="E15" s="196"/>
      <c r="F15" s="196"/>
      <c r="G15" s="222">
        <v>2020</v>
      </c>
      <c r="H15" s="223">
        <v>82444</v>
      </c>
      <c r="I15" s="223">
        <v>87813</v>
      </c>
      <c r="J15" s="223">
        <v>93273</v>
      </c>
      <c r="K15" s="223">
        <v>91272</v>
      </c>
      <c r="L15" s="223">
        <v>154428</v>
      </c>
      <c r="M15" s="223">
        <v>341505</v>
      </c>
      <c r="N15" s="223">
        <v>427408</v>
      </c>
      <c r="O15" s="223">
        <v>389689</v>
      </c>
      <c r="P15" s="223">
        <v>225594</v>
      </c>
      <c r="Q15" s="223">
        <v>227773</v>
      </c>
      <c r="R15" s="223">
        <v>78893</v>
      </c>
      <c r="S15" s="223">
        <v>93014</v>
      </c>
      <c r="T15" s="224">
        <v>2293106</v>
      </c>
      <c r="U15" s="225">
        <v>0.074</v>
      </c>
      <c r="W15" s="196"/>
      <c r="X15" s="196"/>
      <c r="Y15" s="196"/>
      <c r="Z15" s="196"/>
      <c r="AA15" s="196"/>
    </row>
    <row r="16" ht="14.4" customHeight="1" spans="1:27" x14ac:dyDescent="0.25">
      <c r="A16" s="196"/>
      <c r="B16" s="196"/>
      <c r="C16" s="196" t="s">
        <v>458</v>
      </c>
      <c r="D16" s="221">
        <f>SUM(L25:Q25)</f>
        <v>0.7535281186430851</v>
      </c>
      <c r="E16" s="196"/>
      <c r="F16" s="196"/>
      <c r="G16" s="222">
        <v>2019</v>
      </c>
      <c r="H16" s="223">
        <v>69916</v>
      </c>
      <c r="I16" s="223">
        <v>85702</v>
      </c>
      <c r="J16" s="223">
        <v>219070</v>
      </c>
      <c r="K16" s="223">
        <v>107862</v>
      </c>
      <c r="L16" s="223">
        <v>142403</v>
      </c>
      <c r="M16" s="223">
        <v>302203</v>
      </c>
      <c r="N16" s="223">
        <v>449968</v>
      </c>
      <c r="O16" s="223">
        <v>290469</v>
      </c>
      <c r="P16" s="223">
        <v>206226</v>
      </c>
      <c r="Q16" s="223">
        <v>105984</v>
      </c>
      <c r="R16" s="223">
        <v>79674</v>
      </c>
      <c r="S16" s="223">
        <v>74808</v>
      </c>
      <c r="T16" s="224">
        <v>2134285</v>
      </c>
      <c r="U16" s="225">
        <v>0.215</v>
      </c>
      <c r="W16" s="196"/>
      <c r="X16" s="196"/>
      <c r="Y16" s="196"/>
      <c r="Z16" s="196"/>
      <c r="AA16" s="196"/>
    </row>
    <row r="17" ht="14.4" customHeight="1" spans="1:27" x14ac:dyDescent="0.25">
      <c r="A17" s="196"/>
      <c r="B17" s="196"/>
      <c r="C17" s="196"/>
      <c r="D17" s="196"/>
      <c r="E17" s="196"/>
      <c r="F17" s="196"/>
      <c r="G17" s="222">
        <v>2018</v>
      </c>
      <c r="H17" s="223">
        <v>70652</v>
      </c>
      <c r="I17" s="223">
        <v>70450</v>
      </c>
      <c r="J17" s="223">
        <v>128682</v>
      </c>
      <c r="K17" s="223">
        <v>93585</v>
      </c>
      <c r="L17" s="223">
        <v>143790</v>
      </c>
      <c r="M17" s="223">
        <v>240295</v>
      </c>
      <c r="N17" s="223">
        <v>421553</v>
      </c>
      <c r="O17" s="223">
        <v>204010</v>
      </c>
      <c r="P17" s="223">
        <v>167089</v>
      </c>
      <c r="Q17" s="223">
        <v>132862</v>
      </c>
      <c r="R17" s="223">
        <v>52878</v>
      </c>
      <c r="S17" s="223">
        <v>30233</v>
      </c>
      <c r="T17" s="224">
        <v>1756079</v>
      </c>
      <c r="U17" s="225">
        <v>-0.186</v>
      </c>
      <c r="W17" s="196"/>
      <c r="X17" s="196"/>
      <c r="Y17" s="196"/>
      <c r="Z17" s="196"/>
      <c r="AA17" s="196"/>
    </row>
    <row r="18" ht="14.4" customHeight="1" spans="1:27" x14ac:dyDescent="0.25">
      <c r="A18" s="196"/>
      <c r="B18" s="196"/>
      <c r="C18" s="196"/>
      <c r="D18" s="196"/>
      <c r="E18" s="196"/>
      <c r="F18" s="196"/>
      <c r="G18" s="222">
        <v>2017</v>
      </c>
      <c r="H18" s="223">
        <v>60576</v>
      </c>
      <c r="I18" s="223">
        <v>85561</v>
      </c>
      <c r="J18" s="223">
        <v>90620</v>
      </c>
      <c r="K18" s="223">
        <v>102570</v>
      </c>
      <c r="L18" s="223">
        <v>149426</v>
      </c>
      <c r="M18" s="223">
        <v>247641</v>
      </c>
      <c r="N18" s="223">
        <v>319946</v>
      </c>
      <c r="O18" s="223">
        <v>462357</v>
      </c>
      <c r="P18" s="223">
        <v>405688</v>
      </c>
      <c r="Q18" s="223">
        <v>82494</v>
      </c>
      <c r="R18" s="223">
        <v>87193</v>
      </c>
      <c r="S18" s="223">
        <v>64399</v>
      </c>
      <c r="T18" s="224">
        <v>2158471</v>
      </c>
      <c r="U18" s="225">
        <v>0.271</v>
      </c>
      <c r="W18" s="196"/>
      <c r="X18" s="196"/>
      <c r="Y18" s="196"/>
      <c r="Z18" s="196"/>
      <c r="AA18" s="196"/>
    </row>
    <row r="19" ht="14.4" customHeight="1" spans="1:27" x14ac:dyDescent="0.25">
      <c r="A19" s="196"/>
      <c r="B19" s="196"/>
      <c r="C19" s="196"/>
      <c r="D19" s="196"/>
      <c r="E19" s="196"/>
      <c r="F19" s="196"/>
      <c r="G19" s="222">
        <v>2016</v>
      </c>
      <c r="H19" s="223">
        <v>56588</v>
      </c>
      <c r="I19" s="223">
        <v>73072</v>
      </c>
      <c r="J19" s="223">
        <v>90653</v>
      </c>
      <c r="K19" s="223">
        <v>99945</v>
      </c>
      <c r="L19" s="223">
        <v>175447</v>
      </c>
      <c r="M19" s="223">
        <v>242632</v>
      </c>
      <c r="N19" s="223">
        <v>308792</v>
      </c>
      <c r="O19" s="223">
        <v>219929</v>
      </c>
      <c r="P19" s="223">
        <v>179245</v>
      </c>
      <c r="Q19" s="223">
        <v>115180</v>
      </c>
      <c r="R19" s="223">
        <v>82775</v>
      </c>
      <c r="S19" s="223">
        <v>53965</v>
      </c>
      <c r="T19" s="224">
        <v>1698223</v>
      </c>
      <c r="U19" s="225">
        <v>0.035</v>
      </c>
      <c r="W19" s="196"/>
      <c r="X19" s="196"/>
      <c r="Y19" s="196"/>
      <c r="Z19" s="196"/>
      <c r="AA19" s="196"/>
    </row>
    <row r="20" ht="14.4" customHeight="1" spans="1:27" x14ac:dyDescent="0.25">
      <c r="A20" s="196"/>
      <c r="B20" s="196"/>
      <c r="C20" s="196"/>
      <c r="D20" s="196"/>
      <c r="E20" s="196"/>
      <c r="F20" s="196"/>
      <c r="G20" s="222">
        <v>2015</v>
      </c>
      <c r="H20" s="223">
        <v>55607</v>
      </c>
      <c r="I20" s="223">
        <v>47594</v>
      </c>
      <c r="J20" s="223">
        <v>93170</v>
      </c>
      <c r="K20" s="223">
        <v>93419</v>
      </c>
      <c r="L20" s="223">
        <v>141525</v>
      </c>
      <c r="M20" s="223">
        <v>174125</v>
      </c>
      <c r="N20" s="223">
        <v>362197</v>
      </c>
      <c r="O20" s="223">
        <v>262479</v>
      </c>
      <c r="P20" s="223">
        <v>169403</v>
      </c>
      <c r="Q20" s="223">
        <v>101082</v>
      </c>
      <c r="R20" s="223">
        <v>75316</v>
      </c>
      <c r="S20" s="223">
        <v>64278</v>
      </c>
      <c r="T20" s="224">
        <v>1640195</v>
      </c>
      <c r="U20" s="225">
        <v>0.056</v>
      </c>
      <c r="W20" s="196"/>
      <c r="X20" s="196"/>
      <c r="Y20" s="196"/>
      <c r="Z20" s="196"/>
      <c r="AA20" s="196"/>
    </row>
    <row r="21" ht="14.4" customHeight="1" spans="1:27" x14ac:dyDescent="0.25">
      <c r="A21" s="196"/>
      <c r="B21" s="196"/>
      <c r="C21" s="196"/>
      <c r="D21" s="196"/>
      <c r="E21" s="196"/>
      <c r="F21" s="196"/>
      <c r="G21" s="222">
        <v>2014</v>
      </c>
      <c r="H21" s="223">
        <v>40701</v>
      </c>
      <c r="I21" s="223">
        <v>51423</v>
      </c>
      <c r="J21" s="223">
        <v>85786</v>
      </c>
      <c r="K21" s="223">
        <v>89324</v>
      </c>
      <c r="L21" s="223">
        <v>161258</v>
      </c>
      <c r="M21" s="223">
        <v>215070</v>
      </c>
      <c r="N21" s="223">
        <v>283291</v>
      </c>
      <c r="O21" s="223">
        <v>255908</v>
      </c>
      <c r="P21" s="223">
        <v>144874</v>
      </c>
      <c r="Q21" s="223">
        <v>102336</v>
      </c>
      <c r="R21" s="223">
        <v>64236</v>
      </c>
      <c r="S21" s="223">
        <v>59165</v>
      </c>
      <c r="T21" s="224">
        <v>1553372</v>
      </c>
      <c r="U21" s="225">
        <v>-0.076</v>
      </c>
      <c r="W21" s="196"/>
      <c r="X21" s="196"/>
      <c r="Y21" s="196"/>
      <c r="Z21" s="196"/>
      <c r="AA21" s="196"/>
    </row>
    <row r="22" ht="14.4" customHeight="1" spans="1:27" x14ac:dyDescent="0.25">
      <c r="A22" s="196"/>
      <c r="B22" s="196"/>
      <c r="C22" s="196"/>
      <c r="D22" s="196"/>
      <c r="E22" s="196"/>
      <c r="F22" s="196"/>
      <c r="G22" s="222">
        <v>2013</v>
      </c>
      <c r="H22" s="223">
        <v>54937</v>
      </c>
      <c r="I22" s="223">
        <v>47432</v>
      </c>
      <c r="J22" s="223">
        <v>77032</v>
      </c>
      <c r="K22" s="223">
        <v>101281</v>
      </c>
      <c r="L22" s="223">
        <v>144046</v>
      </c>
      <c r="M22" s="223">
        <v>219493</v>
      </c>
      <c r="N22" s="223">
        <v>357123</v>
      </c>
      <c r="O22" s="223">
        <v>304087</v>
      </c>
      <c r="P22" s="223">
        <v>190536</v>
      </c>
      <c r="Q22" s="223">
        <v>78671</v>
      </c>
      <c r="R22" s="223">
        <v>62707</v>
      </c>
      <c r="S22" s="223">
        <v>44350</v>
      </c>
      <c r="T22" s="224">
        <v>1681695</v>
      </c>
      <c r="U22" s="225">
        <v>-0.11</v>
      </c>
      <c r="W22" s="196"/>
      <c r="X22" s="196"/>
      <c r="Y22" s="196"/>
      <c r="Z22" s="196"/>
      <c r="AA22" s="196"/>
    </row>
    <row r="23" ht="14.4" customHeight="1" spans="1:27" x14ac:dyDescent="0.25">
      <c r="A23" s="196"/>
      <c r="B23" s="196"/>
      <c r="C23" s="196"/>
      <c r="D23" s="196"/>
      <c r="E23" s="196"/>
      <c r="F23" s="196"/>
      <c r="G23" s="222">
        <v>2012</v>
      </c>
      <c r="H23" s="223">
        <v>58521</v>
      </c>
      <c r="I23" s="223">
        <v>51948</v>
      </c>
      <c r="J23" s="223">
        <v>106271</v>
      </c>
      <c r="K23" s="223">
        <v>73145</v>
      </c>
      <c r="L23" s="223">
        <v>194496</v>
      </c>
      <c r="M23" s="223">
        <v>270881</v>
      </c>
      <c r="N23" s="223">
        <v>361124</v>
      </c>
      <c r="O23" s="223">
        <v>260821</v>
      </c>
      <c r="P23" s="223">
        <v>160416</v>
      </c>
      <c r="Q23" s="223">
        <v>228117</v>
      </c>
      <c r="R23" s="223">
        <v>67680</v>
      </c>
      <c r="S23" s="223">
        <v>55961</v>
      </c>
      <c r="T23" s="224">
        <v>1889381</v>
      </c>
      <c r="U23" s="225">
        <v>0.027</v>
      </c>
      <c r="W23" s="196"/>
      <c r="X23" s="196"/>
      <c r="Y23" s="196"/>
      <c r="Z23" s="196"/>
      <c r="AA23" s="196"/>
    </row>
    <row r="24" ht="15.75" customHeight="1" spans="1:27" x14ac:dyDescent="0.25">
      <c r="A24" s="196"/>
      <c r="B24" s="196"/>
      <c r="C24" s="196"/>
      <c r="D24" s="196"/>
      <c r="E24" s="196"/>
      <c r="F24" s="196"/>
      <c r="G24" s="215" t="s">
        <v>459</v>
      </c>
      <c r="H24" s="226">
        <f t="shared" ref="H24:S24" si="0">AVERAGE(H13:H23)</f>
        <v>64330.90909090909</v>
      </c>
      <c r="I24" s="226">
        <f t="shared" si="0"/>
        <v>69890.63636363637</v>
      </c>
      <c r="J24" s="226">
        <f t="shared" si="0"/>
        <v>116639.81818181818</v>
      </c>
      <c r="K24" s="226">
        <f t="shared" si="0"/>
        <v>111662</v>
      </c>
      <c r="L24" s="226">
        <f t="shared" si="0"/>
        <v>185234.9090909091</v>
      </c>
      <c r="M24" s="226">
        <f t="shared" si="0"/>
        <v>273834.8181818182</v>
      </c>
      <c r="N24" s="226">
        <f t="shared" si="0"/>
        <v>405560.8181818182</v>
      </c>
      <c r="O24" s="226">
        <f t="shared" si="0"/>
        <v>323383.8181818182</v>
      </c>
      <c r="P24" s="226">
        <f t="shared" si="0"/>
        <v>224025.63636363635</v>
      </c>
      <c r="Q24" s="226">
        <f t="shared" si="0"/>
        <v>150927.81818181818</v>
      </c>
      <c r="R24" s="226">
        <f t="shared" si="0"/>
        <v>82228.27272727272</v>
      </c>
      <c r="S24" s="226">
        <f t="shared" si="0"/>
        <v>66480.27272727272</v>
      </c>
      <c r="T24" s="226">
        <f t="shared" ref="T24:T25" si="1">SUM(H24:S24)</f>
        <v>2074199.7272727268</v>
      </c>
      <c r="U24" s="227">
        <f>AVERAGE(U13:U23)</f>
        <v>0.05309090909090912</v>
      </c>
      <c r="W24" s="196"/>
      <c r="X24" s="196"/>
      <c r="Y24" s="196"/>
      <c r="Z24" s="196"/>
      <c r="AA24" s="196"/>
    </row>
    <row r="25" ht="15.75" customHeight="1" spans="1:27" x14ac:dyDescent="0.25">
      <c r="A25" s="196"/>
      <c r="B25" s="196"/>
      <c r="C25" s="196"/>
      <c r="D25" s="196"/>
      <c r="E25" s="196"/>
      <c r="F25" s="196"/>
      <c r="G25" s="215" t="s">
        <v>460</v>
      </c>
      <c r="H25" s="228">
        <f t="shared" ref="H25:S25" si="2">H24/$T$24</f>
        <v>0.031014809347938228</v>
      </c>
      <c r="I25" s="228">
        <f t="shared" si="2"/>
        <v>0.033695229752793605</v>
      </c>
      <c r="J25" s="228">
        <f t="shared" si="2"/>
        <v>0.0562336484033689</v>
      </c>
      <c r="K25" s="228">
        <f t="shared" si="2"/>
        <v>0.0538337743139227</v>
      </c>
      <c r="L25" s="228">
        <f t="shared" si="2"/>
        <v>0.08930427800917043</v>
      </c>
      <c r="M25" s="228">
        <f t="shared" si="2"/>
        <v>0.13201950351322794</v>
      </c>
      <c r="N25" s="228">
        <f t="shared" si="2"/>
        <v>0.19552640608774552</v>
      </c>
      <c r="O25" s="228">
        <f t="shared" si="2"/>
        <v>0.15590775272496116</v>
      </c>
      <c r="P25" s="228">
        <f t="shared" si="2"/>
        <v>0.10800581709563607</v>
      </c>
      <c r="Q25" s="228">
        <f t="shared" si="2"/>
        <v>0.07276436121234403</v>
      </c>
      <c r="R25" s="228">
        <f t="shared" si="2"/>
        <v>0.039643372644442024</v>
      </c>
      <c r="S25" s="228">
        <f t="shared" si="2"/>
        <v>0.03205104689444959</v>
      </c>
      <c r="T25" s="227">
        <f t="shared" si="1"/>
        <v>1.0000000000000002</v>
      </c>
      <c r="U25" s="229"/>
      <c r="V25" s="199"/>
      <c r="W25" s="196"/>
      <c r="X25" s="196"/>
      <c r="Y25" s="196"/>
      <c r="Z25" s="196"/>
      <c r="AA25" s="196"/>
    </row>
    <row r="26" ht="15.75" customHeight="1" spans="1:27" x14ac:dyDescent="0.25">
      <c r="A26" s="196"/>
      <c r="B26" s="196"/>
      <c r="C26" s="196"/>
      <c r="D26" s="196"/>
      <c r="E26" s="196"/>
      <c r="F26" s="196"/>
      <c r="G26" s="215" t="s">
        <v>461</v>
      </c>
      <c r="H26" s="228">
        <f t="shared" ref="H26:S26" si="3">H24/$N$24</f>
        <v>0.1586221010681281</v>
      </c>
      <c r="I26" s="228">
        <f t="shared" si="3"/>
        <v>0.1723308397417807</v>
      </c>
      <c r="J26" s="228">
        <f t="shared" si="3"/>
        <v>0.2876012991213738</v>
      </c>
      <c r="K26" s="228">
        <f t="shared" si="3"/>
        <v>0.27532738616268515</v>
      </c>
      <c r="L26" s="228">
        <f t="shared" si="3"/>
        <v>0.4567376846741291</v>
      </c>
      <c r="M26" s="228">
        <f t="shared" si="3"/>
        <v>0.6752003790934619</v>
      </c>
      <c r="N26" s="228">
        <f t="shared" si="3"/>
        <v>1</v>
      </c>
      <c r="O26" s="228">
        <f t="shared" si="3"/>
        <v>0.7973744101602069</v>
      </c>
      <c r="P26" s="228">
        <f t="shared" si="3"/>
        <v>0.5523848121422883</v>
      </c>
      <c r="Q26" s="228">
        <f t="shared" si="3"/>
        <v>0.3721459554659328</v>
      </c>
      <c r="R26" s="228">
        <f t="shared" si="3"/>
        <v>0.2027520141021333</v>
      </c>
      <c r="S26" s="228">
        <f t="shared" si="3"/>
        <v>0.1639218330442088</v>
      </c>
      <c r="T26" s="227"/>
      <c r="U26" s="203"/>
      <c r="V26" s="199"/>
      <c r="W26" s="196"/>
      <c r="X26" s="196"/>
      <c r="Y26" s="196"/>
      <c r="Z26" s="196"/>
      <c r="AA26" s="196"/>
    </row>
    <row r="27" ht="15.75" customHeight="1" spans="1:27" x14ac:dyDescent="0.25">
      <c r="A27" s="196"/>
      <c r="B27" s="196"/>
      <c r="C27" s="196"/>
      <c r="D27" s="196"/>
      <c r="E27" s="196"/>
      <c r="F27" s="196"/>
      <c r="G27" s="196"/>
      <c r="H27" s="196"/>
      <c r="I27" s="196"/>
      <c r="J27" s="199"/>
      <c r="K27" s="199"/>
      <c r="L27" s="199"/>
      <c r="M27" s="199"/>
      <c r="N27" s="199"/>
      <c r="O27" s="199"/>
      <c r="P27" s="199"/>
      <c r="Q27" s="199"/>
      <c r="R27" s="199"/>
      <c r="S27" s="199"/>
      <c r="T27" s="199"/>
      <c r="U27" s="199"/>
      <c r="V27" s="199"/>
      <c r="W27" s="196"/>
      <c r="X27" s="196"/>
      <c r="Y27" s="196"/>
      <c r="Z27" s="196"/>
      <c r="AA27" s="196"/>
    </row>
    <row r="28" ht="15.75" customHeight="1" spans="1:27" x14ac:dyDescent="0.25">
      <c r="A28" s="196"/>
      <c r="B28" s="196"/>
      <c r="C28" s="196"/>
      <c r="D28" s="196"/>
      <c r="E28" s="196"/>
      <c r="F28" s="196"/>
      <c r="G28" s="196"/>
      <c r="H28" s="196"/>
      <c r="I28" s="196"/>
      <c r="J28" s="199"/>
      <c r="K28" s="199"/>
      <c r="L28" s="199"/>
      <c r="M28" s="199"/>
      <c r="N28" s="199"/>
      <c r="O28" s="199"/>
      <c r="P28" s="199"/>
      <c r="Q28" s="199"/>
      <c r="R28" s="199"/>
      <c r="S28" s="199"/>
      <c r="T28" s="199"/>
      <c r="U28" s="199"/>
      <c r="V28" s="199"/>
      <c r="W28" s="196"/>
      <c r="X28" s="196"/>
      <c r="Y28" s="196"/>
      <c r="Z28" s="196"/>
      <c r="AA28" s="196"/>
    </row>
    <row r="29" ht="15.75" customHeight="1" spans="1:27" x14ac:dyDescent="0.25">
      <c r="A29" s="196"/>
      <c r="B29" s="196"/>
      <c r="E29" s="196"/>
      <c r="F29" s="196"/>
      <c r="G29" s="215" t="s">
        <v>462</v>
      </c>
      <c r="H29" s="199"/>
      <c r="I29" s="199"/>
      <c r="J29" s="199"/>
      <c r="K29" s="199"/>
      <c r="L29" s="199"/>
      <c r="M29" s="199"/>
      <c r="N29" s="199"/>
      <c r="O29" s="199"/>
      <c r="P29" s="199"/>
      <c r="Q29" s="199"/>
      <c r="R29" s="199"/>
      <c r="S29" s="199"/>
      <c r="T29" s="199"/>
      <c r="U29" s="199"/>
      <c r="V29" s="199"/>
      <c r="W29" s="196"/>
      <c r="X29" s="196"/>
      <c r="Y29" s="196"/>
      <c r="Z29" s="196"/>
      <c r="AA29" s="196"/>
    </row>
    <row r="30" ht="15.75" customHeight="1" spans="1:27" x14ac:dyDescent="0.25">
      <c r="A30" s="196"/>
      <c r="B30" s="196"/>
      <c r="C30" s="216" t="s">
        <v>452</v>
      </c>
      <c r="D30" s="216"/>
      <c r="E30" s="196"/>
      <c r="F30" s="196"/>
      <c r="G30" s="216"/>
      <c r="H30" s="217" t="s">
        <v>427</v>
      </c>
      <c r="I30" s="218" t="s">
        <v>428</v>
      </c>
      <c r="J30" s="218" t="s">
        <v>429</v>
      </c>
      <c r="K30" s="219" t="s">
        <v>430</v>
      </c>
      <c r="L30" s="219" t="s">
        <v>431</v>
      </c>
      <c r="M30" s="219" t="s">
        <v>432</v>
      </c>
      <c r="N30" s="219" t="s">
        <v>433</v>
      </c>
      <c r="O30" s="219" t="s">
        <v>434</v>
      </c>
      <c r="P30" s="219" t="s">
        <v>435</v>
      </c>
      <c r="Q30" s="219" t="s">
        <v>436</v>
      </c>
      <c r="R30" s="219" t="s">
        <v>437</v>
      </c>
      <c r="S30" s="219" t="s">
        <v>438</v>
      </c>
      <c r="T30" s="220" t="s">
        <v>453</v>
      </c>
      <c r="U30" s="220" t="s">
        <v>454</v>
      </c>
      <c r="V30" s="199"/>
      <c r="W30" s="196"/>
      <c r="X30" s="196"/>
      <c r="Y30" s="196"/>
      <c r="Z30" s="196"/>
      <c r="AA30" s="196"/>
    </row>
    <row r="31" ht="15.75" customHeight="1" spans="1:27" x14ac:dyDescent="0.25">
      <c r="A31" s="196"/>
      <c r="B31" s="196"/>
      <c r="C31" s="196" t="s">
        <v>455</v>
      </c>
      <c r="D31" s="221">
        <f>SUM(H43,I43,J43,R43,S43)</f>
        <v>0.1770633025305507</v>
      </c>
      <c r="E31" s="196"/>
      <c r="F31" s="196"/>
      <c r="G31" s="222">
        <v>2022</v>
      </c>
      <c r="H31" s="223">
        <v>2101</v>
      </c>
      <c r="I31" s="223">
        <v>2439</v>
      </c>
      <c r="J31" s="223">
        <v>5189</v>
      </c>
      <c r="K31" s="223">
        <v>8533</v>
      </c>
      <c r="L31" s="223">
        <v>29727</v>
      </c>
      <c r="M31" s="223">
        <v>10862</v>
      </c>
      <c r="N31" s="223">
        <v>25280</v>
      </c>
      <c r="O31" s="223">
        <v>12347</v>
      </c>
      <c r="P31" s="223">
        <v>7360</v>
      </c>
      <c r="Q31" s="223">
        <v>11846</v>
      </c>
      <c r="R31" s="223">
        <v>4078</v>
      </c>
      <c r="S31" s="223">
        <v>3467</v>
      </c>
      <c r="T31" s="211">
        <v>123229</v>
      </c>
      <c r="U31" s="230">
        <v>0.062</v>
      </c>
      <c r="V31" s="199"/>
      <c r="W31" s="196"/>
      <c r="X31" s="196"/>
      <c r="Y31" s="196"/>
      <c r="Z31" s="196"/>
      <c r="AA31" s="196"/>
    </row>
    <row r="32" ht="15.75" customHeight="1" spans="1:27" x14ac:dyDescent="0.25">
      <c r="A32" s="196"/>
      <c r="B32" s="196"/>
      <c r="C32" s="196" t="s">
        <v>456</v>
      </c>
      <c r="D32" s="221">
        <f>SUM(K43,L43,P43,Q43)</f>
        <v>0.46151349642238776</v>
      </c>
      <c r="E32" s="196"/>
      <c r="F32" s="196"/>
      <c r="G32" s="222">
        <v>2021</v>
      </c>
      <c r="H32" s="231">
        <v>2268</v>
      </c>
      <c r="I32" s="231">
        <v>2486</v>
      </c>
      <c r="J32" s="231">
        <v>5534</v>
      </c>
      <c r="K32" s="231">
        <v>6147</v>
      </c>
      <c r="L32" s="231">
        <v>26402</v>
      </c>
      <c r="M32" s="231">
        <v>9019</v>
      </c>
      <c r="N32" s="231">
        <v>27354</v>
      </c>
      <c r="O32" s="231">
        <v>12432</v>
      </c>
      <c r="P32" s="231">
        <v>9305</v>
      </c>
      <c r="Q32" s="231">
        <v>6750</v>
      </c>
      <c r="R32" s="231">
        <v>4522</v>
      </c>
      <c r="S32" s="231">
        <v>3869</v>
      </c>
      <c r="T32" s="211">
        <v>116088</v>
      </c>
      <c r="U32" s="230">
        <v>1.069</v>
      </c>
      <c r="V32" s="199"/>
      <c r="W32" s="196"/>
      <c r="X32" s="196"/>
      <c r="Y32" s="196"/>
      <c r="Z32" s="196"/>
      <c r="AA32" s="196"/>
    </row>
    <row r="33" ht="15.75" customHeight="1" spans="1:27" x14ac:dyDescent="0.25">
      <c r="A33" s="196"/>
      <c r="B33" s="196"/>
      <c r="C33" s="196" t="s">
        <v>457</v>
      </c>
      <c r="D33" s="221">
        <f>SUM(M43:O43)</f>
        <v>0.3614232010470615</v>
      </c>
      <c r="E33" s="196"/>
      <c r="F33" s="196"/>
      <c r="G33" s="222">
        <v>2020</v>
      </c>
      <c r="H33" s="223">
        <v>2407</v>
      </c>
      <c r="I33" s="223">
        <v>3139</v>
      </c>
      <c r="J33" s="223">
        <v>2471</v>
      </c>
      <c r="K33" s="223">
        <v>3800</v>
      </c>
      <c r="L33" s="223">
        <v>4100</v>
      </c>
      <c r="M33" s="223">
        <v>6819</v>
      </c>
      <c r="N33" s="223">
        <v>6914</v>
      </c>
      <c r="O33" s="223">
        <v>6549</v>
      </c>
      <c r="P33" s="223">
        <v>6491</v>
      </c>
      <c r="Q33" s="223">
        <v>7098</v>
      </c>
      <c r="R33" s="223">
        <v>4297</v>
      </c>
      <c r="S33" s="223">
        <v>2023</v>
      </c>
      <c r="T33" s="211">
        <v>56108</v>
      </c>
      <c r="U33" s="230">
        <v>-0.6</v>
      </c>
      <c r="V33" s="199"/>
      <c r="W33" s="196"/>
      <c r="X33" s="196"/>
      <c r="Y33" s="196"/>
      <c r="Z33" s="196"/>
      <c r="AA33" s="196"/>
    </row>
    <row r="34" ht="15.75" customHeight="1" spans="1:27" x14ac:dyDescent="0.25">
      <c r="A34" s="196"/>
      <c r="B34" s="196"/>
      <c r="C34" s="196" t="s">
        <v>458</v>
      </c>
      <c r="D34" s="221">
        <f>SUM(L43:Q43)</f>
        <v>0.7653695953885514</v>
      </c>
      <c r="E34" s="196"/>
      <c r="F34" s="196"/>
      <c r="G34" s="222">
        <v>2019</v>
      </c>
      <c r="H34" s="231">
        <v>633</v>
      </c>
      <c r="I34" s="231">
        <v>2404</v>
      </c>
      <c r="J34" s="231">
        <v>4104</v>
      </c>
      <c r="K34" s="231">
        <v>11845</v>
      </c>
      <c r="L34" s="231">
        <v>36257</v>
      </c>
      <c r="M34" s="231">
        <v>8702</v>
      </c>
      <c r="N34" s="231">
        <v>28453</v>
      </c>
      <c r="O34" s="231">
        <v>15558</v>
      </c>
      <c r="P34" s="231">
        <v>10039</v>
      </c>
      <c r="Q34" s="231">
        <v>9856</v>
      </c>
      <c r="R34" s="231">
        <v>5608</v>
      </c>
      <c r="S34" s="231">
        <v>6671</v>
      </c>
      <c r="T34" s="211">
        <v>140130</v>
      </c>
      <c r="U34" s="230">
        <v>0.156</v>
      </c>
      <c r="V34" s="199"/>
      <c r="W34" s="196"/>
      <c r="X34" s="196"/>
      <c r="Y34" s="196"/>
      <c r="Z34" s="196"/>
      <c r="AA34" s="196"/>
    </row>
    <row r="35" ht="15.75" customHeight="1" spans="1:27" x14ac:dyDescent="0.25">
      <c r="A35" s="196"/>
      <c r="B35" s="196"/>
      <c r="C35" s="196"/>
      <c r="D35" s="196"/>
      <c r="E35" s="196"/>
      <c r="F35" s="196"/>
      <c r="G35" s="222">
        <v>2018</v>
      </c>
      <c r="H35" s="223">
        <v>1844</v>
      </c>
      <c r="I35" s="223">
        <v>2504</v>
      </c>
      <c r="J35" s="223">
        <v>4877</v>
      </c>
      <c r="K35" s="223">
        <v>5832</v>
      </c>
      <c r="L35" s="223">
        <v>36995</v>
      </c>
      <c r="M35" s="223">
        <v>7603</v>
      </c>
      <c r="N35" s="223">
        <v>19710</v>
      </c>
      <c r="O35" s="223">
        <v>10544</v>
      </c>
      <c r="P35" s="223">
        <v>12826</v>
      </c>
      <c r="Q35" s="223">
        <v>4923</v>
      </c>
      <c r="R35" s="223">
        <v>10144</v>
      </c>
      <c r="S35" s="223">
        <v>3385</v>
      </c>
      <c r="T35" s="211">
        <v>121187</v>
      </c>
      <c r="U35" s="230">
        <v>0.033</v>
      </c>
      <c r="V35" s="199"/>
      <c r="W35" s="196"/>
      <c r="X35" s="196"/>
      <c r="Y35" s="196"/>
      <c r="Z35" s="196"/>
      <c r="AA35" s="196"/>
    </row>
    <row r="36" ht="15.75" customHeight="1" spans="1:27" x14ac:dyDescent="0.25">
      <c r="A36" s="196"/>
      <c r="B36" s="196"/>
      <c r="C36" s="196"/>
      <c r="D36" s="196"/>
      <c r="E36" s="196"/>
      <c r="F36" s="196"/>
      <c r="G36" s="222">
        <v>2017</v>
      </c>
      <c r="H36" s="231">
        <v>2029</v>
      </c>
      <c r="I36" s="231">
        <v>2771</v>
      </c>
      <c r="J36" s="231">
        <v>4633</v>
      </c>
      <c r="K36" s="231">
        <v>6406</v>
      </c>
      <c r="L36" s="231">
        <v>36198</v>
      </c>
      <c r="M36" s="231">
        <v>7028</v>
      </c>
      <c r="N36" s="231">
        <v>22815</v>
      </c>
      <c r="O36" s="231">
        <v>12948</v>
      </c>
      <c r="P36" s="231">
        <v>6911</v>
      </c>
      <c r="Q36" s="231">
        <v>5480</v>
      </c>
      <c r="R36" s="231">
        <v>6442</v>
      </c>
      <c r="S36" s="231">
        <v>3607</v>
      </c>
      <c r="T36" s="211">
        <v>117268</v>
      </c>
      <c r="U36" s="230">
        <v>-0.07</v>
      </c>
      <c r="V36" s="199"/>
      <c r="W36" s="196"/>
      <c r="X36" s="196"/>
      <c r="Y36" s="196"/>
      <c r="Z36" s="196"/>
      <c r="AA36" s="196"/>
    </row>
    <row r="37" ht="15.75" customHeight="1" spans="1:27" x14ac:dyDescent="0.25">
      <c r="A37" s="196"/>
      <c r="B37" s="196"/>
      <c r="C37" s="196"/>
      <c r="D37" s="196"/>
      <c r="E37" s="196"/>
      <c r="F37" s="196"/>
      <c r="G37" s="222">
        <v>2016</v>
      </c>
      <c r="H37" s="223">
        <v>2204</v>
      </c>
      <c r="I37" s="223">
        <v>2967</v>
      </c>
      <c r="J37" s="223">
        <v>4805</v>
      </c>
      <c r="K37" s="223">
        <v>7534</v>
      </c>
      <c r="L37" s="223">
        <v>37742</v>
      </c>
      <c r="M37" s="223">
        <v>7440</v>
      </c>
      <c r="N37" s="223">
        <v>28558</v>
      </c>
      <c r="O37" s="223">
        <v>10923</v>
      </c>
      <c r="P37" s="223">
        <v>7678</v>
      </c>
      <c r="Q37" s="223">
        <v>6783</v>
      </c>
      <c r="R37" s="223">
        <v>3612</v>
      </c>
      <c r="S37" s="223">
        <v>5849</v>
      </c>
      <c r="T37" s="211">
        <v>126095</v>
      </c>
      <c r="U37" s="230">
        <v>-0.072</v>
      </c>
      <c r="V37" s="199"/>
      <c r="W37" s="196"/>
      <c r="X37" s="196"/>
      <c r="Y37" s="196"/>
      <c r="Z37" s="196"/>
      <c r="AA37" s="196"/>
    </row>
    <row r="38" ht="15.75" customHeight="1" spans="1:27" x14ac:dyDescent="0.25">
      <c r="A38" s="196"/>
      <c r="B38" s="196"/>
      <c r="C38" s="196"/>
      <c r="D38" s="196"/>
      <c r="E38" s="196"/>
      <c r="F38" s="196"/>
      <c r="G38" s="222">
        <v>2015</v>
      </c>
      <c r="H38" s="231">
        <v>2162</v>
      </c>
      <c r="I38" s="231">
        <v>2195</v>
      </c>
      <c r="J38" s="231">
        <v>4246</v>
      </c>
      <c r="K38" s="231">
        <v>5920</v>
      </c>
      <c r="L38" s="231">
        <v>37813</v>
      </c>
      <c r="M38" s="231">
        <v>7114</v>
      </c>
      <c r="N38" s="231">
        <v>40128</v>
      </c>
      <c r="O38" s="231">
        <v>13059</v>
      </c>
      <c r="P38" s="231">
        <v>8046</v>
      </c>
      <c r="Q38" s="231">
        <v>5824</v>
      </c>
      <c r="R38" s="231">
        <v>2916</v>
      </c>
      <c r="S38" s="231">
        <v>6433</v>
      </c>
      <c r="T38" s="211">
        <v>135856</v>
      </c>
      <c r="U38" s="230">
        <v>0.085</v>
      </c>
      <c r="V38" s="199"/>
      <c r="W38" s="196"/>
      <c r="X38" s="196"/>
      <c r="Y38" s="196"/>
      <c r="Z38" s="196"/>
      <c r="AA38" s="196"/>
    </row>
    <row r="39" ht="15.75" customHeight="1" spans="1:27" x14ac:dyDescent="0.25">
      <c r="A39" s="196"/>
      <c r="B39" s="196"/>
      <c r="C39" s="196"/>
      <c r="D39" s="196"/>
      <c r="E39" s="196"/>
      <c r="F39" s="196"/>
      <c r="G39" s="222">
        <v>2014</v>
      </c>
      <c r="H39" s="223">
        <v>1764</v>
      </c>
      <c r="I39" s="223">
        <v>2608</v>
      </c>
      <c r="J39" s="223">
        <v>4269</v>
      </c>
      <c r="K39" s="223">
        <v>6683</v>
      </c>
      <c r="L39" s="223">
        <v>42414</v>
      </c>
      <c r="M39" s="223">
        <v>11087</v>
      </c>
      <c r="N39" s="223">
        <v>23196</v>
      </c>
      <c r="O39" s="223">
        <v>11079</v>
      </c>
      <c r="P39" s="223">
        <v>9450</v>
      </c>
      <c r="Q39" s="223">
        <v>5688</v>
      </c>
      <c r="R39" s="223">
        <v>2954</v>
      </c>
      <c r="S39" s="223">
        <v>4026</v>
      </c>
      <c r="T39" s="211">
        <v>125218</v>
      </c>
      <c r="U39" s="230">
        <v>-0.026</v>
      </c>
      <c r="V39" s="199"/>
      <c r="W39" s="196"/>
      <c r="X39" s="196"/>
      <c r="Y39" s="196"/>
      <c r="Z39" s="196"/>
      <c r="AA39" s="196"/>
    </row>
    <row r="40" ht="15.75" customHeight="1" spans="1:27" x14ac:dyDescent="0.25">
      <c r="A40" s="196"/>
      <c r="B40" s="196"/>
      <c r="C40" s="196"/>
      <c r="D40" s="196"/>
      <c r="E40" s="196"/>
      <c r="F40" s="196"/>
      <c r="G40" s="222">
        <v>2013</v>
      </c>
      <c r="H40" s="231">
        <v>2398</v>
      </c>
      <c r="I40" s="231">
        <v>2808</v>
      </c>
      <c r="J40" s="231">
        <v>4640</v>
      </c>
      <c r="K40" s="231">
        <v>6989</v>
      </c>
      <c r="L40" s="231">
        <v>41436</v>
      </c>
      <c r="M40" s="231">
        <v>6803</v>
      </c>
      <c r="N40" s="231">
        <v>23704</v>
      </c>
      <c r="O40" s="231">
        <v>6257</v>
      </c>
      <c r="P40" s="231">
        <v>9639</v>
      </c>
      <c r="Q40" s="231">
        <v>3148</v>
      </c>
      <c r="R40" s="231">
        <v>13360</v>
      </c>
      <c r="S40" s="231">
        <v>7349</v>
      </c>
      <c r="T40" s="211">
        <v>128531</v>
      </c>
      <c r="U40" s="230">
        <v>0.02</v>
      </c>
      <c r="V40" s="199"/>
      <c r="W40" s="196"/>
      <c r="X40" s="196"/>
      <c r="Y40" s="196"/>
      <c r="Z40" s="196"/>
      <c r="AA40" s="196"/>
    </row>
    <row r="41" ht="15.75" customHeight="1" spans="1:27" x14ac:dyDescent="0.25">
      <c r="A41" s="196"/>
      <c r="B41" s="196"/>
      <c r="C41" s="196"/>
      <c r="D41" s="196"/>
      <c r="E41" s="196"/>
      <c r="F41" s="196"/>
      <c r="G41" s="222">
        <v>2012</v>
      </c>
      <c r="H41" s="223">
        <v>2243</v>
      </c>
      <c r="I41" s="223">
        <v>2863</v>
      </c>
      <c r="J41" s="223">
        <v>4493</v>
      </c>
      <c r="K41" s="223">
        <v>6051</v>
      </c>
      <c r="L41" s="223">
        <v>32387</v>
      </c>
      <c r="M41" s="223">
        <v>9683</v>
      </c>
      <c r="N41" s="223">
        <v>18486</v>
      </c>
      <c r="O41" s="223">
        <v>7064</v>
      </c>
      <c r="P41" s="223">
        <v>7640</v>
      </c>
      <c r="Q41" s="223">
        <v>7213</v>
      </c>
      <c r="R41" s="223">
        <v>25399</v>
      </c>
      <c r="S41" s="223">
        <v>2450</v>
      </c>
      <c r="T41" s="211">
        <v>125972</v>
      </c>
      <c r="U41" s="230">
        <v>-0.135</v>
      </c>
      <c r="V41" s="199"/>
      <c r="W41" s="196"/>
      <c r="X41" s="196"/>
      <c r="Y41" s="196"/>
      <c r="Z41" s="196"/>
      <c r="AA41" s="196"/>
    </row>
    <row r="42" ht="15.75" customHeight="1" spans="1:27" x14ac:dyDescent="0.25">
      <c r="A42" s="196"/>
      <c r="B42" s="196"/>
      <c r="C42" s="196"/>
      <c r="D42" s="196"/>
      <c r="E42" s="196"/>
      <c r="F42" s="196"/>
      <c r="G42" s="215" t="s">
        <v>459</v>
      </c>
      <c r="H42" s="226">
        <f t="shared" ref="H42:S42" si="4">AVERAGE(H31:H41)</f>
        <v>2004.8181818181818</v>
      </c>
      <c r="I42" s="226">
        <f t="shared" si="4"/>
        <v>2653.090909090909</v>
      </c>
      <c r="J42" s="226">
        <f t="shared" si="4"/>
        <v>4478.272727272727</v>
      </c>
      <c r="K42" s="226">
        <f t="shared" si="4"/>
        <v>6885.454545454545</v>
      </c>
      <c r="L42" s="226">
        <f t="shared" si="4"/>
        <v>32861</v>
      </c>
      <c r="M42" s="226">
        <f t="shared" si="4"/>
        <v>8378.181818181818</v>
      </c>
      <c r="N42" s="226">
        <f t="shared" si="4"/>
        <v>24054.363636363636</v>
      </c>
      <c r="O42" s="226">
        <f t="shared" si="4"/>
        <v>10796.363636363636</v>
      </c>
      <c r="P42" s="226">
        <f t="shared" si="4"/>
        <v>8671.363636363636</v>
      </c>
      <c r="Q42" s="226">
        <f t="shared" si="4"/>
        <v>6782.636363636364</v>
      </c>
      <c r="R42" s="226">
        <f t="shared" si="4"/>
        <v>7575.636363636364</v>
      </c>
      <c r="S42" s="226">
        <f t="shared" si="4"/>
        <v>4466.272727272727</v>
      </c>
      <c r="T42" s="226">
        <f>SUM(H42:S42)</f>
        <v>119607.45454545454</v>
      </c>
      <c r="U42" s="227">
        <f>AVERAGE(U31:U41)</f>
        <v>0.047454545454545465</v>
      </c>
      <c r="V42" s="199"/>
      <c r="W42" s="196"/>
      <c r="X42" s="196"/>
      <c r="Y42" s="196"/>
      <c r="Z42" s="196"/>
      <c r="AA42" s="196"/>
    </row>
    <row r="43" ht="15.75" customHeight="1" spans="1:27" x14ac:dyDescent="0.25">
      <c r="A43" s="196"/>
      <c r="B43" s="196"/>
      <c r="C43" s="196"/>
      <c r="D43" s="196"/>
      <c r="E43" s="196"/>
      <c r="F43" s="196"/>
      <c r="G43" s="215" t="s">
        <v>460</v>
      </c>
      <c r="H43" s="228">
        <f t="shared" ref="H43:T43" si="5">H42/$T$42</f>
        <v>0.016761649091497792</v>
      </c>
      <c r="I43" s="228">
        <f t="shared" si="5"/>
        <v>0.022181651797318805</v>
      </c>
      <c r="J43" s="228">
        <f t="shared" si="5"/>
        <v>0.0374414182150398</v>
      </c>
      <c r="K43" s="228">
        <f t="shared" si="5"/>
        <v>0.057567102080897964</v>
      </c>
      <c r="L43" s="228">
        <f t="shared" si="5"/>
        <v>0.27474040079593703</v>
      </c>
      <c r="M43" s="228">
        <f t="shared" si="5"/>
        <v>0.07004732146521728</v>
      </c>
      <c r="N43" s="228">
        <f t="shared" si="5"/>
        <v>0.20111090673886242</v>
      </c>
      <c r="O43" s="228">
        <f t="shared" si="5"/>
        <v>0.09026497284298181</v>
      </c>
      <c r="P43" s="228">
        <f t="shared" si="5"/>
        <v>0.07249852167925076</v>
      </c>
      <c r="Q43" s="228">
        <f t="shared" si="5"/>
        <v>0.056707471866302046</v>
      </c>
      <c r="R43" s="228">
        <f t="shared" si="5"/>
        <v>0.06333749340646144</v>
      </c>
      <c r="S43" s="228">
        <f t="shared" si="5"/>
        <v>0.03734109002023285</v>
      </c>
      <c r="T43" s="228">
        <f t="shared" si="5"/>
        <v>1</v>
      </c>
      <c r="U43" s="229"/>
      <c r="V43" s="199"/>
      <c r="W43" s="196"/>
      <c r="X43" s="196"/>
      <c r="Y43" s="196"/>
      <c r="Z43" s="196"/>
      <c r="AA43" s="196"/>
    </row>
    <row r="44" ht="15.75" customHeight="1" spans="1:27" x14ac:dyDescent="0.25">
      <c r="A44" s="196"/>
      <c r="B44" s="196"/>
      <c r="C44" s="196"/>
      <c r="D44" s="196"/>
      <c r="E44" s="196"/>
      <c r="F44" s="196"/>
      <c r="G44" s="215" t="s">
        <v>461</v>
      </c>
      <c r="H44" s="228">
        <f t="shared" ref="H44:S44" si="6">H42/$N$42</f>
        <v>0.08334530117385619</v>
      </c>
      <c r="I44" s="228">
        <f t="shared" si="6"/>
        <v>0.11029561825864141</v>
      </c>
      <c r="J44" s="228">
        <f t="shared" si="6"/>
        <v>0.1861729869462354</v>
      </c>
      <c r="K44" s="228">
        <f t="shared" si="6"/>
        <v>0.2862455498529845</v>
      </c>
      <c r="L44" s="228">
        <f t="shared" si="6"/>
        <v>1.3661138784117794</v>
      </c>
      <c r="M44" s="228">
        <f t="shared" si="6"/>
        <v>0.3483019523957097</v>
      </c>
      <c r="N44" s="228">
        <f t="shared" si="6"/>
        <v>1</v>
      </c>
      <c r="O44" s="228">
        <f t="shared" si="6"/>
        <v>0.44883181278770057</v>
      </c>
      <c r="P44" s="228">
        <f t="shared" si="6"/>
        <v>0.3604902531387236</v>
      </c>
      <c r="Q44" s="228">
        <f t="shared" si="6"/>
        <v>0.281971141127295</v>
      </c>
      <c r="R44" s="228">
        <f t="shared" si="6"/>
        <v>0.3149381325633603</v>
      </c>
      <c r="S44" s="228">
        <f t="shared" si="6"/>
        <v>0.1856741169623353</v>
      </c>
      <c r="T44" s="228">
        <v>1</v>
      </c>
      <c r="U44" s="203"/>
      <c r="V44" s="212"/>
      <c r="W44" s="232"/>
      <c r="X44" s="196"/>
      <c r="Y44" s="196"/>
      <c r="Z44" s="196"/>
      <c r="AA44" s="196"/>
    </row>
    <row r="45" ht="15.75" customHeight="1" spans="1:27" x14ac:dyDescent="0.25">
      <c r="A45" s="196"/>
      <c r="B45" s="196"/>
      <c r="C45" s="196"/>
      <c r="D45" s="196"/>
      <c r="E45" s="196"/>
      <c r="F45" s="196"/>
      <c r="G45" s="196"/>
      <c r="H45" s="198"/>
      <c r="I45" s="199"/>
      <c r="J45" s="212"/>
      <c r="K45" s="212"/>
      <c r="L45" s="212"/>
      <c r="M45" s="212"/>
      <c r="N45" s="212"/>
      <c r="O45" s="212"/>
      <c r="P45" s="212"/>
      <c r="Q45" s="212"/>
      <c r="R45" s="212"/>
      <c r="S45" s="212"/>
      <c r="T45" s="212"/>
      <c r="U45" s="212"/>
      <c r="V45" s="212"/>
      <c r="W45" s="232"/>
      <c r="X45" s="196"/>
      <c r="Y45" s="196"/>
      <c r="Z45" s="196"/>
      <c r="AA45" s="196"/>
    </row>
    <row r="46" ht="15.75" customHeight="1" spans="1:27" x14ac:dyDescent="0.25">
      <c r="A46" s="196"/>
      <c r="B46" s="196"/>
      <c r="C46" s="196"/>
      <c r="D46" s="196"/>
      <c r="E46" s="196"/>
      <c r="F46" s="196"/>
      <c r="G46" s="196"/>
      <c r="H46" s="198"/>
      <c r="I46" s="199"/>
      <c r="J46" s="212"/>
      <c r="K46" s="212"/>
      <c r="L46" s="212"/>
      <c r="M46" s="212"/>
      <c r="N46" s="212"/>
      <c r="O46" s="212"/>
      <c r="P46" s="212"/>
      <c r="Q46" s="212"/>
      <c r="R46" s="212"/>
      <c r="S46" s="212"/>
      <c r="T46" s="212"/>
      <c r="U46" s="212"/>
      <c r="V46" s="212"/>
      <c r="W46" s="232"/>
      <c r="X46" s="196"/>
      <c r="Y46" s="196"/>
      <c r="Z46" s="196"/>
      <c r="AA46" s="196"/>
    </row>
    <row r="47" ht="15.75" customHeight="1" spans="1:27" x14ac:dyDescent="0.25">
      <c r="A47" s="196"/>
      <c r="B47" s="196"/>
      <c r="E47" s="196"/>
      <c r="F47" s="196"/>
      <c r="G47" s="215" t="s">
        <v>463</v>
      </c>
      <c r="H47" s="199"/>
      <c r="I47" s="199"/>
      <c r="J47" s="199"/>
      <c r="K47" s="199"/>
      <c r="L47" s="199"/>
      <c r="M47" s="199"/>
      <c r="N47" s="199"/>
      <c r="O47" s="199"/>
      <c r="P47" s="199"/>
      <c r="Q47" s="199"/>
      <c r="R47" s="199"/>
      <c r="S47" s="199"/>
      <c r="T47" s="199"/>
      <c r="U47" s="199"/>
      <c r="V47" s="233"/>
      <c r="W47" s="232"/>
      <c r="X47" s="196"/>
      <c r="Y47" s="196"/>
      <c r="Z47" s="196"/>
      <c r="AA47" s="196"/>
    </row>
    <row r="48" ht="15.75" customHeight="1" spans="1:27" x14ac:dyDescent="0.25">
      <c r="A48" s="196"/>
      <c r="B48" s="196"/>
      <c r="C48" s="216" t="s">
        <v>452</v>
      </c>
      <c r="D48" s="216"/>
      <c r="E48" s="196"/>
      <c r="F48" s="196"/>
      <c r="G48" s="216"/>
      <c r="H48" s="217" t="s">
        <v>427</v>
      </c>
      <c r="I48" s="218" t="s">
        <v>428</v>
      </c>
      <c r="J48" s="218" t="s">
        <v>429</v>
      </c>
      <c r="K48" s="219" t="s">
        <v>430</v>
      </c>
      <c r="L48" s="219" t="s">
        <v>431</v>
      </c>
      <c r="M48" s="219" t="s">
        <v>432</v>
      </c>
      <c r="N48" s="219" t="s">
        <v>433</v>
      </c>
      <c r="O48" s="219" t="s">
        <v>434</v>
      </c>
      <c r="P48" s="219" t="s">
        <v>435</v>
      </c>
      <c r="Q48" s="219" t="s">
        <v>436</v>
      </c>
      <c r="R48" s="219" t="s">
        <v>437</v>
      </c>
      <c r="S48" s="219" t="s">
        <v>438</v>
      </c>
      <c r="T48" s="220" t="s">
        <v>453</v>
      </c>
      <c r="U48" s="220" t="s">
        <v>454</v>
      </c>
      <c r="V48" s="233"/>
      <c r="W48" s="232"/>
      <c r="X48" s="196"/>
      <c r="Y48" s="196"/>
      <c r="Z48" s="196"/>
      <c r="AA48" s="196"/>
    </row>
    <row r="49" ht="15.75" customHeight="1" spans="1:27" x14ac:dyDescent="0.25">
      <c r="A49" s="196"/>
      <c r="B49" s="196"/>
      <c r="C49" s="196" t="s">
        <v>455</v>
      </c>
      <c r="D49" s="221">
        <f>SUM(H61,I61,J61,R61,S61)</f>
        <v>0.09082073868417877</v>
      </c>
      <c r="E49" s="196"/>
      <c r="G49">
        <v>2022</v>
      </c>
      <c r="H49" s="196">
        <v>1248</v>
      </c>
      <c r="I49" s="222">
        <v>1418</v>
      </c>
      <c r="J49" s="223">
        <v>2330</v>
      </c>
      <c r="K49" s="223">
        <v>4651</v>
      </c>
      <c r="L49" s="223">
        <v>7243</v>
      </c>
      <c r="M49" s="223">
        <v>23648</v>
      </c>
      <c r="N49" s="223">
        <v>41882</v>
      </c>
      <c r="O49" s="223">
        <v>3834</v>
      </c>
      <c r="P49" s="223">
        <v>10819</v>
      </c>
      <c r="Q49" s="223">
        <v>2670</v>
      </c>
      <c r="R49" s="223">
        <v>4374</v>
      </c>
      <c r="S49" s="223">
        <v>1702</v>
      </c>
      <c r="T49" s="223">
        <v>105819</v>
      </c>
      <c r="U49" s="230">
        <v>-0.075</v>
      </c>
      <c r="V49" s="233"/>
      <c r="W49" s="232"/>
      <c r="X49" s="196"/>
      <c r="Y49" s="196"/>
      <c r="Z49" s="196"/>
      <c r="AA49" s="196"/>
    </row>
    <row r="50" ht="15.75" customHeight="1" spans="1:27" x14ac:dyDescent="0.25">
      <c r="A50" s="196"/>
      <c r="B50" s="196"/>
      <c r="C50" s="196" t="s">
        <v>456</v>
      </c>
      <c r="D50" s="221">
        <f>SUM(K61,L61,P61,Q61)</f>
        <v>0.2734020670764675</v>
      </c>
      <c r="E50" s="196"/>
      <c r="F50" s="196"/>
      <c r="G50" s="222">
        <v>2021</v>
      </c>
      <c r="H50" s="231">
        <v>103</v>
      </c>
      <c r="I50" s="231">
        <v>528</v>
      </c>
      <c r="J50" s="231">
        <v>1249</v>
      </c>
      <c r="K50" s="231">
        <v>1708</v>
      </c>
      <c r="L50" s="231">
        <v>5070</v>
      </c>
      <c r="M50" s="231">
        <v>26450</v>
      </c>
      <c r="N50" s="231">
        <v>55524</v>
      </c>
      <c r="O50" s="231">
        <v>5885</v>
      </c>
      <c r="P50" s="231">
        <v>11052</v>
      </c>
      <c r="Q50" s="231">
        <v>2387</v>
      </c>
      <c r="R50" s="231">
        <v>2681</v>
      </c>
      <c r="S50" s="231">
        <v>1716</v>
      </c>
      <c r="T50" s="211">
        <v>114353</v>
      </c>
      <c r="U50" s="230">
        <v>0.033</v>
      </c>
      <c r="V50" s="233"/>
      <c r="W50" s="232"/>
      <c r="X50" s="196"/>
      <c r="Y50" s="196"/>
      <c r="Z50" s="196"/>
      <c r="AA50" s="196"/>
    </row>
    <row r="51" ht="15.75" customHeight="1" spans="1:27" x14ac:dyDescent="0.25">
      <c r="A51" s="196"/>
      <c r="B51" s="196"/>
      <c r="C51" s="196" t="s">
        <v>457</v>
      </c>
      <c r="D51" s="221">
        <f>SUM(M61:O61)</f>
        <v>0.6357771942393536</v>
      </c>
      <c r="E51" s="196"/>
      <c r="F51" s="196"/>
      <c r="G51" s="222">
        <v>2020</v>
      </c>
      <c r="H51" s="223">
        <v>115</v>
      </c>
      <c r="I51" s="223">
        <v>1479</v>
      </c>
      <c r="J51" s="223">
        <v>4936</v>
      </c>
      <c r="K51" s="223">
        <v>1676</v>
      </c>
      <c r="L51" s="223">
        <v>3828</v>
      </c>
      <c r="M51" s="223">
        <v>24871</v>
      </c>
      <c r="N51" s="223">
        <v>47775</v>
      </c>
      <c r="O51" s="223">
        <v>6804</v>
      </c>
      <c r="P51" s="223">
        <v>14174</v>
      </c>
      <c r="Q51" s="223">
        <v>2028</v>
      </c>
      <c r="R51" s="223">
        <v>1546</v>
      </c>
      <c r="S51" s="223">
        <v>1460</v>
      </c>
      <c r="T51" s="211">
        <v>110692</v>
      </c>
      <c r="U51" s="230">
        <v>-0.202</v>
      </c>
      <c r="V51" s="233"/>
      <c r="W51" s="232"/>
      <c r="X51" s="196"/>
      <c r="Y51" s="196"/>
      <c r="Z51" s="196"/>
      <c r="AA51" s="196"/>
    </row>
    <row r="52" ht="15.75" customHeight="1" spans="1:27" x14ac:dyDescent="0.25">
      <c r="A52" s="196"/>
      <c r="B52" s="196"/>
      <c r="C52" s="196" t="s">
        <v>458</v>
      </c>
      <c r="D52" s="221">
        <f>SUM(L61:Q61)</f>
        <v>0.8608834301732393</v>
      </c>
      <c r="E52" s="196"/>
      <c r="F52" s="196"/>
      <c r="G52" s="222">
        <v>2019</v>
      </c>
      <c r="H52" s="231">
        <v>37</v>
      </c>
      <c r="I52" s="231">
        <v>1123</v>
      </c>
      <c r="J52" s="231">
        <v>2383</v>
      </c>
      <c r="K52" s="231">
        <v>4782</v>
      </c>
      <c r="L52" s="231">
        <v>11453</v>
      </c>
      <c r="M52" s="231">
        <v>28179</v>
      </c>
      <c r="N52" s="231">
        <v>60560</v>
      </c>
      <c r="O52" s="231">
        <v>7913</v>
      </c>
      <c r="P52" s="231">
        <v>18719</v>
      </c>
      <c r="Q52" s="231">
        <v>1724</v>
      </c>
      <c r="R52" s="231">
        <v>1492</v>
      </c>
      <c r="S52" s="231">
        <v>349</v>
      </c>
      <c r="T52" s="211">
        <v>138714</v>
      </c>
      <c r="U52" s="230">
        <v>0.036</v>
      </c>
      <c r="V52" s="233"/>
      <c r="W52" s="232"/>
      <c r="X52" s="196"/>
      <c r="Y52" s="196"/>
      <c r="Z52" s="196"/>
      <c r="AA52" s="196"/>
    </row>
    <row r="53" ht="15.75" customHeight="1" spans="1:27" x14ac:dyDescent="0.25">
      <c r="A53" s="196"/>
      <c r="B53" s="196"/>
      <c r="C53" s="196"/>
      <c r="D53" s="196"/>
      <c r="E53" s="196"/>
      <c r="F53" s="196"/>
      <c r="G53" s="222">
        <v>2018</v>
      </c>
      <c r="H53" s="223">
        <v>1259</v>
      </c>
      <c r="I53" s="223">
        <v>892</v>
      </c>
      <c r="J53" s="223">
        <v>1553</v>
      </c>
      <c r="K53" s="223">
        <v>3795</v>
      </c>
      <c r="L53" s="223">
        <v>13059</v>
      </c>
      <c r="M53" s="223">
        <v>26014</v>
      </c>
      <c r="N53" s="223">
        <v>55178</v>
      </c>
      <c r="O53" s="223">
        <v>6035</v>
      </c>
      <c r="P53" s="223">
        <v>15953</v>
      </c>
      <c r="Q53" s="223">
        <v>2374</v>
      </c>
      <c r="R53" s="223">
        <v>6731</v>
      </c>
      <c r="S53" s="223">
        <v>1007</v>
      </c>
      <c r="T53" s="211">
        <v>133850</v>
      </c>
      <c r="U53" s="230">
        <v>-0.068</v>
      </c>
      <c r="V53" s="233"/>
      <c r="W53" s="232"/>
      <c r="X53" s="196"/>
      <c r="Y53" s="196"/>
      <c r="Z53" s="196"/>
      <c r="AA53" s="196"/>
    </row>
    <row r="54" ht="15.75" customHeight="1" spans="1:27" x14ac:dyDescent="0.25">
      <c r="A54" s="196"/>
      <c r="B54" s="196"/>
      <c r="C54" s="196"/>
      <c r="D54" s="196"/>
      <c r="E54" s="196"/>
      <c r="F54" s="196"/>
      <c r="G54" s="222">
        <v>2017</v>
      </c>
      <c r="H54" s="231">
        <v>1733</v>
      </c>
      <c r="I54" s="231">
        <v>1847</v>
      </c>
      <c r="J54" s="231">
        <v>1463</v>
      </c>
      <c r="K54" s="231">
        <v>6531</v>
      </c>
      <c r="L54" s="231">
        <v>12956</v>
      </c>
      <c r="M54" s="231">
        <v>26430</v>
      </c>
      <c r="N54" s="231">
        <v>53579</v>
      </c>
      <c r="O54" s="231">
        <v>12285</v>
      </c>
      <c r="P54" s="231">
        <v>15251</v>
      </c>
      <c r="Q54" s="231">
        <v>1919</v>
      </c>
      <c r="R54" s="231">
        <v>7768</v>
      </c>
      <c r="S54" s="231">
        <v>1889</v>
      </c>
      <c r="T54" s="211">
        <v>143651</v>
      </c>
      <c r="U54" s="230">
        <v>0.144</v>
      </c>
      <c r="V54" s="199"/>
      <c r="W54" s="196"/>
      <c r="X54" s="196"/>
      <c r="Y54" s="196"/>
      <c r="Z54" s="196"/>
      <c r="AA54" s="196"/>
    </row>
    <row r="55" ht="15.75" customHeight="1" spans="1:27" x14ac:dyDescent="0.25">
      <c r="A55" s="196"/>
      <c r="B55" s="196"/>
      <c r="C55" s="196"/>
      <c r="D55" s="196"/>
      <c r="E55" s="196"/>
      <c r="F55" s="196"/>
      <c r="G55" s="222">
        <v>2016</v>
      </c>
      <c r="H55" s="223">
        <v>1234</v>
      </c>
      <c r="I55" s="223">
        <v>1757</v>
      </c>
      <c r="J55" s="223">
        <v>1642</v>
      </c>
      <c r="K55" s="223">
        <v>6869</v>
      </c>
      <c r="L55" s="223">
        <v>12873</v>
      </c>
      <c r="M55" s="223">
        <v>26589</v>
      </c>
      <c r="N55" s="223">
        <v>42612</v>
      </c>
      <c r="O55" s="223">
        <v>7460</v>
      </c>
      <c r="P55" s="223">
        <v>15287</v>
      </c>
      <c r="Q55" s="223">
        <v>1868</v>
      </c>
      <c r="R55" s="223">
        <v>5695</v>
      </c>
      <c r="S55" s="223">
        <v>1676</v>
      </c>
      <c r="T55" s="211">
        <v>125562</v>
      </c>
      <c r="U55" s="230">
        <v>0.124</v>
      </c>
      <c r="V55" s="211"/>
      <c r="W55" s="234"/>
      <c r="X55" s="196"/>
      <c r="Y55" s="196"/>
      <c r="Z55" s="196"/>
      <c r="AA55" s="196"/>
    </row>
    <row r="56" ht="15.75" customHeight="1" spans="1:27" x14ac:dyDescent="0.25">
      <c r="A56" s="196"/>
      <c r="B56" s="196"/>
      <c r="C56" s="196"/>
      <c r="D56" s="196"/>
      <c r="E56" s="196"/>
      <c r="F56" s="196"/>
      <c r="G56" s="222">
        <v>2015</v>
      </c>
      <c r="H56" s="231">
        <v>1964</v>
      </c>
      <c r="I56" s="231">
        <v>1154</v>
      </c>
      <c r="J56" s="231">
        <v>1187</v>
      </c>
      <c r="K56" s="231">
        <v>6332</v>
      </c>
      <c r="L56" s="231">
        <v>11506</v>
      </c>
      <c r="M56" s="231">
        <v>22415</v>
      </c>
      <c r="N56" s="231">
        <v>35631</v>
      </c>
      <c r="O56" s="231">
        <v>8344</v>
      </c>
      <c r="P56" s="231">
        <v>14096</v>
      </c>
      <c r="Q56" s="231">
        <v>1660</v>
      </c>
      <c r="R56" s="231">
        <v>5759</v>
      </c>
      <c r="S56" s="231">
        <v>1663</v>
      </c>
      <c r="T56" s="211">
        <v>111711</v>
      </c>
      <c r="U56" s="230">
        <v>0.119</v>
      </c>
      <c r="V56" s="233"/>
      <c r="W56" s="232"/>
      <c r="X56" s="196"/>
      <c r="Y56" s="196"/>
      <c r="Z56" s="196"/>
      <c r="AA56" s="196"/>
    </row>
    <row r="57" ht="15.75" customHeight="1" spans="1:27" x14ac:dyDescent="0.25">
      <c r="A57" s="196"/>
      <c r="B57" s="196"/>
      <c r="C57" s="196"/>
      <c r="D57" s="196"/>
      <c r="E57" s="196"/>
      <c r="F57" s="196"/>
      <c r="G57" s="222">
        <v>2014</v>
      </c>
      <c r="H57" s="223">
        <v>757</v>
      </c>
      <c r="I57" s="223">
        <v>1063</v>
      </c>
      <c r="J57" s="223">
        <v>611</v>
      </c>
      <c r="K57" s="223">
        <v>6565</v>
      </c>
      <c r="L57" s="223">
        <v>12079</v>
      </c>
      <c r="M57" s="223">
        <v>21928</v>
      </c>
      <c r="N57" s="223">
        <v>27986</v>
      </c>
      <c r="O57" s="223">
        <v>8580</v>
      </c>
      <c r="P57" s="223">
        <v>13716</v>
      </c>
      <c r="Q57" s="223">
        <v>977</v>
      </c>
      <c r="R57" s="223">
        <v>4742</v>
      </c>
      <c r="S57" s="223">
        <v>791</v>
      </c>
      <c r="T57" s="211">
        <v>99795</v>
      </c>
      <c r="U57" s="230">
        <v>-0.202</v>
      </c>
      <c r="V57" s="233"/>
      <c r="W57" s="232"/>
      <c r="X57" s="196"/>
      <c r="Y57" s="196"/>
      <c r="Z57" s="196"/>
      <c r="AA57" s="196"/>
    </row>
    <row r="58" ht="15.75" customHeight="1" spans="1:27" x14ac:dyDescent="0.25">
      <c r="A58" s="196"/>
      <c r="B58" s="196"/>
      <c r="C58" s="196"/>
      <c r="D58" s="196"/>
      <c r="E58" s="196"/>
      <c r="F58" s="196"/>
      <c r="G58" s="222">
        <v>2013</v>
      </c>
      <c r="H58" s="231">
        <v>3049</v>
      </c>
      <c r="I58" s="231">
        <v>1342</v>
      </c>
      <c r="J58" s="231">
        <v>815</v>
      </c>
      <c r="K58" s="231">
        <v>10877</v>
      </c>
      <c r="L58" s="231">
        <v>11594</v>
      </c>
      <c r="M58" s="231">
        <v>31173</v>
      </c>
      <c r="N58" s="231">
        <v>29994</v>
      </c>
      <c r="O58" s="231">
        <v>9014</v>
      </c>
      <c r="P58" s="231">
        <v>15928</v>
      </c>
      <c r="Q58" s="231">
        <v>1326</v>
      </c>
      <c r="R58" s="231">
        <v>9634</v>
      </c>
      <c r="S58" s="231">
        <v>323</v>
      </c>
      <c r="T58" s="211">
        <v>125069</v>
      </c>
      <c r="U58" s="230">
        <v>-0.064</v>
      </c>
      <c r="V58" s="233"/>
      <c r="W58" s="232"/>
      <c r="X58" s="196"/>
      <c r="Y58" s="196"/>
      <c r="Z58" s="196"/>
      <c r="AA58" s="196"/>
    </row>
    <row r="59" ht="15.75" customHeight="1" spans="1:27" x14ac:dyDescent="0.25">
      <c r="A59" s="196"/>
      <c r="B59" s="196"/>
      <c r="C59" s="196"/>
      <c r="D59" s="196"/>
      <c r="E59" s="196"/>
      <c r="F59" s="196"/>
      <c r="G59" s="222">
        <v>2012</v>
      </c>
      <c r="H59" s="223">
        <v>3893</v>
      </c>
      <c r="I59" s="223">
        <v>875</v>
      </c>
      <c r="J59" s="223">
        <v>2452</v>
      </c>
      <c r="K59" s="223">
        <v>11064</v>
      </c>
      <c r="L59" s="223">
        <v>14987</v>
      </c>
      <c r="M59" s="223">
        <v>30711</v>
      </c>
      <c r="N59" s="223">
        <v>27968</v>
      </c>
      <c r="O59" s="223">
        <v>10449</v>
      </c>
      <c r="P59" s="223">
        <v>18237</v>
      </c>
      <c r="Q59" s="223">
        <v>3452</v>
      </c>
      <c r="R59" s="223">
        <v>8228</v>
      </c>
      <c r="S59" s="223">
        <v>1234</v>
      </c>
      <c r="T59" s="211">
        <v>133550</v>
      </c>
      <c r="U59" s="230">
        <v>0.232</v>
      </c>
      <c r="V59" s="233"/>
      <c r="W59" s="232"/>
      <c r="X59" s="196"/>
      <c r="Y59" s="196"/>
      <c r="Z59" s="196"/>
      <c r="AA59" s="196"/>
    </row>
    <row r="60" ht="15.75" customHeight="1" spans="1:27" x14ac:dyDescent="0.25">
      <c r="A60" s="196"/>
      <c r="B60" s="196"/>
      <c r="C60" s="196"/>
      <c r="D60" s="196"/>
      <c r="E60" s="196"/>
      <c r="F60" s="196"/>
      <c r="G60" s="215" t="s">
        <v>459</v>
      </c>
      <c r="H60" s="226">
        <f t="shared" ref="H60:S60" si="7">AVERAGE(H49:H59)</f>
        <v>1399.2727272727273</v>
      </c>
      <c r="I60" s="226">
        <f t="shared" si="7"/>
        <v>1225.2727272727273</v>
      </c>
      <c r="J60" s="226">
        <f t="shared" si="7"/>
        <v>1874.6363636363637</v>
      </c>
      <c r="K60" s="226">
        <f t="shared" si="7"/>
        <v>5895.454545454545</v>
      </c>
      <c r="L60" s="226">
        <f t="shared" si="7"/>
        <v>10604.363636363636</v>
      </c>
      <c r="M60" s="226">
        <f t="shared" si="7"/>
        <v>26218.909090909092</v>
      </c>
      <c r="N60" s="226">
        <f t="shared" si="7"/>
        <v>43517.181818181816</v>
      </c>
      <c r="O60" s="226">
        <f t="shared" si="7"/>
        <v>7873</v>
      </c>
      <c r="P60" s="226">
        <f t="shared" si="7"/>
        <v>14839.272727272728</v>
      </c>
      <c r="Q60" s="226">
        <f t="shared" si="7"/>
        <v>2035</v>
      </c>
      <c r="R60" s="226">
        <f t="shared" si="7"/>
        <v>5331.818181818182</v>
      </c>
      <c r="S60" s="226">
        <f t="shared" si="7"/>
        <v>1255.4545454545455</v>
      </c>
      <c r="T60" s="226">
        <f>SUM(H60:S60)</f>
        <v>122069.63636363637</v>
      </c>
      <c r="U60" s="227">
        <f>AVERAGE(U49:U59)</f>
        <v>0.006999999999999996</v>
      </c>
      <c r="V60" s="233"/>
      <c r="W60" s="232"/>
      <c r="X60" s="196"/>
      <c r="Y60" s="196"/>
      <c r="Z60" s="196"/>
      <c r="AA60" s="196"/>
    </row>
    <row r="61" ht="15.75" customHeight="1" spans="1:27" x14ac:dyDescent="0.25">
      <c r="A61" s="196"/>
      <c r="B61" s="196"/>
      <c r="C61" s="196"/>
      <c r="D61" s="196"/>
      <c r="E61" s="196"/>
      <c r="F61" s="196"/>
      <c r="G61" s="215" t="s">
        <v>460</v>
      </c>
      <c r="H61" s="228">
        <f t="shared" ref="H61:S61" si="8">H60/$T$60</f>
        <v>0.011462905673810626</v>
      </c>
      <c r="I61" s="228">
        <f t="shared" si="8"/>
        <v>0.010037489778561566</v>
      </c>
      <c r="J61" s="228">
        <f t="shared" si="8"/>
        <v>0.01535710615252397</v>
      </c>
      <c r="K61" s="228">
        <f t="shared" si="8"/>
        <v>0.0482958311425818</v>
      </c>
      <c r="L61" s="228">
        <f t="shared" si="8"/>
        <v>0.08687142808203364</v>
      </c>
      <c r="M61" s="228">
        <f t="shared" si="8"/>
        <v>0.21478649295558572</v>
      </c>
      <c r="N61" s="228">
        <f t="shared" si="8"/>
        <v>0.35649472804643545</v>
      </c>
      <c r="O61" s="228">
        <f t="shared" si="8"/>
        <v>0.06449597323733249</v>
      </c>
      <c r="P61" s="228">
        <f t="shared" si="8"/>
        <v>0.12156399551373806</v>
      </c>
      <c r="Q61" s="228">
        <f t="shared" si="8"/>
        <v>0.016670812338114013</v>
      </c>
      <c r="R61" s="228">
        <f t="shared" si="8"/>
        <v>0.04367849647667576</v>
      </c>
      <c r="S61" s="228">
        <f t="shared" si="8"/>
        <v>0.010284740602606857</v>
      </c>
      <c r="T61" s="228">
        <v>1</v>
      </c>
      <c r="U61" s="229"/>
      <c r="V61" s="233"/>
      <c r="W61" s="232"/>
      <c r="X61" s="196"/>
      <c r="Y61" s="196"/>
      <c r="Z61" s="196"/>
      <c r="AA61" s="196"/>
    </row>
    <row r="62" ht="15.75" customHeight="1" spans="1:27" x14ac:dyDescent="0.25">
      <c r="A62" s="196"/>
      <c r="B62" s="196"/>
      <c r="C62" s="196"/>
      <c r="D62" s="196"/>
      <c r="E62" s="196"/>
      <c r="F62" s="196"/>
      <c r="G62" s="215" t="s">
        <v>461</v>
      </c>
      <c r="H62" s="228">
        <f t="shared" ref="H62:S62" si="9">H60/$N$60</f>
        <v>0.032154488613692814</v>
      </c>
      <c r="I62" s="228">
        <f t="shared" si="9"/>
        <v>0.028156067927192812</v>
      </c>
      <c r="J62" s="228">
        <f t="shared" si="9"/>
        <v>0.04307807365533781</v>
      </c>
      <c r="K62" s="228">
        <f t="shared" si="9"/>
        <v>0.13547418052221796</v>
      </c>
      <c r="L62" s="228">
        <f t="shared" si="9"/>
        <v>0.24368222374025725</v>
      </c>
      <c r="M62" s="228">
        <f t="shared" si="9"/>
        <v>0.6024955660146777</v>
      </c>
      <c r="N62" s="228">
        <f t="shared" si="9"/>
        <v>1</v>
      </c>
      <c r="O62" s="228">
        <f t="shared" si="9"/>
        <v>0.18091704634950878</v>
      </c>
      <c r="P62" s="228">
        <f t="shared" si="9"/>
        <v>0.34099801750196895</v>
      </c>
      <c r="Q62" s="228">
        <f t="shared" si="9"/>
        <v>0.046763138488663834</v>
      </c>
      <c r="R62" s="228">
        <f t="shared" si="9"/>
        <v>0.12252213859102676</v>
      </c>
      <c r="S62" s="228">
        <f t="shared" si="9"/>
        <v>0.028849628882217895</v>
      </c>
      <c r="T62" s="228">
        <v>1</v>
      </c>
      <c r="U62" s="203"/>
      <c r="V62" s="233"/>
      <c r="W62" s="232"/>
      <c r="X62" s="196"/>
      <c r="Y62" s="196"/>
      <c r="Z62" s="196"/>
      <c r="AA62" s="196"/>
    </row>
    <row r="63" ht="15.75" customHeight="1" spans="1:27" x14ac:dyDescent="0.25">
      <c r="A63" s="196"/>
      <c r="B63" s="196"/>
      <c r="C63" s="196"/>
      <c r="D63" s="196"/>
      <c r="E63" s="196"/>
      <c r="F63" s="196"/>
      <c r="G63" s="196"/>
      <c r="H63" s="235"/>
      <c r="I63" s="236"/>
      <c r="J63" s="237"/>
      <c r="K63" s="237"/>
      <c r="L63" s="237"/>
      <c r="M63" s="237"/>
      <c r="N63" s="237"/>
      <c r="O63" s="237"/>
      <c r="P63" s="237"/>
      <c r="Q63" s="237"/>
      <c r="R63" s="237"/>
      <c r="S63" s="237"/>
      <c r="T63" s="237"/>
      <c r="U63" s="237"/>
      <c r="V63" s="233"/>
      <c r="W63" s="232"/>
      <c r="X63" s="196"/>
      <c r="Y63" s="196"/>
      <c r="Z63" s="196"/>
      <c r="AA63" s="196"/>
    </row>
    <row r="64" ht="15.75" customHeight="1" spans="1:27" x14ac:dyDescent="0.25">
      <c r="A64" s="196"/>
      <c r="B64" s="196"/>
      <c r="C64" s="196"/>
      <c r="D64" s="196"/>
      <c r="E64" s="196"/>
      <c r="F64" s="196"/>
      <c r="G64" s="196"/>
      <c r="H64" s="235"/>
      <c r="I64" s="238"/>
      <c r="J64" s="239"/>
      <c r="K64" s="239"/>
      <c r="L64" s="239"/>
      <c r="M64" s="239"/>
      <c r="N64" s="239"/>
      <c r="O64" s="239"/>
      <c r="P64" s="239"/>
      <c r="Q64" s="239"/>
      <c r="R64" s="239"/>
      <c r="S64" s="239"/>
      <c r="T64" s="239"/>
      <c r="U64" s="239"/>
      <c r="V64" s="233"/>
      <c r="W64" s="232"/>
      <c r="X64" s="196"/>
      <c r="Y64" s="196"/>
      <c r="Z64" s="196"/>
      <c r="AA64" s="196"/>
    </row>
    <row r="65" ht="15.75" customHeight="1" spans="1:27" x14ac:dyDescent="0.25">
      <c r="A65" s="196"/>
      <c r="B65" s="196"/>
      <c r="C65" s="196"/>
      <c r="D65" s="196"/>
      <c r="E65" s="196"/>
      <c r="F65" s="196"/>
      <c r="G65" s="196"/>
      <c r="H65" s="235"/>
      <c r="I65" s="236"/>
      <c r="J65" s="237"/>
      <c r="K65" s="237"/>
      <c r="L65" s="237"/>
      <c r="M65" s="237"/>
      <c r="N65" s="237"/>
      <c r="O65" s="237"/>
      <c r="P65" s="237"/>
      <c r="Q65" s="237"/>
      <c r="R65" s="237"/>
      <c r="S65" s="237"/>
      <c r="T65" s="237"/>
      <c r="U65" s="237"/>
      <c r="V65" s="233"/>
      <c r="W65" s="232"/>
      <c r="X65" s="196"/>
      <c r="Y65" s="196"/>
      <c r="Z65" s="196"/>
      <c r="AA65" s="196"/>
    </row>
    <row r="66" ht="15.75" customHeight="1" spans="1:27" x14ac:dyDescent="0.25">
      <c r="A66" s="196"/>
      <c r="B66" s="196"/>
      <c r="C66" s="196"/>
      <c r="D66" s="196"/>
      <c r="E66" s="196"/>
      <c r="F66" s="196"/>
      <c r="G66" s="196"/>
      <c r="H66" s="198"/>
      <c r="I66" s="199"/>
      <c r="J66" s="199"/>
      <c r="K66" s="199"/>
      <c r="L66" s="199"/>
      <c r="M66" s="199"/>
      <c r="N66" s="199"/>
      <c r="O66" s="199"/>
      <c r="P66" s="199"/>
      <c r="Q66" s="199"/>
      <c r="R66" s="199"/>
      <c r="S66" s="199"/>
      <c r="T66" s="199"/>
      <c r="U66" s="199"/>
      <c r="V66" s="199"/>
      <c r="W66" s="196"/>
      <c r="X66" s="196"/>
      <c r="Y66" s="196"/>
      <c r="Z66" s="196"/>
      <c r="AA66" s="196"/>
    </row>
    <row r="67" ht="15.75" customHeight="1" spans="1:27" x14ac:dyDescent="0.25">
      <c r="A67" s="196"/>
      <c r="B67" s="196"/>
      <c r="C67" s="196"/>
      <c r="D67" s="196"/>
      <c r="E67" s="196"/>
      <c r="F67" s="196"/>
      <c r="G67" s="196"/>
      <c r="H67" s="198"/>
      <c r="I67" s="199"/>
      <c r="J67" s="199"/>
      <c r="K67" s="199"/>
      <c r="L67" s="199"/>
      <c r="M67" s="199"/>
      <c r="N67" s="199"/>
      <c r="O67" s="199"/>
      <c r="P67" s="199"/>
      <c r="Q67" s="199"/>
      <c r="R67" s="199"/>
      <c r="S67" s="199"/>
      <c r="T67" s="199"/>
      <c r="U67" s="199"/>
      <c r="V67" s="199"/>
      <c r="W67" s="196"/>
      <c r="X67" s="196"/>
      <c r="Y67" s="196"/>
      <c r="Z67" s="196"/>
      <c r="AA67" s="196"/>
    </row>
    <row r="68" ht="15.75" customHeight="1" spans="1:27" x14ac:dyDescent="0.25">
      <c r="A68" s="196"/>
      <c r="B68" s="196"/>
      <c r="C68" s="196"/>
      <c r="D68" s="196"/>
      <c r="E68" s="196"/>
      <c r="F68" s="196"/>
      <c r="G68" s="196"/>
      <c r="H68" s="198"/>
      <c r="I68" s="199"/>
      <c r="J68" s="199"/>
      <c r="K68" s="199"/>
      <c r="L68" s="199"/>
      <c r="M68" s="199"/>
      <c r="N68" s="199"/>
      <c r="O68" s="199"/>
      <c r="P68" s="199"/>
      <c r="Q68" s="199"/>
      <c r="R68" s="199"/>
      <c r="S68" s="199"/>
      <c r="T68" s="199"/>
      <c r="U68" s="199"/>
      <c r="V68" s="199"/>
      <c r="W68" s="196"/>
      <c r="X68" s="196"/>
      <c r="Y68" s="196"/>
      <c r="Z68" s="196"/>
      <c r="AA68" s="196"/>
    </row>
    <row r="69" ht="15.75" customHeight="1" spans="1:27" x14ac:dyDescent="0.25">
      <c r="A69" s="196"/>
      <c r="B69" s="196"/>
      <c r="C69" s="196"/>
      <c r="D69" s="196"/>
      <c r="E69" s="196"/>
      <c r="F69" s="196"/>
      <c r="G69" s="196"/>
      <c r="H69" s="198"/>
      <c r="I69" s="199"/>
      <c r="J69" s="199"/>
      <c r="K69" s="199"/>
      <c r="L69" s="199"/>
      <c r="M69" s="199"/>
      <c r="N69" s="199"/>
      <c r="O69" s="199"/>
      <c r="P69" s="199"/>
      <c r="Q69" s="199"/>
      <c r="R69" s="199"/>
      <c r="S69" s="199"/>
      <c r="T69" s="199"/>
      <c r="U69" s="199"/>
      <c r="V69" s="199"/>
      <c r="W69" s="196"/>
      <c r="X69" s="196"/>
      <c r="Y69" s="196"/>
      <c r="Z69" s="196"/>
      <c r="AA69" s="196"/>
    </row>
    <row r="70" ht="15.75" customHeight="1" spans="1:27" x14ac:dyDescent="0.25">
      <c r="A70" s="196"/>
      <c r="B70" s="196"/>
      <c r="C70" s="196"/>
      <c r="D70" s="196"/>
      <c r="E70" s="196"/>
      <c r="F70" s="196"/>
      <c r="G70" s="196"/>
      <c r="H70" s="198"/>
      <c r="I70" s="199"/>
      <c r="J70" s="199"/>
      <c r="K70" s="199"/>
      <c r="L70" s="199"/>
      <c r="M70" s="199"/>
      <c r="N70" s="199"/>
      <c r="O70" s="199"/>
      <c r="P70" s="199"/>
      <c r="Q70" s="199"/>
      <c r="R70" s="199"/>
      <c r="S70" s="199"/>
      <c r="T70" s="199"/>
      <c r="U70" s="199"/>
      <c r="V70" s="199"/>
      <c r="W70" s="196"/>
      <c r="X70" s="196"/>
      <c r="Y70" s="196"/>
      <c r="Z70" s="196"/>
      <c r="AA70" s="196"/>
    </row>
    <row r="71" ht="15.75" customHeight="1" spans="1:27" x14ac:dyDescent="0.25">
      <c r="A71" s="196"/>
      <c r="B71" s="196"/>
      <c r="C71" s="196"/>
      <c r="D71" s="196"/>
      <c r="E71" s="196"/>
      <c r="F71" s="196"/>
      <c r="G71" s="196"/>
      <c r="H71" s="198"/>
      <c r="I71" s="199"/>
      <c r="J71" s="199"/>
      <c r="K71" s="199"/>
      <c r="L71" s="199"/>
      <c r="M71" s="199"/>
      <c r="N71" s="199"/>
      <c r="O71" s="199"/>
      <c r="P71" s="199"/>
      <c r="Q71" s="199"/>
      <c r="R71" s="199"/>
      <c r="S71" s="199"/>
      <c r="T71" s="199"/>
      <c r="U71" s="199"/>
      <c r="V71" s="199"/>
      <c r="W71" s="196"/>
      <c r="X71" s="196"/>
      <c r="Y71" s="196"/>
      <c r="Z71" s="196"/>
      <c r="AA71" s="196"/>
    </row>
    <row r="72" ht="15.75" customHeight="1" spans="1:27" x14ac:dyDescent="0.25">
      <c r="A72" s="196"/>
      <c r="B72" s="196"/>
      <c r="C72" s="196"/>
      <c r="D72" s="196"/>
      <c r="E72" s="196"/>
      <c r="F72" s="196"/>
      <c r="G72" s="196"/>
      <c r="H72" s="198"/>
      <c r="I72" s="199"/>
      <c r="J72" s="199"/>
      <c r="K72" s="199"/>
      <c r="L72" s="199"/>
      <c r="M72" s="199"/>
      <c r="N72" s="199"/>
      <c r="O72" s="199"/>
      <c r="P72" s="199"/>
      <c r="Q72" s="199"/>
      <c r="R72" s="199"/>
      <c r="S72" s="199"/>
      <c r="T72" s="199"/>
      <c r="U72" s="199"/>
      <c r="V72" s="199"/>
      <c r="W72" s="196"/>
      <c r="X72" s="196"/>
      <c r="Y72" s="196"/>
      <c r="Z72" s="196"/>
      <c r="AA72" s="196"/>
    </row>
    <row r="73" ht="15.75" customHeight="1" spans="1:27" x14ac:dyDescent="0.25">
      <c r="A73" s="196"/>
      <c r="B73" s="196"/>
      <c r="C73" s="196"/>
      <c r="D73" s="196"/>
      <c r="E73" s="196"/>
      <c r="F73" s="196"/>
      <c r="G73" s="196"/>
      <c r="H73" s="198"/>
      <c r="I73" s="199"/>
      <c r="J73" s="199"/>
      <c r="K73" s="199"/>
      <c r="L73" s="199"/>
      <c r="M73" s="199"/>
      <c r="N73" s="199"/>
      <c r="O73" s="199"/>
      <c r="P73" s="199"/>
      <c r="Q73" s="199"/>
      <c r="R73" s="199"/>
      <c r="S73" s="199"/>
      <c r="T73" s="199"/>
      <c r="U73" s="199"/>
      <c r="V73" s="199"/>
      <c r="W73" s="196"/>
      <c r="X73" s="196"/>
      <c r="Y73" s="196"/>
      <c r="Z73" s="196"/>
      <c r="AA73" s="196"/>
    </row>
    <row r="74" ht="15.75" customHeight="1" spans="1:27" x14ac:dyDescent="0.25">
      <c r="A74" s="196"/>
      <c r="B74" s="196"/>
      <c r="C74" s="196"/>
      <c r="D74" s="196"/>
      <c r="E74" s="196"/>
      <c r="F74" s="196"/>
      <c r="G74" s="196"/>
      <c r="H74" s="198"/>
      <c r="I74" s="199"/>
      <c r="J74" s="199"/>
      <c r="K74" s="199"/>
      <c r="L74" s="199"/>
      <c r="M74" s="199"/>
      <c r="N74" s="199"/>
      <c r="O74" s="199"/>
      <c r="P74" s="199"/>
      <c r="Q74" s="199"/>
      <c r="R74" s="199"/>
      <c r="S74" s="199"/>
      <c r="T74" s="199"/>
      <c r="U74" s="199"/>
      <c r="V74" s="199"/>
      <c r="W74" s="196"/>
      <c r="X74" s="196"/>
      <c r="Y74" s="196"/>
      <c r="Z74" s="196"/>
      <c r="AA74" s="196"/>
    </row>
    <row r="75" ht="15.75" customHeight="1" spans="1:27" x14ac:dyDescent="0.25">
      <c r="A75" s="196"/>
      <c r="B75" s="196"/>
      <c r="C75" s="196"/>
      <c r="D75" s="196"/>
      <c r="E75" s="196"/>
      <c r="F75" s="196"/>
      <c r="G75" s="196"/>
      <c r="H75" s="198"/>
      <c r="I75" s="199"/>
      <c r="J75" s="199"/>
      <c r="K75" s="199"/>
      <c r="L75" s="199"/>
      <c r="M75" s="199"/>
      <c r="N75" s="199"/>
      <c r="O75" s="199"/>
      <c r="P75" s="199"/>
      <c r="Q75" s="199"/>
      <c r="R75" s="199"/>
      <c r="S75" s="199"/>
      <c r="T75" s="199"/>
      <c r="U75" s="199"/>
      <c r="V75" s="199"/>
      <c r="W75" s="196"/>
      <c r="X75" s="196"/>
      <c r="Y75" s="196"/>
      <c r="Z75" s="196"/>
      <c r="AA75" s="196"/>
    </row>
    <row r="76" ht="15.75" customHeight="1" spans="1:27" x14ac:dyDescent="0.25">
      <c r="A76" s="196"/>
      <c r="B76" s="196"/>
      <c r="C76" s="196"/>
      <c r="D76" s="196"/>
      <c r="E76" s="196"/>
      <c r="F76" s="196"/>
      <c r="G76" s="196"/>
      <c r="H76" s="198"/>
      <c r="I76" s="199"/>
      <c r="J76" s="199"/>
      <c r="K76" s="199"/>
      <c r="L76" s="199"/>
      <c r="M76" s="199"/>
      <c r="N76" s="199"/>
      <c r="O76" s="199"/>
      <c r="P76" s="199"/>
      <c r="Q76" s="199"/>
      <c r="R76" s="199"/>
      <c r="S76" s="199"/>
      <c r="T76" s="199"/>
      <c r="U76" s="199"/>
      <c r="V76" s="199"/>
      <c r="W76" s="196"/>
      <c r="X76" s="196"/>
      <c r="Y76" s="196"/>
      <c r="Z76" s="196"/>
      <c r="AA76" s="196"/>
    </row>
    <row r="77" ht="15.75" customHeight="1" spans="1:27" x14ac:dyDescent="0.25">
      <c r="A77" s="196"/>
      <c r="B77" s="196"/>
      <c r="C77" s="196"/>
      <c r="D77" s="196"/>
      <c r="E77" s="196"/>
      <c r="F77" s="196"/>
      <c r="G77" s="196"/>
      <c r="H77" s="198"/>
      <c r="I77" s="199"/>
      <c r="J77" s="199"/>
      <c r="K77" s="199"/>
      <c r="L77" s="199"/>
      <c r="M77" s="199"/>
      <c r="N77" s="199"/>
      <c r="O77" s="199"/>
      <c r="P77" s="199"/>
      <c r="Q77" s="199"/>
      <c r="R77" s="199"/>
      <c r="S77" s="199"/>
      <c r="T77" s="199"/>
      <c r="U77" s="199"/>
      <c r="V77" s="199"/>
      <c r="W77" s="196"/>
      <c r="X77" s="196"/>
      <c r="Y77" s="196"/>
      <c r="Z77" s="196"/>
      <c r="AA77" s="196"/>
    </row>
    <row r="78" ht="15.75" customHeight="1" spans="1:27" x14ac:dyDescent="0.25">
      <c r="A78" s="196"/>
      <c r="B78" s="196"/>
      <c r="C78" s="196"/>
      <c r="D78" s="196"/>
      <c r="E78" s="196"/>
      <c r="F78" s="196"/>
      <c r="G78" s="196"/>
      <c r="H78" s="198"/>
      <c r="I78" s="199"/>
      <c r="J78" s="199"/>
      <c r="K78" s="199"/>
      <c r="L78" s="199"/>
      <c r="M78" s="199"/>
      <c r="N78" s="199"/>
      <c r="O78" s="199"/>
      <c r="P78" s="199"/>
      <c r="Q78" s="199"/>
      <c r="R78" s="199"/>
      <c r="S78" s="199"/>
      <c r="T78" s="199"/>
      <c r="U78" s="199"/>
      <c r="V78" s="199"/>
      <c r="W78" s="196"/>
      <c r="X78" s="196"/>
      <c r="Y78" s="196"/>
      <c r="Z78" s="196"/>
      <c r="AA78" s="196"/>
    </row>
    <row r="79" ht="15.75" customHeight="1" spans="1:27" x14ac:dyDescent="0.25">
      <c r="A79" s="196"/>
      <c r="B79" s="196"/>
      <c r="C79" s="196"/>
      <c r="D79" s="196"/>
      <c r="E79" s="196"/>
      <c r="F79" s="196"/>
      <c r="G79" s="196"/>
      <c r="H79" s="198"/>
      <c r="I79" s="199"/>
      <c r="J79" s="199"/>
      <c r="K79" s="199"/>
      <c r="L79" s="199"/>
      <c r="M79" s="199"/>
      <c r="N79" s="199"/>
      <c r="O79" s="199"/>
      <c r="P79" s="199"/>
      <c r="Q79" s="199"/>
      <c r="R79" s="199"/>
      <c r="S79" s="199"/>
      <c r="T79" s="199"/>
      <c r="U79" s="199"/>
      <c r="V79" s="199"/>
      <c r="W79" s="196"/>
      <c r="X79" s="196"/>
      <c r="Y79" s="196"/>
      <c r="Z79" s="196"/>
      <c r="AA79" s="196"/>
    </row>
    <row r="80" ht="15.75" customHeight="1" spans="1:27" x14ac:dyDescent="0.25">
      <c r="A80" s="196"/>
      <c r="B80" s="196"/>
      <c r="C80" s="196"/>
      <c r="D80" s="196"/>
      <c r="E80" s="196"/>
      <c r="F80" s="196"/>
      <c r="G80" s="196"/>
      <c r="H80" s="198"/>
      <c r="I80" s="199"/>
      <c r="J80" s="199"/>
      <c r="K80" s="199"/>
      <c r="L80" s="199"/>
      <c r="M80" s="199"/>
      <c r="N80" s="199"/>
      <c r="O80" s="199"/>
      <c r="P80" s="199"/>
      <c r="Q80" s="199"/>
      <c r="R80" s="199"/>
      <c r="S80" s="199"/>
      <c r="T80" s="199"/>
      <c r="U80" s="199"/>
      <c r="V80" s="199"/>
      <c r="W80" s="196"/>
      <c r="X80" s="196"/>
      <c r="Y80" s="196"/>
      <c r="Z80" s="196"/>
      <c r="AA80" s="196"/>
    </row>
    <row r="81" ht="15.75" customHeight="1" spans="1:27" x14ac:dyDescent="0.25">
      <c r="A81" s="196"/>
      <c r="B81" s="196"/>
      <c r="C81" s="196"/>
      <c r="D81" s="196"/>
      <c r="E81" s="196"/>
      <c r="F81" s="196"/>
      <c r="G81" s="196"/>
      <c r="H81" s="198"/>
      <c r="I81" s="199"/>
      <c r="J81" s="199"/>
      <c r="K81" s="199"/>
      <c r="L81" s="199"/>
      <c r="M81" s="199"/>
      <c r="N81" s="199"/>
      <c r="O81" s="199"/>
      <c r="P81" s="199"/>
      <c r="Q81" s="199"/>
      <c r="R81" s="199"/>
      <c r="S81" s="199"/>
      <c r="T81" s="199"/>
      <c r="U81" s="199"/>
      <c r="V81" s="199"/>
      <c r="W81" s="196"/>
      <c r="X81" s="196"/>
      <c r="Y81" s="196"/>
      <c r="Z81" s="196"/>
      <c r="AA81" s="196"/>
    </row>
    <row r="82" ht="15.75" customHeight="1" spans="1:27" x14ac:dyDescent="0.25">
      <c r="A82" s="196"/>
      <c r="B82" s="196"/>
      <c r="C82" s="196"/>
      <c r="D82" s="196"/>
      <c r="E82" s="196"/>
      <c r="F82" s="196"/>
      <c r="G82" s="196"/>
      <c r="H82" s="198"/>
      <c r="I82" s="199"/>
      <c r="J82" s="199"/>
      <c r="K82" s="199"/>
      <c r="L82" s="199"/>
      <c r="M82" s="199"/>
      <c r="N82" s="199"/>
      <c r="O82" s="199"/>
      <c r="P82" s="199"/>
      <c r="Q82" s="199"/>
      <c r="R82" s="199"/>
      <c r="S82" s="199"/>
      <c r="T82" s="199"/>
      <c r="U82" s="199"/>
      <c r="V82" s="199"/>
      <c r="W82" s="196"/>
      <c r="X82" s="196"/>
      <c r="Y82" s="196"/>
      <c r="Z82" s="196"/>
      <c r="AA82" s="196"/>
    </row>
    <row r="83" ht="15.75" customHeight="1" spans="1:27" x14ac:dyDescent="0.25">
      <c r="A83" s="196"/>
      <c r="B83" s="196"/>
      <c r="C83" s="196"/>
      <c r="D83" s="196"/>
      <c r="E83" s="196"/>
      <c r="F83" s="196"/>
      <c r="G83" s="196"/>
      <c r="H83" s="198"/>
      <c r="I83" s="199"/>
      <c r="J83" s="199"/>
      <c r="K83" s="199"/>
      <c r="L83" s="199"/>
      <c r="M83" s="199"/>
      <c r="N83" s="199"/>
      <c r="O83" s="199"/>
      <c r="P83" s="199"/>
      <c r="Q83" s="199"/>
      <c r="R83" s="199"/>
      <c r="S83" s="199"/>
      <c r="T83" s="199"/>
      <c r="U83" s="199"/>
      <c r="V83" s="199"/>
      <c r="W83" s="196"/>
      <c r="X83" s="196"/>
      <c r="Y83" s="196"/>
      <c r="Z83" s="196"/>
      <c r="AA83" s="196"/>
    </row>
    <row r="84" ht="15.75" customHeight="1" spans="1:27" x14ac:dyDescent="0.25">
      <c r="A84" s="196"/>
      <c r="B84" s="196"/>
      <c r="C84" s="196"/>
      <c r="D84" s="196"/>
      <c r="E84" s="196"/>
      <c r="F84" s="196"/>
      <c r="G84" s="196"/>
      <c r="H84" s="198"/>
      <c r="I84" s="199"/>
      <c r="J84" s="199"/>
      <c r="K84" s="199"/>
      <c r="L84" s="199"/>
      <c r="M84" s="199"/>
      <c r="N84" s="199"/>
      <c r="O84" s="199"/>
      <c r="P84" s="199"/>
      <c r="Q84" s="199"/>
      <c r="R84" s="199"/>
      <c r="S84" s="199"/>
      <c r="T84" s="199"/>
      <c r="U84" s="199"/>
      <c r="V84" s="199"/>
      <c r="W84" s="196"/>
      <c r="X84" s="196"/>
      <c r="Y84" s="196"/>
      <c r="Z84" s="196"/>
      <c r="AA84" s="196"/>
    </row>
    <row r="85" ht="15.75" customHeight="1" spans="1:27" x14ac:dyDescent="0.25">
      <c r="A85" s="196"/>
      <c r="B85" s="196"/>
      <c r="C85" s="196"/>
      <c r="D85" s="196"/>
      <c r="E85" s="196"/>
      <c r="F85" s="196"/>
      <c r="G85" s="196"/>
      <c r="H85" s="198"/>
      <c r="I85" s="199"/>
      <c r="J85" s="199"/>
      <c r="K85" s="199"/>
      <c r="L85" s="199"/>
      <c r="M85" s="199"/>
      <c r="N85" s="199"/>
      <c r="O85" s="199"/>
      <c r="P85" s="199"/>
      <c r="Q85" s="199"/>
      <c r="R85" s="199"/>
      <c r="S85" s="199"/>
      <c r="T85" s="199"/>
      <c r="U85" s="199"/>
      <c r="V85" s="199"/>
      <c r="W85" s="196"/>
      <c r="X85" s="196"/>
      <c r="Y85" s="196"/>
      <c r="Z85" s="196"/>
      <c r="AA85" s="196"/>
    </row>
    <row r="86" ht="15.75" customHeight="1" spans="1:27" x14ac:dyDescent="0.25">
      <c r="A86" s="196"/>
      <c r="B86" s="196"/>
      <c r="C86" s="196"/>
      <c r="D86" s="196"/>
      <c r="E86" s="196"/>
      <c r="F86" s="196"/>
      <c r="G86" s="196"/>
      <c r="H86" s="198"/>
      <c r="I86" s="199"/>
      <c r="J86" s="199"/>
      <c r="K86" s="199"/>
      <c r="L86" s="199"/>
      <c r="M86" s="199"/>
      <c r="N86" s="199"/>
      <c r="O86" s="199"/>
      <c r="P86" s="199"/>
      <c r="Q86" s="199"/>
      <c r="R86" s="199"/>
      <c r="S86" s="199"/>
      <c r="T86" s="199"/>
      <c r="U86" s="199"/>
      <c r="V86" s="199"/>
      <c r="W86" s="196"/>
      <c r="X86" s="196"/>
      <c r="Y86" s="196"/>
      <c r="Z86" s="196"/>
      <c r="AA86" s="196"/>
    </row>
    <row r="87" ht="15.75" customHeight="1" spans="1:27" x14ac:dyDescent="0.25">
      <c r="A87" s="196"/>
      <c r="B87" s="196"/>
      <c r="C87" s="196"/>
      <c r="D87" s="196"/>
      <c r="E87" s="196"/>
      <c r="F87" s="196"/>
      <c r="G87" s="196"/>
      <c r="H87" s="198"/>
      <c r="I87" s="199"/>
      <c r="J87" s="199"/>
      <c r="K87" s="199"/>
      <c r="L87" s="199"/>
      <c r="M87" s="199"/>
      <c r="N87" s="199"/>
      <c r="O87" s="199"/>
      <c r="P87" s="199"/>
      <c r="Q87" s="199"/>
      <c r="R87" s="199"/>
      <c r="S87" s="199"/>
      <c r="T87" s="199"/>
      <c r="U87" s="199"/>
      <c r="V87" s="199"/>
      <c r="W87" s="196"/>
      <c r="X87" s="196"/>
      <c r="Y87" s="196"/>
      <c r="Z87" s="196"/>
      <c r="AA87" s="196"/>
    </row>
    <row r="88" ht="15.75" customHeight="1" spans="1:27" x14ac:dyDescent="0.25">
      <c r="A88" s="196"/>
      <c r="B88" s="196"/>
      <c r="C88" s="196"/>
      <c r="D88" s="196"/>
      <c r="E88" s="196"/>
      <c r="F88" s="196"/>
      <c r="G88" s="196"/>
      <c r="H88" s="198"/>
      <c r="I88" s="199"/>
      <c r="J88" s="199"/>
      <c r="K88" s="199"/>
      <c r="L88" s="199"/>
      <c r="M88" s="199"/>
      <c r="N88" s="199"/>
      <c r="O88" s="199"/>
      <c r="P88" s="199"/>
      <c r="Q88" s="199"/>
      <c r="R88" s="199"/>
      <c r="S88" s="199"/>
      <c r="T88" s="199"/>
      <c r="U88" s="199"/>
      <c r="V88" s="199"/>
      <c r="W88" s="196"/>
      <c r="X88" s="196"/>
      <c r="Y88" s="196"/>
      <c r="Z88" s="196"/>
      <c r="AA88" s="196"/>
    </row>
    <row r="89" ht="15.75" customHeight="1" spans="1:27" x14ac:dyDescent="0.25">
      <c r="A89" s="196"/>
      <c r="B89" s="196"/>
      <c r="C89" s="196"/>
      <c r="D89" s="196"/>
      <c r="E89" s="196"/>
      <c r="F89" s="196"/>
      <c r="G89" s="196"/>
      <c r="H89" s="198"/>
      <c r="I89" s="199"/>
      <c r="J89" s="199"/>
      <c r="K89" s="199"/>
      <c r="L89" s="199"/>
      <c r="M89" s="199"/>
      <c r="N89" s="199"/>
      <c r="O89" s="199"/>
      <c r="P89" s="199"/>
      <c r="Q89" s="199"/>
      <c r="R89" s="199"/>
      <c r="S89" s="199"/>
      <c r="T89" s="199"/>
      <c r="U89" s="199"/>
      <c r="V89" s="199"/>
      <c r="W89" s="196"/>
      <c r="X89" s="196"/>
      <c r="Y89" s="196"/>
      <c r="Z89" s="196"/>
      <c r="AA89" s="196"/>
    </row>
    <row r="90" ht="15.75" customHeight="1" spans="1:27" x14ac:dyDescent="0.25">
      <c r="A90" s="196"/>
      <c r="B90" s="196"/>
      <c r="C90" s="196"/>
      <c r="D90" s="196"/>
      <c r="E90" s="196"/>
      <c r="F90" s="196"/>
      <c r="G90" s="196"/>
      <c r="H90" s="198"/>
      <c r="I90" s="199"/>
      <c r="J90" s="199"/>
      <c r="K90" s="199"/>
      <c r="L90" s="199"/>
      <c r="M90" s="199"/>
      <c r="N90" s="199"/>
      <c r="O90" s="199"/>
      <c r="P90" s="199"/>
      <c r="Q90" s="199"/>
      <c r="R90" s="199"/>
      <c r="S90" s="199"/>
      <c r="T90" s="199"/>
      <c r="U90" s="199"/>
      <c r="V90" s="199"/>
      <c r="W90" s="196"/>
      <c r="X90" s="196"/>
      <c r="Y90" s="196"/>
      <c r="Z90" s="196"/>
      <c r="AA90" s="196"/>
    </row>
    <row r="91" ht="15.75" customHeight="1" spans="1:27" x14ac:dyDescent="0.25">
      <c r="A91" s="196"/>
      <c r="B91" s="196"/>
      <c r="C91" s="196"/>
      <c r="D91" s="196"/>
      <c r="E91" s="196"/>
      <c r="F91" s="196"/>
      <c r="G91" s="196"/>
      <c r="H91" s="198"/>
      <c r="I91" s="199"/>
      <c r="J91" s="199"/>
      <c r="K91" s="199"/>
      <c r="L91" s="199"/>
      <c r="M91" s="199"/>
      <c r="N91" s="199"/>
      <c r="O91" s="199"/>
      <c r="P91" s="199"/>
      <c r="Q91" s="199"/>
      <c r="R91" s="199"/>
      <c r="S91" s="199"/>
      <c r="T91" s="199"/>
      <c r="U91" s="199"/>
      <c r="V91" s="199"/>
      <c r="W91" s="196"/>
      <c r="X91" s="196"/>
      <c r="Y91" s="196"/>
      <c r="Z91" s="196"/>
      <c r="AA91" s="196"/>
    </row>
    <row r="92" ht="15.75" customHeight="1" spans="1:27" x14ac:dyDescent="0.25">
      <c r="A92" s="196"/>
      <c r="B92" s="196"/>
      <c r="C92" s="196"/>
      <c r="D92" s="196"/>
      <c r="E92" s="196"/>
      <c r="F92" s="196"/>
      <c r="G92" s="196"/>
      <c r="H92" s="198"/>
      <c r="I92" s="199"/>
      <c r="J92" s="199"/>
      <c r="K92" s="199"/>
      <c r="L92" s="199"/>
      <c r="M92" s="199"/>
      <c r="N92" s="199"/>
      <c r="O92" s="199"/>
      <c r="P92" s="199"/>
      <c r="Q92" s="199"/>
      <c r="R92" s="199"/>
      <c r="S92" s="199"/>
      <c r="T92" s="199"/>
      <c r="U92" s="199"/>
      <c r="V92" s="199"/>
      <c r="W92" s="196"/>
      <c r="X92" s="196"/>
      <c r="Y92" s="196"/>
      <c r="Z92" s="196"/>
      <c r="AA92" s="196"/>
    </row>
    <row r="93" ht="15.75" customHeight="1" spans="1:27" x14ac:dyDescent="0.25">
      <c r="A93" s="196"/>
      <c r="B93" s="196"/>
      <c r="C93" s="196"/>
      <c r="D93" s="196"/>
      <c r="E93" s="196"/>
      <c r="F93" s="196"/>
      <c r="G93" s="196"/>
      <c r="H93" s="198"/>
      <c r="I93" s="199"/>
      <c r="J93" s="199"/>
      <c r="K93" s="199"/>
      <c r="L93" s="199"/>
      <c r="M93" s="199"/>
      <c r="N93" s="199"/>
      <c r="O93" s="199"/>
      <c r="P93" s="199"/>
      <c r="Q93" s="199"/>
      <c r="R93" s="199"/>
      <c r="S93" s="199"/>
      <c r="T93" s="199"/>
      <c r="U93" s="199"/>
      <c r="V93" s="199"/>
      <c r="W93" s="196"/>
      <c r="X93" s="196"/>
      <c r="Y93" s="196"/>
      <c r="Z93" s="196"/>
      <c r="AA93" s="196"/>
    </row>
    <row r="94" ht="15.75" customHeight="1" spans="1:27" x14ac:dyDescent="0.25">
      <c r="A94" s="196"/>
      <c r="B94" s="196"/>
      <c r="C94" s="196"/>
      <c r="D94" s="196"/>
      <c r="E94" s="196"/>
      <c r="F94" s="196"/>
      <c r="G94" s="196"/>
      <c r="H94" s="198"/>
      <c r="I94" s="199"/>
      <c r="J94" s="199"/>
      <c r="K94" s="199"/>
      <c r="L94" s="199"/>
      <c r="M94" s="199"/>
      <c r="N94" s="199"/>
      <c r="O94" s="199"/>
      <c r="P94" s="199"/>
      <c r="Q94" s="199"/>
      <c r="R94" s="199"/>
      <c r="S94" s="199"/>
      <c r="T94" s="199"/>
      <c r="U94" s="199"/>
      <c r="V94" s="199"/>
      <c r="W94" s="196"/>
      <c r="X94" s="196"/>
      <c r="Y94" s="196"/>
      <c r="Z94" s="196"/>
      <c r="AA94" s="196"/>
    </row>
    <row r="95" ht="15.75" customHeight="1" spans="1:27" x14ac:dyDescent="0.25">
      <c r="A95" s="196"/>
      <c r="B95" s="196"/>
      <c r="C95" s="196"/>
      <c r="D95" s="196"/>
      <c r="E95" s="196"/>
      <c r="F95" s="196"/>
      <c r="G95" s="196"/>
      <c r="H95" s="198"/>
      <c r="I95" s="199"/>
      <c r="J95" s="199"/>
      <c r="K95" s="199"/>
      <c r="L95" s="199"/>
      <c r="M95" s="199"/>
      <c r="N95" s="199"/>
      <c r="O95" s="199"/>
      <c r="P95" s="199"/>
      <c r="Q95" s="199"/>
      <c r="R95" s="199"/>
      <c r="S95" s="199"/>
      <c r="T95" s="199"/>
      <c r="U95" s="199"/>
      <c r="V95" s="199"/>
      <c r="W95" s="196"/>
      <c r="X95" s="196"/>
      <c r="Y95" s="196"/>
      <c r="Z95" s="196"/>
      <c r="AA95" s="196"/>
    </row>
    <row r="96" ht="15.75" customHeight="1" spans="1:27" x14ac:dyDescent="0.25">
      <c r="A96" s="196"/>
      <c r="B96" s="196"/>
      <c r="C96" s="196"/>
      <c r="D96" s="196"/>
      <c r="E96" s="196"/>
      <c r="F96" s="196"/>
      <c r="G96" s="196"/>
      <c r="H96" s="198"/>
      <c r="I96" s="199"/>
      <c r="J96" s="199"/>
      <c r="K96" s="199"/>
      <c r="L96" s="199"/>
      <c r="M96" s="199"/>
      <c r="N96" s="199"/>
      <c r="O96" s="199"/>
      <c r="P96" s="199"/>
      <c r="Q96" s="199"/>
      <c r="R96" s="199"/>
      <c r="S96" s="199"/>
      <c r="T96" s="199"/>
      <c r="U96" s="199"/>
      <c r="V96" s="199"/>
      <c r="W96" s="196"/>
      <c r="X96" s="196"/>
      <c r="Y96" s="196"/>
      <c r="Z96" s="196"/>
      <c r="AA96" s="196"/>
    </row>
    <row r="97" ht="15.75" customHeight="1" spans="1:27" x14ac:dyDescent="0.25">
      <c r="A97" s="196"/>
      <c r="B97" s="196"/>
      <c r="C97" s="196"/>
      <c r="D97" s="196"/>
      <c r="E97" s="196"/>
      <c r="F97" s="196"/>
      <c r="G97" s="196"/>
      <c r="H97" s="198"/>
      <c r="I97" s="199"/>
      <c r="J97" s="199"/>
      <c r="K97" s="199"/>
      <c r="L97" s="199"/>
      <c r="M97" s="199"/>
      <c r="N97" s="199"/>
      <c r="O97" s="199"/>
      <c r="P97" s="199"/>
      <c r="Q97" s="199"/>
      <c r="R97" s="199"/>
      <c r="S97" s="199"/>
      <c r="T97" s="199"/>
      <c r="U97" s="199"/>
      <c r="V97" s="199"/>
      <c r="W97" s="196"/>
      <c r="X97" s="196"/>
      <c r="Y97" s="196"/>
      <c r="Z97" s="196"/>
      <c r="AA97" s="196"/>
    </row>
    <row r="98" ht="15.75" customHeight="1" spans="1:27" x14ac:dyDescent="0.25">
      <c r="A98" s="196"/>
      <c r="B98" s="196"/>
      <c r="C98" s="196"/>
      <c r="D98" s="196"/>
      <c r="E98" s="196"/>
      <c r="F98" s="196"/>
      <c r="G98" s="196"/>
      <c r="H98" s="198"/>
      <c r="I98" s="199"/>
      <c r="J98" s="199"/>
      <c r="K98" s="199"/>
      <c r="L98" s="199"/>
      <c r="M98" s="199"/>
      <c r="N98" s="199"/>
      <c r="O98" s="199"/>
      <c r="P98" s="199"/>
      <c r="Q98" s="199"/>
      <c r="R98" s="199"/>
      <c r="S98" s="199"/>
      <c r="T98" s="199"/>
      <c r="U98" s="199"/>
      <c r="V98" s="199"/>
      <c r="W98" s="196"/>
      <c r="X98" s="196"/>
      <c r="Y98" s="196"/>
      <c r="Z98" s="196"/>
      <c r="AA98" s="196"/>
    </row>
    <row r="99" ht="15.75" customHeight="1" spans="1:27" x14ac:dyDescent="0.25">
      <c r="A99" s="196"/>
      <c r="B99" s="196"/>
      <c r="C99" s="196"/>
      <c r="D99" s="196"/>
      <c r="E99" s="196"/>
      <c r="F99" s="196"/>
      <c r="G99" s="196"/>
      <c r="H99" s="198"/>
      <c r="I99" s="199"/>
      <c r="J99" s="199"/>
      <c r="K99" s="199"/>
      <c r="L99" s="199"/>
      <c r="M99" s="199"/>
      <c r="N99" s="199"/>
      <c r="O99" s="199"/>
      <c r="P99" s="199"/>
      <c r="Q99" s="199"/>
      <c r="R99" s="199"/>
      <c r="S99" s="199"/>
      <c r="T99" s="199"/>
      <c r="U99" s="199"/>
      <c r="V99" s="199"/>
      <c r="W99" s="196"/>
      <c r="X99" s="196"/>
      <c r="Y99" s="196"/>
      <c r="Z99" s="196"/>
      <c r="AA99" s="196"/>
    </row>
    <row r="100" ht="15.75" customHeight="1" spans="1:27" x14ac:dyDescent="0.25">
      <c r="A100" s="196"/>
      <c r="B100" s="196"/>
      <c r="C100" s="196"/>
      <c r="D100" s="196"/>
      <c r="E100" s="196"/>
      <c r="F100" s="196"/>
      <c r="G100" s="196"/>
      <c r="H100" s="198"/>
      <c r="I100" s="199"/>
      <c r="J100" s="199"/>
      <c r="K100" s="199"/>
      <c r="L100" s="199"/>
      <c r="M100" s="199"/>
      <c r="N100" s="199"/>
      <c r="O100" s="199"/>
      <c r="P100" s="199"/>
      <c r="Q100" s="199"/>
      <c r="R100" s="199"/>
      <c r="S100" s="199"/>
      <c r="T100" s="199"/>
      <c r="U100" s="199"/>
      <c r="V100" s="199"/>
      <c r="W100" s="196"/>
      <c r="X100" s="196"/>
      <c r="Y100" s="196"/>
      <c r="Z100" s="196"/>
      <c r="AA100" s="196"/>
    </row>
    <row r="101" ht="15.75" customHeight="1" spans="1:27" x14ac:dyDescent="0.25">
      <c r="A101" s="196"/>
      <c r="B101" s="196"/>
      <c r="C101" s="196"/>
      <c r="D101" s="196"/>
      <c r="E101" s="196"/>
      <c r="F101" s="196"/>
      <c r="G101" s="196"/>
      <c r="H101" s="198"/>
      <c r="I101" s="199"/>
      <c r="J101" s="199"/>
      <c r="K101" s="199"/>
      <c r="L101" s="199"/>
      <c r="M101" s="199"/>
      <c r="N101" s="199"/>
      <c r="O101" s="199"/>
      <c r="P101" s="199"/>
      <c r="Q101" s="199"/>
      <c r="R101" s="199"/>
      <c r="S101" s="199"/>
      <c r="T101" s="199"/>
      <c r="U101" s="199"/>
      <c r="V101" s="199"/>
      <c r="W101" s="196"/>
      <c r="X101" s="196"/>
      <c r="Y101" s="196"/>
      <c r="Z101" s="196"/>
      <c r="AA101" s="196"/>
    </row>
    <row r="102" ht="15.75" customHeight="1" spans="1:27" x14ac:dyDescent="0.25">
      <c r="A102" s="196"/>
      <c r="B102" s="196"/>
      <c r="C102" s="196"/>
      <c r="D102" s="196"/>
      <c r="E102" s="196"/>
      <c r="F102" s="196"/>
      <c r="G102" s="196"/>
      <c r="H102" s="198"/>
      <c r="I102" s="199"/>
      <c r="J102" s="199"/>
      <c r="K102" s="199"/>
      <c r="L102" s="199"/>
      <c r="M102" s="199"/>
      <c r="N102" s="199"/>
      <c r="O102" s="199"/>
      <c r="P102" s="199"/>
      <c r="Q102" s="199"/>
      <c r="R102" s="199"/>
      <c r="S102" s="199"/>
      <c r="T102" s="199"/>
      <c r="U102" s="199"/>
      <c r="V102" s="199"/>
      <c r="W102" s="196"/>
      <c r="X102" s="196"/>
      <c r="Y102" s="196"/>
      <c r="Z102" s="196"/>
      <c r="AA102" s="196"/>
    </row>
    <row r="103" ht="15.75" customHeight="1" spans="1:27" x14ac:dyDescent="0.25">
      <c r="A103" s="196"/>
      <c r="B103" s="196"/>
      <c r="C103" s="196"/>
      <c r="D103" s="196"/>
      <c r="E103" s="196"/>
      <c r="F103" s="196"/>
      <c r="G103" s="196"/>
      <c r="H103" s="198"/>
      <c r="I103" s="199"/>
      <c r="J103" s="199"/>
      <c r="K103" s="199"/>
      <c r="L103" s="199"/>
      <c r="M103" s="199"/>
      <c r="N103" s="199"/>
      <c r="O103" s="199"/>
      <c r="P103" s="199"/>
      <c r="Q103" s="199"/>
      <c r="R103" s="199"/>
      <c r="S103" s="199"/>
      <c r="T103" s="199"/>
      <c r="U103" s="199"/>
      <c r="V103" s="199"/>
      <c r="W103" s="196"/>
      <c r="X103" s="196"/>
      <c r="Y103" s="196"/>
      <c r="Z103" s="196"/>
      <c r="AA103" s="196"/>
    </row>
    <row r="104" ht="15.75" customHeight="1" spans="1:27" x14ac:dyDescent="0.25">
      <c r="A104" s="196"/>
      <c r="B104" s="196"/>
      <c r="C104" s="196"/>
      <c r="D104" s="196"/>
      <c r="E104" s="196"/>
      <c r="F104" s="196"/>
      <c r="G104" s="196"/>
      <c r="H104" s="198"/>
      <c r="I104" s="199"/>
      <c r="J104" s="199"/>
      <c r="K104" s="199"/>
      <c r="L104" s="199"/>
      <c r="M104" s="199"/>
      <c r="N104" s="199"/>
      <c r="O104" s="199"/>
      <c r="P104" s="199"/>
      <c r="Q104" s="199"/>
      <c r="R104" s="199"/>
      <c r="S104" s="199"/>
      <c r="T104" s="199"/>
      <c r="U104" s="199"/>
      <c r="V104" s="199"/>
      <c r="W104" s="196"/>
      <c r="X104" s="196"/>
      <c r="Y104" s="196"/>
      <c r="Z104" s="196"/>
      <c r="AA104" s="196"/>
    </row>
    <row r="105" ht="15.75" customHeight="1" spans="1:27" x14ac:dyDescent="0.25">
      <c r="A105" s="196"/>
      <c r="B105" s="196"/>
      <c r="C105" s="196"/>
      <c r="D105" s="196"/>
      <c r="E105" s="196"/>
      <c r="F105" s="196"/>
      <c r="G105" s="196"/>
      <c r="H105" s="198"/>
      <c r="I105" s="199"/>
      <c r="J105" s="199"/>
      <c r="K105" s="199"/>
      <c r="L105" s="199"/>
      <c r="M105" s="199"/>
      <c r="N105" s="199"/>
      <c r="O105" s="199"/>
      <c r="P105" s="199"/>
      <c r="Q105" s="199"/>
      <c r="R105" s="199"/>
      <c r="S105" s="199"/>
      <c r="T105" s="199"/>
      <c r="U105" s="199"/>
      <c r="V105" s="199"/>
      <c r="W105" s="196"/>
      <c r="X105" s="196"/>
      <c r="Y105" s="196"/>
      <c r="Z105" s="196"/>
      <c r="AA105" s="196"/>
    </row>
    <row r="106" ht="15.75" customHeight="1" spans="1:27" x14ac:dyDescent="0.25">
      <c r="A106" s="196"/>
      <c r="B106" s="196"/>
      <c r="C106" s="196"/>
      <c r="D106" s="196"/>
      <c r="E106" s="196"/>
      <c r="F106" s="196"/>
      <c r="G106" s="196"/>
      <c r="H106" s="198"/>
      <c r="I106" s="199"/>
      <c r="J106" s="199"/>
      <c r="K106" s="199"/>
      <c r="L106" s="199"/>
      <c r="M106" s="199"/>
      <c r="N106" s="199"/>
      <c r="O106" s="199"/>
      <c r="P106" s="199"/>
      <c r="Q106" s="199"/>
      <c r="R106" s="199"/>
      <c r="S106" s="199"/>
      <c r="T106" s="199"/>
      <c r="U106" s="199"/>
      <c r="V106" s="199"/>
      <c r="W106" s="196"/>
      <c r="X106" s="196"/>
      <c r="Y106" s="196"/>
      <c r="Z106" s="196"/>
      <c r="AA106" s="196"/>
    </row>
    <row r="107" ht="15.75" customHeight="1" spans="1:27" x14ac:dyDescent="0.25">
      <c r="A107" s="196"/>
      <c r="B107" s="196"/>
      <c r="C107" s="196"/>
      <c r="D107" s="196"/>
      <c r="E107" s="196"/>
      <c r="F107" s="196"/>
      <c r="G107" s="196"/>
      <c r="H107" s="198"/>
      <c r="I107" s="199"/>
      <c r="J107" s="199"/>
      <c r="K107" s="199"/>
      <c r="L107" s="199"/>
      <c r="M107" s="199"/>
      <c r="N107" s="199"/>
      <c r="O107" s="199"/>
      <c r="P107" s="199"/>
      <c r="Q107" s="199"/>
      <c r="R107" s="199"/>
      <c r="S107" s="199"/>
      <c r="T107" s="199"/>
      <c r="U107" s="199"/>
      <c r="V107" s="199"/>
      <c r="W107" s="196"/>
      <c r="X107" s="196"/>
      <c r="Y107" s="196"/>
      <c r="Z107" s="196"/>
      <c r="AA107" s="196"/>
    </row>
    <row r="108" ht="15.75" customHeight="1" spans="1:27" x14ac:dyDescent="0.25">
      <c r="A108" s="196"/>
      <c r="B108" s="196"/>
      <c r="C108" s="196"/>
      <c r="D108" s="196"/>
      <c r="E108" s="196"/>
      <c r="F108" s="196"/>
      <c r="G108" s="196"/>
      <c r="H108" s="198"/>
      <c r="I108" s="199"/>
      <c r="J108" s="199"/>
      <c r="K108" s="199"/>
      <c r="L108" s="199"/>
      <c r="M108" s="199"/>
      <c r="N108" s="199"/>
      <c r="O108" s="199"/>
      <c r="P108" s="199"/>
      <c r="Q108" s="199"/>
      <c r="R108" s="199"/>
      <c r="S108" s="199"/>
      <c r="T108" s="199"/>
      <c r="U108" s="199"/>
      <c r="V108" s="199"/>
      <c r="W108" s="196"/>
      <c r="X108" s="196"/>
      <c r="Y108" s="196"/>
      <c r="Z108" s="196"/>
      <c r="AA108" s="196"/>
    </row>
    <row r="109" ht="15.75" customHeight="1" spans="1:27" x14ac:dyDescent="0.25">
      <c r="A109" s="196"/>
      <c r="B109" s="196"/>
      <c r="C109" s="196"/>
      <c r="D109" s="196"/>
      <c r="E109" s="196"/>
      <c r="F109" s="196"/>
      <c r="G109" s="196"/>
      <c r="H109" s="198"/>
      <c r="I109" s="199"/>
      <c r="J109" s="199"/>
      <c r="K109" s="199"/>
      <c r="L109" s="199"/>
      <c r="M109" s="199"/>
      <c r="N109" s="199"/>
      <c r="O109" s="199"/>
      <c r="P109" s="199"/>
      <c r="Q109" s="199"/>
      <c r="R109" s="199"/>
      <c r="S109" s="199"/>
      <c r="T109" s="199"/>
      <c r="U109" s="199"/>
      <c r="V109" s="199"/>
      <c r="W109" s="196"/>
      <c r="X109" s="196"/>
      <c r="Y109" s="196"/>
      <c r="Z109" s="196"/>
      <c r="AA109" s="196"/>
    </row>
    <row r="110" ht="15.75" customHeight="1" spans="1:27" x14ac:dyDescent="0.25">
      <c r="A110" s="196"/>
      <c r="B110" s="196"/>
      <c r="C110" s="196"/>
      <c r="D110" s="196"/>
      <c r="E110" s="196"/>
      <c r="F110" s="196"/>
      <c r="G110" s="196"/>
      <c r="H110" s="198"/>
      <c r="I110" s="199"/>
      <c r="J110" s="199"/>
      <c r="K110" s="199"/>
      <c r="L110" s="199"/>
      <c r="M110" s="199"/>
      <c r="N110" s="199"/>
      <c r="O110" s="199"/>
      <c r="P110" s="199"/>
      <c r="Q110" s="199"/>
      <c r="R110" s="199"/>
      <c r="S110" s="199"/>
      <c r="T110" s="199"/>
      <c r="U110" s="199"/>
      <c r="V110" s="199"/>
      <c r="W110" s="196"/>
      <c r="X110" s="196"/>
      <c r="Y110" s="196"/>
      <c r="Z110" s="196"/>
      <c r="AA110" s="196"/>
    </row>
    <row r="111" ht="15.75" customHeight="1" spans="1:27" x14ac:dyDescent="0.25">
      <c r="A111" s="196"/>
      <c r="B111" s="196"/>
      <c r="C111" s="196"/>
      <c r="D111" s="196"/>
      <c r="E111" s="196"/>
      <c r="F111" s="196"/>
      <c r="G111" s="196"/>
      <c r="H111" s="198"/>
      <c r="I111" s="199"/>
      <c r="J111" s="199"/>
      <c r="K111" s="199"/>
      <c r="L111" s="199"/>
      <c r="M111" s="199"/>
      <c r="N111" s="199"/>
      <c r="O111" s="199"/>
      <c r="P111" s="199"/>
      <c r="Q111" s="199"/>
      <c r="R111" s="199"/>
      <c r="S111" s="199"/>
      <c r="T111" s="199"/>
      <c r="U111" s="199"/>
      <c r="V111" s="199"/>
      <c r="W111" s="196"/>
      <c r="X111" s="196"/>
      <c r="Y111" s="196"/>
      <c r="Z111" s="196"/>
      <c r="AA111" s="196"/>
    </row>
    <row r="112" ht="15.75" customHeight="1" spans="1:27" x14ac:dyDescent="0.25">
      <c r="A112" s="196"/>
      <c r="B112" s="196"/>
      <c r="C112" s="196"/>
      <c r="D112" s="196"/>
      <c r="E112" s="196"/>
      <c r="F112" s="196"/>
      <c r="G112" s="196"/>
      <c r="H112" s="198"/>
      <c r="I112" s="199"/>
      <c r="J112" s="199"/>
      <c r="K112" s="199"/>
      <c r="L112" s="199"/>
      <c r="M112" s="199"/>
      <c r="N112" s="199"/>
      <c r="O112" s="199"/>
      <c r="P112" s="199"/>
      <c r="Q112" s="199"/>
      <c r="R112" s="199"/>
      <c r="S112" s="199"/>
      <c r="T112" s="199"/>
      <c r="U112" s="199"/>
      <c r="V112" s="199"/>
      <c r="W112" s="196"/>
      <c r="X112" s="196"/>
      <c r="Y112" s="196"/>
      <c r="Z112" s="196"/>
      <c r="AA112" s="196"/>
    </row>
    <row r="113" ht="15.75" customHeight="1" spans="1:27" x14ac:dyDescent="0.25">
      <c r="A113" s="196"/>
      <c r="B113" s="196"/>
      <c r="C113" s="196"/>
      <c r="D113" s="196"/>
      <c r="E113" s="196"/>
      <c r="F113" s="196"/>
      <c r="G113" s="196"/>
      <c r="H113" s="198"/>
      <c r="I113" s="199"/>
      <c r="J113" s="199"/>
      <c r="K113" s="199"/>
      <c r="L113" s="199"/>
      <c r="M113" s="199"/>
      <c r="N113" s="199"/>
      <c r="O113" s="199"/>
      <c r="P113" s="199"/>
      <c r="Q113" s="199"/>
      <c r="R113" s="199"/>
      <c r="S113" s="199"/>
      <c r="T113" s="199"/>
      <c r="U113" s="199"/>
      <c r="V113" s="199"/>
      <c r="W113" s="196"/>
      <c r="X113" s="196"/>
      <c r="Y113" s="196"/>
      <c r="Z113" s="196"/>
      <c r="AA113" s="196"/>
    </row>
    <row r="114" ht="15.75" customHeight="1" spans="1:27" x14ac:dyDescent="0.25">
      <c r="A114" s="196"/>
      <c r="B114" s="196"/>
      <c r="C114" s="196"/>
      <c r="D114" s="196"/>
      <c r="E114" s="196"/>
      <c r="F114" s="196"/>
      <c r="G114" s="196"/>
      <c r="H114" s="198"/>
      <c r="I114" s="199"/>
      <c r="J114" s="199"/>
      <c r="K114" s="199"/>
      <c r="L114" s="199"/>
      <c r="M114" s="199"/>
      <c r="N114" s="199"/>
      <c r="O114" s="199"/>
      <c r="P114" s="199"/>
      <c r="Q114" s="199"/>
      <c r="R114" s="199"/>
      <c r="S114" s="199"/>
      <c r="T114" s="199"/>
      <c r="U114" s="199"/>
      <c r="V114" s="199"/>
      <c r="W114" s="196"/>
      <c r="X114" s="196"/>
      <c r="Y114" s="196"/>
      <c r="Z114" s="196"/>
      <c r="AA114" s="196"/>
    </row>
    <row r="115" ht="15.75" customHeight="1" spans="1:27" x14ac:dyDescent="0.25">
      <c r="A115" s="196"/>
      <c r="B115" s="196"/>
      <c r="C115" s="196"/>
      <c r="D115" s="196"/>
      <c r="E115" s="196"/>
      <c r="F115" s="196"/>
      <c r="G115" s="196"/>
      <c r="H115" s="198"/>
      <c r="I115" s="199"/>
      <c r="J115" s="199"/>
      <c r="K115" s="199"/>
      <c r="L115" s="199"/>
      <c r="M115" s="199"/>
      <c r="N115" s="199"/>
      <c r="O115" s="199"/>
      <c r="P115" s="199"/>
      <c r="Q115" s="199"/>
      <c r="R115" s="199"/>
      <c r="S115" s="199"/>
      <c r="T115" s="199"/>
      <c r="U115" s="199"/>
      <c r="V115" s="199"/>
      <c r="W115" s="196"/>
      <c r="X115" s="196"/>
      <c r="Y115" s="196"/>
      <c r="Z115" s="196"/>
      <c r="AA115" s="196"/>
    </row>
    <row r="116" ht="15.75" customHeight="1" spans="1:27" x14ac:dyDescent="0.25">
      <c r="A116" s="196"/>
      <c r="B116" s="196"/>
      <c r="C116" s="196"/>
      <c r="D116" s="196"/>
      <c r="E116" s="196"/>
      <c r="F116" s="196"/>
      <c r="G116" s="196"/>
      <c r="H116" s="198"/>
      <c r="I116" s="199"/>
      <c r="J116" s="199"/>
      <c r="K116" s="199"/>
      <c r="L116" s="199"/>
      <c r="M116" s="199"/>
      <c r="N116" s="199"/>
      <c r="O116" s="199"/>
      <c r="P116" s="199"/>
      <c r="Q116" s="199"/>
      <c r="R116" s="199"/>
      <c r="S116" s="199"/>
      <c r="T116" s="199"/>
      <c r="U116" s="199"/>
      <c r="V116" s="199"/>
      <c r="W116" s="196"/>
      <c r="X116" s="196"/>
      <c r="Y116" s="196"/>
      <c r="Z116" s="196"/>
      <c r="AA116" s="196"/>
    </row>
    <row r="117" ht="15.75" customHeight="1" spans="1:27" x14ac:dyDescent="0.25">
      <c r="A117" s="196"/>
      <c r="B117" s="196"/>
      <c r="C117" s="196"/>
      <c r="D117" s="196"/>
      <c r="E117" s="196"/>
      <c r="F117" s="196"/>
      <c r="G117" s="196"/>
      <c r="H117" s="198"/>
      <c r="I117" s="199"/>
      <c r="J117" s="199"/>
      <c r="K117" s="199"/>
      <c r="L117" s="199"/>
      <c r="M117" s="199"/>
      <c r="N117" s="199"/>
      <c r="O117" s="199"/>
      <c r="P117" s="199"/>
      <c r="Q117" s="199"/>
      <c r="R117" s="199"/>
      <c r="S117" s="199"/>
      <c r="T117" s="199"/>
      <c r="U117" s="199"/>
      <c r="V117" s="199"/>
      <c r="W117" s="196"/>
      <c r="X117" s="196"/>
      <c r="Y117" s="196"/>
      <c r="Z117" s="196"/>
      <c r="AA117" s="196"/>
    </row>
    <row r="118" ht="15.75" customHeight="1" spans="1:27" x14ac:dyDescent="0.25">
      <c r="A118" s="196"/>
      <c r="B118" s="196"/>
      <c r="C118" s="196"/>
      <c r="D118" s="196"/>
      <c r="E118" s="196"/>
      <c r="F118" s="196"/>
      <c r="G118" s="196"/>
      <c r="H118" s="198"/>
      <c r="I118" s="199"/>
      <c r="J118" s="199"/>
      <c r="K118" s="199"/>
      <c r="L118" s="199"/>
      <c r="M118" s="199"/>
      <c r="N118" s="199"/>
      <c r="O118" s="199"/>
      <c r="P118" s="199"/>
      <c r="Q118" s="199"/>
      <c r="R118" s="199"/>
      <c r="S118" s="199"/>
      <c r="T118" s="199"/>
      <c r="U118" s="199"/>
      <c r="V118" s="199"/>
      <c r="W118" s="196"/>
      <c r="X118" s="196"/>
      <c r="Y118" s="196"/>
      <c r="Z118" s="196"/>
      <c r="AA118" s="196"/>
    </row>
    <row r="119" ht="15.75" customHeight="1" spans="1:27" x14ac:dyDescent="0.25">
      <c r="A119" s="196"/>
      <c r="B119" s="196"/>
      <c r="C119" s="196"/>
      <c r="D119" s="196"/>
      <c r="E119" s="196"/>
      <c r="F119" s="196"/>
      <c r="G119" s="196"/>
      <c r="H119" s="198"/>
      <c r="I119" s="199"/>
      <c r="J119" s="199"/>
      <c r="K119" s="199"/>
      <c r="L119" s="199"/>
      <c r="M119" s="199"/>
      <c r="N119" s="199"/>
      <c r="O119" s="199"/>
      <c r="P119" s="199"/>
      <c r="Q119" s="199"/>
      <c r="R119" s="199"/>
      <c r="S119" s="199"/>
      <c r="T119" s="199"/>
      <c r="U119" s="199"/>
      <c r="V119" s="199"/>
      <c r="W119" s="196"/>
      <c r="X119" s="196"/>
      <c r="Y119" s="196"/>
      <c r="Z119" s="196"/>
      <c r="AA119" s="196"/>
    </row>
    <row r="120" ht="15.75" customHeight="1" spans="1:27" x14ac:dyDescent="0.25">
      <c r="A120" s="196"/>
      <c r="B120" s="196"/>
      <c r="C120" s="196"/>
      <c r="D120" s="196"/>
      <c r="E120" s="196"/>
      <c r="F120" s="196"/>
      <c r="G120" s="196"/>
      <c r="H120" s="198"/>
      <c r="I120" s="199"/>
      <c r="J120" s="199"/>
      <c r="K120" s="199"/>
      <c r="L120" s="199"/>
      <c r="M120" s="199"/>
      <c r="N120" s="199"/>
      <c r="O120" s="199"/>
      <c r="P120" s="199"/>
      <c r="Q120" s="199"/>
      <c r="R120" s="199"/>
      <c r="S120" s="199"/>
      <c r="T120" s="199"/>
      <c r="U120" s="199"/>
      <c r="V120" s="199"/>
      <c r="W120" s="196"/>
      <c r="X120" s="196"/>
      <c r="Y120" s="196"/>
      <c r="Z120" s="196"/>
      <c r="AA120" s="196"/>
    </row>
    <row r="121" ht="15.75" customHeight="1" spans="1:27" x14ac:dyDescent="0.25">
      <c r="A121" s="196"/>
      <c r="B121" s="196"/>
      <c r="C121" s="196"/>
      <c r="D121" s="196"/>
      <c r="E121" s="196"/>
      <c r="F121" s="196"/>
      <c r="G121" s="196"/>
      <c r="H121" s="198"/>
      <c r="I121" s="199"/>
      <c r="J121" s="199"/>
      <c r="K121" s="199"/>
      <c r="L121" s="199"/>
      <c r="M121" s="199"/>
      <c r="N121" s="199"/>
      <c r="O121" s="199"/>
      <c r="P121" s="199"/>
      <c r="Q121" s="199"/>
      <c r="R121" s="199"/>
      <c r="S121" s="199"/>
      <c r="T121" s="199"/>
      <c r="U121" s="199"/>
      <c r="V121" s="199"/>
      <c r="W121" s="196"/>
      <c r="X121" s="196"/>
      <c r="Y121" s="196"/>
      <c r="Z121" s="196"/>
      <c r="AA121" s="196"/>
    </row>
    <row r="122" ht="15.75" customHeight="1" spans="1:27" x14ac:dyDescent="0.25">
      <c r="A122" s="196"/>
      <c r="B122" s="196"/>
      <c r="C122" s="196"/>
      <c r="D122" s="196"/>
      <c r="E122" s="196"/>
      <c r="F122" s="196"/>
      <c r="G122" s="196"/>
      <c r="H122" s="198"/>
      <c r="I122" s="199"/>
      <c r="J122" s="199"/>
      <c r="K122" s="199"/>
      <c r="L122" s="199"/>
      <c r="M122" s="199"/>
      <c r="N122" s="199"/>
      <c r="O122" s="199"/>
      <c r="P122" s="199"/>
      <c r="Q122" s="199"/>
      <c r="R122" s="199"/>
      <c r="S122" s="199"/>
      <c r="T122" s="199"/>
      <c r="U122" s="199"/>
      <c r="V122" s="199"/>
      <c r="W122" s="196"/>
      <c r="X122" s="196"/>
      <c r="Y122" s="196"/>
      <c r="Z122" s="196"/>
      <c r="AA122" s="196"/>
    </row>
    <row r="123" ht="15.75" customHeight="1" spans="1:27" x14ac:dyDescent="0.25">
      <c r="A123" s="196"/>
      <c r="B123" s="196"/>
      <c r="C123" s="196"/>
      <c r="D123" s="196"/>
      <c r="E123" s="196"/>
      <c r="F123" s="196"/>
      <c r="G123" s="196"/>
      <c r="H123" s="198"/>
      <c r="I123" s="199"/>
      <c r="J123" s="199"/>
      <c r="K123" s="199"/>
      <c r="L123" s="199"/>
      <c r="M123" s="199"/>
      <c r="N123" s="199"/>
      <c r="O123" s="199"/>
      <c r="P123" s="199"/>
      <c r="Q123" s="199"/>
      <c r="R123" s="199"/>
      <c r="S123" s="199"/>
      <c r="T123" s="199"/>
      <c r="U123" s="199"/>
      <c r="V123" s="199"/>
      <c r="W123" s="196"/>
      <c r="X123" s="196"/>
      <c r="Y123" s="196"/>
      <c r="Z123" s="196"/>
      <c r="AA123" s="196"/>
    </row>
    <row r="124" ht="15.75" customHeight="1" spans="1:27" x14ac:dyDescent="0.25">
      <c r="A124" s="196"/>
      <c r="B124" s="196"/>
      <c r="C124" s="196"/>
      <c r="D124" s="196"/>
      <c r="E124" s="196"/>
      <c r="F124" s="196"/>
      <c r="G124" s="196"/>
      <c r="H124" s="198"/>
      <c r="I124" s="199"/>
      <c r="J124" s="199"/>
      <c r="K124" s="199"/>
      <c r="L124" s="199"/>
      <c r="M124" s="199"/>
      <c r="N124" s="199"/>
      <c r="O124" s="199"/>
      <c r="P124" s="199"/>
      <c r="Q124" s="199"/>
      <c r="R124" s="199"/>
      <c r="S124" s="199"/>
      <c r="T124" s="199"/>
      <c r="U124" s="199"/>
      <c r="V124" s="199"/>
      <c r="W124" s="196"/>
      <c r="X124" s="196"/>
      <c r="Y124" s="196"/>
      <c r="Z124" s="196"/>
      <c r="AA124" s="196"/>
    </row>
    <row r="125" ht="15.75" customHeight="1" spans="1:27" x14ac:dyDescent="0.25">
      <c r="A125" s="196"/>
      <c r="B125" s="196"/>
      <c r="C125" s="196"/>
      <c r="D125" s="196"/>
      <c r="E125" s="196"/>
      <c r="F125" s="196"/>
      <c r="G125" s="196"/>
      <c r="H125" s="198"/>
      <c r="I125" s="199"/>
      <c r="J125" s="199"/>
      <c r="K125" s="199"/>
      <c r="L125" s="199"/>
      <c r="M125" s="199"/>
      <c r="N125" s="199"/>
      <c r="O125" s="199"/>
      <c r="P125" s="199"/>
      <c r="Q125" s="199"/>
      <c r="R125" s="199"/>
      <c r="S125" s="199"/>
      <c r="T125" s="199"/>
      <c r="U125" s="199"/>
      <c r="V125" s="199"/>
      <c r="W125" s="196"/>
      <c r="X125" s="196"/>
      <c r="Y125" s="196"/>
      <c r="Z125" s="196"/>
      <c r="AA125" s="196"/>
    </row>
    <row r="126" ht="15.75" customHeight="1" spans="1:27" x14ac:dyDescent="0.25">
      <c r="A126" s="196"/>
      <c r="B126" s="196"/>
      <c r="C126" s="196"/>
      <c r="D126" s="196"/>
      <c r="E126" s="196"/>
      <c r="F126" s="196"/>
      <c r="G126" s="196"/>
      <c r="H126" s="198"/>
      <c r="I126" s="199"/>
      <c r="J126" s="199"/>
      <c r="K126" s="199"/>
      <c r="L126" s="199"/>
      <c r="M126" s="199"/>
      <c r="N126" s="199"/>
      <c r="O126" s="199"/>
      <c r="P126" s="199"/>
      <c r="Q126" s="199"/>
      <c r="R126" s="199"/>
      <c r="S126" s="199"/>
      <c r="T126" s="199"/>
      <c r="U126" s="199"/>
      <c r="V126" s="199"/>
      <c r="W126" s="196"/>
      <c r="X126" s="196"/>
      <c r="Y126" s="196"/>
      <c r="Z126" s="196"/>
      <c r="AA126" s="196"/>
    </row>
    <row r="127" ht="15.75" customHeight="1" spans="1:27" x14ac:dyDescent="0.25">
      <c r="A127" s="196"/>
      <c r="B127" s="196"/>
      <c r="C127" s="196"/>
      <c r="D127" s="196"/>
      <c r="E127" s="196"/>
      <c r="F127" s="196"/>
      <c r="G127" s="196"/>
      <c r="H127" s="198"/>
      <c r="I127" s="199"/>
      <c r="J127" s="199"/>
      <c r="K127" s="199"/>
      <c r="L127" s="199"/>
      <c r="M127" s="199"/>
      <c r="N127" s="199"/>
      <c r="O127" s="199"/>
      <c r="P127" s="199"/>
      <c r="Q127" s="199"/>
      <c r="R127" s="199"/>
      <c r="S127" s="199"/>
      <c r="T127" s="199"/>
      <c r="U127" s="199"/>
      <c r="V127" s="199"/>
      <c r="W127" s="196"/>
      <c r="X127" s="196"/>
      <c r="Y127" s="196"/>
      <c r="Z127" s="196"/>
      <c r="AA127" s="196"/>
    </row>
    <row r="128" ht="15.75" customHeight="1" spans="1:27" x14ac:dyDescent="0.25">
      <c r="A128" s="196"/>
      <c r="B128" s="196"/>
      <c r="C128" s="196"/>
      <c r="D128" s="196"/>
      <c r="E128" s="196"/>
      <c r="F128" s="196"/>
      <c r="G128" s="196"/>
      <c r="H128" s="198"/>
      <c r="I128" s="199"/>
      <c r="J128" s="199"/>
      <c r="K128" s="199"/>
      <c r="L128" s="199"/>
      <c r="M128" s="199"/>
      <c r="N128" s="199"/>
      <c r="O128" s="199"/>
      <c r="P128" s="199"/>
      <c r="Q128" s="199"/>
      <c r="R128" s="199"/>
      <c r="S128" s="199"/>
      <c r="T128" s="199"/>
      <c r="U128" s="199"/>
      <c r="V128" s="199"/>
      <c r="W128" s="196"/>
      <c r="X128" s="196"/>
      <c r="Y128" s="196"/>
      <c r="Z128" s="196"/>
      <c r="AA128" s="196"/>
    </row>
    <row r="129" ht="15.75" customHeight="1" spans="1:27" x14ac:dyDescent="0.25">
      <c r="A129" s="196"/>
      <c r="B129" s="196"/>
      <c r="C129" s="196"/>
      <c r="D129" s="196"/>
      <c r="E129" s="196"/>
      <c r="F129" s="196"/>
      <c r="G129" s="196"/>
      <c r="H129" s="198"/>
      <c r="I129" s="199"/>
      <c r="J129" s="199"/>
      <c r="K129" s="199"/>
      <c r="L129" s="199"/>
      <c r="M129" s="199"/>
      <c r="N129" s="199"/>
      <c r="O129" s="199"/>
      <c r="P129" s="199"/>
      <c r="Q129" s="199"/>
      <c r="R129" s="199"/>
      <c r="S129" s="199"/>
      <c r="T129" s="199"/>
      <c r="U129" s="199"/>
      <c r="V129" s="199"/>
      <c r="W129" s="196"/>
      <c r="X129" s="196"/>
      <c r="Y129" s="196"/>
      <c r="Z129" s="196"/>
      <c r="AA129" s="196"/>
    </row>
    <row r="130" ht="15.75" customHeight="1" spans="1:27" x14ac:dyDescent="0.25">
      <c r="A130" s="196"/>
      <c r="B130" s="196"/>
      <c r="C130" s="196"/>
      <c r="D130" s="196"/>
      <c r="E130" s="196"/>
      <c r="F130" s="196"/>
      <c r="G130" s="196"/>
      <c r="H130" s="198"/>
      <c r="I130" s="199"/>
      <c r="J130" s="199"/>
      <c r="K130" s="199"/>
      <c r="L130" s="199"/>
      <c r="M130" s="199"/>
      <c r="N130" s="199"/>
      <c r="O130" s="199"/>
      <c r="P130" s="199"/>
      <c r="Q130" s="199"/>
      <c r="R130" s="199"/>
      <c r="S130" s="199"/>
      <c r="T130" s="199"/>
      <c r="U130" s="199"/>
      <c r="V130" s="199"/>
      <c r="W130" s="196"/>
      <c r="X130" s="196"/>
      <c r="Y130" s="196"/>
      <c r="Z130" s="196"/>
      <c r="AA130" s="196"/>
    </row>
    <row r="131" ht="15.75" customHeight="1" spans="1:27" x14ac:dyDescent="0.25">
      <c r="A131" s="196"/>
      <c r="B131" s="196"/>
      <c r="C131" s="196"/>
      <c r="D131" s="196"/>
      <c r="E131" s="196"/>
      <c r="F131" s="196"/>
      <c r="G131" s="196"/>
      <c r="H131" s="198"/>
      <c r="I131" s="199"/>
      <c r="J131" s="199"/>
      <c r="K131" s="199"/>
      <c r="L131" s="199"/>
      <c r="M131" s="199"/>
      <c r="N131" s="199"/>
      <c r="O131" s="199"/>
      <c r="P131" s="199"/>
      <c r="Q131" s="199"/>
      <c r="R131" s="199"/>
      <c r="S131" s="199"/>
      <c r="T131" s="199"/>
      <c r="U131" s="199"/>
      <c r="V131" s="199"/>
      <c r="W131" s="196"/>
      <c r="X131" s="196"/>
      <c r="Y131" s="196"/>
      <c r="Z131" s="196"/>
      <c r="AA131" s="196"/>
    </row>
    <row r="132" ht="15.75" customHeight="1" spans="1:27" x14ac:dyDescent="0.25">
      <c r="A132" s="196"/>
      <c r="B132" s="196"/>
      <c r="C132" s="196"/>
      <c r="D132" s="196"/>
      <c r="E132" s="196"/>
      <c r="F132" s="196"/>
      <c r="G132" s="196"/>
      <c r="H132" s="198"/>
      <c r="I132" s="199"/>
      <c r="J132" s="199"/>
      <c r="K132" s="199"/>
      <c r="L132" s="199"/>
      <c r="M132" s="199"/>
      <c r="N132" s="199"/>
      <c r="O132" s="199"/>
      <c r="P132" s="199"/>
      <c r="Q132" s="199"/>
      <c r="R132" s="199"/>
      <c r="S132" s="199"/>
      <c r="T132" s="199"/>
      <c r="U132" s="199"/>
      <c r="V132" s="199"/>
      <c r="W132" s="196"/>
      <c r="X132" s="196"/>
      <c r="Y132" s="196"/>
      <c r="Z132" s="196"/>
      <c r="AA132" s="196"/>
    </row>
    <row r="133" ht="15.75" customHeight="1" spans="1:27" x14ac:dyDescent="0.25">
      <c r="A133" s="196"/>
      <c r="B133" s="196"/>
      <c r="C133" s="196"/>
      <c r="D133" s="196"/>
      <c r="E133" s="196"/>
      <c r="F133" s="196"/>
      <c r="G133" s="196"/>
      <c r="H133" s="198"/>
      <c r="I133" s="199"/>
      <c r="J133" s="199"/>
      <c r="K133" s="199"/>
      <c r="L133" s="199"/>
      <c r="M133" s="199"/>
      <c r="N133" s="199"/>
      <c r="O133" s="199"/>
      <c r="P133" s="199"/>
      <c r="Q133" s="199"/>
      <c r="R133" s="199"/>
      <c r="S133" s="199"/>
      <c r="T133" s="199"/>
      <c r="U133" s="199"/>
      <c r="V133" s="199"/>
      <c r="W133" s="196"/>
      <c r="X133" s="196"/>
      <c r="Y133" s="196"/>
      <c r="Z133" s="196"/>
      <c r="AA133" s="196"/>
    </row>
    <row r="134" ht="15.75" customHeight="1" spans="1:27" x14ac:dyDescent="0.25">
      <c r="A134" s="196"/>
      <c r="B134" s="196"/>
      <c r="C134" s="196"/>
      <c r="D134" s="196"/>
      <c r="E134" s="196"/>
      <c r="F134" s="196"/>
      <c r="G134" s="196"/>
      <c r="H134" s="198"/>
      <c r="I134" s="199"/>
      <c r="J134" s="199"/>
      <c r="K134" s="199"/>
      <c r="L134" s="199"/>
      <c r="M134" s="199"/>
      <c r="N134" s="199"/>
      <c r="O134" s="199"/>
      <c r="P134" s="199"/>
      <c r="Q134" s="199"/>
      <c r="R134" s="199"/>
      <c r="S134" s="199"/>
      <c r="T134" s="199"/>
      <c r="U134" s="199"/>
      <c r="V134" s="199"/>
      <c r="W134" s="196"/>
      <c r="X134" s="196"/>
      <c r="Y134" s="196"/>
      <c r="Z134" s="196"/>
      <c r="AA134" s="196"/>
    </row>
    <row r="135" ht="15.75" customHeight="1" spans="1:27" x14ac:dyDescent="0.25">
      <c r="A135" s="196"/>
      <c r="B135" s="196"/>
      <c r="C135" s="196"/>
      <c r="D135" s="196"/>
      <c r="E135" s="196"/>
      <c r="F135" s="196"/>
      <c r="G135" s="196"/>
      <c r="H135" s="198"/>
      <c r="I135" s="199"/>
      <c r="J135" s="199"/>
      <c r="K135" s="199"/>
      <c r="L135" s="199"/>
      <c r="M135" s="199"/>
      <c r="N135" s="199"/>
      <c r="O135" s="199"/>
      <c r="P135" s="199"/>
      <c r="Q135" s="199"/>
      <c r="R135" s="199"/>
      <c r="S135" s="199"/>
      <c r="T135" s="199"/>
      <c r="U135" s="199"/>
      <c r="V135" s="199"/>
      <c r="W135" s="196"/>
      <c r="X135" s="196"/>
      <c r="Y135" s="196"/>
      <c r="Z135" s="196"/>
      <c r="AA135" s="196"/>
    </row>
    <row r="136" ht="15.75" customHeight="1" spans="1:27" x14ac:dyDescent="0.25">
      <c r="A136" s="196"/>
      <c r="B136" s="196"/>
      <c r="C136" s="196"/>
      <c r="D136" s="196"/>
      <c r="E136" s="196"/>
      <c r="F136" s="196"/>
      <c r="G136" s="196"/>
      <c r="H136" s="198"/>
      <c r="I136" s="199"/>
      <c r="J136" s="199"/>
      <c r="K136" s="199"/>
      <c r="L136" s="199"/>
      <c r="M136" s="199"/>
      <c r="N136" s="199"/>
      <c r="O136" s="199"/>
      <c r="P136" s="199"/>
      <c r="Q136" s="199"/>
      <c r="R136" s="199"/>
      <c r="S136" s="199"/>
      <c r="T136" s="199"/>
      <c r="U136" s="199"/>
      <c r="V136" s="199"/>
      <c r="W136" s="196"/>
      <c r="X136" s="196"/>
      <c r="Y136" s="196"/>
      <c r="Z136" s="196"/>
      <c r="AA136" s="196"/>
    </row>
    <row r="137" ht="15.75" customHeight="1" spans="1:27" x14ac:dyDescent="0.25">
      <c r="A137" s="196"/>
      <c r="B137" s="196"/>
      <c r="C137" s="196"/>
      <c r="D137" s="196"/>
      <c r="E137" s="196"/>
      <c r="F137" s="196"/>
      <c r="G137" s="196"/>
      <c r="H137" s="198"/>
      <c r="I137" s="199"/>
      <c r="J137" s="199"/>
      <c r="K137" s="199"/>
      <c r="L137" s="199"/>
      <c r="M137" s="199"/>
      <c r="N137" s="199"/>
      <c r="O137" s="199"/>
      <c r="P137" s="199"/>
      <c r="Q137" s="199"/>
      <c r="R137" s="199"/>
      <c r="S137" s="199"/>
      <c r="T137" s="199"/>
      <c r="U137" s="199"/>
      <c r="V137" s="199"/>
      <c r="W137" s="196"/>
      <c r="X137" s="196"/>
      <c r="Y137" s="196"/>
      <c r="Z137" s="196"/>
      <c r="AA137" s="196"/>
    </row>
    <row r="138" ht="15.75" customHeight="1" spans="1:27" x14ac:dyDescent="0.25">
      <c r="A138" s="196"/>
      <c r="B138" s="196"/>
      <c r="C138" s="196"/>
      <c r="D138" s="196"/>
      <c r="E138" s="196"/>
      <c r="F138" s="196"/>
      <c r="G138" s="196"/>
      <c r="H138" s="198"/>
      <c r="I138" s="199"/>
      <c r="J138" s="199"/>
      <c r="K138" s="199"/>
      <c r="L138" s="199"/>
      <c r="M138" s="199"/>
      <c r="N138" s="199"/>
      <c r="O138" s="199"/>
      <c r="P138" s="199"/>
      <c r="Q138" s="199"/>
      <c r="R138" s="199"/>
      <c r="S138" s="199"/>
      <c r="T138" s="199"/>
      <c r="U138" s="199"/>
      <c r="V138" s="199"/>
      <c r="W138" s="196"/>
      <c r="X138" s="196"/>
      <c r="Y138" s="196"/>
      <c r="Z138" s="196"/>
      <c r="AA138" s="196"/>
    </row>
    <row r="139" ht="15.75" customHeight="1" spans="1:27" x14ac:dyDescent="0.25">
      <c r="A139" s="196"/>
      <c r="B139" s="196"/>
      <c r="C139" s="196"/>
      <c r="D139" s="196"/>
      <c r="E139" s="196"/>
      <c r="F139" s="196"/>
      <c r="G139" s="196"/>
      <c r="H139" s="198"/>
      <c r="I139" s="199"/>
      <c r="J139" s="199"/>
      <c r="K139" s="199"/>
      <c r="L139" s="199"/>
      <c r="M139" s="199"/>
      <c r="N139" s="199"/>
      <c r="O139" s="199"/>
      <c r="P139" s="199"/>
      <c r="Q139" s="199"/>
      <c r="R139" s="199"/>
      <c r="S139" s="199"/>
      <c r="T139" s="199"/>
      <c r="U139" s="199"/>
      <c r="V139" s="199"/>
      <c r="W139" s="196"/>
      <c r="X139" s="196"/>
      <c r="Y139" s="196"/>
      <c r="Z139" s="196"/>
      <c r="AA139" s="196"/>
    </row>
    <row r="140" ht="15.75" customHeight="1" spans="1:27" x14ac:dyDescent="0.25">
      <c r="A140" s="196"/>
      <c r="B140" s="196"/>
      <c r="C140" s="196"/>
      <c r="D140" s="196"/>
      <c r="E140" s="196"/>
      <c r="F140" s="196"/>
      <c r="G140" s="196"/>
      <c r="H140" s="198"/>
      <c r="I140" s="199"/>
      <c r="J140" s="199"/>
      <c r="K140" s="199"/>
      <c r="L140" s="199"/>
      <c r="M140" s="199"/>
      <c r="N140" s="199"/>
      <c r="O140" s="199"/>
      <c r="P140" s="199"/>
      <c r="Q140" s="199"/>
      <c r="R140" s="199"/>
      <c r="S140" s="199"/>
      <c r="T140" s="199"/>
      <c r="U140" s="199"/>
      <c r="V140" s="199"/>
      <c r="W140" s="196"/>
      <c r="X140" s="196"/>
      <c r="Y140" s="196"/>
      <c r="Z140" s="196"/>
      <c r="AA140" s="196"/>
    </row>
    <row r="141" ht="15.75" customHeight="1" spans="1:27" x14ac:dyDescent="0.25">
      <c r="A141" s="196"/>
      <c r="B141" s="196"/>
      <c r="C141" s="196"/>
      <c r="D141" s="196"/>
      <c r="E141" s="196"/>
      <c r="F141" s="196"/>
      <c r="G141" s="196"/>
      <c r="H141" s="198"/>
      <c r="I141" s="199"/>
      <c r="J141" s="199"/>
      <c r="K141" s="199"/>
      <c r="L141" s="199"/>
      <c r="M141" s="199"/>
      <c r="N141" s="199"/>
      <c r="O141" s="199"/>
      <c r="P141" s="199"/>
      <c r="Q141" s="199"/>
      <c r="R141" s="199"/>
      <c r="S141" s="199"/>
      <c r="T141" s="199"/>
      <c r="U141" s="199"/>
      <c r="V141" s="199"/>
      <c r="W141" s="196"/>
      <c r="X141" s="196"/>
      <c r="Y141" s="196"/>
      <c r="Z141" s="196"/>
      <c r="AA141" s="196"/>
    </row>
    <row r="142" ht="15.75" customHeight="1" spans="1:27" x14ac:dyDescent="0.25">
      <c r="A142" s="196"/>
      <c r="B142" s="196"/>
      <c r="C142" s="196"/>
      <c r="D142" s="196"/>
      <c r="E142" s="196"/>
      <c r="F142" s="196"/>
      <c r="G142" s="196"/>
      <c r="H142" s="198"/>
      <c r="I142" s="199"/>
      <c r="J142" s="199"/>
      <c r="K142" s="199"/>
      <c r="L142" s="199"/>
      <c r="M142" s="199"/>
      <c r="N142" s="199"/>
      <c r="O142" s="199"/>
      <c r="P142" s="199"/>
      <c r="Q142" s="199"/>
      <c r="R142" s="199"/>
      <c r="S142" s="199"/>
      <c r="T142" s="199"/>
      <c r="U142" s="199"/>
      <c r="V142" s="199"/>
      <c r="W142" s="196"/>
      <c r="X142" s="196"/>
      <c r="Y142" s="196"/>
      <c r="Z142" s="196"/>
      <c r="AA142" s="196"/>
    </row>
    <row r="143" ht="15.75" customHeight="1" spans="1:27" x14ac:dyDescent="0.25">
      <c r="A143" s="196"/>
      <c r="B143" s="196"/>
      <c r="C143" s="196"/>
      <c r="D143" s="196"/>
      <c r="E143" s="196"/>
      <c r="F143" s="196"/>
      <c r="G143" s="196"/>
      <c r="H143" s="198"/>
      <c r="I143" s="199"/>
      <c r="J143" s="199"/>
      <c r="K143" s="199"/>
      <c r="L143" s="199"/>
      <c r="M143" s="199"/>
      <c r="N143" s="199"/>
      <c r="O143" s="199"/>
      <c r="P143" s="199"/>
      <c r="Q143" s="199"/>
      <c r="R143" s="199"/>
      <c r="S143" s="199"/>
      <c r="T143" s="199"/>
      <c r="U143" s="199"/>
      <c r="V143" s="199"/>
      <c r="W143" s="196"/>
      <c r="X143" s="196"/>
      <c r="Y143" s="196"/>
      <c r="Z143" s="196"/>
      <c r="AA143" s="196"/>
    </row>
    <row r="144" ht="15.75" customHeight="1" spans="1:27" x14ac:dyDescent="0.25">
      <c r="A144" s="196"/>
      <c r="B144" s="196"/>
      <c r="C144" s="196"/>
      <c r="D144" s="196"/>
      <c r="E144" s="196"/>
      <c r="F144" s="196"/>
      <c r="G144" s="196"/>
      <c r="H144" s="198"/>
      <c r="I144" s="199"/>
      <c r="J144" s="199"/>
      <c r="K144" s="199"/>
      <c r="L144" s="199"/>
      <c r="M144" s="199"/>
      <c r="N144" s="199"/>
      <c r="O144" s="199"/>
      <c r="P144" s="199"/>
      <c r="Q144" s="199"/>
      <c r="R144" s="199"/>
      <c r="S144" s="199"/>
      <c r="T144" s="199"/>
      <c r="U144" s="199"/>
      <c r="V144" s="199"/>
      <c r="W144" s="196"/>
      <c r="X144" s="196"/>
      <c r="Y144" s="196"/>
      <c r="Z144" s="196"/>
      <c r="AA144" s="196"/>
    </row>
    <row r="145" ht="15.75" customHeight="1" spans="1:27" x14ac:dyDescent="0.25">
      <c r="A145" s="196"/>
      <c r="B145" s="196"/>
      <c r="C145" s="196"/>
      <c r="D145" s="196"/>
      <c r="E145" s="196"/>
      <c r="F145" s="196"/>
      <c r="G145" s="196"/>
      <c r="H145" s="198"/>
      <c r="I145" s="199"/>
      <c r="J145" s="199"/>
      <c r="K145" s="199"/>
      <c r="L145" s="199"/>
      <c r="M145" s="199"/>
      <c r="N145" s="199"/>
      <c r="O145" s="199"/>
      <c r="P145" s="199"/>
      <c r="Q145" s="199"/>
      <c r="R145" s="199"/>
      <c r="S145" s="199"/>
      <c r="T145" s="199"/>
      <c r="U145" s="199"/>
      <c r="V145" s="199"/>
      <c r="W145" s="196"/>
      <c r="X145" s="196"/>
      <c r="Y145" s="196"/>
      <c r="Z145" s="196"/>
      <c r="AA145" s="196"/>
    </row>
    <row r="146" ht="15.75" customHeight="1" spans="1:27" x14ac:dyDescent="0.25">
      <c r="A146" s="196"/>
      <c r="B146" s="196"/>
      <c r="C146" s="196"/>
      <c r="D146" s="196"/>
      <c r="E146" s="196"/>
      <c r="F146" s="196"/>
      <c r="G146" s="196"/>
      <c r="H146" s="198"/>
      <c r="I146" s="199"/>
      <c r="J146" s="199"/>
      <c r="K146" s="199"/>
      <c r="L146" s="199"/>
      <c r="M146" s="199"/>
      <c r="N146" s="199"/>
      <c r="O146" s="199"/>
      <c r="P146" s="199"/>
      <c r="Q146" s="199"/>
      <c r="R146" s="199"/>
      <c r="S146" s="199"/>
      <c r="T146" s="199"/>
      <c r="U146" s="199"/>
      <c r="V146" s="199"/>
      <c r="W146" s="196"/>
      <c r="X146" s="196"/>
      <c r="Y146" s="196"/>
      <c r="Z146" s="196"/>
      <c r="AA146" s="196"/>
    </row>
    <row r="147" ht="15.75" customHeight="1" spans="1:27" x14ac:dyDescent="0.25">
      <c r="A147" s="196"/>
      <c r="B147" s="196"/>
      <c r="C147" s="196"/>
      <c r="D147" s="196"/>
      <c r="E147" s="196"/>
      <c r="F147" s="196"/>
      <c r="G147" s="196"/>
      <c r="H147" s="198"/>
      <c r="I147" s="199"/>
      <c r="J147" s="199"/>
      <c r="K147" s="199"/>
      <c r="L147" s="199"/>
      <c r="M147" s="199"/>
      <c r="N147" s="199"/>
      <c r="O147" s="199"/>
      <c r="P147" s="199"/>
      <c r="Q147" s="199"/>
      <c r="R147" s="199"/>
      <c r="S147" s="199"/>
      <c r="T147" s="199"/>
      <c r="U147" s="199"/>
      <c r="V147" s="199"/>
      <c r="W147" s="196"/>
      <c r="X147" s="196"/>
      <c r="Y147" s="196"/>
      <c r="Z147" s="196"/>
      <c r="AA147" s="196"/>
    </row>
    <row r="148" ht="15.75" customHeight="1" spans="1:27" x14ac:dyDescent="0.25">
      <c r="A148" s="196"/>
      <c r="B148" s="196"/>
      <c r="C148" s="196"/>
      <c r="D148" s="196"/>
      <c r="E148" s="196"/>
      <c r="F148" s="196"/>
      <c r="G148" s="196"/>
      <c r="H148" s="198"/>
      <c r="I148" s="199"/>
      <c r="J148" s="199"/>
      <c r="K148" s="199"/>
      <c r="L148" s="199"/>
      <c r="M148" s="199"/>
      <c r="N148" s="199"/>
      <c r="O148" s="199"/>
      <c r="P148" s="199"/>
      <c r="Q148" s="199"/>
      <c r="R148" s="199"/>
      <c r="S148" s="199"/>
      <c r="T148" s="199"/>
      <c r="U148" s="199"/>
      <c r="V148" s="199"/>
      <c r="W148" s="196"/>
      <c r="X148" s="196"/>
      <c r="Y148" s="196"/>
      <c r="Z148" s="196"/>
      <c r="AA148" s="196"/>
    </row>
    <row r="149" ht="15.75" customHeight="1" spans="1:27" x14ac:dyDescent="0.25">
      <c r="A149" s="196"/>
      <c r="B149" s="196"/>
      <c r="C149" s="196"/>
      <c r="D149" s="196"/>
      <c r="E149" s="196"/>
      <c r="F149" s="196"/>
      <c r="G149" s="196"/>
      <c r="H149" s="198"/>
      <c r="I149" s="199"/>
      <c r="J149" s="199"/>
      <c r="K149" s="199"/>
      <c r="L149" s="199"/>
      <c r="M149" s="199"/>
      <c r="N149" s="199"/>
      <c r="O149" s="199"/>
      <c r="P149" s="199"/>
      <c r="Q149" s="199"/>
      <c r="R149" s="199"/>
      <c r="S149" s="199"/>
      <c r="T149" s="199"/>
      <c r="U149" s="199"/>
      <c r="V149" s="199"/>
      <c r="W149" s="196"/>
      <c r="X149" s="196"/>
      <c r="Y149" s="196"/>
      <c r="Z149" s="196"/>
      <c r="AA149" s="196"/>
    </row>
    <row r="150" ht="15.75" customHeight="1" spans="1:27" x14ac:dyDescent="0.25">
      <c r="A150" s="196"/>
      <c r="B150" s="196"/>
      <c r="C150" s="196"/>
      <c r="D150" s="196"/>
      <c r="E150" s="196"/>
      <c r="F150" s="196"/>
      <c r="G150" s="196"/>
      <c r="H150" s="198"/>
      <c r="I150" s="199"/>
      <c r="J150" s="199"/>
      <c r="K150" s="199"/>
      <c r="L150" s="199"/>
      <c r="M150" s="199"/>
      <c r="N150" s="199"/>
      <c r="O150" s="199"/>
      <c r="P150" s="199"/>
      <c r="Q150" s="199"/>
      <c r="R150" s="199"/>
      <c r="S150" s="199"/>
      <c r="T150" s="199"/>
      <c r="U150" s="199"/>
      <c r="V150" s="199"/>
      <c r="W150" s="196"/>
      <c r="X150" s="196"/>
      <c r="Y150" s="196"/>
      <c r="Z150" s="196"/>
      <c r="AA150" s="196"/>
    </row>
    <row r="151" ht="15.75" customHeight="1" spans="1:27" x14ac:dyDescent="0.25">
      <c r="A151" s="196"/>
      <c r="B151" s="196"/>
      <c r="C151" s="196"/>
      <c r="D151" s="196"/>
      <c r="E151" s="196"/>
      <c r="F151" s="196"/>
      <c r="G151" s="196"/>
      <c r="H151" s="198"/>
      <c r="I151" s="199"/>
      <c r="J151" s="199"/>
      <c r="K151" s="199"/>
      <c r="L151" s="199"/>
      <c r="M151" s="199"/>
      <c r="N151" s="199"/>
      <c r="O151" s="199"/>
      <c r="P151" s="199"/>
      <c r="Q151" s="199"/>
      <c r="R151" s="199"/>
      <c r="S151" s="199"/>
      <c r="T151" s="199"/>
      <c r="U151" s="199"/>
      <c r="V151" s="199"/>
      <c r="W151" s="196"/>
      <c r="X151" s="196"/>
      <c r="Y151" s="196"/>
      <c r="Z151" s="196"/>
      <c r="AA151" s="196"/>
    </row>
    <row r="152" ht="15.75" customHeight="1" spans="1:27" x14ac:dyDescent="0.25">
      <c r="A152" s="196"/>
      <c r="B152" s="196"/>
      <c r="C152" s="196"/>
      <c r="D152" s="196"/>
      <c r="E152" s="196"/>
      <c r="F152" s="196"/>
      <c r="G152" s="196"/>
      <c r="H152" s="198"/>
      <c r="I152" s="199"/>
      <c r="J152" s="199"/>
      <c r="K152" s="199"/>
      <c r="L152" s="199"/>
      <c r="M152" s="199"/>
      <c r="N152" s="199"/>
      <c r="O152" s="199"/>
      <c r="P152" s="199"/>
      <c r="Q152" s="199"/>
      <c r="R152" s="199"/>
      <c r="S152" s="199"/>
      <c r="T152" s="199"/>
      <c r="U152" s="199"/>
      <c r="V152" s="199"/>
      <c r="W152" s="196"/>
      <c r="X152" s="196"/>
      <c r="Y152" s="196"/>
      <c r="Z152" s="196"/>
      <c r="AA152" s="196"/>
    </row>
    <row r="153" ht="15.75" customHeight="1" spans="1:27" x14ac:dyDescent="0.25">
      <c r="A153" s="196"/>
      <c r="B153" s="196"/>
      <c r="C153" s="196"/>
      <c r="D153" s="196"/>
      <c r="E153" s="196"/>
      <c r="F153" s="196"/>
      <c r="G153" s="196"/>
      <c r="H153" s="198"/>
      <c r="I153" s="199"/>
      <c r="J153" s="199"/>
      <c r="K153" s="199"/>
      <c r="L153" s="199"/>
      <c r="M153" s="199"/>
      <c r="N153" s="199"/>
      <c r="O153" s="199"/>
      <c r="P153" s="199"/>
      <c r="Q153" s="199"/>
      <c r="R153" s="199"/>
      <c r="S153" s="199"/>
      <c r="T153" s="199"/>
      <c r="U153" s="199"/>
      <c r="V153" s="199"/>
      <c r="W153" s="196"/>
      <c r="X153" s="196"/>
      <c r="Y153" s="196"/>
      <c r="Z153" s="196"/>
      <c r="AA153" s="196"/>
    </row>
    <row r="154" ht="15.75" customHeight="1" spans="1:27" x14ac:dyDescent="0.25">
      <c r="A154" s="196"/>
      <c r="B154" s="196"/>
      <c r="C154" s="196"/>
      <c r="D154" s="196"/>
      <c r="E154" s="196"/>
      <c r="F154" s="196"/>
      <c r="G154" s="196"/>
      <c r="H154" s="198"/>
      <c r="I154" s="199"/>
      <c r="J154" s="199"/>
      <c r="K154" s="199"/>
      <c r="L154" s="199"/>
      <c r="M154" s="199"/>
      <c r="N154" s="199"/>
      <c r="O154" s="199"/>
      <c r="P154" s="199"/>
      <c r="Q154" s="199"/>
      <c r="R154" s="199"/>
      <c r="S154" s="199"/>
      <c r="T154" s="199"/>
      <c r="U154" s="199"/>
      <c r="V154" s="199"/>
      <c r="W154" s="196"/>
      <c r="X154" s="196"/>
      <c r="Y154" s="196"/>
      <c r="Z154" s="196"/>
      <c r="AA154" s="196"/>
    </row>
    <row r="155" ht="15.75" customHeight="1" spans="1:27" x14ac:dyDescent="0.25">
      <c r="A155" s="196"/>
      <c r="B155" s="196"/>
      <c r="C155" s="196"/>
      <c r="D155" s="196"/>
      <c r="E155" s="196"/>
      <c r="F155" s="196"/>
      <c r="G155" s="196"/>
      <c r="H155" s="198"/>
      <c r="I155" s="199"/>
      <c r="J155" s="199"/>
      <c r="K155" s="199"/>
      <c r="L155" s="199"/>
      <c r="M155" s="199"/>
      <c r="N155" s="199"/>
      <c r="O155" s="199"/>
      <c r="P155" s="199"/>
      <c r="Q155" s="199"/>
      <c r="R155" s="199"/>
      <c r="S155" s="199"/>
      <c r="T155" s="199"/>
      <c r="U155" s="199"/>
      <c r="V155" s="199"/>
      <c r="W155" s="196"/>
      <c r="X155" s="196"/>
      <c r="Y155" s="196"/>
      <c r="Z155" s="196"/>
      <c r="AA155" s="196"/>
    </row>
    <row r="156" ht="15.75" customHeight="1" spans="1:27" x14ac:dyDescent="0.25">
      <c r="A156" s="196"/>
      <c r="B156" s="196"/>
      <c r="C156" s="196"/>
      <c r="D156" s="196"/>
      <c r="E156" s="196"/>
      <c r="F156" s="196"/>
      <c r="G156" s="196"/>
      <c r="H156" s="198"/>
      <c r="I156" s="199"/>
      <c r="J156" s="199"/>
      <c r="K156" s="199"/>
      <c r="L156" s="199"/>
      <c r="M156" s="199"/>
      <c r="N156" s="199"/>
      <c r="O156" s="199"/>
      <c r="P156" s="199"/>
      <c r="Q156" s="199"/>
      <c r="R156" s="199"/>
      <c r="S156" s="199"/>
      <c r="T156" s="199"/>
      <c r="U156" s="199"/>
      <c r="V156" s="199"/>
      <c r="W156" s="196"/>
      <c r="X156" s="196"/>
      <c r="Y156" s="196"/>
      <c r="Z156" s="196"/>
      <c r="AA156" s="196"/>
    </row>
    <row r="157" ht="15.75" customHeight="1" spans="1:27" x14ac:dyDescent="0.25">
      <c r="A157" s="196"/>
      <c r="B157" s="196"/>
      <c r="C157" s="196"/>
      <c r="D157" s="196"/>
      <c r="E157" s="196"/>
      <c r="F157" s="196"/>
      <c r="G157" s="196"/>
      <c r="H157" s="198"/>
      <c r="I157" s="199"/>
      <c r="J157" s="199"/>
      <c r="K157" s="199"/>
      <c r="L157" s="199"/>
      <c r="M157" s="199"/>
      <c r="N157" s="199"/>
      <c r="O157" s="199"/>
      <c r="P157" s="199"/>
      <c r="Q157" s="199"/>
      <c r="R157" s="199"/>
      <c r="S157" s="199"/>
      <c r="T157" s="199"/>
      <c r="U157" s="199"/>
      <c r="V157" s="199"/>
      <c r="W157" s="196"/>
      <c r="X157" s="196"/>
      <c r="Y157" s="196"/>
      <c r="Z157" s="196"/>
      <c r="AA157" s="196"/>
    </row>
    <row r="158" ht="15.75" customHeight="1" spans="1:27" x14ac:dyDescent="0.25">
      <c r="A158" s="196"/>
      <c r="B158" s="196"/>
      <c r="C158" s="196"/>
      <c r="D158" s="196"/>
      <c r="E158" s="196"/>
      <c r="F158" s="196"/>
      <c r="G158" s="196"/>
      <c r="H158" s="198"/>
      <c r="I158" s="199"/>
      <c r="J158" s="199"/>
      <c r="K158" s="199"/>
      <c r="L158" s="199"/>
      <c r="M158" s="199"/>
      <c r="N158" s="199"/>
      <c r="O158" s="199"/>
      <c r="P158" s="199"/>
      <c r="Q158" s="199"/>
      <c r="R158" s="199"/>
      <c r="S158" s="199"/>
      <c r="T158" s="199"/>
      <c r="U158" s="199"/>
      <c r="V158" s="199"/>
      <c r="W158" s="196"/>
      <c r="X158" s="196"/>
      <c r="Y158" s="196"/>
      <c r="Z158" s="196"/>
      <c r="AA158" s="196"/>
    </row>
    <row r="159" ht="15.75" customHeight="1" spans="1:27" x14ac:dyDescent="0.25">
      <c r="A159" s="196"/>
      <c r="B159" s="196"/>
      <c r="C159" s="196"/>
      <c r="D159" s="196"/>
      <c r="E159" s="196"/>
      <c r="F159" s="196"/>
      <c r="G159" s="196"/>
      <c r="H159" s="198"/>
      <c r="I159" s="199"/>
      <c r="J159" s="199"/>
      <c r="K159" s="199"/>
      <c r="L159" s="199"/>
      <c r="M159" s="199"/>
      <c r="N159" s="199"/>
      <c r="O159" s="199"/>
      <c r="P159" s="199"/>
      <c r="Q159" s="199"/>
      <c r="R159" s="199"/>
      <c r="S159" s="199"/>
      <c r="T159" s="199"/>
      <c r="U159" s="199"/>
      <c r="V159" s="199"/>
      <c r="W159" s="196"/>
      <c r="X159" s="196"/>
      <c r="Y159" s="196"/>
      <c r="Z159" s="196"/>
      <c r="AA159" s="196"/>
    </row>
    <row r="160" ht="15.75" customHeight="1" spans="1:27" x14ac:dyDescent="0.25">
      <c r="A160" s="196"/>
      <c r="B160" s="196"/>
      <c r="C160" s="196"/>
      <c r="D160" s="196"/>
      <c r="E160" s="196"/>
      <c r="F160" s="196"/>
      <c r="G160" s="196"/>
      <c r="H160" s="198"/>
      <c r="I160" s="199"/>
      <c r="J160" s="199"/>
      <c r="K160" s="199"/>
      <c r="L160" s="199"/>
      <c r="M160" s="199"/>
      <c r="N160" s="199"/>
      <c r="O160" s="199"/>
      <c r="P160" s="199"/>
      <c r="Q160" s="199"/>
      <c r="R160" s="199"/>
      <c r="S160" s="199"/>
      <c r="T160" s="199"/>
      <c r="U160" s="199"/>
      <c r="V160" s="199"/>
      <c r="W160" s="196"/>
      <c r="X160" s="196"/>
      <c r="Y160" s="196"/>
      <c r="Z160" s="196"/>
      <c r="AA160" s="196"/>
    </row>
    <row r="161" ht="15.75" customHeight="1" spans="1:27" x14ac:dyDescent="0.25">
      <c r="A161" s="196"/>
      <c r="B161" s="196"/>
      <c r="C161" s="196"/>
      <c r="D161" s="196"/>
      <c r="E161" s="196"/>
      <c r="F161" s="196"/>
      <c r="G161" s="196"/>
      <c r="H161" s="198"/>
      <c r="I161" s="199"/>
      <c r="J161" s="199"/>
      <c r="K161" s="199"/>
      <c r="L161" s="199"/>
      <c r="M161" s="199"/>
      <c r="N161" s="199"/>
      <c r="O161" s="199"/>
      <c r="P161" s="199"/>
      <c r="Q161" s="199"/>
      <c r="R161" s="199"/>
      <c r="S161" s="199"/>
      <c r="T161" s="199"/>
      <c r="U161" s="199"/>
      <c r="V161" s="199"/>
      <c r="W161" s="196"/>
      <c r="X161" s="196"/>
      <c r="Y161" s="196"/>
      <c r="Z161" s="196"/>
      <c r="AA161" s="196"/>
    </row>
    <row r="162" ht="15.75" customHeight="1" spans="1:27" x14ac:dyDescent="0.25">
      <c r="A162" s="196"/>
      <c r="B162" s="196"/>
      <c r="C162" s="196"/>
      <c r="D162" s="196"/>
      <c r="E162" s="196"/>
      <c r="F162" s="196"/>
      <c r="G162" s="196"/>
      <c r="H162" s="198"/>
      <c r="I162" s="199"/>
      <c r="J162" s="199"/>
      <c r="K162" s="199"/>
      <c r="L162" s="199"/>
      <c r="M162" s="199"/>
      <c r="N162" s="199"/>
      <c r="O162" s="199"/>
      <c r="P162" s="199"/>
      <c r="Q162" s="199"/>
      <c r="R162" s="199"/>
      <c r="S162" s="199"/>
      <c r="T162" s="199"/>
      <c r="U162" s="199"/>
      <c r="V162" s="199"/>
      <c r="W162" s="196"/>
      <c r="X162" s="196"/>
      <c r="Y162" s="196"/>
      <c r="Z162" s="196"/>
      <c r="AA162" s="196"/>
    </row>
    <row r="163" ht="15.75" customHeight="1" spans="1:27" x14ac:dyDescent="0.25">
      <c r="A163" s="196"/>
      <c r="B163" s="196"/>
      <c r="C163" s="196"/>
      <c r="D163" s="196"/>
      <c r="E163" s="196"/>
      <c r="F163" s="196"/>
      <c r="G163" s="196"/>
      <c r="H163" s="198"/>
      <c r="I163" s="199"/>
      <c r="J163" s="199"/>
      <c r="K163" s="199"/>
      <c r="L163" s="199"/>
      <c r="M163" s="199"/>
      <c r="N163" s="199"/>
      <c r="O163" s="199"/>
      <c r="P163" s="199"/>
      <c r="Q163" s="199"/>
      <c r="R163" s="199"/>
      <c r="S163" s="199"/>
      <c r="T163" s="199"/>
      <c r="U163" s="199"/>
      <c r="V163" s="199"/>
      <c r="W163" s="196"/>
      <c r="X163" s="196"/>
      <c r="Y163" s="196"/>
      <c r="Z163" s="196"/>
      <c r="AA163" s="196"/>
    </row>
    <row r="164" ht="15.75" customHeight="1" spans="1:27" x14ac:dyDescent="0.25">
      <c r="A164" s="196"/>
      <c r="B164" s="196"/>
      <c r="C164" s="196"/>
      <c r="D164" s="196"/>
      <c r="E164" s="196"/>
      <c r="F164" s="196"/>
      <c r="G164" s="196"/>
      <c r="H164" s="198"/>
      <c r="I164" s="199"/>
      <c r="J164" s="199"/>
      <c r="K164" s="199"/>
      <c r="L164" s="199"/>
      <c r="M164" s="199"/>
      <c r="N164" s="199"/>
      <c r="O164" s="199"/>
      <c r="P164" s="199"/>
      <c r="Q164" s="199"/>
      <c r="R164" s="199"/>
      <c r="S164" s="199"/>
      <c r="T164" s="199"/>
      <c r="U164" s="199"/>
      <c r="V164" s="199"/>
      <c r="W164" s="196"/>
      <c r="X164" s="196"/>
      <c r="Y164" s="196"/>
      <c r="Z164" s="196"/>
      <c r="AA164" s="196"/>
    </row>
    <row r="165" ht="15.75" customHeight="1" spans="1:27" x14ac:dyDescent="0.25">
      <c r="A165" s="196"/>
      <c r="B165" s="196"/>
      <c r="C165" s="196"/>
      <c r="D165" s="196"/>
      <c r="E165" s="196"/>
      <c r="F165" s="196"/>
      <c r="G165" s="196"/>
      <c r="H165" s="198"/>
      <c r="I165" s="199"/>
      <c r="J165" s="199"/>
      <c r="K165" s="199"/>
      <c r="L165" s="199"/>
      <c r="M165" s="199"/>
      <c r="N165" s="199"/>
      <c r="O165" s="199"/>
      <c r="P165" s="199"/>
      <c r="Q165" s="199"/>
      <c r="R165" s="199"/>
      <c r="S165" s="199"/>
      <c r="T165" s="199"/>
      <c r="U165" s="199"/>
      <c r="V165" s="199"/>
      <c r="W165" s="196"/>
      <c r="X165" s="196"/>
      <c r="Y165" s="196"/>
      <c r="Z165" s="196"/>
      <c r="AA165" s="196"/>
    </row>
    <row r="166" ht="15.75" customHeight="1" spans="1:27" x14ac:dyDescent="0.25">
      <c r="A166" s="196"/>
      <c r="B166" s="196"/>
      <c r="C166" s="196"/>
      <c r="D166" s="196"/>
      <c r="E166" s="196"/>
      <c r="F166" s="196"/>
      <c r="G166" s="196"/>
      <c r="H166" s="198"/>
      <c r="I166" s="199"/>
      <c r="J166" s="199"/>
      <c r="K166" s="199"/>
      <c r="L166" s="199"/>
      <c r="M166" s="199"/>
      <c r="N166" s="199"/>
      <c r="O166" s="199"/>
      <c r="P166" s="199"/>
      <c r="Q166" s="199"/>
      <c r="R166" s="199"/>
      <c r="S166" s="199"/>
      <c r="T166" s="199"/>
      <c r="U166" s="199"/>
      <c r="V166" s="199"/>
      <c r="W166" s="196"/>
      <c r="X166" s="196"/>
      <c r="Y166" s="196"/>
      <c r="Z166" s="196"/>
      <c r="AA166" s="196"/>
    </row>
    <row r="167" ht="15.75" customHeight="1" spans="1:27" x14ac:dyDescent="0.25">
      <c r="A167" s="196"/>
      <c r="B167" s="196"/>
      <c r="C167" s="196"/>
      <c r="D167" s="196"/>
      <c r="E167" s="196"/>
      <c r="F167" s="196"/>
      <c r="G167" s="196"/>
      <c r="H167" s="198"/>
      <c r="I167" s="199"/>
      <c r="J167" s="199"/>
      <c r="K167" s="199"/>
      <c r="L167" s="199"/>
      <c r="M167" s="199"/>
      <c r="N167" s="199"/>
      <c r="O167" s="199"/>
      <c r="P167" s="199"/>
      <c r="Q167" s="199"/>
      <c r="R167" s="199"/>
      <c r="S167" s="199"/>
      <c r="T167" s="199"/>
      <c r="U167" s="199"/>
      <c r="V167" s="199"/>
      <c r="W167" s="196"/>
      <c r="X167" s="196"/>
      <c r="Y167" s="196"/>
      <c r="Z167" s="196"/>
      <c r="AA167" s="196"/>
    </row>
    <row r="168" ht="15.75" customHeight="1" spans="1:27" x14ac:dyDescent="0.25">
      <c r="A168" s="196"/>
      <c r="B168" s="196"/>
      <c r="C168" s="196"/>
      <c r="D168" s="196"/>
      <c r="E168" s="196"/>
      <c r="F168" s="196"/>
      <c r="G168" s="196"/>
      <c r="H168" s="198"/>
      <c r="I168" s="199"/>
      <c r="J168" s="199"/>
      <c r="K168" s="199"/>
      <c r="L168" s="199"/>
      <c r="M168" s="199"/>
      <c r="N168" s="199"/>
      <c r="O168" s="199"/>
      <c r="P168" s="199"/>
      <c r="Q168" s="199"/>
      <c r="R168" s="199"/>
      <c r="S168" s="199"/>
      <c r="T168" s="199"/>
      <c r="U168" s="199"/>
      <c r="V168" s="199"/>
      <c r="W168" s="196"/>
      <c r="X168" s="196"/>
      <c r="Y168" s="196"/>
      <c r="Z168" s="196"/>
      <c r="AA168" s="196"/>
    </row>
    <row r="169" ht="15.75" customHeight="1" spans="1:27" x14ac:dyDescent="0.25">
      <c r="A169" s="196"/>
      <c r="B169" s="196"/>
      <c r="C169" s="196"/>
      <c r="D169" s="196"/>
      <c r="E169" s="196"/>
      <c r="F169" s="196"/>
      <c r="G169" s="196"/>
      <c r="H169" s="198"/>
      <c r="I169" s="199"/>
      <c r="J169" s="199"/>
      <c r="K169" s="199"/>
      <c r="L169" s="199"/>
      <c r="M169" s="199"/>
      <c r="N169" s="199"/>
      <c r="O169" s="199"/>
      <c r="P169" s="199"/>
      <c r="Q169" s="199"/>
      <c r="R169" s="199"/>
      <c r="S169" s="199"/>
      <c r="T169" s="199"/>
      <c r="U169" s="199"/>
      <c r="V169" s="199"/>
      <c r="W169" s="196"/>
      <c r="X169" s="196"/>
      <c r="Y169" s="196"/>
      <c r="Z169" s="196"/>
      <c r="AA169" s="196"/>
    </row>
    <row r="170" ht="15.75" customHeight="1" spans="1:27" x14ac:dyDescent="0.25">
      <c r="A170" s="196"/>
      <c r="B170" s="196"/>
      <c r="C170" s="196"/>
      <c r="D170" s="196"/>
      <c r="E170" s="196"/>
      <c r="F170" s="196"/>
      <c r="G170" s="196"/>
      <c r="H170" s="198"/>
      <c r="I170" s="199"/>
      <c r="J170" s="199"/>
      <c r="K170" s="199"/>
      <c r="L170" s="199"/>
      <c r="M170" s="199"/>
      <c r="N170" s="199"/>
      <c r="O170" s="199"/>
      <c r="P170" s="199"/>
      <c r="Q170" s="199"/>
      <c r="R170" s="199"/>
      <c r="S170" s="199"/>
      <c r="T170" s="199"/>
      <c r="U170" s="199"/>
      <c r="V170" s="199"/>
      <c r="W170" s="196"/>
      <c r="X170" s="196"/>
      <c r="Y170" s="196"/>
      <c r="Z170" s="196"/>
      <c r="AA170" s="196"/>
    </row>
    <row r="171" ht="15.75" customHeight="1" spans="1:27" x14ac:dyDescent="0.25">
      <c r="A171" s="196"/>
      <c r="B171" s="196"/>
      <c r="C171" s="196"/>
      <c r="D171" s="196"/>
      <c r="E171" s="196"/>
      <c r="F171" s="196"/>
      <c r="G171" s="196"/>
      <c r="H171" s="198"/>
      <c r="I171" s="199"/>
      <c r="J171" s="199"/>
      <c r="K171" s="199"/>
      <c r="L171" s="199"/>
      <c r="M171" s="199"/>
      <c r="N171" s="199"/>
      <c r="O171" s="199"/>
      <c r="P171" s="199"/>
      <c r="Q171" s="199"/>
      <c r="R171" s="199"/>
      <c r="S171" s="199"/>
      <c r="T171" s="199"/>
      <c r="U171" s="199"/>
      <c r="V171" s="199"/>
      <c r="W171" s="196"/>
      <c r="X171" s="196"/>
      <c r="Y171" s="196"/>
      <c r="Z171" s="196"/>
      <c r="AA171" s="196"/>
    </row>
    <row r="172" ht="15.75" customHeight="1" spans="1:27" x14ac:dyDescent="0.25">
      <c r="A172" s="196"/>
      <c r="B172" s="196"/>
      <c r="C172" s="196"/>
      <c r="D172" s="196"/>
      <c r="E172" s="196"/>
      <c r="F172" s="196"/>
      <c r="G172" s="196"/>
      <c r="H172" s="198"/>
      <c r="I172" s="199"/>
      <c r="J172" s="199"/>
      <c r="K172" s="199"/>
      <c r="L172" s="199"/>
      <c r="M172" s="199"/>
      <c r="N172" s="199"/>
      <c r="O172" s="199"/>
      <c r="P172" s="199"/>
      <c r="Q172" s="199"/>
      <c r="R172" s="199"/>
      <c r="S172" s="199"/>
      <c r="T172" s="199"/>
      <c r="U172" s="199"/>
      <c r="V172" s="199"/>
      <c r="W172" s="196"/>
      <c r="X172" s="196"/>
      <c r="Y172" s="196"/>
      <c r="Z172" s="196"/>
      <c r="AA172" s="196"/>
    </row>
    <row r="173" ht="15.75" customHeight="1" spans="1:27" x14ac:dyDescent="0.25">
      <c r="A173" s="196"/>
      <c r="B173" s="196"/>
      <c r="C173" s="196"/>
      <c r="D173" s="196"/>
      <c r="E173" s="196"/>
      <c r="F173" s="196"/>
      <c r="G173" s="196"/>
      <c r="H173" s="198"/>
      <c r="I173" s="199"/>
      <c r="J173" s="199"/>
      <c r="K173" s="199"/>
      <c r="L173" s="199"/>
      <c r="M173" s="199"/>
      <c r="N173" s="199"/>
      <c r="O173" s="199"/>
      <c r="P173" s="199"/>
      <c r="Q173" s="199"/>
      <c r="R173" s="199"/>
      <c r="S173" s="199"/>
      <c r="T173" s="199"/>
      <c r="U173" s="199"/>
      <c r="V173" s="199"/>
      <c r="W173" s="196"/>
      <c r="X173" s="196"/>
      <c r="Y173" s="196"/>
      <c r="Z173" s="196"/>
      <c r="AA173" s="196"/>
    </row>
    <row r="174" ht="15.75" customHeight="1" spans="1:27" x14ac:dyDescent="0.25">
      <c r="A174" s="196"/>
      <c r="B174" s="196"/>
      <c r="C174" s="196"/>
      <c r="D174" s="196"/>
      <c r="E174" s="196"/>
      <c r="F174" s="196"/>
      <c r="G174" s="196"/>
      <c r="H174" s="198"/>
      <c r="I174" s="199"/>
      <c r="J174" s="199"/>
      <c r="K174" s="199"/>
      <c r="L174" s="199"/>
      <c r="M174" s="199"/>
      <c r="N174" s="199"/>
      <c r="O174" s="199"/>
      <c r="P174" s="199"/>
      <c r="Q174" s="199"/>
      <c r="R174" s="199"/>
      <c r="S174" s="199"/>
      <c r="T174" s="199"/>
      <c r="U174" s="199"/>
      <c r="V174" s="199"/>
      <c r="W174" s="196"/>
      <c r="X174" s="196"/>
      <c r="Y174" s="196"/>
      <c r="Z174" s="196"/>
      <c r="AA174" s="196"/>
    </row>
    <row r="175" ht="15.75" customHeight="1" spans="1:27" x14ac:dyDescent="0.25">
      <c r="A175" s="196"/>
      <c r="B175" s="196"/>
      <c r="C175" s="196"/>
      <c r="D175" s="196"/>
      <c r="E175" s="196"/>
      <c r="F175" s="196"/>
      <c r="G175" s="196"/>
      <c r="H175" s="198"/>
      <c r="I175" s="199"/>
      <c r="J175" s="199"/>
      <c r="K175" s="199"/>
      <c r="L175" s="199"/>
      <c r="M175" s="199"/>
      <c r="N175" s="199"/>
      <c r="O175" s="199"/>
      <c r="P175" s="199"/>
      <c r="Q175" s="199"/>
      <c r="R175" s="199"/>
      <c r="S175" s="199"/>
      <c r="T175" s="199"/>
      <c r="U175" s="199"/>
      <c r="V175" s="199"/>
      <c r="W175" s="196"/>
      <c r="X175" s="196"/>
      <c r="Y175" s="196"/>
      <c r="Z175" s="196"/>
      <c r="AA175" s="196"/>
    </row>
    <row r="176" ht="15.75" customHeight="1" spans="1:27" x14ac:dyDescent="0.25">
      <c r="A176" s="196"/>
      <c r="B176" s="196"/>
      <c r="C176" s="196"/>
      <c r="D176" s="196"/>
      <c r="E176" s="196"/>
      <c r="F176" s="196"/>
      <c r="G176" s="196"/>
      <c r="H176" s="198"/>
      <c r="I176" s="199"/>
      <c r="J176" s="199"/>
      <c r="K176" s="199"/>
      <c r="L176" s="199"/>
      <c r="M176" s="199"/>
      <c r="N176" s="199"/>
      <c r="O176" s="199"/>
      <c r="P176" s="199"/>
      <c r="Q176" s="199"/>
      <c r="R176" s="199"/>
      <c r="S176" s="199"/>
      <c r="T176" s="199"/>
      <c r="U176" s="199"/>
      <c r="V176" s="199"/>
      <c r="W176" s="196"/>
      <c r="X176" s="196"/>
      <c r="Y176" s="196"/>
      <c r="Z176" s="196"/>
      <c r="AA176" s="196"/>
    </row>
    <row r="177" ht="15.75" customHeight="1" spans="1:27" x14ac:dyDescent="0.25">
      <c r="A177" s="196"/>
      <c r="B177" s="196"/>
      <c r="C177" s="196"/>
      <c r="D177" s="196"/>
      <c r="E177" s="196"/>
      <c r="F177" s="196"/>
      <c r="G177" s="196"/>
      <c r="H177" s="198"/>
      <c r="I177" s="199"/>
      <c r="J177" s="199"/>
      <c r="K177" s="199"/>
      <c r="L177" s="199"/>
      <c r="M177" s="199"/>
      <c r="N177" s="199"/>
      <c r="O177" s="199"/>
      <c r="P177" s="199"/>
      <c r="Q177" s="199"/>
      <c r="R177" s="199"/>
      <c r="S177" s="199"/>
      <c r="T177" s="199"/>
      <c r="U177" s="199"/>
      <c r="V177" s="199"/>
      <c r="W177" s="196"/>
      <c r="X177" s="196"/>
      <c r="Y177" s="196"/>
      <c r="Z177" s="196"/>
      <c r="AA177" s="196"/>
    </row>
    <row r="178" ht="15.75" customHeight="1" spans="1:27" x14ac:dyDescent="0.25">
      <c r="A178" s="196"/>
      <c r="B178" s="196"/>
      <c r="C178" s="196"/>
      <c r="D178" s="196"/>
      <c r="E178" s="196"/>
      <c r="F178" s="196"/>
      <c r="G178" s="196"/>
      <c r="H178" s="198"/>
      <c r="I178" s="199"/>
      <c r="J178" s="199"/>
      <c r="K178" s="199"/>
      <c r="L178" s="199"/>
      <c r="M178" s="199"/>
      <c r="N178" s="199"/>
      <c r="O178" s="199"/>
      <c r="P178" s="199"/>
      <c r="Q178" s="199"/>
      <c r="R178" s="199"/>
      <c r="S178" s="199"/>
      <c r="T178" s="199"/>
      <c r="U178" s="199"/>
      <c r="V178" s="199"/>
      <c r="W178" s="196"/>
      <c r="X178" s="196"/>
      <c r="Y178" s="196"/>
      <c r="Z178" s="196"/>
      <c r="AA178" s="196"/>
    </row>
    <row r="179" ht="15.75" customHeight="1" spans="1:27" x14ac:dyDescent="0.25">
      <c r="A179" s="196"/>
      <c r="B179" s="196"/>
      <c r="C179" s="196"/>
      <c r="D179" s="196"/>
      <c r="E179" s="196"/>
      <c r="F179" s="196"/>
      <c r="G179" s="196"/>
      <c r="H179" s="198"/>
      <c r="I179" s="199"/>
      <c r="J179" s="199"/>
      <c r="K179" s="199"/>
      <c r="L179" s="199"/>
      <c r="M179" s="199"/>
      <c r="N179" s="199"/>
      <c r="O179" s="199"/>
      <c r="P179" s="199"/>
      <c r="Q179" s="199"/>
      <c r="R179" s="199"/>
      <c r="S179" s="199"/>
      <c r="T179" s="199"/>
      <c r="U179" s="199"/>
      <c r="V179" s="199"/>
      <c r="W179" s="196"/>
      <c r="X179" s="196"/>
      <c r="Y179" s="196"/>
      <c r="Z179" s="196"/>
      <c r="AA179" s="196"/>
    </row>
    <row r="180" ht="15.75" customHeight="1" spans="1:27" x14ac:dyDescent="0.25">
      <c r="A180" s="196"/>
      <c r="B180" s="196"/>
      <c r="C180" s="196"/>
      <c r="D180" s="196"/>
      <c r="E180" s="196"/>
      <c r="F180" s="196"/>
      <c r="G180" s="196"/>
      <c r="H180" s="198"/>
      <c r="I180" s="199"/>
      <c r="J180" s="199"/>
      <c r="K180" s="199"/>
      <c r="L180" s="199"/>
      <c r="M180" s="199"/>
      <c r="N180" s="199"/>
      <c r="O180" s="199"/>
      <c r="P180" s="199"/>
      <c r="Q180" s="199"/>
      <c r="R180" s="199"/>
      <c r="S180" s="199"/>
      <c r="T180" s="199"/>
      <c r="U180" s="199"/>
      <c r="V180" s="199"/>
      <c r="W180" s="196"/>
      <c r="X180" s="196"/>
      <c r="Y180" s="196"/>
      <c r="Z180" s="196"/>
      <c r="AA180" s="196"/>
    </row>
    <row r="181" ht="15.75" customHeight="1" spans="1:27" x14ac:dyDescent="0.25">
      <c r="A181" s="196"/>
      <c r="B181" s="196"/>
      <c r="C181" s="196"/>
      <c r="D181" s="196"/>
      <c r="E181" s="196"/>
      <c r="F181" s="196"/>
      <c r="G181" s="196"/>
      <c r="H181" s="198"/>
      <c r="I181" s="199"/>
      <c r="J181" s="199"/>
      <c r="K181" s="199"/>
      <c r="L181" s="199"/>
      <c r="M181" s="199"/>
      <c r="N181" s="199"/>
      <c r="O181" s="199"/>
      <c r="P181" s="199"/>
      <c r="Q181" s="199"/>
      <c r="R181" s="199"/>
      <c r="S181" s="199"/>
      <c r="T181" s="199"/>
      <c r="U181" s="199"/>
      <c r="V181" s="199"/>
      <c r="W181" s="196"/>
      <c r="X181" s="196"/>
      <c r="Y181" s="196"/>
      <c r="Z181" s="196"/>
      <c r="AA181" s="196"/>
    </row>
    <row r="182" ht="15.75" customHeight="1" spans="1:27" x14ac:dyDescent="0.25">
      <c r="A182" s="196"/>
      <c r="B182" s="196"/>
      <c r="C182" s="196"/>
      <c r="D182" s="196"/>
      <c r="E182" s="196"/>
      <c r="F182" s="196"/>
      <c r="G182" s="196"/>
      <c r="H182" s="198"/>
      <c r="I182" s="199"/>
      <c r="J182" s="199"/>
      <c r="K182" s="199"/>
      <c r="L182" s="199"/>
      <c r="M182" s="199"/>
      <c r="N182" s="199"/>
      <c r="O182" s="199"/>
      <c r="P182" s="199"/>
      <c r="Q182" s="199"/>
      <c r="R182" s="199"/>
      <c r="S182" s="199"/>
      <c r="T182" s="199"/>
      <c r="U182" s="199"/>
      <c r="V182" s="199"/>
      <c r="W182" s="196"/>
      <c r="X182" s="196"/>
      <c r="Y182" s="196"/>
      <c r="Z182" s="196"/>
      <c r="AA182" s="196"/>
    </row>
    <row r="183" ht="15.75" customHeight="1" spans="1:27" x14ac:dyDescent="0.25">
      <c r="A183" s="196"/>
      <c r="B183" s="196"/>
      <c r="C183" s="196"/>
      <c r="D183" s="196"/>
      <c r="E183" s="196"/>
      <c r="F183" s="196"/>
      <c r="G183" s="196"/>
      <c r="H183" s="198"/>
      <c r="I183" s="199"/>
      <c r="J183" s="199"/>
      <c r="K183" s="199"/>
      <c r="L183" s="199"/>
      <c r="M183" s="199"/>
      <c r="N183" s="199"/>
      <c r="O183" s="199"/>
      <c r="P183" s="199"/>
      <c r="Q183" s="199"/>
      <c r="R183" s="199"/>
      <c r="S183" s="199"/>
      <c r="T183" s="199"/>
      <c r="U183" s="199"/>
      <c r="V183" s="199"/>
      <c r="W183" s="196"/>
      <c r="X183" s="196"/>
      <c r="Y183" s="196"/>
      <c r="Z183" s="196"/>
      <c r="AA183" s="196"/>
    </row>
    <row r="184" ht="15.75" customHeight="1" spans="1:27" x14ac:dyDescent="0.25">
      <c r="A184" s="196"/>
      <c r="B184" s="196"/>
      <c r="C184" s="196"/>
      <c r="D184" s="196"/>
      <c r="E184" s="196"/>
      <c r="F184" s="196"/>
      <c r="G184" s="196"/>
      <c r="H184" s="198"/>
      <c r="I184" s="199"/>
      <c r="J184" s="199"/>
      <c r="K184" s="199"/>
      <c r="L184" s="199"/>
      <c r="M184" s="199"/>
      <c r="N184" s="199"/>
      <c r="O184" s="199"/>
      <c r="P184" s="199"/>
      <c r="Q184" s="199"/>
      <c r="R184" s="199"/>
      <c r="S184" s="199"/>
      <c r="T184" s="199"/>
      <c r="U184" s="199"/>
      <c r="V184" s="199"/>
      <c r="W184" s="196"/>
      <c r="X184" s="196"/>
      <c r="Y184" s="196"/>
      <c r="Z184" s="196"/>
      <c r="AA184" s="196"/>
    </row>
    <row r="185" ht="15.75" customHeight="1" spans="1:27" x14ac:dyDescent="0.25">
      <c r="A185" s="196"/>
      <c r="B185" s="196"/>
      <c r="C185" s="196"/>
      <c r="D185" s="196"/>
      <c r="E185" s="196"/>
      <c r="F185" s="196"/>
      <c r="G185" s="196"/>
      <c r="H185" s="198"/>
      <c r="I185" s="199"/>
      <c r="J185" s="199"/>
      <c r="K185" s="199"/>
      <c r="L185" s="199"/>
      <c r="M185" s="199"/>
      <c r="N185" s="199"/>
      <c r="O185" s="199"/>
      <c r="P185" s="199"/>
      <c r="Q185" s="199"/>
      <c r="R185" s="199"/>
      <c r="S185" s="199"/>
      <c r="T185" s="199"/>
      <c r="U185" s="199"/>
      <c r="V185" s="199"/>
      <c r="W185" s="196"/>
      <c r="X185" s="196"/>
      <c r="Y185" s="196"/>
      <c r="Z185" s="196"/>
      <c r="AA185" s="196"/>
    </row>
    <row r="186" ht="15.75" customHeight="1" spans="1:27" x14ac:dyDescent="0.25">
      <c r="A186" s="196"/>
      <c r="B186" s="196"/>
      <c r="C186" s="196"/>
      <c r="D186" s="196"/>
      <c r="E186" s="196"/>
      <c r="F186" s="196"/>
      <c r="G186" s="196"/>
      <c r="H186" s="198"/>
      <c r="I186" s="199"/>
      <c r="J186" s="199"/>
      <c r="K186" s="199"/>
      <c r="L186" s="199"/>
      <c r="M186" s="199"/>
      <c r="N186" s="199"/>
      <c r="O186" s="199"/>
      <c r="P186" s="199"/>
      <c r="Q186" s="199"/>
      <c r="R186" s="199"/>
      <c r="S186" s="199"/>
      <c r="T186" s="199"/>
      <c r="U186" s="199"/>
      <c r="V186" s="199"/>
      <c r="W186" s="196"/>
      <c r="X186" s="196"/>
      <c r="Y186" s="196"/>
      <c r="Z186" s="196"/>
      <c r="AA186" s="196"/>
    </row>
    <row r="187" ht="15.75" customHeight="1" spans="1:27" x14ac:dyDescent="0.25">
      <c r="A187" s="196"/>
      <c r="B187" s="196"/>
      <c r="C187" s="196"/>
      <c r="D187" s="196"/>
      <c r="E187" s="196"/>
      <c r="F187" s="196"/>
      <c r="G187" s="196"/>
      <c r="H187" s="198"/>
      <c r="I187" s="199"/>
      <c r="J187" s="199"/>
      <c r="K187" s="199"/>
      <c r="L187" s="199"/>
      <c r="M187" s="199"/>
      <c r="N187" s="199"/>
      <c r="O187" s="199"/>
      <c r="P187" s="199"/>
      <c r="Q187" s="199"/>
      <c r="R187" s="199"/>
      <c r="S187" s="199"/>
      <c r="T187" s="199"/>
      <c r="U187" s="199"/>
      <c r="V187" s="199"/>
      <c r="W187" s="196"/>
      <c r="X187" s="196"/>
      <c r="Y187" s="196"/>
      <c r="Z187" s="196"/>
      <c r="AA187" s="196"/>
    </row>
    <row r="188" ht="15.75" customHeight="1" spans="1:27" x14ac:dyDescent="0.25">
      <c r="A188" s="196"/>
      <c r="B188" s="196"/>
      <c r="C188" s="196"/>
      <c r="D188" s="196"/>
      <c r="E188" s="196"/>
      <c r="F188" s="196"/>
      <c r="G188" s="196"/>
      <c r="H188" s="198"/>
      <c r="I188" s="199"/>
      <c r="J188" s="199"/>
      <c r="K188" s="199"/>
      <c r="L188" s="199"/>
      <c r="M188" s="199"/>
      <c r="N188" s="199"/>
      <c r="O188" s="199"/>
      <c r="P188" s="199"/>
      <c r="Q188" s="199"/>
      <c r="R188" s="199"/>
      <c r="S188" s="199"/>
      <c r="T188" s="199"/>
      <c r="U188" s="199"/>
      <c r="V188" s="199"/>
      <c r="W188" s="196"/>
      <c r="X188" s="196"/>
      <c r="Y188" s="196"/>
      <c r="Z188" s="196"/>
      <c r="AA188" s="196"/>
    </row>
    <row r="189" ht="15.75" customHeight="1" spans="1:27" x14ac:dyDescent="0.25">
      <c r="A189" s="196"/>
      <c r="B189" s="196"/>
      <c r="C189" s="196"/>
      <c r="D189" s="196"/>
      <c r="E189" s="196"/>
      <c r="F189" s="196"/>
      <c r="G189" s="196"/>
      <c r="H189" s="198"/>
      <c r="I189" s="199"/>
      <c r="J189" s="199"/>
      <c r="K189" s="199"/>
      <c r="L189" s="199"/>
      <c r="M189" s="199"/>
      <c r="N189" s="199"/>
      <c r="O189" s="199"/>
      <c r="P189" s="199"/>
      <c r="Q189" s="199"/>
      <c r="R189" s="199"/>
      <c r="S189" s="199"/>
      <c r="T189" s="199"/>
      <c r="U189" s="199"/>
      <c r="V189" s="199"/>
      <c r="W189" s="196"/>
      <c r="X189" s="196"/>
      <c r="Y189" s="196"/>
      <c r="Z189" s="196"/>
      <c r="AA189" s="196"/>
    </row>
    <row r="190" ht="15.75" customHeight="1" spans="1:27" x14ac:dyDescent="0.25">
      <c r="A190" s="196"/>
      <c r="B190" s="196"/>
      <c r="C190" s="196"/>
      <c r="D190" s="196"/>
      <c r="E190" s="196"/>
      <c r="F190" s="196"/>
      <c r="G190" s="196"/>
      <c r="H190" s="198"/>
      <c r="I190" s="199"/>
      <c r="J190" s="199"/>
      <c r="K190" s="199"/>
      <c r="L190" s="199"/>
      <c r="M190" s="199"/>
      <c r="N190" s="199"/>
      <c r="O190" s="199"/>
      <c r="P190" s="199"/>
      <c r="Q190" s="199"/>
      <c r="R190" s="199"/>
      <c r="S190" s="199"/>
      <c r="T190" s="199"/>
      <c r="U190" s="199"/>
      <c r="V190" s="199"/>
      <c r="W190" s="196"/>
      <c r="X190" s="196"/>
      <c r="Y190" s="196"/>
      <c r="Z190" s="196"/>
      <c r="AA190" s="196"/>
    </row>
    <row r="191" ht="15.75" customHeight="1" spans="1:27" x14ac:dyDescent="0.25">
      <c r="A191" s="196"/>
      <c r="B191" s="196"/>
      <c r="C191" s="196"/>
      <c r="D191" s="196"/>
      <c r="E191" s="196"/>
      <c r="F191" s="196"/>
      <c r="G191" s="196"/>
      <c r="H191" s="198"/>
      <c r="I191" s="199"/>
      <c r="J191" s="199"/>
      <c r="K191" s="199"/>
      <c r="L191" s="199"/>
      <c r="M191" s="199"/>
      <c r="N191" s="199"/>
      <c r="O191" s="199"/>
      <c r="P191" s="199"/>
      <c r="Q191" s="199"/>
      <c r="R191" s="199"/>
      <c r="S191" s="199"/>
      <c r="T191" s="199"/>
      <c r="U191" s="199"/>
      <c r="V191" s="199"/>
      <c r="W191" s="196"/>
      <c r="X191" s="196"/>
      <c r="Y191" s="196"/>
      <c r="Z191" s="196"/>
      <c r="AA191" s="196"/>
    </row>
    <row r="192" ht="15.75" customHeight="1" spans="1:27" x14ac:dyDescent="0.25">
      <c r="A192" s="196"/>
      <c r="B192" s="196"/>
      <c r="C192" s="196"/>
      <c r="D192" s="196"/>
      <c r="E192" s="196"/>
      <c r="F192" s="196"/>
      <c r="G192" s="196"/>
      <c r="H192" s="198"/>
      <c r="I192" s="199"/>
      <c r="J192" s="199"/>
      <c r="K192" s="199"/>
      <c r="L192" s="199"/>
      <c r="M192" s="199"/>
      <c r="N192" s="199"/>
      <c r="O192" s="199"/>
      <c r="P192" s="199"/>
      <c r="Q192" s="199"/>
      <c r="R192" s="199"/>
      <c r="S192" s="199"/>
      <c r="T192" s="199"/>
      <c r="U192" s="199"/>
      <c r="V192" s="199"/>
      <c r="W192" s="196"/>
      <c r="X192" s="196"/>
      <c r="Y192" s="196"/>
      <c r="Z192" s="196"/>
      <c r="AA192" s="196"/>
    </row>
    <row r="193" ht="15.75" customHeight="1" spans="1:27" x14ac:dyDescent="0.25">
      <c r="A193" s="196"/>
      <c r="B193" s="196"/>
      <c r="C193" s="196"/>
      <c r="D193" s="196"/>
      <c r="E193" s="196"/>
      <c r="F193" s="196"/>
      <c r="G193" s="196"/>
      <c r="H193" s="198"/>
      <c r="I193" s="199"/>
      <c r="J193" s="199"/>
      <c r="K193" s="199"/>
      <c r="L193" s="199"/>
      <c r="M193" s="199"/>
      <c r="N193" s="199"/>
      <c r="O193" s="199"/>
      <c r="P193" s="199"/>
      <c r="Q193" s="199"/>
      <c r="R193" s="199"/>
      <c r="S193" s="199"/>
      <c r="T193" s="199"/>
      <c r="U193" s="199"/>
      <c r="V193" s="199"/>
      <c r="W193" s="196"/>
      <c r="X193" s="196"/>
      <c r="Y193" s="196"/>
      <c r="Z193" s="196"/>
      <c r="AA193" s="196"/>
    </row>
    <row r="194" ht="15.75" customHeight="1" spans="1:27" x14ac:dyDescent="0.25">
      <c r="A194" s="196"/>
      <c r="B194" s="196"/>
      <c r="C194" s="196"/>
      <c r="D194" s="196"/>
      <c r="E194" s="196"/>
      <c r="F194" s="196"/>
      <c r="G194" s="196"/>
      <c r="H194" s="198"/>
      <c r="I194" s="199"/>
      <c r="J194" s="199"/>
      <c r="K194" s="199"/>
      <c r="L194" s="199"/>
      <c r="M194" s="199"/>
      <c r="N194" s="199"/>
      <c r="O194" s="199"/>
      <c r="P194" s="199"/>
      <c r="Q194" s="199"/>
      <c r="R194" s="199"/>
      <c r="S194" s="199"/>
      <c r="T194" s="199"/>
      <c r="U194" s="199"/>
      <c r="V194" s="199"/>
      <c r="W194" s="196"/>
      <c r="X194" s="196"/>
      <c r="Y194" s="196"/>
      <c r="Z194" s="196"/>
      <c r="AA194" s="196"/>
    </row>
    <row r="195" ht="15.75" customHeight="1" spans="1:27" x14ac:dyDescent="0.25">
      <c r="A195" s="196"/>
      <c r="B195" s="196"/>
      <c r="C195" s="196"/>
      <c r="D195" s="196"/>
      <c r="E195" s="196"/>
      <c r="F195" s="196"/>
      <c r="G195" s="196"/>
      <c r="H195" s="198"/>
      <c r="I195" s="199"/>
      <c r="J195" s="199"/>
      <c r="K195" s="199"/>
      <c r="L195" s="199"/>
      <c r="M195" s="199"/>
      <c r="N195" s="199"/>
      <c r="O195" s="199"/>
      <c r="P195" s="199"/>
      <c r="Q195" s="199"/>
      <c r="R195" s="199"/>
      <c r="S195" s="199"/>
      <c r="T195" s="199"/>
      <c r="U195" s="199"/>
      <c r="V195" s="199"/>
      <c r="W195" s="196"/>
      <c r="X195" s="196"/>
      <c r="Y195" s="196"/>
      <c r="Z195" s="196"/>
      <c r="AA195" s="196"/>
    </row>
    <row r="196" ht="15.75" customHeight="1" spans="1:27" x14ac:dyDescent="0.25">
      <c r="A196" s="196"/>
      <c r="B196" s="196"/>
      <c r="C196" s="196"/>
      <c r="D196" s="196"/>
      <c r="E196" s="196"/>
      <c r="F196" s="196"/>
      <c r="G196" s="196"/>
      <c r="H196" s="198"/>
      <c r="I196" s="199"/>
      <c r="J196" s="199"/>
      <c r="K196" s="199"/>
      <c r="L196" s="199"/>
      <c r="M196" s="199"/>
      <c r="N196" s="199"/>
      <c r="O196" s="199"/>
      <c r="P196" s="199"/>
      <c r="Q196" s="199"/>
      <c r="R196" s="199"/>
      <c r="S196" s="199"/>
      <c r="T196" s="199"/>
      <c r="U196" s="199"/>
      <c r="V196" s="199"/>
      <c r="W196" s="196"/>
      <c r="X196" s="196"/>
      <c r="Y196" s="196"/>
      <c r="Z196" s="196"/>
      <c r="AA196" s="196"/>
    </row>
    <row r="197" ht="15.75" customHeight="1" spans="1:27" x14ac:dyDescent="0.25">
      <c r="A197" s="196"/>
      <c r="B197" s="196"/>
      <c r="C197" s="196"/>
      <c r="D197" s="196"/>
      <c r="E197" s="196"/>
      <c r="F197" s="196"/>
      <c r="G197" s="196"/>
      <c r="H197" s="198"/>
      <c r="I197" s="199"/>
      <c r="J197" s="199"/>
      <c r="K197" s="199"/>
      <c r="L197" s="199"/>
      <c r="M197" s="199"/>
      <c r="N197" s="199"/>
      <c r="O197" s="199"/>
      <c r="P197" s="199"/>
      <c r="Q197" s="199"/>
      <c r="R197" s="199"/>
      <c r="S197" s="199"/>
      <c r="T197" s="199"/>
      <c r="U197" s="199"/>
      <c r="V197" s="199"/>
      <c r="W197" s="196"/>
      <c r="X197" s="196"/>
      <c r="Y197" s="196"/>
      <c r="Z197" s="196"/>
      <c r="AA197" s="196"/>
    </row>
    <row r="198" ht="15.75" customHeight="1" spans="1:27" x14ac:dyDescent="0.25">
      <c r="A198" s="196"/>
      <c r="B198" s="196"/>
      <c r="C198" s="196"/>
      <c r="D198" s="196"/>
      <c r="E198" s="196"/>
      <c r="F198" s="196"/>
      <c r="G198" s="196"/>
      <c r="H198" s="198"/>
      <c r="I198" s="199"/>
      <c r="J198" s="199"/>
      <c r="K198" s="199"/>
      <c r="L198" s="199"/>
      <c r="M198" s="199"/>
      <c r="N198" s="199"/>
      <c r="O198" s="199"/>
      <c r="P198" s="199"/>
      <c r="Q198" s="199"/>
      <c r="R198" s="199"/>
      <c r="S198" s="199"/>
      <c r="T198" s="199"/>
      <c r="U198" s="199"/>
      <c r="V198" s="199"/>
      <c r="W198" s="196"/>
      <c r="X198" s="196"/>
      <c r="Y198" s="196"/>
      <c r="Z198" s="196"/>
      <c r="AA198" s="196"/>
    </row>
    <row r="199" ht="15.75" customHeight="1" spans="1:27" x14ac:dyDescent="0.25">
      <c r="A199" s="196"/>
      <c r="B199" s="196"/>
      <c r="C199" s="196"/>
      <c r="D199" s="196"/>
      <c r="E199" s="196"/>
      <c r="F199" s="196"/>
      <c r="G199" s="196"/>
      <c r="H199" s="198"/>
      <c r="I199" s="199"/>
      <c r="J199" s="199"/>
      <c r="K199" s="199"/>
      <c r="L199" s="199"/>
      <c r="M199" s="199"/>
      <c r="N199" s="199"/>
      <c r="O199" s="199"/>
      <c r="P199" s="199"/>
      <c r="Q199" s="199"/>
      <c r="R199" s="199"/>
      <c r="S199" s="199"/>
      <c r="T199" s="199"/>
      <c r="U199" s="199"/>
      <c r="V199" s="199"/>
      <c r="W199" s="196"/>
      <c r="X199" s="196"/>
      <c r="Y199" s="196"/>
      <c r="Z199" s="196"/>
      <c r="AA199" s="196"/>
    </row>
    <row r="200" ht="15.75" customHeight="1" spans="1:27" x14ac:dyDescent="0.25">
      <c r="A200" s="196"/>
      <c r="B200" s="196"/>
      <c r="C200" s="196"/>
      <c r="D200" s="196"/>
      <c r="E200" s="196"/>
      <c r="F200" s="196"/>
      <c r="G200" s="196"/>
      <c r="H200" s="198"/>
      <c r="I200" s="199"/>
      <c r="J200" s="199"/>
      <c r="K200" s="199"/>
      <c r="L200" s="199"/>
      <c r="M200" s="199"/>
      <c r="N200" s="199"/>
      <c r="O200" s="199"/>
      <c r="P200" s="199"/>
      <c r="Q200" s="199"/>
      <c r="R200" s="199"/>
      <c r="S200" s="199"/>
      <c r="T200" s="199"/>
      <c r="U200" s="199"/>
      <c r="V200" s="199"/>
      <c r="W200" s="196"/>
      <c r="X200" s="196"/>
      <c r="Y200" s="196"/>
      <c r="Z200" s="196"/>
      <c r="AA200" s="196"/>
    </row>
    <row r="201" ht="15.75" customHeight="1" spans="1:27" x14ac:dyDescent="0.25">
      <c r="A201" s="196"/>
      <c r="B201" s="196"/>
      <c r="C201" s="196"/>
      <c r="D201" s="196"/>
      <c r="E201" s="196"/>
      <c r="F201" s="196"/>
      <c r="G201" s="196"/>
      <c r="H201" s="198"/>
      <c r="I201" s="199"/>
      <c r="J201" s="199"/>
      <c r="K201" s="199"/>
      <c r="L201" s="199"/>
      <c r="M201" s="199"/>
      <c r="N201" s="199"/>
      <c r="O201" s="199"/>
      <c r="P201" s="199"/>
      <c r="Q201" s="199"/>
      <c r="R201" s="199"/>
      <c r="S201" s="199"/>
      <c r="T201" s="199"/>
      <c r="U201" s="199"/>
      <c r="V201" s="199"/>
      <c r="W201" s="196"/>
      <c r="X201" s="196"/>
      <c r="Y201" s="196"/>
      <c r="Z201" s="196"/>
      <c r="AA201" s="196"/>
    </row>
    <row r="202" ht="15.75" customHeight="1" spans="1:27" x14ac:dyDescent="0.25">
      <c r="A202" s="196"/>
      <c r="B202" s="196"/>
      <c r="C202" s="196"/>
      <c r="D202" s="196"/>
      <c r="E202" s="196"/>
      <c r="F202" s="196"/>
      <c r="G202" s="196"/>
      <c r="H202" s="198"/>
      <c r="I202" s="199"/>
      <c r="J202" s="199"/>
      <c r="K202" s="199"/>
      <c r="L202" s="199"/>
      <c r="M202" s="199"/>
      <c r="N202" s="199"/>
      <c r="O202" s="199"/>
      <c r="P202" s="199"/>
      <c r="Q202" s="199"/>
      <c r="R202" s="199"/>
      <c r="S202" s="199"/>
      <c r="T202" s="199"/>
      <c r="U202" s="199"/>
      <c r="V202" s="199"/>
      <c r="W202" s="196"/>
      <c r="X202" s="196"/>
      <c r="Y202" s="196"/>
      <c r="Z202" s="196"/>
      <c r="AA202" s="196"/>
    </row>
    <row r="203" ht="15.75" customHeight="1" spans="1:27" x14ac:dyDescent="0.25">
      <c r="A203" s="196"/>
      <c r="B203" s="196"/>
      <c r="C203" s="196"/>
      <c r="D203" s="196"/>
      <c r="E203" s="196"/>
      <c r="F203" s="196"/>
      <c r="G203" s="196"/>
      <c r="H203" s="198"/>
      <c r="I203" s="199"/>
      <c r="J203" s="199"/>
      <c r="K203" s="199"/>
      <c r="L203" s="199"/>
      <c r="M203" s="199"/>
      <c r="N203" s="199"/>
      <c r="O203" s="199"/>
      <c r="P203" s="199"/>
      <c r="Q203" s="199"/>
      <c r="R203" s="199"/>
      <c r="S203" s="199"/>
      <c r="T203" s="199"/>
      <c r="U203" s="199"/>
      <c r="V203" s="199"/>
      <c r="W203" s="196"/>
      <c r="X203" s="196"/>
      <c r="Y203" s="196"/>
      <c r="Z203" s="196"/>
      <c r="AA203" s="196"/>
    </row>
    <row r="204" ht="15.75" customHeight="1" spans="1:27" x14ac:dyDescent="0.25">
      <c r="A204" s="196"/>
      <c r="B204" s="196"/>
      <c r="C204" s="196"/>
      <c r="D204" s="196"/>
      <c r="E204" s="196"/>
      <c r="F204" s="196"/>
      <c r="G204" s="196"/>
      <c r="H204" s="198"/>
      <c r="I204" s="199"/>
      <c r="J204" s="199"/>
      <c r="K204" s="199"/>
      <c r="L204" s="199"/>
      <c r="M204" s="199"/>
      <c r="N204" s="199"/>
      <c r="O204" s="199"/>
      <c r="P204" s="199"/>
      <c r="Q204" s="199"/>
      <c r="R204" s="199"/>
      <c r="S204" s="199"/>
      <c r="T204" s="199"/>
      <c r="U204" s="199"/>
      <c r="V204" s="199"/>
      <c r="W204" s="196"/>
      <c r="X204" s="196"/>
      <c r="Y204" s="196"/>
      <c r="Z204" s="196"/>
      <c r="AA204" s="196"/>
    </row>
    <row r="205" ht="15.75" customHeight="1" spans="1:27" x14ac:dyDescent="0.25">
      <c r="A205" s="196"/>
      <c r="B205" s="196"/>
      <c r="C205" s="196"/>
      <c r="D205" s="196"/>
      <c r="E205" s="196"/>
      <c r="F205" s="196"/>
      <c r="G205" s="196"/>
      <c r="H205" s="198"/>
      <c r="I205" s="199"/>
      <c r="J205" s="199"/>
      <c r="K205" s="199"/>
      <c r="L205" s="199"/>
      <c r="M205" s="199"/>
      <c r="N205" s="199"/>
      <c r="O205" s="199"/>
      <c r="P205" s="199"/>
      <c r="Q205" s="199"/>
      <c r="R205" s="199"/>
      <c r="S205" s="199"/>
      <c r="T205" s="199"/>
      <c r="U205" s="199"/>
      <c r="V205" s="199"/>
      <c r="W205" s="196"/>
      <c r="X205" s="196"/>
      <c r="Y205" s="196"/>
      <c r="Z205" s="196"/>
      <c r="AA205" s="196"/>
    </row>
    <row r="206" ht="15.75" customHeight="1" spans="1:27" x14ac:dyDescent="0.25">
      <c r="A206" s="196"/>
      <c r="B206" s="196"/>
      <c r="C206" s="196"/>
      <c r="D206" s="196"/>
      <c r="E206" s="196"/>
      <c r="F206" s="196"/>
      <c r="G206" s="196"/>
      <c r="H206" s="198"/>
      <c r="I206" s="199"/>
      <c r="J206" s="199"/>
      <c r="K206" s="199"/>
      <c r="L206" s="199"/>
      <c r="M206" s="199"/>
      <c r="N206" s="199"/>
      <c r="O206" s="199"/>
      <c r="P206" s="199"/>
      <c r="Q206" s="199"/>
      <c r="R206" s="199"/>
      <c r="S206" s="199"/>
      <c r="T206" s="199"/>
      <c r="U206" s="199"/>
      <c r="V206" s="199"/>
      <c r="W206" s="196"/>
      <c r="X206" s="196"/>
      <c r="Y206" s="196"/>
      <c r="Z206" s="196"/>
      <c r="AA206" s="196"/>
    </row>
    <row r="207" ht="15.75" customHeight="1" spans="1:27" x14ac:dyDescent="0.25">
      <c r="A207" s="196"/>
      <c r="B207" s="196"/>
      <c r="C207" s="196"/>
      <c r="D207" s="196"/>
      <c r="E207" s="196"/>
      <c r="F207" s="196"/>
      <c r="G207" s="196"/>
      <c r="H207" s="198"/>
      <c r="I207" s="199"/>
      <c r="J207" s="199"/>
      <c r="K207" s="199"/>
      <c r="L207" s="199"/>
      <c r="M207" s="199"/>
      <c r="N207" s="199"/>
      <c r="O207" s="199"/>
      <c r="P207" s="199"/>
      <c r="Q207" s="199"/>
      <c r="R207" s="199"/>
      <c r="S207" s="199"/>
      <c r="T207" s="199"/>
      <c r="U207" s="199"/>
      <c r="V207" s="199"/>
      <c r="W207" s="196"/>
      <c r="X207" s="196"/>
      <c r="Y207" s="196"/>
      <c r="Z207" s="196"/>
      <c r="AA207" s="196"/>
    </row>
    <row r="208" ht="15.75" customHeight="1" spans="1:27" x14ac:dyDescent="0.25">
      <c r="A208" s="196"/>
      <c r="B208" s="196"/>
      <c r="C208" s="196"/>
      <c r="D208" s="196"/>
      <c r="E208" s="196"/>
      <c r="F208" s="196"/>
      <c r="G208" s="196"/>
      <c r="H208" s="198"/>
      <c r="I208" s="199"/>
      <c r="J208" s="199"/>
      <c r="K208" s="199"/>
      <c r="L208" s="199"/>
      <c r="M208" s="199"/>
      <c r="N208" s="199"/>
      <c r="O208" s="199"/>
      <c r="P208" s="199"/>
      <c r="Q208" s="199"/>
      <c r="R208" s="199"/>
      <c r="S208" s="199"/>
      <c r="T208" s="199"/>
      <c r="U208" s="199"/>
      <c r="V208" s="199"/>
      <c r="W208" s="196"/>
      <c r="X208" s="196"/>
      <c r="Y208" s="196"/>
      <c r="Z208" s="196"/>
      <c r="AA208" s="196"/>
    </row>
    <row r="209" ht="15.75" customHeight="1" spans="1:27" x14ac:dyDescent="0.25">
      <c r="A209" s="196"/>
      <c r="B209" s="196"/>
      <c r="C209" s="196"/>
      <c r="D209" s="196"/>
      <c r="E209" s="196"/>
      <c r="F209" s="196"/>
      <c r="G209" s="196"/>
      <c r="H209" s="198"/>
      <c r="I209" s="199"/>
      <c r="J209" s="199"/>
      <c r="K209" s="199"/>
      <c r="L209" s="199"/>
      <c r="M209" s="199"/>
      <c r="N209" s="199"/>
      <c r="O209" s="199"/>
      <c r="P209" s="199"/>
      <c r="Q209" s="199"/>
      <c r="R209" s="199"/>
      <c r="S209" s="199"/>
      <c r="T209" s="199"/>
      <c r="U209" s="199"/>
      <c r="V209" s="199"/>
      <c r="W209" s="196"/>
      <c r="X209" s="196"/>
      <c r="Y209" s="196"/>
      <c r="Z209" s="196"/>
      <c r="AA209" s="196"/>
    </row>
    <row r="210" ht="15.75" customHeight="1" spans="1:27" x14ac:dyDescent="0.25">
      <c r="A210" s="196"/>
      <c r="B210" s="196"/>
      <c r="C210" s="196"/>
      <c r="D210" s="196"/>
      <c r="E210" s="196"/>
      <c r="F210" s="196"/>
      <c r="G210" s="196"/>
      <c r="H210" s="198"/>
      <c r="I210" s="199"/>
      <c r="J210" s="199"/>
      <c r="K210" s="199"/>
      <c r="L210" s="199"/>
      <c r="M210" s="199"/>
      <c r="N210" s="199"/>
      <c r="O210" s="199"/>
      <c r="P210" s="199"/>
      <c r="Q210" s="199"/>
      <c r="R210" s="199"/>
      <c r="S210" s="199"/>
      <c r="T210" s="199"/>
      <c r="U210" s="199"/>
      <c r="V210" s="199"/>
      <c r="W210" s="196"/>
      <c r="X210" s="196"/>
      <c r="Y210" s="196"/>
      <c r="Z210" s="196"/>
      <c r="AA210" s="196"/>
    </row>
    <row r="211" ht="15.75" customHeight="1" spans="1:27" x14ac:dyDescent="0.25">
      <c r="A211" s="196"/>
      <c r="B211" s="196"/>
      <c r="C211" s="196"/>
      <c r="D211" s="196"/>
      <c r="E211" s="196"/>
      <c r="F211" s="196"/>
      <c r="G211" s="196"/>
      <c r="H211" s="198"/>
      <c r="I211" s="199"/>
      <c r="J211" s="199"/>
      <c r="K211" s="199"/>
      <c r="L211" s="199"/>
      <c r="M211" s="199"/>
      <c r="N211" s="199"/>
      <c r="O211" s="199"/>
      <c r="P211" s="199"/>
      <c r="Q211" s="199"/>
      <c r="R211" s="199"/>
      <c r="S211" s="199"/>
      <c r="T211" s="199"/>
      <c r="U211" s="199"/>
      <c r="V211" s="199"/>
      <c r="W211" s="196"/>
      <c r="X211" s="196"/>
      <c r="Y211" s="196"/>
      <c r="Z211" s="196"/>
      <c r="AA211" s="196"/>
    </row>
    <row r="212" ht="15.75" customHeight="1" spans="1:27" x14ac:dyDescent="0.25">
      <c r="A212" s="196"/>
      <c r="B212" s="196"/>
      <c r="C212" s="196"/>
      <c r="D212" s="196"/>
      <c r="E212" s="196"/>
      <c r="F212" s="196"/>
      <c r="G212" s="196"/>
      <c r="H212" s="198"/>
      <c r="I212" s="199"/>
      <c r="J212" s="199"/>
      <c r="K212" s="199"/>
      <c r="L212" s="199"/>
      <c r="M212" s="199"/>
      <c r="N212" s="199"/>
      <c r="O212" s="199"/>
      <c r="P212" s="199"/>
      <c r="Q212" s="199"/>
      <c r="R212" s="199"/>
      <c r="S212" s="199"/>
      <c r="T212" s="199"/>
      <c r="U212" s="199"/>
      <c r="V212" s="199"/>
      <c r="W212" s="196"/>
      <c r="X212" s="196"/>
      <c r="Y212" s="196"/>
      <c r="Z212" s="196"/>
      <c r="AA212" s="196"/>
    </row>
    <row r="213" ht="15.75" customHeight="1" spans="1:27" x14ac:dyDescent="0.25">
      <c r="A213" s="196"/>
      <c r="B213" s="196"/>
      <c r="C213" s="196"/>
      <c r="D213" s="196"/>
      <c r="E213" s="196"/>
      <c r="F213" s="196"/>
      <c r="G213" s="196"/>
      <c r="H213" s="198"/>
      <c r="I213" s="199"/>
      <c r="J213" s="199"/>
      <c r="K213" s="199"/>
      <c r="L213" s="199"/>
      <c r="M213" s="199"/>
      <c r="N213" s="199"/>
      <c r="O213" s="199"/>
      <c r="P213" s="199"/>
      <c r="Q213" s="199"/>
      <c r="R213" s="199"/>
      <c r="S213" s="199"/>
      <c r="T213" s="199"/>
      <c r="U213" s="199"/>
      <c r="V213" s="199"/>
      <c r="W213" s="196"/>
      <c r="X213" s="196"/>
      <c r="Y213" s="196"/>
      <c r="Z213" s="196"/>
      <c r="AA213" s="196"/>
    </row>
    <row r="214" ht="15.75" customHeight="1" spans="1:27" x14ac:dyDescent="0.25">
      <c r="A214" s="196"/>
      <c r="B214" s="196"/>
      <c r="C214" s="196"/>
      <c r="D214" s="196"/>
      <c r="E214" s="196"/>
      <c r="F214" s="196"/>
      <c r="G214" s="196"/>
      <c r="H214" s="198"/>
      <c r="I214" s="199"/>
      <c r="J214" s="199"/>
      <c r="K214" s="199"/>
      <c r="L214" s="199"/>
      <c r="M214" s="199"/>
      <c r="N214" s="199"/>
      <c r="O214" s="199"/>
      <c r="P214" s="199"/>
      <c r="Q214" s="199"/>
      <c r="R214" s="199"/>
      <c r="S214" s="199"/>
      <c r="T214" s="199"/>
      <c r="U214" s="199"/>
      <c r="V214" s="199"/>
      <c r="W214" s="196"/>
      <c r="X214" s="196"/>
      <c r="Y214" s="196"/>
      <c r="Z214" s="196"/>
      <c r="AA214" s="196"/>
    </row>
    <row r="215" ht="15.75" customHeight="1" spans="1:27" x14ac:dyDescent="0.25">
      <c r="A215" s="196"/>
      <c r="B215" s="196"/>
      <c r="C215" s="196"/>
      <c r="D215" s="196"/>
      <c r="E215" s="196"/>
      <c r="F215" s="196"/>
      <c r="G215" s="196"/>
      <c r="H215" s="198"/>
      <c r="I215" s="199"/>
      <c r="J215" s="199"/>
      <c r="K215" s="199"/>
      <c r="L215" s="199"/>
      <c r="M215" s="199"/>
      <c r="N215" s="199"/>
      <c r="O215" s="199"/>
      <c r="P215" s="199"/>
      <c r="Q215" s="199"/>
      <c r="R215" s="199"/>
      <c r="S215" s="199"/>
      <c r="T215" s="199"/>
      <c r="U215" s="199"/>
      <c r="V215" s="199"/>
      <c r="W215" s="196"/>
      <c r="X215" s="196"/>
      <c r="Y215" s="196"/>
      <c r="Z215" s="196"/>
      <c r="AA215" s="196"/>
    </row>
    <row r="216" ht="15.75" customHeight="1" spans="1:27" x14ac:dyDescent="0.25">
      <c r="A216" s="196"/>
      <c r="B216" s="196"/>
      <c r="C216" s="196"/>
      <c r="D216" s="196"/>
      <c r="E216" s="196"/>
      <c r="F216" s="196"/>
      <c r="G216" s="196"/>
      <c r="H216" s="198"/>
      <c r="I216" s="199"/>
      <c r="J216" s="199"/>
      <c r="K216" s="199"/>
      <c r="L216" s="199"/>
      <c r="M216" s="199"/>
      <c r="N216" s="199"/>
      <c r="O216" s="199"/>
      <c r="P216" s="199"/>
      <c r="Q216" s="199"/>
      <c r="R216" s="199"/>
      <c r="S216" s="199"/>
      <c r="T216" s="199"/>
      <c r="U216" s="199"/>
      <c r="V216" s="199"/>
      <c r="W216" s="196"/>
      <c r="X216" s="196"/>
      <c r="Y216" s="196"/>
      <c r="Z216" s="196"/>
      <c r="AA216" s="196"/>
    </row>
    <row r="217" ht="15.75" customHeight="1" spans="1:27" x14ac:dyDescent="0.25">
      <c r="A217" s="196"/>
      <c r="B217" s="196"/>
      <c r="C217" s="196"/>
      <c r="D217" s="196"/>
      <c r="E217" s="196"/>
      <c r="F217" s="196"/>
      <c r="G217" s="196"/>
      <c r="H217" s="198"/>
      <c r="I217" s="199"/>
      <c r="J217" s="199"/>
      <c r="K217" s="199"/>
      <c r="L217" s="199"/>
      <c r="M217" s="199"/>
      <c r="N217" s="199"/>
      <c r="O217" s="199"/>
      <c r="P217" s="199"/>
      <c r="Q217" s="199"/>
      <c r="R217" s="199"/>
      <c r="S217" s="199"/>
      <c r="T217" s="199"/>
      <c r="U217" s="199"/>
      <c r="V217" s="199"/>
      <c r="W217" s="196"/>
      <c r="X217" s="196"/>
      <c r="Y217" s="196"/>
      <c r="Z217" s="196"/>
      <c r="AA217" s="196"/>
    </row>
    <row r="218" ht="15.75" customHeight="1" spans="1:27" x14ac:dyDescent="0.25">
      <c r="A218" s="196"/>
      <c r="B218" s="196"/>
      <c r="C218" s="196"/>
      <c r="D218" s="196"/>
      <c r="E218" s="196"/>
      <c r="F218" s="196"/>
      <c r="G218" s="196"/>
      <c r="H218" s="198"/>
      <c r="I218" s="199"/>
      <c r="J218" s="199"/>
      <c r="K218" s="199"/>
      <c r="L218" s="199"/>
      <c r="M218" s="199"/>
      <c r="N218" s="199"/>
      <c r="O218" s="199"/>
      <c r="P218" s="199"/>
      <c r="Q218" s="199"/>
      <c r="R218" s="199"/>
      <c r="S218" s="199"/>
      <c r="T218" s="199"/>
      <c r="U218" s="199"/>
      <c r="V218" s="199"/>
      <c r="W218" s="196"/>
      <c r="X218" s="196"/>
      <c r="Y218" s="196"/>
      <c r="Z218" s="196"/>
      <c r="AA218" s="196"/>
    </row>
    <row r="219" ht="15.75" customHeight="1" spans="1:27" x14ac:dyDescent="0.25">
      <c r="A219" s="196"/>
      <c r="B219" s="196"/>
      <c r="C219" s="196"/>
      <c r="D219" s="196"/>
      <c r="E219" s="196"/>
      <c r="F219" s="196"/>
      <c r="G219" s="196"/>
      <c r="H219" s="198"/>
      <c r="I219" s="199"/>
      <c r="J219" s="199"/>
      <c r="K219" s="199"/>
      <c r="L219" s="199"/>
      <c r="M219" s="199"/>
      <c r="N219" s="199"/>
      <c r="O219" s="199"/>
      <c r="P219" s="199"/>
      <c r="Q219" s="199"/>
      <c r="R219" s="199"/>
      <c r="S219" s="199"/>
      <c r="T219" s="199"/>
      <c r="U219" s="199"/>
      <c r="V219" s="199"/>
      <c r="W219" s="196"/>
      <c r="X219" s="196"/>
      <c r="Y219" s="196"/>
      <c r="Z219" s="196"/>
      <c r="AA219" s="196"/>
    </row>
    <row r="220" ht="15.75" customHeight="1" spans="1:27" x14ac:dyDescent="0.25">
      <c r="A220" s="196"/>
      <c r="B220" s="196"/>
      <c r="C220" s="196"/>
      <c r="D220" s="196"/>
      <c r="E220" s="196"/>
      <c r="F220" s="196"/>
      <c r="G220" s="196"/>
      <c r="H220" s="198"/>
      <c r="I220" s="199"/>
      <c r="J220" s="199"/>
      <c r="K220" s="199"/>
      <c r="L220" s="199"/>
      <c r="M220" s="199"/>
      <c r="N220" s="199"/>
      <c r="O220" s="199"/>
      <c r="P220" s="199"/>
      <c r="Q220" s="199"/>
      <c r="R220" s="199"/>
      <c r="S220" s="199"/>
      <c r="T220" s="199"/>
      <c r="U220" s="199"/>
      <c r="V220" s="199"/>
      <c r="W220" s="196"/>
      <c r="X220" s="196"/>
      <c r="Y220" s="196"/>
      <c r="Z220" s="196"/>
      <c r="AA220" s="196"/>
    </row>
    <row r="221" ht="15.75" customHeight="1" spans="1:27" x14ac:dyDescent="0.25">
      <c r="A221" s="196"/>
      <c r="B221" s="196"/>
      <c r="C221" s="196"/>
      <c r="D221" s="196"/>
      <c r="E221" s="196"/>
      <c r="F221" s="196"/>
      <c r="G221" s="196"/>
      <c r="H221" s="198"/>
      <c r="I221" s="199"/>
      <c r="J221" s="199"/>
      <c r="K221" s="199"/>
      <c r="L221" s="199"/>
      <c r="M221" s="199"/>
      <c r="N221" s="199"/>
      <c r="O221" s="199"/>
      <c r="P221" s="199"/>
      <c r="Q221" s="199"/>
      <c r="R221" s="199"/>
      <c r="S221" s="199"/>
      <c r="T221" s="199"/>
      <c r="U221" s="199"/>
      <c r="V221" s="199"/>
      <c r="W221" s="196"/>
      <c r="X221" s="196"/>
      <c r="Y221" s="196"/>
      <c r="Z221" s="196"/>
      <c r="AA221" s="196"/>
    </row>
    <row r="222" ht="15.75" customHeight="1" spans="1:27" x14ac:dyDescent="0.25">
      <c r="A222" s="196"/>
      <c r="B222" s="196"/>
      <c r="C222" s="196"/>
      <c r="D222" s="196"/>
      <c r="E222" s="196"/>
      <c r="F222" s="196"/>
      <c r="G222" s="196"/>
      <c r="H222" s="198"/>
      <c r="I222" s="199"/>
      <c r="J222" s="199"/>
      <c r="K222" s="199"/>
      <c r="L222" s="199"/>
      <c r="M222" s="199"/>
      <c r="N222" s="199"/>
      <c r="O222" s="199"/>
      <c r="P222" s="199"/>
      <c r="Q222" s="199"/>
      <c r="R222" s="199"/>
      <c r="S222" s="199"/>
      <c r="T222" s="199"/>
      <c r="U222" s="199"/>
      <c r="V222" s="199"/>
      <c r="W222" s="196"/>
      <c r="X222" s="196"/>
      <c r="Y222" s="196"/>
      <c r="Z222" s="196"/>
      <c r="AA222" s="196"/>
    </row>
    <row r="223" ht="15.75" customHeight="1" spans="1:27" x14ac:dyDescent="0.25">
      <c r="A223" s="196"/>
      <c r="B223" s="196"/>
      <c r="C223" s="196"/>
      <c r="D223" s="196"/>
      <c r="E223" s="196"/>
      <c r="F223" s="196"/>
      <c r="G223" s="196"/>
      <c r="H223" s="198"/>
      <c r="I223" s="199"/>
      <c r="J223" s="199"/>
      <c r="K223" s="199"/>
      <c r="L223" s="199"/>
      <c r="M223" s="199"/>
      <c r="N223" s="199"/>
      <c r="O223" s="199"/>
      <c r="P223" s="199"/>
      <c r="Q223" s="199"/>
      <c r="R223" s="199"/>
      <c r="S223" s="199"/>
      <c r="T223" s="199"/>
      <c r="U223" s="199"/>
      <c r="V223" s="199"/>
      <c r="W223" s="196"/>
      <c r="X223" s="196"/>
      <c r="Y223" s="196"/>
      <c r="Z223" s="196"/>
      <c r="AA223" s="196"/>
    </row>
    <row r="224" ht="15.75" customHeight="1" spans="1:27" x14ac:dyDescent="0.25">
      <c r="A224" s="196"/>
      <c r="B224" s="196"/>
      <c r="C224" s="196"/>
      <c r="D224" s="196"/>
      <c r="E224" s="196"/>
      <c r="F224" s="196"/>
      <c r="G224" s="196"/>
      <c r="H224" s="198"/>
      <c r="I224" s="199"/>
      <c r="J224" s="199"/>
      <c r="K224" s="199"/>
      <c r="L224" s="199"/>
      <c r="M224" s="199"/>
      <c r="N224" s="199"/>
      <c r="O224" s="199"/>
      <c r="P224" s="199"/>
      <c r="Q224" s="199"/>
      <c r="R224" s="199"/>
      <c r="S224" s="199"/>
      <c r="T224" s="199"/>
      <c r="U224" s="199"/>
      <c r="V224" s="199"/>
      <c r="W224" s="196"/>
      <c r="X224" s="196"/>
      <c r="Y224" s="196"/>
      <c r="Z224" s="196"/>
      <c r="AA224" s="196"/>
    </row>
    <row r="225" ht="15.75" customHeight="1" spans="1:27" x14ac:dyDescent="0.25">
      <c r="A225" s="196"/>
      <c r="B225" s="196"/>
      <c r="C225" s="196"/>
      <c r="D225" s="196"/>
      <c r="E225" s="196"/>
      <c r="F225" s="196"/>
      <c r="G225" s="196"/>
      <c r="H225" s="198"/>
      <c r="I225" s="199"/>
      <c r="J225" s="199"/>
      <c r="K225" s="199"/>
      <c r="L225" s="199"/>
      <c r="M225" s="199"/>
      <c r="N225" s="199"/>
      <c r="O225" s="199"/>
      <c r="P225" s="199"/>
      <c r="Q225" s="199"/>
      <c r="R225" s="199"/>
      <c r="S225" s="199"/>
      <c r="T225" s="199"/>
      <c r="U225" s="199"/>
      <c r="V225" s="199"/>
      <c r="W225" s="196"/>
      <c r="X225" s="196"/>
      <c r="Y225" s="196"/>
      <c r="Z225" s="196"/>
      <c r="AA225" s="196"/>
    </row>
    <row r="226" ht="15.75" customHeight="1" spans="1:27" x14ac:dyDescent="0.25">
      <c r="A226" s="196"/>
      <c r="B226" s="196"/>
      <c r="C226" s="196"/>
      <c r="D226" s="196"/>
      <c r="E226" s="196"/>
      <c r="F226" s="196"/>
      <c r="G226" s="196"/>
      <c r="H226" s="198"/>
      <c r="I226" s="199"/>
      <c r="J226" s="199"/>
      <c r="K226" s="199"/>
      <c r="L226" s="199"/>
      <c r="M226" s="199"/>
      <c r="N226" s="199"/>
      <c r="O226" s="199"/>
      <c r="P226" s="199"/>
      <c r="Q226" s="199"/>
      <c r="R226" s="199"/>
      <c r="S226" s="199"/>
      <c r="T226" s="199"/>
      <c r="U226" s="199"/>
      <c r="V226" s="199"/>
      <c r="W226" s="196"/>
      <c r="X226" s="196"/>
      <c r="Y226" s="196"/>
      <c r="Z226" s="196"/>
      <c r="AA226" s="196"/>
    </row>
    <row r="227" ht="15.75" customHeight="1" spans="1:27" x14ac:dyDescent="0.25">
      <c r="A227" s="196"/>
      <c r="B227" s="196"/>
      <c r="C227" s="196"/>
      <c r="D227" s="196"/>
      <c r="E227" s="196"/>
      <c r="F227" s="196"/>
      <c r="G227" s="196"/>
      <c r="H227" s="198"/>
      <c r="I227" s="199"/>
      <c r="J227" s="199"/>
      <c r="K227" s="199"/>
      <c r="L227" s="199"/>
      <c r="M227" s="199"/>
      <c r="N227" s="199"/>
      <c r="O227" s="199"/>
      <c r="P227" s="199"/>
      <c r="Q227" s="199"/>
      <c r="R227" s="199"/>
      <c r="S227" s="199"/>
      <c r="T227" s="199"/>
      <c r="U227" s="199"/>
      <c r="V227" s="199"/>
      <c r="W227" s="196"/>
      <c r="X227" s="196"/>
      <c r="Y227" s="196"/>
      <c r="Z227" s="196"/>
      <c r="AA227" s="196"/>
    </row>
    <row r="228" ht="15.75" customHeight="1" spans="1:27" x14ac:dyDescent="0.25">
      <c r="A228" s="196"/>
      <c r="B228" s="196"/>
      <c r="C228" s="196"/>
      <c r="D228" s="196"/>
      <c r="E228" s="196"/>
      <c r="F228" s="196"/>
      <c r="G228" s="196"/>
      <c r="H228" s="198"/>
      <c r="I228" s="199"/>
      <c r="J228" s="199"/>
      <c r="K228" s="199"/>
      <c r="L228" s="199"/>
      <c r="M228" s="199"/>
      <c r="N228" s="199"/>
      <c r="O228" s="199"/>
      <c r="P228" s="199"/>
      <c r="Q228" s="199"/>
      <c r="R228" s="199"/>
      <c r="S228" s="199"/>
      <c r="T228" s="199"/>
      <c r="U228" s="199"/>
      <c r="V228" s="199"/>
      <c r="W228" s="196"/>
      <c r="X228" s="196"/>
      <c r="Y228" s="196"/>
      <c r="Z228" s="196"/>
      <c r="AA228" s="196"/>
    </row>
    <row r="229" ht="15.75" customHeight="1" spans="1:27" x14ac:dyDescent="0.25">
      <c r="A229" s="196"/>
      <c r="B229" s="196"/>
      <c r="C229" s="196"/>
      <c r="D229" s="196"/>
      <c r="E229" s="196"/>
      <c r="F229" s="196"/>
      <c r="G229" s="196"/>
      <c r="H229" s="198"/>
      <c r="I229" s="199"/>
      <c r="J229" s="199"/>
      <c r="K229" s="199"/>
      <c r="L229" s="199"/>
      <c r="M229" s="199"/>
      <c r="N229" s="199"/>
      <c r="O229" s="199"/>
      <c r="P229" s="199"/>
      <c r="Q229" s="199"/>
      <c r="R229" s="199"/>
      <c r="S229" s="199"/>
      <c r="T229" s="199"/>
      <c r="U229" s="199"/>
      <c r="V229" s="199"/>
      <c r="W229" s="196"/>
      <c r="X229" s="196"/>
      <c r="Y229" s="196"/>
      <c r="Z229" s="196"/>
      <c r="AA229" s="196"/>
    </row>
    <row r="230" ht="15.75" customHeight="1" spans="1:27" x14ac:dyDescent="0.25">
      <c r="A230" s="196"/>
      <c r="B230" s="196"/>
      <c r="C230" s="196"/>
      <c r="D230" s="196"/>
      <c r="E230" s="196"/>
      <c r="F230" s="196"/>
      <c r="G230" s="196"/>
      <c r="H230" s="198"/>
      <c r="I230" s="199"/>
      <c r="J230" s="199"/>
      <c r="K230" s="199"/>
      <c r="L230" s="199"/>
      <c r="M230" s="199"/>
      <c r="N230" s="199"/>
      <c r="O230" s="199"/>
      <c r="P230" s="199"/>
      <c r="Q230" s="199"/>
      <c r="R230" s="199"/>
      <c r="S230" s="199"/>
      <c r="T230" s="199"/>
      <c r="U230" s="199"/>
      <c r="V230" s="199"/>
      <c r="W230" s="196"/>
      <c r="X230" s="196"/>
      <c r="Y230" s="196"/>
      <c r="Z230" s="196"/>
      <c r="AA230" s="196"/>
    </row>
    <row r="231" ht="15.75" customHeight="1" spans="1:27" x14ac:dyDescent="0.25">
      <c r="A231" s="196"/>
      <c r="B231" s="196"/>
      <c r="C231" s="196"/>
      <c r="D231" s="196"/>
      <c r="E231" s="196"/>
      <c r="F231" s="196"/>
      <c r="G231" s="196"/>
      <c r="H231" s="198"/>
      <c r="I231" s="199"/>
      <c r="J231" s="199"/>
      <c r="K231" s="199"/>
      <c r="L231" s="199"/>
      <c r="M231" s="199"/>
      <c r="N231" s="199"/>
      <c r="O231" s="199"/>
      <c r="P231" s="199"/>
      <c r="Q231" s="199"/>
      <c r="R231" s="199"/>
      <c r="S231" s="199"/>
      <c r="T231" s="199"/>
      <c r="U231" s="199"/>
      <c r="V231" s="199"/>
      <c r="W231" s="196"/>
      <c r="X231" s="196"/>
      <c r="Y231" s="196"/>
      <c r="Z231" s="196"/>
      <c r="AA231" s="196"/>
    </row>
    <row r="232" ht="15.75" customHeight="1" spans="1:27" x14ac:dyDescent="0.25">
      <c r="A232" s="196"/>
      <c r="B232" s="196"/>
      <c r="C232" s="196"/>
      <c r="D232" s="196"/>
      <c r="E232" s="196"/>
      <c r="F232" s="196"/>
      <c r="G232" s="196"/>
      <c r="H232" s="198"/>
      <c r="I232" s="199"/>
      <c r="J232" s="199"/>
      <c r="K232" s="199"/>
      <c r="L232" s="199"/>
      <c r="M232" s="199"/>
      <c r="N232" s="199"/>
      <c r="O232" s="199"/>
      <c r="P232" s="199"/>
      <c r="Q232" s="199"/>
      <c r="R232" s="199"/>
      <c r="S232" s="199"/>
      <c r="T232" s="199"/>
      <c r="U232" s="199"/>
      <c r="V232" s="199"/>
      <c r="W232" s="196"/>
      <c r="X232" s="196"/>
      <c r="Y232" s="196"/>
      <c r="Z232" s="196"/>
      <c r="AA232" s="196"/>
    </row>
    <row r="233" ht="15.75" customHeight="1" spans="1:27" x14ac:dyDescent="0.25">
      <c r="A233" s="196"/>
      <c r="B233" s="196"/>
      <c r="C233" s="196"/>
      <c r="D233" s="196"/>
      <c r="E233" s="196"/>
      <c r="F233" s="196"/>
      <c r="G233" s="196"/>
      <c r="H233" s="198"/>
      <c r="I233" s="199"/>
      <c r="J233" s="199"/>
      <c r="K233" s="199"/>
      <c r="L233" s="199"/>
      <c r="M233" s="199"/>
      <c r="N233" s="199"/>
      <c r="O233" s="199"/>
      <c r="P233" s="199"/>
      <c r="Q233" s="199"/>
      <c r="R233" s="199"/>
      <c r="S233" s="199"/>
      <c r="T233" s="199"/>
      <c r="U233" s="199"/>
      <c r="V233" s="199"/>
      <c r="W233" s="196"/>
      <c r="X233" s="196"/>
      <c r="Y233" s="196"/>
      <c r="Z233" s="196"/>
      <c r="AA233" s="196"/>
    </row>
    <row r="234" ht="15.75" customHeight="1" spans="1:27" x14ac:dyDescent="0.25">
      <c r="A234" s="196"/>
      <c r="B234" s="196"/>
      <c r="C234" s="196"/>
      <c r="D234" s="196"/>
      <c r="E234" s="196"/>
      <c r="F234" s="196"/>
      <c r="G234" s="196"/>
      <c r="H234" s="198"/>
      <c r="I234" s="199"/>
      <c r="J234" s="199"/>
      <c r="K234" s="199"/>
      <c r="L234" s="199"/>
      <c r="M234" s="199"/>
      <c r="N234" s="199"/>
      <c r="O234" s="199"/>
      <c r="P234" s="199"/>
      <c r="Q234" s="199"/>
      <c r="R234" s="199"/>
      <c r="S234" s="199"/>
      <c r="T234" s="199"/>
      <c r="U234" s="199"/>
      <c r="V234" s="199"/>
      <c r="W234" s="196"/>
      <c r="X234" s="196"/>
      <c r="Y234" s="196"/>
      <c r="Z234" s="196"/>
      <c r="AA234" s="196"/>
    </row>
    <row r="235" ht="15.75" customHeight="1" spans="1:27" x14ac:dyDescent="0.25">
      <c r="A235" s="196"/>
      <c r="B235" s="196"/>
      <c r="C235" s="196"/>
      <c r="D235" s="196"/>
      <c r="E235" s="196"/>
      <c r="F235" s="196"/>
      <c r="G235" s="196"/>
      <c r="H235" s="198"/>
      <c r="I235" s="199"/>
      <c r="J235" s="199"/>
      <c r="K235" s="199"/>
      <c r="L235" s="199"/>
      <c r="M235" s="199"/>
      <c r="N235" s="199"/>
      <c r="O235" s="199"/>
      <c r="P235" s="199"/>
      <c r="Q235" s="199"/>
      <c r="R235" s="199"/>
      <c r="S235" s="199"/>
      <c r="T235" s="199"/>
      <c r="U235" s="199"/>
      <c r="V235" s="199"/>
      <c r="W235" s="196"/>
      <c r="X235" s="196"/>
      <c r="Y235" s="196"/>
      <c r="Z235" s="196"/>
      <c r="AA235" s="196"/>
    </row>
    <row r="236" ht="15.75" customHeight="1" spans="1:27" x14ac:dyDescent="0.25">
      <c r="A236" s="196"/>
      <c r="B236" s="196"/>
      <c r="C236" s="196"/>
      <c r="D236" s="196"/>
      <c r="E236" s="196"/>
      <c r="F236" s="196"/>
      <c r="G236" s="196"/>
      <c r="H236" s="198"/>
      <c r="I236" s="199"/>
      <c r="J236" s="199"/>
      <c r="K236" s="199"/>
      <c r="L236" s="199"/>
      <c r="M236" s="199"/>
      <c r="N236" s="199"/>
      <c r="O236" s="199"/>
      <c r="P236" s="199"/>
      <c r="Q236" s="199"/>
      <c r="R236" s="199"/>
      <c r="S236" s="199"/>
      <c r="T236" s="199"/>
      <c r="U236" s="199"/>
      <c r="V236" s="199"/>
      <c r="W236" s="196"/>
      <c r="X236" s="196"/>
      <c r="Y236" s="196"/>
      <c r="Z236" s="196"/>
      <c r="AA236" s="196"/>
    </row>
    <row r="237" ht="15.75" customHeight="1" spans="1:27" x14ac:dyDescent="0.25">
      <c r="A237" s="196"/>
      <c r="B237" s="196"/>
      <c r="C237" s="196"/>
      <c r="D237" s="196"/>
      <c r="E237" s="196"/>
      <c r="F237" s="196"/>
      <c r="G237" s="196"/>
      <c r="H237" s="198"/>
      <c r="I237" s="199"/>
      <c r="J237" s="199"/>
      <c r="K237" s="199"/>
      <c r="L237" s="199"/>
      <c r="M237" s="199"/>
      <c r="N237" s="199"/>
      <c r="O237" s="199"/>
      <c r="P237" s="199"/>
      <c r="Q237" s="199"/>
      <c r="R237" s="199"/>
      <c r="S237" s="199"/>
      <c r="T237" s="199"/>
      <c r="U237" s="199"/>
      <c r="V237" s="199"/>
      <c r="W237" s="196"/>
      <c r="X237" s="196"/>
      <c r="Y237" s="196"/>
      <c r="Z237" s="196"/>
      <c r="AA237" s="196"/>
    </row>
    <row r="238" ht="15.75" customHeight="1" spans="1:27" x14ac:dyDescent="0.25">
      <c r="A238" s="196"/>
      <c r="B238" s="196"/>
      <c r="C238" s="196"/>
      <c r="D238" s="196"/>
      <c r="E238" s="196"/>
      <c r="F238" s="196"/>
      <c r="G238" s="196"/>
      <c r="H238" s="198"/>
      <c r="I238" s="199"/>
      <c r="J238" s="199"/>
      <c r="K238" s="199"/>
      <c r="L238" s="199"/>
      <c r="M238" s="199"/>
      <c r="N238" s="199"/>
      <c r="O238" s="199"/>
      <c r="P238" s="199"/>
      <c r="Q238" s="199"/>
      <c r="R238" s="199"/>
      <c r="S238" s="199"/>
      <c r="T238" s="199"/>
      <c r="U238" s="199"/>
      <c r="V238" s="199"/>
      <c r="W238" s="196"/>
      <c r="X238" s="196"/>
      <c r="Y238" s="196"/>
      <c r="Z238" s="196"/>
      <c r="AA238" s="196"/>
    </row>
    <row r="239" ht="15.75" customHeight="1" spans="1:27" x14ac:dyDescent="0.25">
      <c r="A239" s="196"/>
      <c r="B239" s="196"/>
      <c r="C239" s="196"/>
      <c r="D239" s="196"/>
      <c r="E239" s="196"/>
      <c r="F239" s="196"/>
      <c r="G239" s="196"/>
      <c r="H239" s="198"/>
      <c r="I239" s="199"/>
      <c r="J239" s="199"/>
      <c r="K239" s="199"/>
      <c r="L239" s="199"/>
      <c r="M239" s="199"/>
      <c r="N239" s="199"/>
      <c r="O239" s="199"/>
      <c r="P239" s="199"/>
      <c r="Q239" s="199"/>
      <c r="R239" s="199"/>
      <c r="S239" s="199"/>
      <c r="T239" s="199"/>
      <c r="U239" s="199"/>
      <c r="V239" s="199"/>
      <c r="W239" s="196"/>
      <c r="X239" s="196"/>
      <c r="Y239" s="196"/>
      <c r="Z239" s="196"/>
      <c r="AA239" s="196"/>
    </row>
    <row r="240" ht="15.75" customHeight="1" spans="1:27" x14ac:dyDescent="0.25">
      <c r="A240" s="196"/>
      <c r="B240" s="196"/>
      <c r="C240" s="196"/>
      <c r="D240" s="196"/>
      <c r="E240" s="196"/>
      <c r="F240" s="196"/>
      <c r="G240" s="196"/>
      <c r="H240" s="198"/>
      <c r="I240" s="199"/>
      <c r="J240" s="199"/>
      <c r="K240" s="199"/>
      <c r="L240" s="199"/>
      <c r="M240" s="199"/>
      <c r="N240" s="199"/>
      <c r="O240" s="199"/>
      <c r="P240" s="199"/>
      <c r="Q240" s="199"/>
      <c r="R240" s="199"/>
      <c r="S240" s="199"/>
      <c r="T240" s="199"/>
      <c r="U240" s="199"/>
      <c r="V240" s="199"/>
      <c r="W240" s="196"/>
      <c r="X240" s="196"/>
      <c r="Y240" s="196"/>
      <c r="Z240" s="196"/>
      <c r="AA240" s="196"/>
    </row>
    <row r="241" ht="15.75" customHeight="1" spans="1:27" x14ac:dyDescent="0.25">
      <c r="A241" s="196"/>
      <c r="B241" s="196"/>
      <c r="C241" s="196"/>
      <c r="D241" s="196"/>
      <c r="E241" s="196"/>
      <c r="F241" s="196"/>
      <c r="G241" s="196"/>
      <c r="H241" s="198"/>
      <c r="I241" s="199"/>
      <c r="J241" s="199"/>
      <c r="K241" s="199"/>
      <c r="L241" s="199"/>
      <c r="M241" s="199"/>
      <c r="N241" s="199"/>
      <c r="O241" s="199"/>
      <c r="P241" s="199"/>
      <c r="Q241" s="199"/>
      <c r="R241" s="199"/>
      <c r="S241" s="199"/>
      <c r="T241" s="199"/>
      <c r="U241" s="199"/>
      <c r="V241" s="199"/>
      <c r="W241" s="196"/>
      <c r="X241" s="196"/>
      <c r="Y241" s="196"/>
      <c r="Z241" s="196"/>
      <c r="AA241" s="196"/>
    </row>
    <row r="242" ht="15.75" customHeight="1" spans="1:27" x14ac:dyDescent="0.25">
      <c r="A242" s="196"/>
      <c r="B242" s="196"/>
      <c r="C242" s="196"/>
      <c r="D242" s="196"/>
      <c r="E242" s="196"/>
      <c r="F242" s="196"/>
      <c r="G242" s="196"/>
      <c r="H242" s="198"/>
      <c r="I242" s="199"/>
      <c r="J242" s="199"/>
      <c r="K242" s="199"/>
      <c r="L242" s="199"/>
      <c r="M242" s="199"/>
      <c r="N242" s="199"/>
      <c r="O242" s="199"/>
      <c r="P242" s="199"/>
      <c r="Q242" s="199"/>
      <c r="R242" s="199"/>
      <c r="S242" s="199"/>
      <c r="T242" s="199"/>
      <c r="U242" s="199"/>
      <c r="V242" s="199"/>
      <c r="W242" s="196"/>
      <c r="X242" s="196"/>
      <c r="Y242" s="196"/>
      <c r="Z242" s="196"/>
      <c r="AA242" s="196"/>
    </row>
    <row r="243" ht="15.75" customHeight="1" spans="1:27" x14ac:dyDescent="0.25">
      <c r="A243" s="196"/>
      <c r="B243" s="196"/>
      <c r="C243" s="196"/>
      <c r="D243" s="196"/>
      <c r="E243" s="196"/>
      <c r="F243" s="196"/>
      <c r="G243" s="196"/>
      <c r="H243" s="198"/>
      <c r="I243" s="199"/>
      <c r="J243" s="199"/>
      <c r="K243" s="199"/>
      <c r="L243" s="199"/>
      <c r="M243" s="199"/>
      <c r="N243" s="199"/>
      <c r="O243" s="199"/>
      <c r="P243" s="199"/>
      <c r="Q243" s="199"/>
      <c r="R243" s="199"/>
      <c r="S243" s="199"/>
      <c r="T243" s="199"/>
      <c r="U243" s="199"/>
      <c r="V243" s="199"/>
      <c r="W243" s="196"/>
      <c r="X243" s="196"/>
      <c r="Y243" s="196"/>
      <c r="Z243" s="196"/>
      <c r="AA243" s="196"/>
    </row>
    <row r="244" ht="15.75" customHeight="1" spans="1:27" x14ac:dyDescent="0.25">
      <c r="A244" s="196"/>
      <c r="B244" s="196"/>
      <c r="C244" s="196"/>
      <c r="D244" s="196"/>
      <c r="E244" s="196"/>
      <c r="F244" s="196"/>
      <c r="G244" s="196"/>
      <c r="H244" s="198"/>
      <c r="I244" s="199"/>
      <c r="J244" s="199"/>
      <c r="K244" s="199"/>
      <c r="L244" s="199"/>
      <c r="M244" s="199"/>
      <c r="N244" s="199"/>
      <c r="O244" s="199"/>
      <c r="P244" s="199"/>
      <c r="Q244" s="199"/>
      <c r="R244" s="199"/>
      <c r="S244" s="199"/>
      <c r="T244" s="199"/>
      <c r="U244" s="199"/>
      <c r="V244" s="199"/>
      <c r="W244" s="196"/>
      <c r="X244" s="196"/>
      <c r="Y244" s="196"/>
      <c r="Z244" s="196"/>
      <c r="AA244" s="196"/>
    </row>
    <row r="245" ht="15.75" customHeight="1" spans="1:27" x14ac:dyDescent="0.25">
      <c r="A245" s="196"/>
      <c r="B245" s="196"/>
      <c r="C245" s="196"/>
      <c r="D245" s="196"/>
      <c r="E245" s="196"/>
      <c r="F245" s="196"/>
      <c r="G245" s="196"/>
      <c r="H245" s="198"/>
      <c r="I245" s="199"/>
      <c r="J245" s="199"/>
      <c r="K245" s="199"/>
      <c r="L245" s="199"/>
      <c r="M245" s="199"/>
      <c r="N245" s="199"/>
      <c r="O245" s="199"/>
      <c r="P245" s="199"/>
      <c r="Q245" s="199"/>
      <c r="R245" s="199"/>
      <c r="S245" s="199"/>
      <c r="T245" s="199"/>
      <c r="U245" s="199"/>
      <c r="V245" s="199"/>
      <c r="W245" s="196"/>
      <c r="X245" s="196"/>
      <c r="Y245" s="196"/>
      <c r="Z245" s="196"/>
      <c r="AA245" s="196"/>
    </row>
    <row r="246" ht="15.75" customHeight="1" spans="1:27" x14ac:dyDescent="0.25">
      <c r="A246" s="196"/>
      <c r="B246" s="196"/>
      <c r="C246" s="196"/>
      <c r="D246" s="196"/>
      <c r="E246" s="196"/>
      <c r="F246" s="196"/>
      <c r="G246" s="196"/>
      <c r="H246" s="198"/>
      <c r="I246" s="199"/>
      <c r="J246" s="199"/>
      <c r="K246" s="199"/>
      <c r="L246" s="199"/>
      <c r="M246" s="199"/>
      <c r="N246" s="199"/>
      <c r="O246" s="199"/>
      <c r="P246" s="199"/>
      <c r="Q246" s="199"/>
      <c r="R246" s="199"/>
      <c r="S246" s="199"/>
      <c r="T246" s="199"/>
      <c r="U246" s="199"/>
      <c r="V246" s="199"/>
      <c r="W246" s="196"/>
      <c r="X246" s="196"/>
      <c r="Y246" s="196"/>
      <c r="Z246" s="196"/>
      <c r="AA246" s="196"/>
    </row>
    <row r="247" ht="15.75" customHeight="1" spans="1:27" x14ac:dyDescent="0.25">
      <c r="A247" s="196"/>
      <c r="B247" s="196"/>
      <c r="C247" s="196"/>
      <c r="D247" s="196"/>
      <c r="E247" s="196"/>
      <c r="F247" s="196"/>
      <c r="G247" s="196"/>
      <c r="H247" s="198"/>
      <c r="I247" s="199"/>
      <c r="J247" s="199"/>
      <c r="K247" s="199"/>
      <c r="L247" s="199"/>
      <c r="M247" s="199"/>
      <c r="N247" s="199"/>
      <c r="O247" s="199"/>
      <c r="P247" s="199"/>
      <c r="Q247" s="199"/>
      <c r="R247" s="199"/>
      <c r="S247" s="199"/>
      <c r="T247" s="199"/>
      <c r="U247" s="199"/>
      <c r="V247" s="199"/>
      <c r="W247" s="196"/>
      <c r="X247" s="196"/>
      <c r="Y247" s="196"/>
      <c r="Z247" s="196"/>
      <c r="AA247" s="196"/>
    </row>
    <row r="248" ht="15.75" customHeight="1" spans="1:27" x14ac:dyDescent="0.25">
      <c r="A248" s="196"/>
      <c r="B248" s="196"/>
      <c r="C248" s="196"/>
      <c r="D248" s="196"/>
      <c r="E248" s="196"/>
      <c r="F248" s="196"/>
      <c r="G248" s="196"/>
      <c r="H248" s="198"/>
      <c r="I248" s="199"/>
      <c r="J248" s="199"/>
      <c r="K248" s="199"/>
      <c r="L248" s="199"/>
      <c r="M248" s="199"/>
      <c r="N248" s="199"/>
      <c r="O248" s="199"/>
      <c r="P248" s="199"/>
      <c r="Q248" s="199"/>
      <c r="R248" s="199"/>
      <c r="S248" s="199"/>
      <c r="T248" s="199"/>
      <c r="U248" s="199"/>
      <c r="V248" s="199"/>
      <c r="W248" s="196"/>
      <c r="X248" s="196"/>
      <c r="Y248" s="196"/>
      <c r="Z248" s="196"/>
      <c r="AA248" s="196"/>
    </row>
    <row r="249" ht="15.75" customHeight="1" spans="1:27" x14ac:dyDescent="0.25">
      <c r="A249" s="196"/>
      <c r="B249" s="196"/>
      <c r="C249" s="196"/>
      <c r="D249" s="196"/>
      <c r="E249" s="196"/>
      <c r="F249" s="196"/>
      <c r="G249" s="196"/>
      <c r="H249" s="198"/>
      <c r="I249" s="199"/>
      <c r="J249" s="199"/>
      <c r="K249" s="199"/>
      <c r="L249" s="199"/>
      <c r="M249" s="199"/>
      <c r="N249" s="199"/>
      <c r="O249" s="199"/>
      <c r="P249" s="199"/>
      <c r="Q249" s="199"/>
      <c r="R249" s="199"/>
      <c r="S249" s="199"/>
      <c r="T249" s="199"/>
      <c r="U249" s="199"/>
      <c r="V249" s="199"/>
      <c r="W249" s="196"/>
      <c r="X249" s="196"/>
      <c r="Y249" s="196"/>
      <c r="Z249" s="196"/>
      <c r="AA249" s="196"/>
    </row>
    <row r="250" ht="15.75" customHeight="1" spans="1:27" x14ac:dyDescent="0.25">
      <c r="A250" s="196"/>
      <c r="B250" s="196"/>
      <c r="C250" s="196"/>
      <c r="D250" s="196"/>
      <c r="E250" s="196"/>
      <c r="F250" s="196"/>
      <c r="G250" s="196"/>
      <c r="H250" s="198"/>
      <c r="I250" s="199"/>
      <c r="J250" s="199"/>
      <c r="K250" s="199"/>
      <c r="L250" s="199"/>
      <c r="M250" s="199"/>
      <c r="N250" s="199"/>
      <c r="O250" s="199"/>
      <c r="P250" s="199"/>
      <c r="Q250" s="199"/>
      <c r="R250" s="199"/>
      <c r="S250" s="199"/>
      <c r="T250" s="199"/>
      <c r="U250" s="199"/>
      <c r="V250" s="199"/>
      <c r="W250" s="196"/>
      <c r="X250" s="196"/>
      <c r="Y250" s="196"/>
      <c r="Z250" s="196"/>
      <c r="AA250" s="196"/>
    </row>
    <row r="251" ht="15.75" customHeight="1" spans="1:27" x14ac:dyDescent="0.25">
      <c r="A251" s="196"/>
      <c r="B251" s="196"/>
      <c r="C251" s="196"/>
      <c r="D251" s="196"/>
      <c r="E251" s="196"/>
      <c r="F251" s="196"/>
      <c r="G251" s="196"/>
      <c r="H251" s="198"/>
      <c r="I251" s="199"/>
      <c r="J251" s="199"/>
      <c r="K251" s="199"/>
      <c r="L251" s="199"/>
      <c r="M251" s="199"/>
      <c r="N251" s="199"/>
      <c r="O251" s="199"/>
      <c r="P251" s="199"/>
      <c r="Q251" s="199"/>
      <c r="R251" s="199"/>
      <c r="S251" s="199"/>
      <c r="T251" s="199"/>
      <c r="U251" s="199"/>
      <c r="V251" s="199"/>
      <c r="W251" s="196"/>
      <c r="X251" s="196"/>
      <c r="Y251" s="196"/>
      <c r="Z251" s="196"/>
      <c r="AA251" s="196"/>
    </row>
    <row r="252" ht="15.75" customHeight="1" spans="1:27" x14ac:dyDescent="0.25">
      <c r="A252" s="196"/>
      <c r="B252" s="196"/>
      <c r="C252" s="196"/>
      <c r="D252" s="196"/>
      <c r="E252" s="196"/>
      <c r="F252" s="196"/>
      <c r="G252" s="196"/>
      <c r="H252" s="198"/>
      <c r="I252" s="199"/>
      <c r="J252" s="199"/>
      <c r="K252" s="199"/>
      <c r="L252" s="199"/>
      <c r="M252" s="199"/>
      <c r="N252" s="199"/>
      <c r="O252" s="199"/>
      <c r="P252" s="199"/>
      <c r="Q252" s="199"/>
      <c r="R252" s="199"/>
      <c r="S252" s="199"/>
      <c r="T252" s="199"/>
      <c r="U252" s="199"/>
      <c r="V252" s="199"/>
      <c r="W252" s="196"/>
      <c r="X252" s="196"/>
      <c r="Y252" s="196"/>
      <c r="Z252" s="196"/>
      <c r="AA252" s="196"/>
    </row>
    <row r="253" ht="15.75" customHeight="1" spans="1:27" x14ac:dyDescent="0.25">
      <c r="A253" s="196"/>
      <c r="B253" s="196"/>
      <c r="C253" s="196"/>
      <c r="D253" s="196"/>
      <c r="E253" s="196"/>
      <c r="F253" s="196"/>
      <c r="G253" s="196"/>
      <c r="H253" s="198"/>
      <c r="I253" s="199"/>
      <c r="J253" s="199"/>
      <c r="K253" s="199"/>
      <c r="L253" s="199"/>
      <c r="M253" s="199"/>
      <c r="N253" s="199"/>
      <c r="O253" s="199"/>
      <c r="P253" s="199"/>
      <c r="Q253" s="199"/>
      <c r="R253" s="199"/>
      <c r="S253" s="199"/>
      <c r="T253" s="199"/>
      <c r="U253" s="199"/>
      <c r="V253" s="199"/>
      <c r="W253" s="196"/>
      <c r="X253" s="196"/>
      <c r="Y253" s="196"/>
      <c r="Z253" s="196"/>
      <c r="AA253" s="196"/>
    </row>
    <row r="254" ht="15.75" customHeight="1" spans="1:27" x14ac:dyDescent="0.25">
      <c r="A254" s="196"/>
      <c r="B254" s="196"/>
      <c r="C254" s="196"/>
      <c r="D254" s="196"/>
      <c r="E254" s="196"/>
      <c r="F254" s="196"/>
      <c r="G254" s="196"/>
      <c r="H254" s="198"/>
      <c r="I254" s="199"/>
      <c r="J254" s="199"/>
      <c r="K254" s="199"/>
      <c r="L254" s="199"/>
      <c r="M254" s="199"/>
      <c r="N254" s="199"/>
      <c r="O254" s="199"/>
      <c r="P254" s="199"/>
      <c r="Q254" s="199"/>
      <c r="R254" s="199"/>
      <c r="S254" s="199"/>
      <c r="T254" s="199"/>
      <c r="U254" s="199"/>
      <c r="V254" s="199"/>
      <c r="W254" s="196"/>
      <c r="X254" s="196"/>
      <c r="Y254" s="196"/>
      <c r="Z254" s="196"/>
      <c r="AA254" s="196"/>
    </row>
    <row r="255" ht="15.75" customHeight="1" spans="1:27" x14ac:dyDescent="0.25">
      <c r="A255" s="196"/>
      <c r="B255" s="196"/>
      <c r="C255" s="196"/>
      <c r="D255" s="196"/>
      <c r="E255" s="196"/>
      <c r="F255" s="196"/>
      <c r="G255" s="196"/>
      <c r="H255" s="198"/>
      <c r="I255" s="199"/>
      <c r="J255" s="199"/>
      <c r="K255" s="199"/>
      <c r="L255" s="199"/>
      <c r="M255" s="199"/>
      <c r="N255" s="199"/>
      <c r="O255" s="199"/>
      <c r="P255" s="199"/>
      <c r="Q255" s="199"/>
      <c r="R255" s="199"/>
      <c r="S255" s="199"/>
      <c r="T255" s="199"/>
      <c r="U255" s="199"/>
      <c r="V255" s="199"/>
      <c r="W255" s="196"/>
      <c r="X255" s="196"/>
      <c r="Y255" s="196"/>
      <c r="Z255" s="196"/>
      <c r="AA255" s="196"/>
    </row>
    <row r="256" ht="15.75" customHeight="1" spans="1:27" x14ac:dyDescent="0.25">
      <c r="A256" s="196"/>
      <c r="B256" s="196"/>
      <c r="C256" s="196"/>
      <c r="D256" s="196"/>
      <c r="E256" s="196"/>
      <c r="F256" s="196"/>
      <c r="G256" s="196"/>
      <c r="H256" s="198"/>
      <c r="I256" s="199"/>
      <c r="J256" s="199"/>
      <c r="K256" s="199"/>
      <c r="L256" s="199"/>
      <c r="M256" s="199"/>
      <c r="N256" s="199"/>
      <c r="O256" s="199"/>
      <c r="P256" s="199"/>
      <c r="Q256" s="199"/>
      <c r="R256" s="199"/>
      <c r="S256" s="199"/>
      <c r="T256" s="199"/>
      <c r="U256" s="199"/>
      <c r="V256" s="199"/>
      <c r="W256" s="196"/>
      <c r="X256" s="196"/>
      <c r="Y256" s="196"/>
      <c r="Z256" s="196"/>
      <c r="AA256" s="196"/>
    </row>
    <row r="257" ht="15.75" customHeight="1" spans="1:27" x14ac:dyDescent="0.25">
      <c r="A257" s="196"/>
      <c r="B257" s="196"/>
      <c r="C257" s="196"/>
      <c r="D257" s="196"/>
      <c r="E257" s="196"/>
      <c r="F257" s="196"/>
      <c r="G257" s="196"/>
      <c r="H257" s="198"/>
      <c r="I257" s="199"/>
      <c r="J257" s="199"/>
      <c r="K257" s="199"/>
      <c r="L257" s="199"/>
      <c r="M257" s="199"/>
      <c r="N257" s="199"/>
      <c r="O257" s="199"/>
      <c r="P257" s="199"/>
      <c r="Q257" s="199"/>
      <c r="R257" s="199"/>
      <c r="S257" s="199"/>
      <c r="T257" s="199"/>
      <c r="U257" s="199"/>
      <c r="V257" s="199"/>
      <c r="W257" s="196"/>
      <c r="X257" s="196"/>
      <c r="Y257" s="196"/>
      <c r="Z257" s="196"/>
      <c r="AA257" s="196"/>
    </row>
    <row r="258" ht="15.75" customHeight="1" spans="1:27" x14ac:dyDescent="0.25">
      <c r="A258" s="196"/>
      <c r="B258" s="196"/>
      <c r="C258" s="196"/>
      <c r="D258" s="196"/>
      <c r="E258" s="196"/>
      <c r="F258" s="196"/>
      <c r="G258" s="196"/>
      <c r="H258" s="198"/>
      <c r="I258" s="199"/>
      <c r="J258" s="199"/>
      <c r="K258" s="199"/>
      <c r="L258" s="199"/>
      <c r="M258" s="199"/>
      <c r="N258" s="199"/>
      <c r="O258" s="199"/>
      <c r="P258" s="199"/>
      <c r="Q258" s="199"/>
      <c r="R258" s="199"/>
      <c r="S258" s="199"/>
      <c r="T258" s="199"/>
      <c r="U258" s="199"/>
      <c r="V258" s="199"/>
      <c r="W258" s="196"/>
      <c r="X258" s="196"/>
      <c r="Y258" s="196"/>
      <c r="Z258" s="196"/>
      <c r="AA258" s="196"/>
    </row>
    <row r="259" ht="15.75" customHeight="1" spans="1:27" x14ac:dyDescent="0.25">
      <c r="A259" s="196"/>
      <c r="B259" s="196"/>
      <c r="C259" s="196"/>
      <c r="D259" s="196"/>
      <c r="E259" s="196"/>
      <c r="F259" s="196"/>
      <c r="G259" s="196"/>
      <c r="H259" s="198"/>
      <c r="I259" s="199"/>
      <c r="J259" s="199"/>
      <c r="K259" s="199"/>
      <c r="L259" s="199"/>
      <c r="M259" s="199"/>
      <c r="N259" s="199"/>
      <c r="O259" s="199"/>
      <c r="P259" s="199"/>
      <c r="Q259" s="199"/>
      <c r="R259" s="199"/>
      <c r="S259" s="199"/>
      <c r="T259" s="199"/>
      <c r="U259" s="199"/>
      <c r="V259" s="199"/>
      <c r="W259" s="196"/>
      <c r="X259" s="196"/>
      <c r="Y259" s="196"/>
      <c r="Z259" s="196"/>
      <c r="AA259" s="196"/>
    </row>
    <row r="260" ht="15.75" customHeight="1" spans="1:27" x14ac:dyDescent="0.25">
      <c r="A260" s="196"/>
      <c r="B260" s="196"/>
      <c r="C260" s="196"/>
      <c r="D260" s="196"/>
      <c r="E260" s="196"/>
      <c r="F260" s="196"/>
      <c r="G260" s="196"/>
      <c r="H260" s="198"/>
      <c r="I260" s="199"/>
      <c r="J260" s="199"/>
      <c r="K260" s="199"/>
      <c r="L260" s="199"/>
      <c r="M260" s="199"/>
      <c r="N260" s="199"/>
      <c r="O260" s="199"/>
      <c r="P260" s="199"/>
      <c r="Q260" s="199"/>
      <c r="R260" s="199"/>
      <c r="S260" s="199"/>
      <c r="T260" s="199"/>
      <c r="U260" s="199"/>
      <c r="V260" s="199"/>
      <c r="W260" s="196"/>
      <c r="X260" s="196"/>
      <c r="Y260" s="196"/>
      <c r="Z260" s="196"/>
      <c r="AA260" s="196"/>
    </row>
    <row r="261" ht="15.75" customHeight="1" spans="1:27" x14ac:dyDescent="0.25">
      <c r="A261" s="196"/>
      <c r="B261" s="196"/>
      <c r="C261" s="196"/>
      <c r="D261" s="196"/>
      <c r="E261" s="196"/>
      <c r="F261" s="196"/>
      <c r="G261" s="196"/>
      <c r="H261" s="198"/>
      <c r="I261" s="199"/>
      <c r="J261" s="199"/>
      <c r="K261" s="199"/>
      <c r="L261" s="199"/>
      <c r="M261" s="199"/>
      <c r="N261" s="199"/>
      <c r="O261" s="199"/>
      <c r="P261" s="199"/>
      <c r="Q261" s="199"/>
      <c r="R261" s="199"/>
      <c r="S261" s="199"/>
      <c r="T261" s="199"/>
      <c r="U261" s="199"/>
      <c r="V261" s="199"/>
      <c r="W261" s="196"/>
      <c r="X261" s="196"/>
      <c r="Y261" s="196"/>
      <c r="Z261" s="196"/>
      <c r="AA261" s="196"/>
    </row>
    <row r="262" ht="15.75" customHeight="1" spans="1:27" x14ac:dyDescent="0.25">
      <c r="A262" s="196"/>
      <c r="B262" s="196"/>
      <c r="C262" s="196"/>
      <c r="D262" s="196"/>
      <c r="E262" s="196"/>
      <c r="F262" s="196"/>
      <c r="G262" s="196"/>
      <c r="H262" s="198"/>
      <c r="I262" s="199"/>
      <c r="J262" s="199"/>
      <c r="K262" s="199"/>
      <c r="L262" s="199"/>
      <c r="M262" s="199"/>
      <c r="N262" s="199"/>
      <c r="O262" s="199"/>
      <c r="P262" s="199"/>
      <c r="Q262" s="199"/>
      <c r="R262" s="199"/>
      <c r="S262" s="199"/>
      <c r="T262" s="199"/>
      <c r="U262" s="199"/>
      <c r="V262" s="199"/>
      <c r="W262" s="196"/>
      <c r="X262" s="196"/>
      <c r="Y262" s="196"/>
      <c r="Z262" s="196"/>
      <c r="AA262" s="196"/>
    </row>
    <row r="263" ht="15.75" customHeight="1" spans="1:27" x14ac:dyDescent="0.25">
      <c r="A263" s="196"/>
      <c r="B263" s="196"/>
      <c r="C263" s="196"/>
      <c r="D263" s="196"/>
      <c r="E263" s="196"/>
      <c r="F263" s="196"/>
      <c r="G263" s="196"/>
      <c r="H263" s="198"/>
      <c r="I263" s="199"/>
      <c r="J263" s="199"/>
      <c r="K263" s="199"/>
      <c r="L263" s="199"/>
      <c r="M263" s="199"/>
      <c r="N263" s="199"/>
      <c r="O263" s="199"/>
      <c r="P263" s="199"/>
      <c r="Q263" s="199"/>
      <c r="R263" s="199"/>
      <c r="S263" s="199"/>
      <c r="T263" s="199"/>
      <c r="U263" s="199"/>
      <c r="V263" s="199"/>
      <c r="W263" s="196"/>
      <c r="X263" s="196"/>
      <c r="Y263" s="196"/>
      <c r="Z263" s="196"/>
      <c r="AA263" s="196"/>
    </row>
    <row r="264" ht="15.75" customHeight="1" spans="1:27" x14ac:dyDescent="0.25">
      <c r="A264" s="196"/>
      <c r="B264" s="196"/>
      <c r="C264" s="196"/>
      <c r="D264" s="196"/>
      <c r="E264" s="196"/>
      <c r="F264" s="196"/>
      <c r="G264" s="196"/>
      <c r="H264" s="198"/>
      <c r="I264" s="199"/>
      <c r="J264" s="199"/>
      <c r="K264" s="199"/>
      <c r="L264" s="199"/>
      <c r="M264" s="199"/>
      <c r="N264" s="199"/>
      <c r="O264" s="199"/>
      <c r="P264" s="199"/>
      <c r="Q264" s="199"/>
      <c r="R264" s="199"/>
      <c r="S264" s="199"/>
      <c r="T264" s="199"/>
      <c r="U264" s="199"/>
      <c r="V264" s="199"/>
      <c r="W264" s="196"/>
      <c r="X264" s="196"/>
      <c r="Y264" s="196"/>
      <c r="Z264" s="196"/>
      <c r="AA264" s="196"/>
    </row>
    <row r="265" ht="15.75" customHeight="1" spans="1:27" x14ac:dyDescent="0.25">
      <c r="A265" s="196"/>
      <c r="B265" s="196"/>
      <c r="C265" s="196"/>
      <c r="D265" s="196"/>
      <c r="E265" s="196"/>
      <c r="F265" s="196"/>
      <c r="G265" s="196"/>
      <c r="H265" s="198"/>
      <c r="I265" s="199"/>
      <c r="J265" s="199"/>
      <c r="K265" s="199"/>
      <c r="L265" s="199"/>
      <c r="M265" s="199"/>
      <c r="N265" s="199"/>
      <c r="O265" s="199"/>
      <c r="P265" s="199"/>
      <c r="Q265" s="199"/>
      <c r="R265" s="199"/>
      <c r="S265" s="199"/>
      <c r="T265" s="199"/>
      <c r="U265" s="199"/>
      <c r="V265" s="199"/>
      <c r="W265" s="196"/>
      <c r="X265" s="196"/>
      <c r="Y265" s="196"/>
      <c r="Z265" s="196"/>
      <c r="AA265" s="196"/>
    </row>
    <row r="266" ht="15.75" customHeight="1" spans="1:27" x14ac:dyDescent="0.25">
      <c r="A266" s="196"/>
      <c r="B266" s="196"/>
      <c r="C266" s="196"/>
      <c r="D266" s="196"/>
      <c r="E266" s="196"/>
      <c r="F266" s="196"/>
      <c r="G266" s="196"/>
      <c r="H266" s="198"/>
      <c r="I266" s="199"/>
      <c r="J266" s="199"/>
      <c r="K266" s="199"/>
      <c r="L266" s="199"/>
      <c r="M266" s="199"/>
      <c r="N266" s="199"/>
      <c r="O266" s="199"/>
      <c r="P266" s="199"/>
      <c r="Q266" s="199"/>
      <c r="R266" s="199"/>
      <c r="S266" s="199"/>
      <c r="T266" s="199"/>
      <c r="U266" s="199"/>
      <c r="V266" s="199"/>
      <c r="W266" s="196"/>
      <c r="X266" s="196"/>
      <c r="Y266" s="196"/>
      <c r="Z266" s="196"/>
      <c r="AA266" s="196"/>
    </row>
    <row r="267" ht="15.75" customHeight="1" spans="1:27" x14ac:dyDescent="0.25">
      <c r="A267" s="196"/>
      <c r="B267" s="196"/>
      <c r="C267" s="196"/>
      <c r="D267" s="196"/>
      <c r="E267" s="196"/>
      <c r="F267" s="196"/>
      <c r="G267" s="196"/>
      <c r="H267" s="198"/>
      <c r="I267" s="199"/>
      <c r="J267" s="199"/>
      <c r="K267" s="199"/>
      <c r="L267" s="199"/>
      <c r="M267" s="199"/>
      <c r="N267" s="199"/>
      <c r="O267" s="199"/>
      <c r="P267" s="199"/>
      <c r="Q267" s="199"/>
      <c r="R267" s="199"/>
      <c r="S267" s="199"/>
      <c r="T267" s="199"/>
      <c r="U267" s="199"/>
      <c r="V267" s="199"/>
      <c r="W267" s="196"/>
      <c r="X267" s="196"/>
      <c r="Y267" s="196"/>
      <c r="Z267" s="196"/>
      <c r="AA267" s="196"/>
    </row>
    <row r="268" ht="15.75" customHeight="1" spans="1:27" x14ac:dyDescent="0.25">
      <c r="A268" s="196"/>
      <c r="B268" s="196"/>
      <c r="C268" s="196"/>
      <c r="D268" s="196"/>
      <c r="E268" s="196"/>
      <c r="F268" s="196"/>
      <c r="G268" s="196"/>
      <c r="H268" s="198"/>
      <c r="I268" s="199"/>
      <c r="J268" s="199"/>
      <c r="K268" s="199"/>
      <c r="L268" s="199"/>
      <c r="M268" s="199"/>
      <c r="N268" s="199"/>
      <c r="O268" s="199"/>
      <c r="P268" s="199"/>
      <c r="Q268" s="199"/>
      <c r="R268" s="199"/>
      <c r="S268" s="199"/>
      <c r="T268" s="199"/>
      <c r="U268" s="199"/>
      <c r="V268" s="199"/>
      <c r="W268" s="196"/>
      <c r="X268" s="196"/>
      <c r="Y268" s="196"/>
      <c r="Z268" s="196"/>
      <c r="AA268" s="196"/>
    </row>
    <row r="269" ht="15.75" customHeight="1" spans="1:27" x14ac:dyDescent="0.25">
      <c r="A269" s="196"/>
      <c r="B269" s="196"/>
      <c r="C269" s="196"/>
      <c r="D269" s="196"/>
      <c r="E269" s="196"/>
      <c r="F269" s="196"/>
      <c r="G269" s="196"/>
      <c r="H269" s="198"/>
      <c r="I269" s="199"/>
      <c r="J269" s="199"/>
      <c r="K269" s="199"/>
      <c r="L269" s="199"/>
      <c r="M269" s="199"/>
      <c r="N269" s="199"/>
      <c r="O269" s="199"/>
      <c r="P269" s="199"/>
      <c r="Q269" s="199"/>
      <c r="R269" s="199"/>
      <c r="S269" s="199"/>
      <c r="T269" s="199"/>
      <c r="U269" s="199"/>
      <c r="V269" s="199"/>
      <c r="W269" s="196"/>
      <c r="X269" s="196"/>
      <c r="Y269" s="196"/>
      <c r="Z269" s="196"/>
      <c r="AA269" s="196"/>
    </row>
    <row r="270" ht="15.75" customHeight="1" spans="1:27" x14ac:dyDescent="0.25">
      <c r="A270" s="196"/>
      <c r="B270" s="196"/>
      <c r="C270" s="196"/>
      <c r="D270" s="196"/>
      <c r="E270" s="196"/>
      <c r="F270" s="196"/>
      <c r="G270" s="196"/>
      <c r="H270" s="198"/>
      <c r="I270" s="199"/>
      <c r="J270" s="199"/>
      <c r="K270" s="199"/>
      <c r="L270" s="199"/>
      <c r="M270" s="199"/>
      <c r="N270" s="199"/>
      <c r="O270" s="199"/>
      <c r="P270" s="199"/>
      <c r="Q270" s="199"/>
      <c r="R270" s="199"/>
      <c r="S270" s="199"/>
      <c r="T270" s="199"/>
      <c r="U270" s="199"/>
      <c r="V270" s="199"/>
      <c r="W270" s="196"/>
      <c r="X270" s="196"/>
      <c r="Y270" s="196"/>
      <c r="Z270" s="196"/>
      <c r="AA270" s="196"/>
    </row>
    <row r="271" ht="15.75" customHeight="1" spans="1:27" x14ac:dyDescent="0.25">
      <c r="A271" s="196"/>
      <c r="B271" s="196"/>
      <c r="C271" s="196"/>
      <c r="D271" s="196"/>
      <c r="E271" s="196"/>
      <c r="F271" s="196"/>
      <c r="G271" s="196"/>
      <c r="H271" s="198"/>
      <c r="I271" s="199"/>
      <c r="J271" s="199"/>
      <c r="K271" s="199"/>
      <c r="L271" s="199"/>
      <c r="M271" s="199"/>
      <c r="N271" s="199"/>
      <c r="O271" s="199"/>
      <c r="P271" s="199"/>
      <c r="Q271" s="199"/>
      <c r="R271" s="199"/>
      <c r="S271" s="199"/>
      <c r="T271" s="199"/>
      <c r="U271" s="199"/>
      <c r="V271" s="199"/>
      <c r="W271" s="196"/>
      <c r="X271" s="196"/>
      <c r="Y271" s="196"/>
      <c r="Z271" s="196"/>
      <c r="AA271" s="196"/>
    </row>
    <row r="272" ht="15.75" customHeight="1" spans="1:27" x14ac:dyDescent="0.25">
      <c r="A272" s="196"/>
      <c r="B272" s="196"/>
      <c r="C272" s="196"/>
      <c r="D272" s="196"/>
      <c r="E272" s="196"/>
      <c r="F272" s="196"/>
      <c r="G272" s="196"/>
      <c r="H272" s="198"/>
      <c r="I272" s="199"/>
      <c r="J272" s="199"/>
      <c r="K272" s="199"/>
      <c r="L272" s="199"/>
      <c r="M272" s="199"/>
      <c r="N272" s="199"/>
      <c r="O272" s="199"/>
      <c r="P272" s="199"/>
      <c r="Q272" s="199"/>
      <c r="R272" s="199"/>
      <c r="S272" s="199"/>
      <c r="T272" s="199"/>
      <c r="U272" s="199"/>
      <c r="V272" s="199"/>
      <c r="W272" s="196"/>
      <c r="X272" s="196"/>
      <c r="Y272" s="196"/>
      <c r="Z272" s="196"/>
      <c r="AA272" s="196"/>
    </row>
    <row r="273" ht="15.75" customHeight="1" spans="1:27" x14ac:dyDescent="0.25">
      <c r="A273" s="196"/>
      <c r="B273" s="196"/>
      <c r="C273" s="196"/>
      <c r="D273" s="196"/>
      <c r="E273" s="196"/>
      <c r="F273" s="196"/>
      <c r="G273" s="196"/>
      <c r="H273" s="198"/>
      <c r="I273" s="199"/>
      <c r="J273" s="199"/>
      <c r="K273" s="199"/>
      <c r="L273" s="199"/>
      <c r="M273" s="199"/>
      <c r="N273" s="199"/>
      <c r="O273" s="199"/>
      <c r="P273" s="199"/>
      <c r="Q273" s="199"/>
      <c r="R273" s="199"/>
      <c r="S273" s="199"/>
      <c r="T273" s="199"/>
      <c r="U273" s="199"/>
      <c r="V273" s="199"/>
      <c r="W273" s="196"/>
      <c r="X273" s="196"/>
      <c r="Y273" s="196"/>
      <c r="Z273" s="196"/>
      <c r="AA273" s="196"/>
    </row>
    <row r="274" ht="15.75" customHeight="1" spans="1:27" x14ac:dyDescent="0.25">
      <c r="A274" s="196"/>
      <c r="B274" s="196"/>
      <c r="C274" s="196"/>
      <c r="D274" s="196"/>
      <c r="E274" s="196"/>
      <c r="F274" s="196"/>
      <c r="G274" s="196"/>
      <c r="H274" s="198"/>
      <c r="I274" s="199"/>
      <c r="J274" s="199"/>
      <c r="K274" s="199"/>
      <c r="L274" s="199"/>
      <c r="M274" s="199"/>
      <c r="N274" s="199"/>
      <c r="O274" s="199"/>
      <c r="P274" s="199"/>
      <c r="Q274" s="199"/>
      <c r="R274" s="199"/>
      <c r="S274" s="199"/>
      <c r="T274" s="199"/>
      <c r="U274" s="199"/>
      <c r="V274" s="199"/>
      <c r="W274" s="196"/>
      <c r="X274" s="196"/>
      <c r="Y274" s="196"/>
      <c r="Z274" s="196"/>
      <c r="AA274" s="196"/>
    </row>
    <row r="275" ht="15.75" customHeight="1" spans="1:27" x14ac:dyDescent="0.25">
      <c r="A275" s="196"/>
      <c r="B275" s="196"/>
      <c r="C275" s="196"/>
      <c r="D275" s="196"/>
      <c r="E275" s="196"/>
      <c r="F275" s="196"/>
      <c r="G275" s="196"/>
      <c r="H275" s="198"/>
      <c r="I275" s="199"/>
      <c r="J275" s="199"/>
      <c r="K275" s="199"/>
      <c r="L275" s="199"/>
      <c r="M275" s="199"/>
      <c r="N275" s="199"/>
      <c r="O275" s="199"/>
      <c r="P275" s="199"/>
      <c r="Q275" s="199"/>
      <c r="R275" s="199"/>
      <c r="S275" s="199"/>
      <c r="T275" s="199"/>
      <c r="U275" s="199"/>
      <c r="V275" s="199"/>
      <c r="W275" s="196"/>
      <c r="X275" s="196"/>
      <c r="Y275" s="196"/>
      <c r="Z275" s="196"/>
      <c r="AA275" s="196"/>
    </row>
    <row r="276" ht="15.75" customHeight="1" spans="1:27" x14ac:dyDescent="0.25">
      <c r="A276" s="196"/>
      <c r="B276" s="196"/>
      <c r="C276" s="196"/>
      <c r="D276" s="196"/>
      <c r="E276" s="196"/>
      <c r="F276" s="196"/>
      <c r="G276" s="196"/>
      <c r="H276" s="198"/>
      <c r="I276" s="199"/>
      <c r="J276" s="199"/>
      <c r="K276" s="199"/>
      <c r="L276" s="199"/>
      <c r="M276" s="199"/>
      <c r="N276" s="199"/>
      <c r="O276" s="199"/>
      <c r="P276" s="199"/>
      <c r="Q276" s="199"/>
      <c r="R276" s="199"/>
      <c r="S276" s="199"/>
      <c r="T276" s="199"/>
      <c r="U276" s="199"/>
      <c r="V276" s="199"/>
      <c r="W276" s="196"/>
      <c r="X276" s="196"/>
      <c r="Y276" s="196"/>
      <c r="Z276" s="196"/>
      <c r="AA276" s="196"/>
    </row>
    <row r="277" ht="15.75" customHeight="1" spans="1:27" x14ac:dyDescent="0.25">
      <c r="A277" s="196"/>
      <c r="B277" s="196"/>
      <c r="C277" s="196"/>
      <c r="D277" s="196"/>
      <c r="E277" s="196"/>
      <c r="F277" s="196"/>
      <c r="G277" s="196"/>
      <c r="H277" s="198"/>
      <c r="I277" s="199"/>
      <c r="J277" s="199"/>
      <c r="K277" s="199"/>
      <c r="L277" s="199"/>
      <c r="M277" s="199"/>
      <c r="N277" s="199"/>
      <c r="O277" s="199"/>
      <c r="P277" s="199"/>
      <c r="Q277" s="199"/>
      <c r="R277" s="199"/>
      <c r="S277" s="199"/>
      <c r="T277" s="199"/>
      <c r="U277" s="199"/>
      <c r="V277" s="199"/>
      <c r="W277" s="196"/>
      <c r="X277" s="196"/>
      <c r="Y277" s="196"/>
      <c r="Z277" s="196"/>
      <c r="AA277" s="196"/>
    </row>
    <row r="278" ht="15.75" customHeight="1" spans="1:27" x14ac:dyDescent="0.25">
      <c r="A278" s="196"/>
      <c r="B278" s="196"/>
      <c r="C278" s="196"/>
      <c r="D278" s="196"/>
      <c r="E278" s="196"/>
      <c r="F278" s="196"/>
      <c r="G278" s="196"/>
      <c r="H278" s="198"/>
      <c r="I278" s="199"/>
      <c r="J278" s="199"/>
      <c r="K278" s="199"/>
      <c r="L278" s="199"/>
      <c r="M278" s="199"/>
      <c r="N278" s="199"/>
      <c r="O278" s="199"/>
      <c r="P278" s="199"/>
      <c r="Q278" s="199"/>
      <c r="R278" s="199"/>
      <c r="S278" s="199"/>
      <c r="T278" s="199"/>
      <c r="U278" s="199"/>
      <c r="V278" s="199"/>
      <c r="W278" s="196"/>
      <c r="X278" s="196"/>
      <c r="Y278" s="196"/>
      <c r="Z278" s="196"/>
      <c r="AA278" s="196"/>
    </row>
    <row r="279" ht="15.75" customHeight="1" spans="1:27" x14ac:dyDescent="0.25">
      <c r="A279" s="196"/>
      <c r="B279" s="196"/>
      <c r="C279" s="196"/>
      <c r="D279" s="196"/>
      <c r="E279" s="196"/>
      <c r="F279" s="196"/>
      <c r="G279" s="196"/>
      <c r="H279" s="198"/>
      <c r="I279" s="199"/>
      <c r="J279" s="199"/>
      <c r="K279" s="199"/>
      <c r="L279" s="199"/>
      <c r="M279" s="199"/>
      <c r="N279" s="199"/>
      <c r="O279" s="199"/>
      <c r="P279" s="199"/>
      <c r="Q279" s="199"/>
      <c r="R279" s="199"/>
      <c r="S279" s="199"/>
      <c r="T279" s="199"/>
      <c r="U279" s="199"/>
      <c r="V279" s="199"/>
      <c r="W279" s="196"/>
      <c r="X279" s="196"/>
      <c r="Y279" s="196"/>
      <c r="Z279" s="196"/>
      <c r="AA279" s="196"/>
    </row>
    <row r="280" ht="15.75" customHeight="1" spans="1:27" x14ac:dyDescent="0.25">
      <c r="A280" s="196"/>
      <c r="B280" s="196"/>
      <c r="C280" s="196"/>
      <c r="D280" s="196"/>
      <c r="E280" s="196"/>
      <c r="F280" s="196"/>
      <c r="G280" s="196"/>
      <c r="H280" s="198"/>
      <c r="I280" s="199"/>
      <c r="J280" s="199"/>
      <c r="K280" s="199"/>
      <c r="L280" s="199"/>
      <c r="M280" s="199"/>
      <c r="N280" s="199"/>
      <c r="O280" s="199"/>
      <c r="P280" s="199"/>
      <c r="Q280" s="199"/>
      <c r="R280" s="199"/>
      <c r="S280" s="199"/>
      <c r="T280" s="199"/>
      <c r="U280" s="199"/>
      <c r="V280" s="199"/>
      <c r="W280" s="196"/>
      <c r="X280" s="196"/>
      <c r="Y280" s="196"/>
      <c r="Z280" s="196"/>
      <c r="AA280" s="196"/>
    </row>
    <row r="281" ht="15.75" customHeight="1" spans="1:27" x14ac:dyDescent="0.25">
      <c r="A281" s="196"/>
      <c r="B281" s="196"/>
      <c r="C281" s="196"/>
      <c r="D281" s="196"/>
      <c r="E281" s="196"/>
      <c r="F281" s="196"/>
      <c r="G281" s="196"/>
      <c r="H281" s="198"/>
      <c r="I281" s="199"/>
      <c r="J281" s="199"/>
      <c r="K281" s="199"/>
      <c r="L281" s="199"/>
      <c r="M281" s="199"/>
      <c r="N281" s="199"/>
      <c r="O281" s="199"/>
      <c r="P281" s="199"/>
      <c r="Q281" s="199"/>
      <c r="R281" s="199"/>
      <c r="S281" s="199"/>
      <c r="T281" s="199"/>
      <c r="U281" s="199"/>
      <c r="V281" s="199"/>
      <c r="W281" s="196"/>
      <c r="X281" s="196"/>
      <c r="Y281" s="196"/>
      <c r="Z281" s="196"/>
      <c r="AA281" s="196"/>
    </row>
    <row r="282" ht="15.75" customHeight="1" spans="1:27" x14ac:dyDescent="0.25">
      <c r="A282" s="196"/>
      <c r="B282" s="196"/>
      <c r="C282" s="196"/>
      <c r="D282" s="196"/>
      <c r="E282" s="196"/>
      <c r="F282" s="196"/>
      <c r="G282" s="196"/>
      <c r="H282" s="198"/>
      <c r="I282" s="199"/>
      <c r="J282" s="199"/>
      <c r="K282" s="199"/>
      <c r="L282" s="199"/>
      <c r="M282" s="199"/>
      <c r="N282" s="199"/>
      <c r="O282" s="199"/>
      <c r="P282" s="199"/>
      <c r="Q282" s="199"/>
      <c r="R282" s="199"/>
      <c r="S282" s="199"/>
      <c r="T282" s="199"/>
      <c r="U282" s="199"/>
      <c r="V282" s="199"/>
      <c r="W282" s="196"/>
      <c r="X282" s="196"/>
      <c r="Y282" s="196"/>
      <c r="Z282" s="196"/>
      <c r="AA282" s="196"/>
    </row>
    <row r="283" ht="15.75" customHeight="1" spans="1:27" x14ac:dyDescent="0.25">
      <c r="A283" s="196"/>
      <c r="B283" s="196"/>
      <c r="C283" s="196"/>
      <c r="D283" s="196"/>
      <c r="E283" s="196"/>
      <c r="F283" s="196"/>
      <c r="G283" s="196"/>
      <c r="H283" s="198"/>
      <c r="I283" s="199"/>
      <c r="J283" s="199"/>
      <c r="K283" s="199"/>
      <c r="L283" s="199"/>
      <c r="M283" s="199"/>
      <c r="N283" s="199"/>
      <c r="O283" s="199"/>
      <c r="P283" s="199"/>
      <c r="Q283" s="199"/>
      <c r="R283" s="199"/>
      <c r="S283" s="199"/>
      <c r="T283" s="199"/>
      <c r="U283" s="199"/>
      <c r="V283" s="199"/>
      <c r="W283" s="196"/>
      <c r="X283" s="196"/>
      <c r="Y283" s="196"/>
      <c r="Z283" s="196"/>
      <c r="AA283" s="196"/>
    </row>
    <row r="284" ht="15.75" customHeight="1" spans="1:27" x14ac:dyDescent="0.25">
      <c r="A284" s="196"/>
      <c r="B284" s="196"/>
      <c r="C284" s="196"/>
      <c r="D284" s="196"/>
      <c r="E284" s="196"/>
      <c r="F284" s="196"/>
      <c r="G284" s="196"/>
      <c r="H284" s="198"/>
      <c r="I284" s="199"/>
      <c r="J284" s="199"/>
      <c r="K284" s="199"/>
      <c r="L284" s="199"/>
      <c r="M284" s="199"/>
      <c r="N284" s="199"/>
      <c r="O284" s="199"/>
      <c r="P284" s="199"/>
      <c r="Q284" s="199"/>
      <c r="R284" s="199"/>
      <c r="S284" s="199"/>
      <c r="T284" s="199"/>
      <c r="U284" s="199"/>
      <c r="V284" s="199"/>
      <c r="W284" s="196"/>
      <c r="X284" s="196"/>
      <c r="Y284" s="196"/>
      <c r="Z284" s="196"/>
      <c r="AA284" s="196"/>
    </row>
    <row r="285" ht="15.75" customHeight="1" spans="1:27" x14ac:dyDescent="0.25">
      <c r="A285" s="196"/>
      <c r="B285" s="196"/>
      <c r="C285" s="196"/>
      <c r="D285" s="196"/>
      <c r="E285" s="196"/>
      <c r="F285" s="196"/>
      <c r="G285" s="196"/>
      <c r="H285" s="198"/>
      <c r="I285" s="199"/>
      <c r="J285" s="199"/>
      <c r="K285" s="199"/>
      <c r="L285" s="199"/>
      <c r="M285" s="199"/>
      <c r="N285" s="199"/>
      <c r="O285" s="199"/>
      <c r="P285" s="199"/>
      <c r="Q285" s="199"/>
      <c r="R285" s="199"/>
      <c r="S285" s="199"/>
      <c r="T285" s="199"/>
      <c r="U285" s="199"/>
      <c r="V285" s="199"/>
      <c r="W285" s="196"/>
      <c r="X285" s="196"/>
      <c r="Y285" s="196"/>
      <c r="Z285" s="196"/>
      <c r="AA285" s="196"/>
    </row>
    <row r="286" ht="15.75" customHeight="1" spans="1:27" x14ac:dyDescent="0.25">
      <c r="A286" s="196"/>
      <c r="B286" s="196"/>
      <c r="C286" s="196"/>
      <c r="D286" s="196"/>
      <c r="E286" s="196"/>
      <c r="F286" s="196"/>
      <c r="G286" s="196"/>
      <c r="H286" s="198"/>
      <c r="I286" s="199"/>
      <c r="J286" s="199"/>
      <c r="K286" s="199"/>
      <c r="L286" s="199"/>
      <c r="M286" s="199"/>
      <c r="N286" s="199"/>
      <c r="O286" s="199"/>
      <c r="P286" s="199"/>
      <c r="Q286" s="199"/>
      <c r="R286" s="199"/>
      <c r="S286" s="199"/>
      <c r="T286" s="199"/>
      <c r="U286" s="199"/>
      <c r="V286" s="199"/>
      <c r="W286" s="196"/>
      <c r="X286" s="196"/>
      <c r="Y286" s="196"/>
      <c r="Z286" s="196"/>
      <c r="AA286" s="196"/>
    </row>
    <row r="287" ht="15.75" customHeight="1" spans="1:27" x14ac:dyDescent="0.25">
      <c r="A287" s="196"/>
      <c r="B287" s="196"/>
      <c r="C287" s="196"/>
      <c r="D287" s="196"/>
      <c r="E287" s="196"/>
      <c r="F287" s="196"/>
      <c r="G287" s="196"/>
      <c r="H287" s="198"/>
      <c r="I287" s="199"/>
      <c r="J287" s="199"/>
      <c r="K287" s="199"/>
      <c r="L287" s="199"/>
      <c r="M287" s="199"/>
      <c r="N287" s="199"/>
      <c r="O287" s="199"/>
      <c r="P287" s="199"/>
      <c r="Q287" s="199"/>
      <c r="R287" s="199"/>
      <c r="S287" s="199"/>
      <c r="T287" s="199"/>
      <c r="U287" s="199"/>
      <c r="V287" s="199"/>
      <c r="W287" s="196"/>
      <c r="X287" s="196"/>
      <c r="Y287" s="196"/>
      <c r="Z287" s="196"/>
      <c r="AA287" s="196"/>
    </row>
    <row r="288" ht="15.75" customHeight="1" spans="1:27" x14ac:dyDescent="0.25">
      <c r="A288" s="196"/>
      <c r="B288" s="196"/>
      <c r="C288" s="196"/>
      <c r="D288" s="196"/>
      <c r="E288" s="196"/>
      <c r="F288" s="196"/>
      <c r="G288" s="196"/>
      <c r="H288" s="198"/>
      <c r="I288" s="199"/>
      <c r="J288" s="199"/>
      <c r="K288" s="199"/>
      <c r="L288" s="199"/>
      <c r="M288" s="199"/>
      <c r="N288" s="199"/>
      <c r="O288" s="199"/>
      <c r="P288" s="199"/>
      <c r="Q288" s="199"/>
      <c r="R288" s="199"/>
      <c r="S288" s="199"/>
      <c r="T288" s="199"/>
      <c r="U288" s="199"/>
      <c r="V288" s="199"/>
      <c r="W288" s="196"/>
      <c r="X288" s="196"/>
      <c r="Y288" s="196"/>
      <c r="Z288" s="196"/>
      <c r="AA288" s="196"/>
    </row>
    <row r="289" ht="15.75" customHeight="1" spans="1:27" x14ac:dyDescent="0.25">
      <c r="A289" s="196"/>
      <c r="B289" s="196"/>
      <c r="C289" s="196"/>
      <c r="D289" s="196"/>
      <c r="E289" s="196"/>
      <c r="F289" s="196"/>
      <c r="G289" s="196"/>
      <c r="H289" s="198"/>
      <c r="I289" s="199"/>
      <c r="J289" s="199"/>
      <c r="K289" s="199"/>
      <c r="L289" s="199"/>
      <c r="M289" s="199"/>
      <c r="N289" s="199"/>
      <c r="O289" s="199"/>
      <c r="P289" s="199"/>
      <c r="Q289" s="199"/>
      <c r="R289" s="199"/>
      <c r="S289" s="199"/>
      <c r="T289" s="199"/>
      <c r="U289" s="199"/>
      <c r="V289" s="199"/>
      <c r="W289" s="196"/>
      <c r="X289" s="196"/>
      <c r="Y289" s="196"/>
      <c r="Z289" s="196"/>
      <c r="AA289" s="196"/>
    </row>
    <row r="290" ht="15.75" customHeight="1" spans="1:27" x14ac:dyDescent="0.25">
      <c r="A290" s="196"/>
      <c r="B290" s="196"/>
      <c r="C290" s="196"/>
      <c r="D290" s="196"/>
      <c r="E290" s="196"/>
      <c r="F290" s="196"/>
      <c r="G290" s="196"/>
      <c r="H290" s="198"/>
      <c r="I290" s="199"/>
      <c r="J290" s="199"/>
      <c r="K290" s="199"/>
      <c r="L290" s="199"/>
      <c r="M290" s="199"/>
      <c r="N290" s="199"/>
      <c r="O290" s="199"/>
      <c r="P290" s="199"/>
      <c r="Q290" s="199"/>
      <c r="R290" s="199"/>
      <c r="S290" s="199"/>
      <c r="T290" s="199"/>
      <c r="U290" s="199"/>
      <c r="V290" s="199"/>
      <c r="W290" s="196"/>
      <c r="X290" s="196"/>
      <c r="Y290" s="196"/>
      <c r="Z290" s="196"/>
      <c r="AA290" s="196"/>
    </row>
    <row r="291" ht="15.75" customHeight="1" spans="1:27" x14ac:dyDescent="0.25">
      <c r="A291" s="196"/>
      <c r="B291" s="196"/>
      <c r="C291" s="196"/>
      <c r="D291" s="196"/>
      <c r="E291" s="196"/>
      <c r="F291" s="196"/>
      <c r="G291" s="196"/>
      <c r="H291" s="198"/>
      <c r="I291" s="199"/>
      <c r="J291" s="199"/>
      <c r="K291" s="199"/>
      <c r="L291" s="199"/>
      <c r="M291" s="199"/>
      <c r="N291" s="199"/>
      <c r="O291" s="199"/>
      <c r="P291" s="199"/>
      <c r="Q291" s="199"/>
      <c r="R291" s="199"/>
      <c r="S291" s="199"/>
      <c r="T291" s="199"/>
      <c r="U291" s="199"/>
      <c r="V291" s="199"/>
      <c r="W291" s="196"/>
      <c r="X291" s="196"/>
      <c r="Y291" s="196"/>
      <c r="Z291" s="196"/>
      <c r="AA291" s="196"/>
    </row>
    <row r="292" ht="15.75" customHeight="1" spans="1:27" x14ac:dyDescent="0.25">
      <c r="A292" s="196"/>
      <c r="B292" s="196"/>
      <c r="C292" s="196"/>
      <c r="D292" s="196"/>
      <c r="E292" s="196"/>
      <c r="F292" s="196"/>
      <c r="G292" s="196"/>
      <c r="H292" s="198"/>
      <c r="I292" s="199"/>
      <c r="J292" s="199"/>
      <c r="K292" s="199"/>
      <c r="L292" s="199"/>
      <c r="M292" s="199"/>
      <c r="N292" s="199"/>
      <c r="O292" s="199"/>
      <c r="P292" s="199"/>
      <c r="Q292" s="199"/>
      <c r="R292" s="199"/>
      <c r="S292" s="199"/>
      <c r="T292" s="199"/>
      <c r="U292" s="199"/>
      <c r="V292" s="199"/>
      <c r="W292" s="196"/>
      <c r="X292" s="196"/>
      <c r="Y292" s="196"/>
      <c r="Z292" s="196"/>
      <c r="AA292" s="196"/>
    </row>
    <row r="293" ht="15.75" customHeight="1" spans="1:27" x14ac:dyDescent="0.25">
      <c r="A293" s="196"/>
      <c r="B293" s="196"/>
      <c r="C293" s="196"/>
      <c r="D293" s="196"/>
      <c r="E293" s="196"/>
      <c r="F293" s="196"/>
      <c r="G293" s="196"/>
      <c r="H293" s="198"/>
      <c r="I293" s="199"/>
      <c r="J293" s="199"/>
      <c r="K293" s="199"/>
      <c r="L293" s="199"/>
      <c r="M293" s="199"/>
      <c r="N293" s="199"/>
      <c r="O293" s="199"/>
      <c r="P293" s="199"/>
      <c r="Q293" s="199"/>
      <c r="R293" s="199"/>
      <c r="S293" s="199"/>
      <c r="T293" s="199"/>
      <c r="U293" s="199"/>
      <c r="V293" s="199"/>
      <c r="W293" s="196"/>
      <c r="X293" s="196"/>
      <c r="Y293" s="196"/>
      <c r="Z293" s="196"/>
      <c r="AA293" s="196"/>
    </row>
    <row r="294" ht="15.75" customHeight="1" spans="1:27" x14ac:dyDescent="0.25">
      <c r="A294" s="196"/>
      <c r="B294" s="196"/>
      <c r="C294" s="196"/>
      <c r="D294" s="196"/>
      <c r="E294" s="196"/>
      <c r="F294" s="196"/>
      <c r="G294" s="196"/>
      <c r="H294" s="198"/>
      <c r="I294" s="199"/>
      <c r="J294" s="199"/>
      <c r="K294" s="199"/>
      <c r="L294" s="199"/>
      <c r="M294" s="199"/>
      <c r="N294" s="199"/>
      <c r="O294" s="199"/>
      <c r="P294" s="199"/>
      <c r="Q294" s="199"/>
      <c r="R294" s="199"/>
      <c r="S294" s="199"/>
      <c r="T294" s="199"/>
      <c r="U294" s="199"/>
      <c r="V294" s="199"/>
      <c r="W294" s="196"/>
      <c r="X294" s="196"/>
      <c r="Y294" s="196"/>
      <c r="Z294" s="196"/>
      <c r="AA294" s="196"/>
    </row>
    <row r="295" ht="15.75" customHeight="1" spans="1:27" x14ac:dyDescent="0.25">
      <c r="A295" s="196"/>
      <c r="B295" s="196"/>
      <c r="C295" s="196"/>
      <c r="D295" s="196"/>
      <c r="E295" s="196"/>
      <c r="F295" s="196"/>
      <c r="G295" s="196"/>
      <c r="H295" s="198"/>
      <c r="I295" s="199"/>
      <c r="J295" s="199"/>
      <c r="K295" s="199"/>
      <c r="L295" s="199"/>
      <c r="M295" s="199"/>
      <c r="N295" s="199"/>
      <c r="O295" s="199"/>
      <c r="P295" s="199"/>
      <c r="Q295" s="199"/>
      <c r="R295" s="199"/>
      <c r="S295" s="199"/>
      <c r="T295" s="199"/>
      <c r="U295" s="199"/>
      <c r="V295" s="199"/>
      <c r="W295" s="196"/>
      <c r="X295" s="196"/>
      <c r="Y295" s="196"/>
      <c r="Z295" s="196"/>
      <c r="AA295" s="196"/>
    </row>
    <row r="296" ht="15.75" customHeight="1" spans="1:27" x14ac:dyDescent="0.25">
      <c r="A296" s="196"/>
      <c r="B296" s="196"/>
      <c r="C296" s="196"/>
      <c r="D296" s="196"/>
      <c r="E296" s="196"/>
      <c r="F296" s="196"/>
      <c r="G296" s="196"/>
      <c r="H296" s="198"/>
      <c r="I296" s="199"/>
      <c r="J296" s="199"/>
      <c r="K296" s="199"/>
      <c r="L296" s="199"/>
      <c r="M296" s="199"/>
      <c r="N296" s="199"/>
      <c r="O296" s="199"/>
      <c r="P296" s="199"/>
      <c r="Q296" s="199"/>
      <c r="R296" s="199"/>
      <c r="S296" s="199"/>
      <c r="T296" s="199"/>
      <c r="U296" s="199"/>
      <c r="V296" s="199"/>
      <c r="W296" s="196"/>
      <c r="X296" s="196"/>
      <c r="Y296" s="196"/>
      <c r="Z296" s="196"/>
      <c r="AA296" s="196"/>
    </row>
    <row r="297" ht="15.75" customHeight="1" spans="1:27" x14ac:dyDescent="0.25">
      <c r="A297" s="196"/>
      <c r="B297" s="196"/>
      <c r="C297" s="196"/>
      <c r="D297" s="196"/>
      <c r="E297" s="196"/>
      <c r="F297" s="196"/>
      <c r="G297" s="196"/>
      <c r="H297" s="198"/>
      <c r="I297" s="199"/>
      <c r="J297" s="199"/>
      <c r="K297" s="199"/>
      <c r="L297" s="199"/>
      <c r="M297" s="199"/>
      <c r="N297" s="199"/>
      <c r="O297" s="199"/>
      <c r="P297" s="199"/>
      <c r="Q297" s="199"/>
      <c r="R297" s="199"/>
      <c r="S297" s="199"/>
      <c r="T297" s="199"/>
      <c r="U297" s="199"/>
      <c r="V297" s="199"/>
      <c r="W297" s="196"/>
      <c r="X297" s="196"/>
      <c r="Y297" s="196"/>
      <c r="Z297" s="196"/>
      <c r="AA297" s="196"/>
    </row>
    <row r="298" ht="15.75" customHeight="1" spans="1:27" x14ac:dyDescent="0.25">
      <c r="A298" s="196"/>
      <c r="B298" s="196"/>
      <c r="C298" s="196"/>
      <c r="D298" s="196"/>
      <c r="E298" s="196"/>
      <c r="F298" s="196"/>
      <c r="G298" s="196"/>
      <c r="H298" s="198"/>
      <c r="I298" s="199"/>
      <c r="J298" s="199"/>
      <c r="K298" s="199"/>
      <c r="L298" s="199"/>
      <c r="M298" s="199"/>
      <c r="N298" s="199"/>
      <c r="O298" s="199"/>
      <c r="P298" s="199"/>
      <c r="Q298" s="199"/>
      <c r="R298" s="199"/>
      <c r="S298" s="199"/>
      <c r="T298" s="199"/>
      <c r="U298" s="199"/>
      <c r="V298" s="199"/>
      <c r="W298" s="196"/>
      <c r="X298" s="196"/>
      <c r="Y298" s="196"/>
      <c r="Z298" s="196"/>
      <c r="AA298" s="196"/>
    </row>
    <row r="299" ht="15.75" customHeight="1" spans="1:27" x14ac:dyDescent="0.25">
      <c r="A299" s="196"/>
      <c r="B299" s="196"/>
      <c r="C299" s="196"/>
      <c r="D299" s="196"/>
      <c r="E299" s="196"/>
      <c r="F299" s="196"/>
      <c r="G299" s="196"/>
      <c r="H299" s="198"/>
      <c r="I299" s="199"/>
      <c r="J299" s="199"/>
      <c r="K299" s="199"/>
      <c r="L299" s="199"/>
      <c r="M299" s="199"/>
      <c r="N299" s="199"/>
      <c r="O299" s="199"/>
      <c r="P299" s="199"/>
      <c r="Q299" s="199"/>
      <c r="R299" s="199"/>
      <c r="S299" s="199"/>
      <c r="T299" s="199"/>
      <c r="U299" s="199"/>
      <c r="V299" s="199"/>
      <c r="W299" s="196"/>
      <c r="X299" s="196"/>
      <c r="Y299" s="196"/>
      <c r="Z299" s="196"/>
      <c r="AA299" s="196"/>
    </row>
    <row r="300" ht="15.75" customHeight="1" spans="1:27" x14ac:dyDescent="0.25">
      <c r="A300" s="196"/>
      <c r="B300" s="196"/>
      <c r="C300" s="196"/>
      <c r="D300" s="196"/>
      <c r="E300" s="196"/>
      <c r="F300" s="196"/>
      <c r="G300" s="196"/>
      <c r="H300" s="198"/>
      <c r="I300" s="199"/>
      <c r="J300" s="199"/>
      <c r="K300" s="199"/>
      <c r="L300" s="199"/>
      <c r="M300" s="199"/>
      <c r="N300" s="199"/>
      <c r="O300" s="199"/>
      <c r="P300" s="199"/>
      <c r="Q300" s="199"/>
      <c r="R300" s="199"/>
      <c r="S300" s="199"/>
      <c r="T300" s="199"/>
      <c r="U300" s="199"/>
      <c r="V300" s="199"/>
      <c r="W300" s="196"/>
      <c r="X300" s="196"/>
      <c r="Y300" s="196"/>
      <c r="Z300" s="196"/>
      <c r="AA300" s="196"/>
    </row>
    <row r="301" ht="15.75" customHeight="1" spans="1:27" x14ac:dyDescent="0.25">
      <c r="A301" s="196"/>
      <c r="B301" s="196"/>
      <c r="C301" s="196"/>
      <c r="D301" s="196"/>
      <c r="E301" s="196"/>
      <c r="F301" s="196"/>
      <c r="G301" s="196"/>
      <c r="H301" s="198"/>
      <c r="I301" s="199"/>
      <c r="J301" s="199"/>
      <c r="K301" s="199"/>
      <c r="L301" s="199"/>
      <c r="M301" s="199"/>
      <c r="N301" s="199"/>
      <c r="O301" s="199"/>
      <c r="P301" s="199"/>
      <c r="Q301" s="199"/>
      <c r="R301" s="199"/>
      <c r="S301" s="199"/>
      <c r="T301" s="199"/>
      <c r="U301" s="199"/>
      <c r="V301" s="199"/>
      <c r="W301" s="196"/>
      <c r="X301" s="196"/>
      <c r="Y301" s="196"/>
      <c r="Z301" s="196"/>
      <c r="AA301" s="196"/>
    </row>
    <row r="302" ht="15.75" customHeight="1" spans="1:27" x14ac:dyDescent="0.25">
      <c r="A302" s="196"/>
      <c r="B302" s="196"/>
      <c r="C302" s="196"/>
      <c r="D302" s="196"/>
      <c r="E302" s="196"/>
      <c r="F302" s="196"/>
      <c r="G302" s="196"/>
      <c r="H302" s="198"/>
      <c r="I302" s="199"/>
      <c r="J302" s="199"/>
      <c r="K302" s="199"/>
      <c r="L302" s="199"/>
      <c r="M302" s="199"/>
      <c r="N302" s="199"/>
      <c r="O302" s="199"/>
      <c r="P302" s="199"/>
      <c r="Q302" s="199"/>
      <c r="R302" s="199"/>
      <c r="S302" s="199"/>
      <c r="T302" s="199"/>
      <c r="U302" s="199"/>
      <c r="V302" s="199"/>
      <c r="W302" s="196"/>
      <c r="X302" s="196"/>
      <c r="Y302" s="196"/>
      <c r="Z302" s="196"/>
      <c r="AA302" s="196"/>
    </row>
    <row r="303" ht="15.75" customHeight="1" spans="1:27" x14ac:dyDescent="0.25">
      <c r="A303" s="196"/>
      <c r="B303" s="196"/>
      <c r="C303" s="196"/>
      <c r="D303" s="196"/>
      <c r="E303" s="196"/>
      <c r="F303" s="196"/>
      <c r="G303" s="196"/>
      <c r="H303" s="198"/>
      <c r="I303" s="199"/>
      <c r="J303" s="199"/>
      <c r="K303" s="199"/>
      <c r="L303" s="199"/>
      <c r="M303" s="199"/>
      <c r="N303" s="199"/>
      <c r="O303" s="199"/>
      <c r="P303" s="199"/>
      <c r="Q303" s="199"/>
      <c r="R303" s="199"/>
      <c r="S303" s="199"/>
      <c r="T303" s="199"/>
      <c r="U303" s="199"/>
      <c r="V303" s="199"/>
      <c r="W303" s="196"/>
      <c r="X303" s="196"/>
      <c r="Y303" s="196"/>
      <c r="Z303" s="196"/>
      <c r="AA303" s="196"/>
    </row>
    <row r="304" ht="15.75" customHeight="1" spans="1:27" x14ac:dyDescent="0.25">
      <c r="A304" s="196"/>
      <c r="B304" s="196"/>
      <c r="C304" s="196"/>
      <c r="D304" s="196"/>
      <c r="E304" s="196"/>
      <c r="F304" s="196"/>
      <c r="G304" s="196"/>
      <c r="H304" s="198"/>
      <c r="I304" s="199"/>
      <c r="J304" s="199"/>
      <c r="K304" s="199"/>
      <c r="L304" s="199"/>
      <c r="M304" s="199"/>
      <c r="N304" s="199"/>
      <c r="O304" s="199"/>
      <c r="P304" s="199"/>
      <c r="Q304" s="199"/>
      <c r="R304" s="199"/>
      <c r="S304" s="199"/>
      <c r="T304" s="199"/>
      <c r="U304" s="199"/>
      <c r="V304" s="199"/>
      <c r="W304" s="196"/>
      <c r="X304" s="196"/>
      <c r="Y304" s="196"/>
      <c r="Z304" s="196"/>
      <c r="AA304" s="196"/>
    </row>
    <row r="305" ht="15.75" customHeight="1" spans="1:27" x14ac:dyDescent="0.25">
      <c r="A305" s="196"/>
      <c r="B305" s="196"/>
      <c r="C305" s="196"/>
      <c r="D305" s="196"/>
      <c r="E305" s="196"/>
      <c r="F305" s="196"/>
      <c r="G305" s="196"/>
      <c r="H305" s="198"/>
      <c r="I305" s="199"/>
      <c r="J305" s="199"/>
      <c r="K305" s="199"/>
      <c r="L305" s="199"/>
      <c r="M305" s="199"/>
      <c r="N305" s="199"/>
      <c r="O305" s="199"/>
      <c r="P305" s="199"/>
      <c r="Q305" s="199"/>
      <c r="R305" s="199"/>
      <c r="S305" s="199"/>
      <c r="T305" s="199"/>
      <c r="U305" s="199"/>
      <c r="V305" s="199"/>
      <c r="W305" s="196"/>
      <c r="X305" s="196"/>
      <c r="Y305" s="196"/>
      <c r="Z305" s="196"/>
      <c r="AA305" s="196"/>
    </row>
    <row r="306" ht="15.75" customHeight="1" spans="1:27" x14ac:dyDescent="0.25">
      <c r="A306" s="196"/>
      <c r="B306" s="196"/>
      <c r="C306" s="196"/>
      <c r="D306" s="196"/>
      <c r="E306" s="196"/>
      <c r="F306" s="196"/>
      <c r="G306" s="196"/>
      <c r="H306" s="198"/>
      <c r="I306" s="199"/>
      <c r="J306" s="199"/>
      <c r="K306" s="199"/>
      <c r="L306" s="199"/>
      <c r="M306" s="199"/>
      <c r="N306" s="199"/>
      <c r="O306" s="199"/>
      <c r="P306" s="199"/>
      <c r="Q306" s="199"/>
      <c r="R306" s="199"/>
      <c r="S306" s="199"/>
      <c r="T306" s="199"/>
      <c r="U306" s="199"/>
      <c r="V306" s="199"/>
      <c r="W306" s="196"/>
      <c r="X306" s="196"/>
      <c r="Y306" s="196"/>
      <c r="Z306" s="196"/>
      <c r="AA306" s="196"/>
    </row>
    <row r="307" ht="15.75" customHeight="1" spans="1:27" x14ac:dyDescent="0.25">
      <c r="A307" s="196"/>
      <c r="B307" s="196"/>
      <c r="C307" s="196"/>
      <c r="D307" s="196"/>
      <c r="E307" s="196"/>
      <c r="F307" s="196"/>
      <c r="G307" s="196"/>
      <c r="H307" s="198"/>
      <c r="I307" s="199"/>
      <c r="J307" s="199"/>
      <c r="K307" s="199"/>
      <c r="L307" s="199"/>
      <c r="M307" s="199"/>
      <c r="N307" s="199"/>
      <c r="O307" s="199"/>
      <c r="P307" s="199"/>
      <c r="Q307" s="199"/>
      <c r="R307" s="199"/>
      <c r="S307" s="199"/>
      <c r="T307" s="199"/>
      <c r="U307" s="199"/>
      <c r="V307" s="199"/>
      <c r="W307" s="196"/>
      <c r="X307" s="196"/>
      <c r="Y307" s="196"/>
      <c r="Z307" s="196"/>
      <c r="AA307" s="196"/>
    </row>
    <row r="308" ht="15.75" customHeight="1" spans="1:27" x14ac:dyDescent="0.25">
      <c r="A308" s="196"/>
      <c r="B308" s="196"/>
      <c r="C308" s="196"/>
      <c r="D308" s="196"/>
      <c r="E308" s="196"/>
      <c r="F308" s="196"/>
      <c r="G308" s="196"/>
      <c r="H308" s="198"/>
      <c r="I308" s="199"/>
      <c r="J308" s="199"/>
      <c r="K308" s="199"/>
      <c r="L308" s="199"/>
      <c r="M308" s="199"/>
      <c r="N308" s="199"/>
      <c r="O308" s="199"/>
      <c r="P308" s="199"/>
      <c r="Q308" s="199"/>
      <c r="R308" s="199"/>
      <c r="S308" s="199"/>
      <c r="T308" s="199"/>
      <c r="U308" s="199"/>
      <c r="V308" s="199"/>
      <c r="W308" s="196"/>
      <c r="X308" s="196"/>
      <c r="Y308" s="196"/>
      <c r="Z308" s="196"/>
      <c r="AA308" s="196"/>
    </row>
    <row r="309" ht="15.75" customHeight="1" spans="1:27" x14ac:dyDescent="0.25">
      <c r="A309" s="196"/>
      <c r="B309" s="196"/>
      <c r="C309" s="196"/>
      <c r="D309" s="196"/>
      <c r="E309" s="196"/>
      <c r="F309" s="196"/>
      <c r="G309" s="196"/>
      <c r="H309" s="198"/>
      <c r="I309" s="199"/>
      <c r="J309" s="199"/>
      <c r="K309" s="199"/>
      <c r="L309" s="199"/>
      <c r="M309" s="199"/>
      <c r="N309" s="199"/>
      <c r="O309" s="199"/>
      <c r="P309" s="199"/>
      <c r="Q309" s="199"/>
      <c r="R309" s="199"/>
      <c r="S309" s="199"/>
      <c r="T309" s="199"/>
      <c r="U309" s="199"/>
      <c r="V309" s="199"/>
      <c r="W309" s="196"/>
      <c r="X309" s="196"/>
      <c r="Y309" s="196"/>
      <c r="Z309" s="196"/>
      <c r="AA309" s="196"/>
    </row>
    <row r="310" ht="15.75" customHeight="1" spans="1:27" x14ac:dyDescent="0.25">
      <c r="A310" s="196"/>
      <c r="B310" s="196"/>
      <c r="C310" s="196"/>
      <c r="D310" s="196"/>
      <c r="E310" s="196"/>
      <c r="F310" s="196"/>
      <c r="G310" s="196"/>
      <c r="H310" s="198"/>
      <c r="I310" s="199"/>
      <c r="J310" s="199"/>
      <c r="K310" s="199"/>
      <c r="L310" s="199"/>
      <c r="M310" s="199"/>
      <c r="N310" s="199"/>
      <c r="O310" s="199"/>
      <c r="P310" s="199"/>
      <c r="Q310" s="199"/>
      <c r="R310" s="199"/>
      <c r="S310" s="199"/>
      <c r="T310" s="199"/>
      <c r="U310" s="199"/>
      <c r="V310" s="199"/>
      <c r="W310" s="196"/>
      <c r="X310" s="196"/>
      <c r="Y310" s="196"/>
      <c r="Z310" s="196"/>
      <c r="AA310" s="196"/>
    </row>
    <row r="311" ht="15.75" customHeight="1" spans="1:27" x14ac:dyDescent="0.25">
      <c r="A311" s="196"/>
      <c r="B311" s="196"/>
      <c r="C311" s="196"/>
      <c r="D311" s="196"/>
      <c r="E311" s="196"/>
      <c r="F311" s="196"/>
      <c r="G311" s="196"/>
      <c r="H311" s="198"/>
      <c r="I311" s="199"/>
      <c r="J311" s="199"/>
      <c r="K311" s="199"/>
      <c r="L311" s="199"/>
      <c r="M311" s="199"/>
      <c r="N311" s="199"/>
      <c r="O311" s="199"/>
      <c r="P311" s="199"/>
      <c r="Q311" s="199"/>
      <c r="R311" s="199"/>
      <c r="S311" s="199"/>
      <c r="T311" s="199"/>
      <c r="U311" s="199"/>
      <c r="V311" s="199"/>
      <c r="W311" s="196"/>
      <c r="X311" s="196"/>
      <c r="Y311" s="196"/>
      <c r="Z311" s="196"/>
      <c r="AA311" s="196"/>
    </row>
    <row r="312" ht="15.75" customHeight="1" spans="1:27" x14ac:dyDescent="0.25">
      <c r="A312" s="196"/>
      <c r="B312" s="196"/>
      <c r="C312" s="196"/>
      <c r="D312" s="196"/>
      <c r="E312" s="196"/>
      <c r="F312" s="196"/>
      <c r="G312" s="196"/>
      <c r="H312" s="198"/>
      <c r="I312" s="199"/>
      <c r="J312" s="199"/>
      <c r="K312" s="199"/>
      <c r="L312" s="199"/>
      <c r="M312" s="199"/>
      <c r="N312" s="199"/>
      <c r="O312" s="199"/>
      <c r="P312" s="199"/>
      <c r="Q312" s="199"/>
      <c r="R312" s="199"/>
      <c r="S312" s="199"/>
      <c r="T312" s="199"/>
      <c r="U312" s="199"/>
      <c r="V312" s="199"/>
      <c r="W312" s="196"/>
      <c r="X312" s="196"/>
      <c r="Y312" s="196"/>
      <c r="Z312" s="196"/>
      <c r="AA312" s="196"/>
    </row>
    <row r="313" ht="15.75" customHeight="1" spans="1:27" x14ac:dyDescent="0.25">
      <c r="A313" s="196"/>
      <c r="B313" s="196"/>
      <c r="C313" s="196"/>
      <c r="D313" s="196"/>
      <c r="E313" s="196"/>
      <c r="F313" s="196"/>
      <c r="G313" s="196"/>
      <c r="H313" s="198"/>
      <c r="I313" s="199"/>
      <c r="J313" s="199"/>
      <c r="K313" s="199"/>
      <c r="L313" s="199"/>
      <c r="M313" s="199"/>
      <c r="N313" s="199"/>
      <c r="O313" s="199"/>
      <c r="P313" s="199"/>
      <c r="Q313" s="199"/>
      <c r="R313" s="199"/>
      <c r="S313" s="199"/>
      <c r="T313" s="199"/>
      <c r="U313" s="199"/>
      <c r="V313" s="199"/>
      <c r="W313" s="196"/>
      <c r="X313" s="196"/>
      <c r="Y313" s="196"/>
      <c r="Z313" s="196"/>
      <c r="AA313" s="196"/>
    </row>
    <row r="314" ht="15.75" customHeight="1" spans="1:27" x14ac:dyDescent="0.25">
      <c r="A314" s="196"/>
      <c r="B314" s="196"/>
      <c r="C314" s="196"/>
      <c r="D314" s="196"/>
      <c r="E314" s="196"/>
      <c r="F314" s="196"/>
      <c r="G314" s="196"/>
      <c r="H314" s="198"/>
      <c r="I314" s="199"/>
      <c r="J314" s="199"/>
      <c r="K314" s="199"/>
      <c r="L314" s="199"/>
      <c r="M314" s="199"/>
      <c r="N314" s="199"/>
      <c r="O314" s="199"/>
      <c r="P314" s="199"/>
      <c r="Q314" s="199"/>
      <c r="R314" s="199"/>
      <c r="S314" s="199"/>
      <c r="T314" s="199"/>
      <c r="U314" s="199"/>
      <c r="V314" s="199"/>
      <c r="W314" s="196"/>
      <c r="X314" s="196"/>
      <c r="Y314" s="196"/>
      <c r="Z314" s="196"/>
      <c r="AA314" s="196"/>
    </row>
    <row r="315" ht="15.75" customHeight="1" spans="1:27" x14ac:dyDescent="0.25">
      <c r="A315" s="196"/>
      <c r="B315" s="196"/>
      <c r="C315" s="196"/>
      <c r="D315" s="196"/>
      <c r="E315" s="196"/>
      <c r="F315" s="196"/>
      <c r="G315" s="196"/>
      <c r="H315" s="198"/>
      <c r="I315" s="199"/>
      <c r="J315" s="199"/>
      <c r="K315" s="199"/>
      <c r="L315" s="199"/>
      <c r="M315" s="199"/>
      <c r="N315" s="199"/>
      <c r="O315" s="199"/>
      <c r="P315" s="199"/>
      <c r="Q315" s="199"/>
      <c r="R315" s="199"/>
      <c r="S315" s="199"/>
      <c r="T315" s="199"/>
      <c r="U315" s="199"/>
      <c r="V315" s="199"/>
      <c r="W315" s="196"/>
      <c r="X315" s="196"/>
      <c r="Y315" s="196"/>
      <c r="Z315" s="196"/>
      <c r="AA315" s="196"/>
    </row>
    <row r="316" ht="15.75" customHeight="1" spans="1:27" x14ac:dyDescent="0.25">
      <c r="A316" s="196"/>
      <c r="B316" s="196"/>
      <c r="C316" s="196"/>
      <c r="D316" s="196"/>
      <c r="E316" s="196"/>
      <c r="F316" s="196"/>
      <c r="G316" s="196"/>
      <c r="H316" s="198"/>
      <c r="I316" s="199"/>
      <c r="J316" s="199"/>
      <c r="K316" s="199"/>
      <c r="L316" s="199"/>
      <c r="M316" s="199"/>
      <c r="N316" s="199"/>
      <c r="O316" s="199"/>
      <c r="P316" s="199"/>
      <c r="Q316" s="199"/>
      <c r="R316" s="199"/>
      <c r="S316" s="199"/>
      <c r="T316" s="199"/>
      <c r="U316" s="199"/>
      <c r="V316" s="199"/>
      <c r="W316" s="196"/>
      <c r="X316" s="196"/>
      <c r="Y316" s="196"/>
      <c r="Z316" s="196"/>
      <c r="AA316" s="196"/>
    </row>
    <row r="317" ht="15.75" customHeight="1" spans="1:27" x14ac:dyDescent="0.25">
      <c r="A317" s="196"/>
      <c r="B317" s="196"/>
      <c r="C317" s="196"/>
      <c r="D317" s="196"/>
      <c r="E317" s="196"/>
      <c r="F317" s="196"/>
      <c r="G317" s="196"/>
      <c r="H317" s="198"/>
      <c r="I317" s="199"/>
      <c r="J317" s="199"/>
      <c r="K317" s="199"/>
      <c r="L317" s="199"/>
      <c r="M317" s="199"/>
      <c r="N317" s="199"/>
      <c r="O317" s="199"/>
      <c r="P317" s="199"/>
      <c r="Q317" s="199"/>
      <c r="R317" s="199"/>
      <c r="S317" s="199"/>
      <c r="T317" s="199"/>
      <c r="U317" s="199"/>
      <c r="V317" s="199"/>
      <c r="W317" s="196"/>
      <c r="X317" s="196"/>
      <c r="Y317" s="196"/>
      <c r="Z317" s="196"/>
      <c r="AA317" s="196"/>
    </row>
    <row r="318" ht="15.75" customHeight="1" spans="1:27" x14ac:dyDescent="0.25">
      <c r="A318" s="196"/>
      <c r="B318" s="196"/>
      <c r="C318" s="196"/>
      <c r="D318" s="196"/>
      <c r="E318" s="196"/>
      <c r="F318" s="196"/>
      <c r="G318" s="196"/>
      <c r="H318" s="198"/>
      <c r="I318" s="199"/>
      <c r="J318" s="199"/>
      <c r="K318" s="199"/>
      <c r="L318" s="199"/>
      <c r="M318" s="199"/>
      <c r="N318" s="199"/>
      <c r="O318" s="199"/>
      <c r="P318" s="199"/>
      <c r="Q318" s="199"/>
      <c r="R318" s="199"/>
      <c r="S318" s="199"/>
      <c r="T318" s="199"/>
      <c r="U318" s="199"/>
      <c r="V318" s="199"/>
      <c r="W318" s="196"/>
      <c r="X318" s="196"/>
      <c r="Y318" s="196"/>
      <c r="Z318" s="196"/>
      <c r="AA318" s="196"/>
    </row>
    <row r="319" ht="15.75" customHeight="1" spans="1:27" x14ac:dyDescent="0.25">
      <c r="A319" s="196"/>
      <c r="B319" s="196"/>
      <c r="C319" s="196"/>
      <c r="D319" s="196"/>
      <c r="E319" s="196"/>
      <c r="F319" s="196"/>
      <c r="G319" s="196"/>
      <c r="H319" s="198"/>
      <c r="I319" s="199"/>
      <c r="J319" s="199"/>
      <c r="K319" s="199"/>
      <c r="L319" s="199"/>
      <c r="M319" s="199"/>
      <c r="N319" s="199"/>
      <c r="O319" s="199"/>
      <c r="P319" s="199"/>
      <c r="Q319" s="199"/>
      <c r="R319" s="199"/>
      <c r="S319" s="199"/>
      <c r="T319" s="199"/>
      <c r="U319" s="199"/>
      <c r="V319" s="199"/>
      <c r="W319" s="196"/>
      <c r="X319" s="196"/>
      <c r="Y319" s="196"/>
      <c r="Z319" s="196"/>
      <c r="AA319" s="196"/>
    </row>
    <row r="320" ht="15.75" customHeight="1" spans="1:27" x14ac:dyDescent="0.25">
      <c r="A320" s="196"/>
      <c r="B320" s="196"/>
      <c r="C320" s="196"/>
      <c r="D320" s="196"/>
      <c r="E320" s="196"/>
      <c r="F320" s="196"/>
      <c r="G320" s="196"/>
      <c r="H320" s="198"/>
      <c r="I320" s="199"/>
      <c r="J320" s="199"/>
      <c r="K320" s="199"/>
      <c r="L320" s="199"/>
      <c r="M320" s="199"/>
      <c r="N320" s="199"/>
      <c r="O320" s="199"/>
      <c r="P320" s="199"/>
      <c r="Q320" s="199"/>
      <c r="R320" s="199"/>
      <c r="S320" s="199"/>
      <c r="T320" s="199"/>
      <c r="U320" s="199"/>
      <c r="V320" s="199"/>
      <c r="W320" s="196"/>
      <c r="X320" s="196"/>
      <c r="Y320" s="196"/>
      <c r="Z320" s="196"/>
      <c r="AA320" s="196"/>
    </row>
    <row r="321" ht="15.75" customHeight="1" spans="1:27" x14ac:dyDescent="0.25">
      <c r="A321" s="196"/>
      <c r="B321" s="196"/>
      <c r="C321" s="196"/>
      <c r="D321" s="196"/>
      <c r="E321" s="196"/>
      <c r="F321" s="196"/>
      <c r="G321" s="196"/>
      <c r="H321" s="198"/>
      <c r="I321" s="199"/>
      <c r="J321" s="199"/>
      <c r="K321" s="199"/>
      <c r="L321" s="199"/>
      <c r="M321" s="199"/>
      <c r="N321" s="199"/>
      <c r="O321" s="199"/>
      <c r="P321" s="199"/>
      <c r="Q321" s="199"/>
      <c r="R321" s="199"/>
      <c r="S321" s="199"/>
      <c r="T321" s="199"/>
      <c r="U321" s="199"/>
      <c r="V321" s="199"/>
      <c r="W321" s="196"/>
      <c r="X321" s="196"/>
      <c r="Y321" s="196"/>
      <c r="Z321" s="196"/>
      <c r="AA321" s="196"/>
    </row>
    <row r="322" ht="15.75" customHeight="1" spans="1:27" x14ac:dyDescent="0.25">
      <c r="A322" s="196"/>
      <c r="B322" s="196"/>
      <c r="C322" s="196"/>
      <c r="D322" s="196"/>
      <c r="E322" s="196"/>
      <c r="F322" s="196"/>
      <c r="G322" s="196"/>
      <c r="H322" s="198"/>
      <c r="I322" s="199"/>
      <c r="J322" s="199"/>
      <c r="K322" s="199"/>
      <c r="L322" s="199"/>
      <c r="M322" s="199"/>
      <c r="N322" s="199"/>
      <c r="O322" s="199"/>
      <c r="P322" s="199"/>
      <c r="Q322" s="199"/>
      <c r="R322" s="199"/>
      <c r="S322" s="199"/>
      <c r="T322" s="199"/>
      <c r="U322" s="199"/>
      <c r="V322" s="199"/>
      <c r="W322" s="196"/>
      <c r="X322" s="196"/>
      <c r="Y322" s="196"/>
      <c r="Z322" s="196"/>
      <c r="AA322" s="196"/>
    </row>
    <row r="323" ht="15.75" customHeight="1" spans="1:27" x14ac:dyDescent="0.25">
      <c r="A323" s="196"/>
      <c r="B323" s="196"/>
      <c r="C323" s="196"/>
      <c r="D323" s="196"/>
      <c r="E323" s="196"/>
      <c r="F323" s="196"/>
      <c r="G323" s="196"/>
      <c r="H323" s="198"/>
      <c r="I323" s="199"/>
      <c r="J323" s="199"/>
      <c r="K323" s="199"/>
      <c r="L323" s="199"/>
      <c r="M323" s="199"/>
      <c r="N323" s="199"/>
      <c r="O323" s="199"/>
      <c r="P323" s="199"/>
      <c r="Q323" s="199"/>
      <c r="R323" s="199"/>
      <c r="S323" s="199"/>
      <c r="T323" s="199"/>
      <c r="U323" s="199"/>
      <c r="V323" s="199"/>
      <c r="W323" s="196"/>
      <c r="X323" s="196"/>
      <c r="Y323" s="196"/>
      <c r="Z323" s="196"/>
      <c r="AA323" s="196"/>
    </row>
    <row r="324" ht="15.75" customHeight="1" spans="1:27" x14ac:dyDescent="0.25">
      <c r="A324" s="196"/>
      <c r="B324" s="196"/>
      <c r="C324" s="196"/>
      <c r="D324" s="196"/>
      <c r="E324" s="196"/>
      <c r="F324" s="196"/>
      <c r="G324" s="196"/>
      <c r="H324" s="198"/>
      <c r="I324" s="199"/>
      <c r="J324" s="199"/>
      <c r="K324" s="199"/>
      <c r="L324" s="199"/>
      <c r="M324" s="199"/>
      <c r="N324" s="199"/>
      <c r="O324" s="199"/>
      <c r="P324" s="199"/>
      <c r="Q324" s="199"/>
      <c r="R324" s="199"/>
      <c r="S324" s="199"/>
      <c r="T324" s="199"/>
      <c r="U324" s="199"/>
      <c r="V324" s="199"/>
      <c r="W324" s="196"/>
      <c r="X324" s="196"/>
      <c r="Y324" s="196"/>
      <c r="Z324" s="196"/>
      <c r="AA324" s="196"/>
    </row>
    <row r="325" ht="15.75" customHeight="1" spans="1:27" x14ac:dyDescent="0.25">
      <c r="A325" s="196"/>
      <c r="B325" s="196"/>
      <c r="C325" s="196"/>
      <c r="D325" s="196"/>
      <c r="E325" s="196"/>
      <c r="F325" s="196"/>
      <c r="G325" s="196"/>
      <c r="H325" s="198"/>
      <c r="I325" s="199"/>
      <c r="J325" s="199"/>
      <c r="K325" s="199"/>
      <c r="L325" s="199"/>
      <c r="M325" s="199"/>
      <c r="N325" s="199"/>
      <c r="O325" s="199"/>
      <c r="P325" s="199"/>
      <c r="Q325" s="199"/>
      <c r="R325" s="199"/>
      <c r="S325" s="199"/>
      <c r="T325" s="199"/>
      <c r="U325" s="199"/>
      <c r="V325" s="199"/>
      <c r="W325" s="196"/>
      <c r="X325" s="196"/>
      <c r="Y325" s="196"/>
      <c r="Z325" s="196"/>
      <c r="AA325" s="196"/>
    </row>
    <row r="326" ht="15.75" customHeight="1" spans="1:27" x14ac:dyDescent="0.25">
      <c r="A326" s="196"/>
      <c r="B326" s="196"/>
      <c r="C326" s="196"/>
      <c r="D326" s="196"/>
      <c r="E326" s="196"/>
      <c r="F326" s="196"/>
      <c r="G326" s="196"/>
      <c r="H326" s="198"/>
      <c r="I326" s="199"/>
      <c r="J326" s="199"/>
      <c r="K326" s="199"/>
      <c r="L326" s="199"/>
      <c r="M326" s="199"/>
      <c r="N326" s="199"/>
      <c r="O326" s="199"/>
      <c r="P326" s="199"/>
      <c r="Q326" s="199"/>
      <c r="R326" s="199"/>
      <c r="S326" s="199"/>
      <c r="T326" s="199"/>
      <c r="U326" s="199"/>
      <c r="V326" s="199"/>
      <c r="W326" s="196"/>
      <c r="X326" s="196"/>
      <c r="Y326" s="196"/>
      <c r="Z326" s="196"/>
      <c r="AA326" s="196"/>
    </row>
    <row r="327" ht="15.75" customHeight="1" spans="1:27" x14ac:dyDescent="0.25">
      <c r="A327" s="196"/>
      <c r="B327" s="196"/>
      <c r="C327" s="196"/>
      <c r="D327" s="196"/>
      <c r="E327" s="196"/>
      <c r="F327" s="196"/>
      <c r="G327" s="196"/>
      <c r="H327" s="198"/>
      <c r="I327" s="199"/>
      <c r="J327" s="199"/>
      <c r="K327" s="199"/>
      <c r="L327" s="199"/>
      <c r="M327" s="199"/>
      <c r="N327" s="199"/>
      <c r="O327" s="199"/>
      <c r="P327" s="199"/>
      <c r="Q327" s="199"/>
      <c r="R327" s="199"/>
      <c r="S327" s="199"/>
      <c r="T327" s="199"/>
      <c r="U327" s="199"/>
      <c r="V327" s="199"/>
      <c r="W327" s="196"/>
      <c r="X327" s="196"/>
      <c r="Y327" s="196"/>
      <c r="Z327" s="196"/>
      <c r="AA327" s="196"/>
    </row>
    <row r="328" ht="15.75" customHeight="1" spans="1:27" x14ac:dyDescent="0.25">
      <c r="A328" s="196"/>
      <c r="B328" s="196"/>
      <c r="C328" s="196"/>
      <c r="D328" s="196"/>
      <c r="E328" s="196"/>
      <c r="F328" s="196"/>
      <c r="G328" s="196"/>
      <c r="H328" s="198"/>
      <c r="I328" s="199"/>
      <c r="J328" s="199"/>
      <c r="K328" s="199"/>
      <c r="L328" s="199"/>
      <c r="M328" s="199"/>
      <c r="N328" s="199"/>
      <c r="O328" s="199"/>
      <c r="P328" s="199"/>
      <c r="Q328" s="199"/>
      <c r="R328" s="199"/>
      <c r="S328" s="199"/>
      <c r="T328" s="199"/>
      <c r="U328" s="199"/>
      <c r="V328" s="199"/>
      <c r="W328" s="196"/>
      <c r="X328" s="196"/>
      <c r="Y328" s="196"/>
      <c r="Z328" s="196"/>
      <c r="AA328" s="196"/>
    </row>
    <row r="329" ht="15.75" customHeight="1" spans="1:27" x14ac:dyDescent="0.25">
      <c r="A329" s="196"/>
      <c r="B329" s="196"/>
      <c r="C329" s="196"/>
      <c r="D329" s="196"/>
      <c r="E329" s="196"/>
      <c r="F329" s="196"/>
      <c r="G329" s="196"/>
      <c r="H329" s="198"/>
      <c r="I329" s="199"/>
      <c r="J329" s="199"/>
      <c r="K329" s="199"/>
      <c r="L329" s="199"/>
      <c r="M329" s="199"/>
      <c r="N329" s="199"/>
      <c r="O329" s="199"/>
      <c r="P329" s="199"/>
      <c r="Q329" s="199"/>
      <c r="R329" s="199"/>
      <c r="S329" s="199"/>
      <c r="T329" s="199"/>
      <c r="U329" s="199"/>
      <c r="V329" s="199"/>
      <c r="W329" s="196"/>
      <c r="X329" s="196"/>
      <c r="Y329" s="196"/>
      <c r="Z329" s="196"/>
      <c r="AA329" s="196"/>
    </row>
    <row r="330" ht="15.75" customHeight="1" spans="1:27" x14ac:dyDescent="0.25">
      <c r="A330" s="196"/>
      <c r="B330" s="196"/>
      <c r="C330" s="196"/>
      <c r="D330" s="196"/>
      <c r="E330" s="196"/>
      <c r="F330" s="196"/>
      <c r="G330" s="196"/>
      <c r="H330" s="198"/>
      <c r="I330" s="199"/>
      <c r="J330" s="199"/>
      <c r="K330" s="199"/>
      <c r="L330" s="199"/>
      <c r="M330" s="199"/>
      <c r="N330" s="199"/>
      <c r="O330" s="199"/>
      <c r="P330" s="199"/>
      <c r="Q330" s="199"/>
      <c r="R330" s="199"/>
      <c r="S330" s="199"/>
      <c r="T330" s="199"/>
      <c r="U330" s="199"/>
      <c r="V330" s="199"/>
      <c r="W330" s="196"/>
      <c r="X330" s="196"/>
      <c r="Y330" s="196"/>
      <c r="Z330" s="196"/>
      <c r="AA330" s="196"/>
    </row>
    <row r="331" ht="15.75" customHeight="1" spans="1:27" x14ac:dyDescent="0.25">
      <c r="A331" s="196"/>
      <c r="B331" s="196"/>
      <c r="C331" s="196"/>
      <c r="D331" s="196"/>
      <c r="E331" s="196"/>
      <c r="F331" s="196"/>
      <c r="G331" s="196"/>
      <c r="H331" s="198"/>
      <c r="I331" s="199"/>
      <c r="J331" s="199"/>
      <c r="K331" s="199"/>
      <c r="L331" s="199"/>
      <c r="M331" s="199"/>
      <c r="N331" s="199"/>
      <c r="O331" s="199"/>
      <c r="P331" s="199"/>
      <c r="Q331" s="199"/>
      <c r="R331" s="199"/>
      <c r="S331" s="199"/>
      <c r="T331" s="199"/>
      <c r="U331" s="199"/>
      <c r="V331" s="199"/>
      <c r="W331" s="196"/>
      <c r="X331" s="196"/>
      <c r="Y331" s="196"/>
      <c r="Z331" s="196"/>
      <c r="AA331" s="196"/>
    </row>
    <row r="332" ht="15.75" customHeight="1" spans="1:27" x14ac:dyDescent="0.25">
      <c r="A332" s="196"/>
      <c r="B332" s="196"/>
      <c r="C332" s="196"/>
      <c r="D332" s="196"/>
      <c r="E332" s="196"/>
      <c r="F332" s="196"/>
      <c r="G332" s="196"/>
      <c r="H332" s="198"/>
      <c r="I332" s="199"/>
      <c r="J332" s="199"/>
      <c r="K332" s="199"/>
      <c r="L332" s="199"/>
      <c r="M332" s="199"/>
      <c r="N332" s="199"/>
      <c r="O332" s="199"/>
      <c r="P332" s="199"/>
      <c r="Q332" s="199"/>
      <c r="R332" s="199"/>
      <c r="S332" s="199"/>
      <c r="T332" s="199"/>
      <c r="U332" s="199"/>
      <c r="V332" s="199"/>
      <c r="W332" s="196"/>
      <c r="X332" s="196"/>
      <c r="Y332" s="196"/>
      <c r="Z332" s="196"/>
      <c r="AA332" s="196"/>
    </row>
    <row r="333" ht="15.75" customHeight="1" spans="1:27" x14ac:dyDescent="0.25">
      <c r="A333" s="196"/>
      <c r="B333" s="196"/>
      <c r="C333" s="196"/>
      <c r="D333" s="196"/>
      <c r="E333" s="196"/>
      <c r="F333" s="196"/>
      <c r="G333" s="196"/>
      <c r="H333" s="198"/>
      <c r="I333" s="199"/>
      <c r="J333" s="199"/>
      <c r="K333" s="199"/>
      <c r="L333" s="199"/>
      <c r="M333" s="199"/>
      <c r="N333" s="199"/>
      <c r="O333" s="199"/>
      <c r="P333" s="199"/>
      <c r="Q333" s="199"/>
      <c r="R333" s="199"/>
      <c r="S333" s="199"/>
      <c r="T333" s="199"/>
      <c r="U333" s="199"/>
      <c r="V333" s="199"/>
      <c r="W333" s="196"/>
      <c r="X333" s="196"/>
      <c r="Y333" s="196"/>
      <c r="Z333" s="196"/>
      <c r="AA333" s="196"/>
    </row>
    <row r="334" ht="15.75" customHeight="1" spans="1:27" x14ac:dyDescent="0.25">
      <c r="A334" s="196"/>
      <c r="B334" s="196"/>
      <c r="C334" s="196"/>
      <c r="D334" s="196"/>
      <c r="E334" s="196"/>
      <c r="F334" s="196"/>
      <c r="G334" s="196"/>
      <c r="H334" s="198"/>
      <c r="I334" s="199"/>
      <c r="J334" s="199"/>
      <c r="K334" s="199"/>
      <c r="L334" s="199"/>
      <c r="M334" s="199"/>
      <c r="N334" s="199"/>
      <c r="O334" s="199"/>
      <c r="P334" s="199"/>
      <c r="Q334" s="199"/>
      <c r="R334" s="199"/>
      <c r="S334" s="199"/>
      <c r="T334" s="199"/>
      <c r="U334" s="199"/>
      <c r="V334" s="199"/>
      <c r="W334" s="196"/>
      <c r="X334" s="196"/>
      <c r="Y334" s="196"/>
      <c r="Z334" s="196"/>
      <c r="AA334" s="196"/>
    </row>
    <row r="335" ht="15.75" customHeight="1" spans="1:27" x14ac:dyDescent="0.25">
      <c r="A335" s="196"/>
      <c r="B335" s="196"/>
      <c r="C335" s="196"/>
      <c r="D335" s="196"/>
      <c r="E335" s="196"/>
      <c r="F335" s="196"/>
      <c r="G335" s="196"/>
      <c r="H335" s="198"/>
      <c r="I335" s="199"/>
      <c r="J335" s="199"/>
      <c r="K335" s="199"/>
      <c r="L335" s="199"/>
      <c r="M335" s="199"/>
      <c r="N335" s="199"/>
      <c r="O335" s="199"/>
      <c r="P335" s="199"/>
      <c r="Q335" s="199"/>
      <c r="R335" s="199"/>
      <c r="S335" s="199"/>
      <c r="T335" s="199"/>
      <c r="U335" s="199"/>
      <c r="V335" s="199"/>
      <c r="W335" s="196"/>
      <c r="X335" s="196"/>
      <c r="Y335" s="196"/>
      <c r="Z335" s="196"/>
      <c r="AA335" s="196"/>
    </row>
    <row r="336" ht="15.75" customHeight="1" spans="1:27" x14ac:dyDescent="0.25">
      <c r="A336" s="196"/>
      <c r="B336" s="196"/>
      <c r="C336" s="196"/>
      <c r="D336" s="196"/>
      <c r="E336" s="196"/>
      <c r="F336" s="196"/>
      <c r="G336" s="196"/>
      <c r="H336" s="198"/>
      <c r="I336" s="199"/>
      <c r="J336" s="199"/>
      <c r="K336" s="199"/>
      <c r="L336" s="199"/>
      <c r="M336" s="199"/>
      <c r="N336" s="199"/>
      <c r="O336" s="199"/>
      <c r="P336" s="199"/>
      <c r="Q336" s="199"/>
      <c r="R336" s="199"/>
      <c r="S336" s="199"/>
      <c r="T336" s="199"/>
      <c r="U336" s="199"/>
      <c r="V336" s="199"/>
      <c r="W336" s="196"/>
      <c r="X336" s="196"/>
      <c r="Y336" s="196"/>
      <c r="Z336" s="196"/>
      <c r="AA336" s="196"/>
    </row>
    <row r="337" ht="15.75" customHeight="1" spans="1:27" x14ac:dyDescent="0.25">
      <c r="A337" s="196"/>
      <c r="B337" s="196"/>
      <c r="C337" s="196"/>
      <c r="D337" s="196"/>
      <c r="E337" s="196"/>
      <c r="F337" s="196"/>
      <c r="G337" s="196"/>
      <c r="H337" s="198"/>
      <c r="I337" s="199"/>
      <c r="J337" s="199"/>
      <c r="K337" s="199"/>
      <c r="L337" s="199"/>
      <c r="M337" s="199"/>
      <c r="N337" s="199"/>
      <c r="O337" s="199"/>
      <c r="P337" s="199"/>
      <c r="Q337" s="199"/>
      <c r="R337" s="199"/>
      <c r="S337" s="199"/>
      <c r="T337" s="199"/>
      <c r="U337" s="199"/>
      <c r="V337" s="199"/>
      <c r="W337" s="196"/>
      <c r="X337" s="196"/>
      <c r="Y337" s="196"/>
      <c r="Z337" s="196"/>
      <c r="AA337" s="196"/>
    </row>
    <row r="338" ht="15.75" customHeight="1" spans="1:27" x14ac:dyDescent="0.25">
      <c r="A338" s="196"/>
      <c r="B338" s="196"/>
      <c r="C338" s="196"/>
      <c r="D338" s="196"/>
      <c r="E338" s="196"/>
      <c r="F338" s="196"/>
      <c r="G338" s="196"/>
      <c r="H338" s="198"/>
      <c r="I338" s="199"/>
      <c r="J338" s="199"/>
      <c r="K338" s="199"/>
      <c r="L338" s="199"/>
      <c r="M338" s="199"/>
      <c r="N338" s="199"/>
      <c r="O338" s="199"/>
      <c r="P338" s="199"/>
      <c r="Q338" s="199"/>
      <c r="R338" s="199"/>
      <c r="S338" s="199"/>
      <c r="T338" s="199"/>
      <c r="U338" s="199"/>
      <c r="V338" s="199"/>
      <c r="W338" s="196"/>
      <c r="X338" s="196"/>
      <c r="Y338" s="196"/>
      <c r="Z338" s="196"/>
      <c r="AA338" s="196"/>
    </row>
    <row r="339" ht="15.75" customHeight="1" spans="1:27" x14ac:dyDescent="0.25">
      <c r="A339" s="196"/>
      <c r="B339" s="196"/>
      <c r="C339" s="196"/>
      <c r="D339" s="196"/>
      <c r="E339" s="196"/>
      <c r="F339" s="196"/>
      <c r="G339" s="196"/>
      <c r="H339" s="198"/>
      <c r="I339" s="199"/>
      <c r="J339" s="199"/>
      <c r="K339" s="199"/>
      <c r="L339" s="199"/>
      <c r="M339" s="199"/>
      <c r="N339" s="199"/>
      <c r="O339" s="199"/>
      <c r="P339" s="199"/>
      <c r="Q339" s="199"/>
      <c r="R339" s="199"/>
      <c r="S339" s="199"/>
      <c r="T339" s="199"/>
      <c r="U339" s="199"/>
      <c r="V339" s="199"/>
      <c r="W339" s="196"/>
      <c r="X339" s="196"/>
      <c r="Y339" s="196"/>
      <c r="Z339" s="196"/>
      <c r="AA339" s="196"/>
    </row>
    <row r="340" ht="15.75" customHeight="1" spans="1:27" x14ac:dyDescent="0.25">
      <c r="A340" s="196"/>
      <c r="B340" s="196"/>
      <c r="C340" s="196"/>
      <c r="D340" s="196"/>
      <c r="E340" s="196"/>
      <c r="F340" s="196"/>
      <c r="G340" s="196"/>
      <c r="H340" s="198"/>
      <c r="I340" s="199"/>
      <c r="J340" s="199"/>
      <c r="K340" s="199"/>
      <c r="L340" s="199"/>
      <c r="M340" s="199"/>
      <c r="N340" s="199"/>
      <c r="O340" s="199"/>
      <c r="P340" s="199"/>
      <c r="Q340" s="199"/>
      <c r="R340" s="199"/>
      <c r="S340" s="199"/>
      <c r="T340" s="199"/>
      <c r="U340" s="199"/>
      <c r="V340" s="199"/>
      <c r="W340" s="196"/>
      <c r="X340" s="196"/>
      <c r="Y340" s="196"/>
      <c r="Z340" s="196"/>
      <c r="AA340" s="196"/>
    </row>
    <row r="341" ht="15.75" customHeight="1" spans="1:27" x14ac:dyDescent="0.25">
      <c r="A341" s="196"/>
      <c r="B341" s="196"/>
      <c r="C341" s="196"/>
      <c r="D341" s="196"/>
      <c r="E341" s="196"/>
      <c r="F341" s="196"/>
      <c r="G341" s="196"/>
      <c r="H341" s="198"/>
      <c r="I341" s="199"/>
      <c r="J341" s="199"/>
      <c r="K341" s="199"/>
      <c r="L341" s="199"/>
      <c r="M341" s="199"/>
      <c r="N341" s="199"/>
      <c r="O341" s="199"/>
      <c r="P341" s="199"/>
      <c r="Q341" s="199"/>
      <c r="R341" s="199"/>
      <c r="S341" s="199"/>
      <c r="T341" s="199"/>
      <c r="U341" s="199"/>
      <c r="V341" s="199"/>
      <c r="W341" s="196"/>
      <c r="X341" s="196"/>
      <c r="Y341" s="196"/>
      <c r="Z341" s="196"/>
      <c r="AA341" s="196"/>
    </row>
    <row r="342" ht="15.75" customHeight="1" spans="1:27" x14ac:dyDescent="0.25">
      <c r="A342" s="196"/>
      <c r="B342" s="196"/>
      <c r="C342" s="196"/>
      <c r="D342" s="196"/>
      <c r="E342" s="196"/>
      <c r="F342" s="196"/>
      <c r="G342" s="196"/>
      <c r="H342" s="198"/>
      <c r="I342" s="199"/>
      <c r="J342" s="199"/>
      <c r="K342" s="199"/>
      <c r="L342" s="199"/>
      <c r="M342" s="199"/>
      <c r="N342" s="199"/>
      <c r="O342" s="199"/>
      <c r="P342" s="199"/>
      <c r="Q342" s="199"/>
      <c r="R342" s="199"/>
      <c r="S342" s="199"/>
      <c r="T342" s="199"/>
      <c r="U342" s="199"/>
      <c r="V342" s="199"/>
      <c r="W342" s="196"/>
      <c r="X342" s="196"/>
      <c r="Y342" s="196"/>
      <c r="Z342" s="196"/>
      <c r="AA342" s="196"/>
    </row>
    <row r="343" ht="15.75" customHeight="1" spans="1:27" x14ac:dyDescent="0.25">
      <c r="A343" s="196"/>
      <c r="B343" s="196"/>
      <c r="C343" s="196"/>
      <c r="D343" s="196"/>
      <c r="E343" s="196"/>
      <c r="F343" s="196"/>
      <c r="G343" s="196"/>
      <c r="H343" s="198"/>
      <c r="I343" s="199"/>
      <c r="J343" s="199"/>
      <c r="K343" s="199"/>
      <c r="L343" s="199"/>
      <c r="M343" s="199"/>
      <c r="N343" s="199"/>
      <c r="O343" s="199"/>
      <c r="P343" s="199"/>
      <c r="Q343" s="199"/>
      <c r="R343" s="199"/>
      <c r="S343" s="199"/>
      <c r="T343" s="199"/>
      <c r="U343" s="199"/>
      <c r="V343" s="199"/>
      <c r="W343" s="196"/>
      <c r="X343" s="196"/>
      <c r="Y343" s="196"/>
      <c r="Z343" s="196"/>
      <c r="AA343" s="196"/>
    </row>
    <row r="344" ht="15.75" customHeight="1" spans="1:27" x14ac:dyDescent="0.25">
      <c r="A344" s="196"/>
      <c r="B344" s="196"/>
      <c r="C344" s="196"/>
      <c r="D344" s="196"/>
      <c r="E344" s="196"/>
      <c r="F344" s="196"/>
      <c r="G344" s="196"/>
      <c r="H344" s="198"/>
      <c r="I344" s="199"/>
      <c r="J344" s="199"/>
      <c r="K344" s="199"/>
      <c r="L344" s="199"/>
      <c r="M344" s="199"/>
      <c r="N344" s="199"/>
      <c r="O344" s="199"/>
      <c r="P344" s="199"/>
      <c r="Q344" s="199"/>
      <c r="R344" s="199"/>
      <c r="S344" s="199"/>
      <c r="T344" s="199"/>
      <c r="U344" s="199"/>
      <c r="V344" s="199"/>
      <c r="W344" s="196"/>
      <c r="X344" s="196"/>
      <c r="Y344" s="196"/>
      <c r="Z344" s="196"/>
      <c r="AA344" s="196"/>
    </row>
    <row r="345" ht="15.75" customHeight="1" spans="1:27" x14ac:dyDescent="0.25">
      <c r="A345" s="196"/>
      <c r="B345" s="196"/>
      <c r="C345" s="196"/>
      <c r="D345" s="196"/>
      <c r="E345" s="196"/>
      <c r="F345" s="196"/>
      <c r="G345" s="196"/>
      <c r="H345" s="198"/>
      <c r="I345" s="199"/>
      <c r="J345" s="199"/>
      <c r="K345" s="199"/>
      <c r="L345" s="199"/>
      <c r="M345" s="199"/>
      <c r="N345" s="199"/>
      <c r="O345" s="199"/>
      <c r="P345" s="199"/>
      <c r="Q345" s="199"/>
      <c r="R345" s="199"/>
      <c r="S345" s="199"/>
      <c r="T345" s="199"/>
      <c r="U345" s="199"/>
      <c r="V345" s="199"/>
      <c r="W345" s="196"/>
      <c r="X345" s="196"/>
      <c r="Y345" s="196"/>
      <c r="Z345" s="196"/>
      <c r="AA345" s="196"/>
    </row>
    <row r="346" ht="15.75" customHeight="1" spans="1:27" x14ac:dyDescent="0.25">
      <c r="A346" s="196"/>
      <c r="B346" s="196"/>
      <c r="C346" s="196"/>
      <c r="D346" s="196"/>
      <c r="E346" s="196"/>
      <c r="F346" s="196"/>
      <c r="G346" s="196"/>
      <c r="H346" s="198"/>
      <c r="I346" s="199"/>
      <c r="J346" s="199"/>
      <c r="K346" s="199"/>
      <c r="L346" s="199"/>
      <c r="M346" s="199"/>
      <c r="N346" s="199"/>
      <c r="O346" s="199"/>
      <c r="P346" s="199"/>
      <c r="Q346" s="199"/>
      <c r="R346" s="199"/>
      <c r="S346" s="199"/>
      <c r="T346" s="199"/>
      <c r="U346" s="199"/>
      <c r="V346" s="199"/>
      <c r="W346" s="196"/>
      <c r="X346" s="196"/>
      <c r="Y346" s="196"/>
      <c r="Z346" s="196"/>
      <c r="AA346" s="196"/>
    </row>
    <row r="347" ht="15.75" customHeight="1" spans="1:27" x14ac:dyDescent="0.25">
      <c r="A347" s="196"/>
      <c r="B347" s="196"/>
      <c r="C347" s="196"/>
      <c r="D347" s="196"/>
      <c r="E347" s="196"/>
      <c r="F347" s="196"/>
      <c r="G347" s="196"/>
      <c r="H347" s="198"/>
      <c r="I347" s="199"/>
      <c r="J347" s="199"/>
      <c r="K347" s="199"/>
      <c r="L347" s="199"/>
      <c r="M347" s="199"/>
      <c r="N347" s="199"/>
      <c r="O347" s="199"/>
      <c r="P347" s="199"/>
      <c r="Q347" s="199"/>
      <c r="R347" s="199"/>
      <c r="S347" s="199"/>
      <c r="T347" s="199"/>
      <c r="U347" s="199"/>
      <c r="V347" s="199"/>
      <c r="W347" s="196"/>
      <c r="X347" s="196"/>
      <c r="Y347" s="196"/>
      <c r="Z347" s="196"/>
      <c r="AA347" s="196"/>
    </row>
    <row r="348" ht="15.75" customHeight="1" spans="1:27" x14ac:dyDescent="0.25">
      <c r="A348" s="196"/>
      <c r="B348" s="196"/>
      <c r="C348" s="196"/>
      <c r="D348" s="196"/>
      <c r="E348" s="196"/>
      <c r="F348" s="196"/>
      <c r="G348" s="196"/>
      <c r="H348" s="198"/>
      <c r="I348" s="199"/>
      <c r="J348" s="199"/>
      <c r="K348" s="199"/>
      <c r="L348" s="199"/>
      <c r="M348" s="199"/>
      <c r="N348" s="199"/>
      <c r="O348" s="199"/>
      <c r="P348" s="199"/>
      <c r="Q348" s="199"/>
      <c r="R348" s="199"/>
      <c r="S348" s="199"/>
      <c r="T348" s="199"/>
      <c r="U348" s="199"/>
      <c r="V348" s="199"/>
      <c r="W348" s="196"/>
      <c r="X348" s="196"/>
      <c r="Y348" s="196"/>
      <c r="Z348" s="196"/>
      <c r="AA348" s="196"/>
    </row>
    <row r="349" ht="15.75" customHeight="1" spans="1:27" x14ac:dyDescent="0.25">
      <c r="A349" s="196"/>
      <c r="B349" s="196"/>
      <c r="C349" s="196"/>
      <c r="D349" s="196"/>
      <c r="E349" s="196"/>
      <c r="F349" s="196"/>
      <c r="G349" s="196"/>
      <c r="H349" s="198"/>
      <c r="I349" s="199"/>
      <c r="J349" s="199"/>
      <c r="K349" s="199"/>
      <c r="L349" s="199"/>
      <c r="M349" s="199"/>
      <c r="N349" s="199"/>
      <c r="O349" s="199"/>
      <c r="P349" s="199"/>
      <c r="Q349" s="199"/>
      <c r="R349" s="199"/>
      <c r="S349" s="199"/>
      <c r="T349" s="199"/>
      <c r="U349" s="199"/>
      <c r="V349" s="199"/>
      <c r="W349" s="196"/>
      <c r="X349" s="196"/>
      <c r="Y349" s="196"/>
      <c r="Z349" s="196"/>
      <c r="AA349" s="196"/>
    </row>
    <row r="350" ht="15.75" customHeight="1" spans="1:27" x14ac:dyDescent="0.25">
      <c r="A350" s="196"/>
      <c r="B350" s="196"/>
      <c r="C350" s="196"/>
      <c r="D350" s="196"/>
      <c r="E350" s="196"/>
      <c r="F350" s="196"/>
      <c r="G350" s="196"/>
      <c r="H350" s="198"/>
      <c r="I350" s="199"/>
      <c r="J350" s="199"/>
      <c r="K350" s="199"/>
      <c r="L350" s="199"/>
      <c r="M350" s="199"/>
      <c r="N350" s="199"/>
      <c r="O350" s="199"/>
      <c r="P350" s="199"/>
      <c r="Q350" s="199"/>
      <c r="R350" s="199"/>
      <c r="S350" s="199"/>
      <c r="T350" s="199"/>
      <c r="U350" s="199"/>
      <c r="V350" s="199"/>
      <c r="W350" s="196"/>
      <c r="X350" s="196"/>
      <c r="Y350" s="196"/>
      <c r="Z350" s="196"/>
      <c r="AA350" s="196"/>
    </row>
    <row r="351" ht="15.75" customHeight="1" spans="1:27" x14ac:dyDescent="0.25">
      <c r="A351" s="196"/>
      <c r="B351" s="196"/>
      <c r="C351" s="196"/>
      <c r="D351" s="196"/>
      <c r="E351" s="196"/>
      <c r="F351" s="196"/>
      <c r="G351" s="196"/>
      <c r="H351" s="198"/>
      <c r="I351" s="199"/>
      <c r="J351" s="199"/>
      <c r="K351" s="199"/>
      <c r="L351" s="199"/>
      <c r="M351" s="199"/>
      <c r="N351" s="199"/>
      <c r="O351" s="199"/>
      <c r="P351" s="199"/>
      <c r="Q351" s="199"/>
      <c r="R351" s="199"/>
      <c r="S351" s="199"/>
      <c r="T351" s="199"/>
      <c r="U351" s="199"/>
      <c r="V351" s="199"/>
      <c r="W351" s="196"/>
      <c r="X351" s="196"/>
      <c r="Y351" s="196"/>
      <c r="Z351" s="196"/>
      <c r="AA351" s="196"/>
    </row>
    <row r="352" ht="15.75" customHeight="1" spans="1:27" x14ac:dyDescent="0.25">
      <c r="A352" s="196"/>
      <c r="B352" s="196"/>
      <c r="C352" s="196"/>
      <c r="D352" s="196"/>
      <c r="E352" s="196"/>
      <c r="F352" s="196"/>
      <c r="G352" s="196"/>
      <c r="H352" s="198"/>
      <c r="I352" s="199"/>
      <c r="J352" s="199"/>
      <c r="K352" s="199"/>
      <c r="L352" s="199"/>
      <c r="M352" s="199"/>
      <c r="N352" s="199"/>
      <c r="O352" s="199"/>
      <c r="P352" s="199"/>
      <c r="Q352" s="199"/>
      <c r="R352" s="199"/>
      <c r="S352" s="199"/>
      <c r="T352" s="199"/>
      <c r="U352" s="199"/>
      <c r="V352" s="199"/>
      <c r="W352" s="196"/>
      <c r="X352" s="196"/>
      <c r="Y352" s="196"/>
      <c r="Z352" s="196"/>
      <c r="AA352" s="196"/>
    </row>
    <row r="353" ht="15.75" customHeight="1" spans="1:27" x14ac:dyDescent="0.25">
      <c r="A353" s="196"/>
      <c r="B353" s="196"/>
      <c r="C353" s="196"/>
      <c r="D353" s="196"/>
      <c r="E353" s="196"/>
      <c r="F353" s="196"/>
      <c r="G353" s="196"/>
      <c r="H353" s="198"/>
      <c r="I353" s="199"/>
      <c r="J353" s="199"/>
      <c r="K353" s="199"/>
      <c r="L353" s="199"/>
      <c r="M353" s="199"/>
      <c r="N353" s="199"/>
      <c r="O353" s="199"/>
      <c r="P353" s="199"/>
      <c r="Q353" s="199"/>
      <c r="R353" s="199"/>
      <c r="S353" s="199"/>
      <c r="T353" s="199"/>
      <c r="U353" s="199"/>
      <c r="V353" s="199"/>
      <c r="W353" s="196"/>
      <c r="X353" s="196"/>
      <c r="Y353" s="196"/>
      <c r="Z353" s="196"/>
      <c r="AA353" s="196"/>
    </row>
    <row r="354" ht="15.75" customHeight="1" spans="1:27" x14ac:dyDescent="0.25">
      <c r="A354" s="196"/>
      <c r="B354" s="196"/>
      <c r="C354" s="196"/>
      <c r="D354" s="196"/>
      <c r="E354" s="196"/>
      <c r="F354" s="196"/>
      <c r="G354" s="196"/>
      <c r="H354" s="198"/>
      <c r="I354" s="199"/>
      <c r="J354" s="199"/>
      <c r="K354" s="199"/>
      <c r="L354" s="199"/>
      <c r="M354" s="199"/>
      <c r="N354" s="199"/>
      <c r="O354" s="199"/>
      <c r="P354" s="199"/>
      <c r="Q354" s="199"/>
      <c r="R354" s="199"/>
      <c r="S354" s="199"/>
      <c r="T354" s="199"/>
      <c r="U354" s="199"/>
      <c r="V354" s="199"/>
      <c r="W354" s="196"/>
      <c r="X354" s="196"/>
      <c r="Y354" s="196"/>
      <c r="Z354" s="196"/>
      <c r="AA354" s="196"/>
    </row>
    <row r="355" ht="15.75" customHeight="1" spans="1:27" x14ac:dyDescent="0.25">
      <c r="A355" s="196"/>
      <c r="B355" s="196"/>
      <c r="C355" s="196"/>
      <c r="D355" s="196"/>
      <c r="E355" s="196"/>
      <c r="F355" s="196"/>
      <c r="G355" s="196"/>
      <c r="H355" s="198"/>
      <c r="I355" s="199"/>
      <c r="J355" s="199"/>
      <c r="K355" s="199"/>
      <c r="L355" s="199"/>
      <c r="M355" s="199"/>
      <c r="N355" s="199"/>
      <c r="O355" s="199"/>
      <c r="P355" s="199"/>
      <c r="Q355" s="199"/>
      <c r="R355" s="199"/>
      <c r="S355" s="199"/>
      <c r="T355" s="199"/>
      <c r="U355" s="199"/>
      <c r="V355" s="199"/>
      <c r="W355" s="196"/>
      <c r="X355" s="196"/>
      <c r="Y355" s="196"/>
      <c r="Z355" s="196"/>
      <c r="AA355" s="196"/>
    </row>
    <row r="356" ht="15.75" customHeight="1" spans="1:27" x14ac:dyDescent="0.25">
      <c r="A356" s="196"/>
      <c r="B356" s="196"/>
      <c r="C356" s="196"/>
      <c r="D356" s="196"/>
      <c r="E356" s="196"/>
      <c r="F356" s="196"/>
      <c r="G356" s="196"/>
      <c r="H356" s="198"/>
      <c r="I356" s="199"/>
      <c r="J356" s="199"/>
      <c r="K356" s="199"/>
      <c r="L356" s="199"/>
      <c r="M356" s="199"/>
      <c r="N356" s="199"/>
      <c r="O356" s="199"/>
      <c r="P356" s="199"/>
      <c r="Q356" s="199"/>
      <c r="R356" s="199"/>
      <c r="S356" s="199"/>
      <c r="T356" s="199"/>
      <c r="U356" s="199"/>
      <c r="V356" s="199"/>
      <c r="W356" s="196"/>
      <c r="X356" s="196"/>
      <c r="Y356" s="196"/>
      <c r="Z356" s="196"/>
      <c r="AA356" s="196"/>
    </row>
    <row r="357" ht="15.75" customHeight="1" spans="1:27" x14ac:dyDescent="0.25">
      <c r="A357" s="196"/>
      <c r="B357" s="196"/>
      <c r="C357" s="196"/>
      <c r="D357" s="196"/>
      <c r="E357" s="196"/>
      <c r="F357" s="196"/>
      <c r="G357" s="196"/>
      <c r="H357" s="198"/>
      <c r="I357" s="199"/>
      <c r="J357" s="199"/>
      <c r="K357" s="199"/>
      <c r="L357" s="199"/>
      <c r="M357" s="199"/>
      <c r="N357" s="199"/>
      <c r="O357" s="199"/>
      <c r="P357" s="199"/>
      <c r="Q357" s="199"/>
      <c r="R357" s="199"/>
      <c r="S357" s="199"/>
      <c r="T357" s="199"/>
      <c r="U357" s="199"/>
      <c r="V357" s="199"/>
      <c r="W357" s="196"/>
      <c r="X357" s="196"/>
      <c r="Y357" s="196"/>
      <c r="Z357" s="196"/>
      <c r="AA357" s="196"/>
    </row>
    <row r="358" ht="15.75" customHeight="1" spans="1:27" x14ac:dyDescent="0.25">
      <c r="A358" s="196"/>
      <c r="B358" s="196"/>
      <c r="C358" s="196"/>
      <c r="D358" s="196"/>
      <c r="E358" s="196"/>
      <c r="F358" s="196"/>
      <c r="G358" s="196"/>
      <c r="H358" s="198"/>
      <c r="I358" s="199"/>
      <c r="J358" s="199"/>
      <c r="K358" s="199"/>
      <c r="L358" s="199"/>
      <c r="M358" s="199"/>
      <c r="N358" s="199"/>
      <c r="O358" s="199"/>
      <c r="P358" s="199"/>
      <c r="Q358" s="199"/>
      <c r="R358" s="199"/>
      <c r="S358" s="199"/>
      <c r="T358" s="199"/>
      <c r="U358" s="199"/>
      <c r="V358" s="199"/>
      <c r="W358" s="196"/>
      <c r="X358" s="196"/>
      <c r="Y358" s="196"/>
      <c r="Z358" s="196"/>
      <c r="AA358" s="196"/>
    </row>
    <row r="359" ht="15.75" customHeight="1" spans="1:27" x14ac:dyDescent="0.25">
      <c r="A359" s="196"/>
      <c r="B359" s="196"/>
      <c r="C359" s="196"/>
      <c r="D359" s="196"/>
      <c r="E359" s="196"/>
      <c r="F359" s="196"/>
      <c r="G359" s="196"/>
      <c r="H359" s="198"/>
      <c r="I359" s="199"/>
      <c r="J359" s="199"/>
      <c r="K359" s="199"/>
      <c r="L359" s="199"/>
      <c r="M359" s="199"/>
      <c r="N359" s="199"/>
      <c r="O359" s="199"/>
      <c r="P359" s="199"/>
      <c r="Q359" s="199"/>
      <c r="R359" s="199"/>
      <c r="S359" s="199"/>
      <c r="T359" s="199"/>
      <c r="U359" s="199"/>
      <c r="V359" s="199"/>
      <c r="W359" s="196"/>
      <c r="X359" s="196"/>
      <c r="Y359" s="196"/>
      <c r="Z359" s="196"/>
      <c r="AA359" s="196"/>
    </row>
    <row r="360" ht="15.75" customHeight="1" spans="1:27" x14ac:dyDescent="0.25">
      <c r="A360" s="196"/>
      <c r="B360" s="196"/>
      <c r="C360" s="196"/>
      <c r="D360" s="196"/>
      <c r="E360" s="196"/>
      <c r="F360" s="196"/>
      <c r="G360" s="196"/>
      <c r="H360" s="198"/>
      <c r="I360" s="199"/>
      <c r="J360" s="199"/>
      <c r="K360" s="199"/>
      <c r="L360" s="199"/>
      <c r="M360" s="199"/>
      <c r="N360" s="199"/>
      <c r="O360" s="199"/>
      <c r="P360" s="199"/>
      <c r="Q360" s="199"/>
      <c r="R360" s="199"/>
      <c r="S360" s="199"/>
      <c r="T360" s="199"/>
      <c r="U360" s="199"/>
      <c r="V360" s="199"/>
      <c r="W360" s="196"/>
      <c r="X360" s="196"/>
      <c r="Y360" s="196"/>
      <c r="Z360" s="196"/>
      <c r="AA360" s="196"/>
    </row>
    <row r="361" ht="15.75" customHeight="1" spans="1:27" x14ac:dyDescent="0.25">
      <c r="A361" s="196"/>
      <c r="B361" s="196"/>
      <c r="C361" s="196"/>
      <c r="D361" s="196"/>
      <c r="E361" s="196"/>
      <c r="F361" s="196"/>
      <c r="G361" s="196"/>
      <c r="H361" s="198"/>
      <c r="I361" s="199"/>
      <c r="J361" s="199"/>
      <c r="K361" s="199"/>
      <c r="L361" s="199"/>
      <c r="M361" s="199"/>
      <c r="N361" s="199"/>
      <c r="O361" s="199"/>
      <c r="P361" s="199"/>
      <c r="Q361" s="199"/>
      <c r="R361" s="199"/>
      <c r="S361" s="199"/>
      <c r="T361" s="199"/>
      <c r="U361" s="199"/>
      <c r="V361" s="199"/>
      <c r="W361" s="196"/>
      <c r="X361" s="196"/>
      <c r="Y361" s="196"/>
      <c r="Z361" s="196"/>
      <c r="AA361" s="196"/>
    </row>
    <row r="362" ht="15.75" customHeight="1" spans="1:27" x14ac:dyDescent="0.25">
      <c r="A362" s="196"/>
      <c r="B362" s="196"/>
      <c r="C362" s="196"/>
      <c r="D362" s="196"/>
      <c r="E362" s="196"/>
      <c r="F362" s="196"/>
      <c r="G362" s="196"/>
      <c r="H362" s="198"/>
      <c r="I362" s="199"/>
      <c r="J362" s="199"/>
      <c r="K362" s="199"/>
      <c r="L362" s="199"/>
      <c r="M362" s="199"/>
      <c r="N362" s="199"/>
      <c r="O362" s="199"/>
      <c r="P362" s="199"/>
      <c r="Q362" s="199"/>
      <c r="R362" s="199"/>
      <c r="S362" s="199"/>
      <c r="T362" s="199"/>
      <c r="U362" s="199"/>
      <c r="V362" s="199"/>
      <c r="W362" s="196"/>
      <c r="X362" s="196"/>
      <c r="Y362" s="196"/>
      <c r="Z362" s="196"/>
      <c r="AA362" s="196"/>
    </row>
    <row r="363" ht="15.75" customHeight="1" spans="1:27" x14ac:dyDescent="0.25">
      <c r="A363" s="196"/>
      <c r="B363" s="196"/>
      <c r="C363" s="196"/>
      <c r="D363" s="196"/>
      <c r="E363" s="196"/>
      <c r="F363" s="196"/>
      <c r="G363" s="196"/>
      <c r="H363" s="198"/>
      <c r="I363" s="199"/>
      <c r="J363" s="199"/>
      <c r="K363" s="199"/>
      <c r="L363" s="199"/>
      <c r="M363" s="199"/>
      <c r="N363" s="199"/>
      <c r="O363" s="199"/>
      <c r="P363" s="199"/>
      <c r="Q363" s="199"/>
      <c r="R363" s="199"/>
      <c r="S363" s="199"/>
      <c r="T363" s="199"/>
      <c r="U363" s="199"/>
      <c r="V363" s="199"/>
      <c r="W363" s="196"/>
      <c r="X363" s="196"/>
      <c r="Y363" s="196"/>
      <c r="Z363" s="196"/>
      <c r="AA363" s="196"/>
    </row>
    <row r="364" ht="15.75" customHeight="1" spans="1:27" x14ac:dyDescent="0.25">
      <c r="A364" s="196"/>
      <c r="B364" s="196"/>
      <c r="C364" s="196"/>
      <c r="D364" s="196"/>
      <c r="E364" s="196"/>
      <c r="F364" s="196"/>
      <c r="G364" s="196"/>
      <c r="H364" s="198"/>
      <c r="I364" s="199"/>
      <c r="J364" s="199"/>
      <c r="K364" s="199"/>
      <c r="L364" s="199"/>
      <c r="M364" s="199"/>
      <c r="N364" s="199"/>
      <c r="O364" s="199"/>
      <c r="P364" s="199"/>
      <c r="Q364" s="199"/>
      <c r="R364" s="199"/>
      <c r="S364" s="199"/>
      <c r="T364" s="199"/>
      <c r="U364" s="199"/>
      <c r="V364" s="199"/>
      <c r="W364" s="196"/>
      <c r="X364" s="196"/>
      <c r="Y364" s="196"/>
      <c r="Z364" s="196"/>
      <c r="AA364" s="196"/>
    </row>
    <row r="365" ht="15.75" customHeight="1" spans="1:27" x14ac:dyDescent="0.25">
      <c r="A365" s="196"/>
      <c r="B365" s="196"/>
      <c r="C365" s="196"/>
      <c r="D365" s="196"/>
      <c r="E365" s="196"/>
      <c r="F365" s="196"/>
      <c r="G365" s="196"/>
      <c r="H365" s="198"/>
      <c r="I365" s="199"/>
      <c r="J365" s="199"/>
      <c r="K365" s="199"/>
      <c r="L365" s="199"/>
      <c r="M365" s="199"/>
      <c r="N365" s="199"/>
      <c r="O365" s="199"/>
      <c r="P365" s="199"/>
      <c r="Q365" s="199"/>
      <c r="R365" s="199"/>
      <c r="S365" s="199"/>
      <c r="T365" s="199"/>
      <c r="U365" s="199"/>
      <c r="V365" s="199"/>
      <c r="W365" s="196"/>
      <c r="X365" s="196"/>
      <c r="Y365" s="196"/>
      <c r="Z365" s="196"/>
      <c r="AA365" s="196"/>
    </row>
    <row r="366" ht="15.75" customHeight="1" spans="1:27" x14ac:dyDescent="0.25">
      <c r="A366" s="196"/>
      <c r="B366" s="196"/>
      <c r="C366" s="196"/>
      <c r="D366" s="196"/>
      <c r="E366" s="196"/>
      <c r="F366" s="196"/>
      <c r="G366" s="196"/>
      <c r="H366" s="198"/>
      <c r="I366" s="199"/>
      <c r="J366" s="199"/>
      <c r="K366" s="199"/>
      <c r="L366" s="199"/>
      <c r="M366" s="199"/>
      <c r="N366" s="199"/>
      <c r="O366" s="199"/>
      <c r="P366" s="199"/>
      <c r="Q366" s="199"/>
      <c r="R366" s="199"/>
      <c r="S366" s="199"/>
      <c r="T366" s="199"/>
      <c r="U366" s="199"/>
      <c r="V366" s="199"/>
      <c r="W366" s="196"/>
      <c r="X366" s="196"/>
      <c r="Y366" s="196"/>
      <c r="Z366" s="196"/>
      <c r="AA366" s="196"/>
    </row>
    <row r="367" ht="15.75" customHeight="1" spans="1:27" x14ac:dyDescent="0.25">
      <c r="A367" s="196"/>
      <c r="B367" s="196"/>
      <c r="C367" s="196"/>
      <c r="D367" s="196"/>
      <c r="E367" s="196"/>
      <c r="F367" s="196"/>
      <c r="G367" s="196"/>
      <c r="H367" s="198"/>
      <c r="I367" s="199"/>
      <c r="J367" s="199"/>
      <c r="K367" s="199"/>
      <c r="L367" s="199"/>
      <c r="M367" s="199"/>
      <c r="N367" s="199"/>
      <c r="O367" s="199"/>
      <c r="P367" s="199"/>
      <c r="Q367" s="199"/>
      <c r="R367" s="199"/>
      <c r="S367" s="199"/>
      <c r="T367" s="199"/>
      <c r="U367" s="199"/>
      <c r="V367" s="199"/>
      <c r="W367" s="196"/>
      <c r="X367" s="196"/>
      <c r="Y367" s="196"/>
      <c r="Z367" s="196"/>
      <c r="AA367" s="196"/>
    </row>
    <row r="368" ht="15.75" customHeight="1" spans="1:27" x14ac:dyDescent="0.25">
      <c r="A368" s="196"/>
      <c r="B368" s="196"/>
      <c r="C368" s="196"/>
      <c r="D368" s="196"/>
      <c r="E368" s="196"/>
      <c r="F368" s="196"/>
      <c r="G368" s="196"/>
      <c r="H368" s="198"/>
      <c r="I368" s="199"/>
      <c r="J368" s="199"/>
      <c r="K368" s="199"/>
      <c r="L368" s="199"/>
      <c r="M368" s="199"/>
      <c r="N368" s="199"/>
      <c r="O368" s="199"/>
      <c r="P368" s="199"/>
      <c r="Q368" s="199"/>
      <c r="R368" s="199"/>
      <c r="S368" s="199"/>
      <c r="T368" s="199"/>
      <c r="U368" s="199"/>
      <c r="V368" s="199"/>
      <c r="W368" s="196"/>
      <c r="X368" s="196"/>
      <c r="Y368" s="196"/>
      <c r="Z368" s="196"/>
      <c r="AA368" s="196"/>
    </row>
    <row r="369" ht="15.75" customHeight="1" spans="1:27" x14ac:dyDescent="0.25">
      <c r="A369" s="196"/>
      <c r="B369" s="196"/>
      <c r="C369" s="196"/>
      <c r="D369" s="196"/>
      <c r="E369" s="196"/>
      <c r="F369" s="196"/>
      <c r="G369" s="196"/>
      <c r="H369" s="198"/>
      <c r="I369" s="199"/>
      <c r="J369" s="199"/>
      <c r="K369" s="199"/>
      <c r="L369" s="199"/>
      <c r="M369" s="199"/>
      <c r="N369" s="199"/>
      <c r="O369" s="199"/>
      <c r="P369" s="199"/>
      <c r="Q369" s="199"/>
      <c r="R369" s="199"/>
      <c r="S369" s="199"/>
      <c r="T369" s="199"/>
      <c r="U369" s="199"/>
      <c r="V369" s="199"/>
      <c r="W369" s="196"/>
      <c r="X369" s="196"/>
      <c r="Y369" s="196"/>
      <c r="Z369" s="196"/>
      <c r="AA369" s="196"/>
    </row>
    <row r="370" ht="15.75" customHeight="1" spans="1:27" x14ac:dyDescent="0.25">
      <c r="A370" s="196"/>
      <c r="B370" s="196"/>
      <c r="C370" s="196"/>
      <c r="D370" s="196"/>
      <c r="E370" s="196"/>
      <c r="F370" s="196"/>
      <c r="G370" s="196"/>
      <c r="H370" s="198"/>
      <c r="I370" s="199"/>
      <c r="J370" s="199"/>
      <c r="K370" s="199"/>
      <c r="L370" s="199"/>
      <c r="M370" s="199"/>
      <c r="N370" s="199"/>
      <c r="O370" s="199"/>
      <c r="P370" s="199"/>
      <c r="Q370" s="199"/>
      <c r="R370" s="199"/>
      <c r="S370" s="199"/>
      <c r="T370" s="199"/>
      <c r="U370" s="199"/>
      <c r="V370" s="199"/>
      <c r="W370" s="196"/>
      <c r="X370" s="196"/>
      <c r="Y370" s="196"/>
      <c r="Z370" s="196"/>
      <c r="AA370" s="196"/>
    </row>
    <row r="371" ht="15.75" customHeight="1" spans="1:27" x14ac:dyDescent="0.25">
      <c r="A371" s="196"/>
      <c r="B371" s="196"/>
      <c r="C371" s="196"/>
      <c r="D371" s="196"/>
      <c r="E371" s="196"/>
      <c r="F371" s="196"/>
      <c r="G371" s="196"/>
      <c r="H371" s="198"/>
      <c r="I371" s="199"/>
      <c r="J371" s="199"/>
      <c r="K371" s="199"/>
      <c r="L371" s="199"/>
      <c r="M371" s="199"/>
      <c r="N371" s="199"/>
      <c r="O371" s="199"/>
      <c r="P371" s="199"/>
      <c r="Q371" s="199"/>
      <c r="R371" s="199"/>
      <c r="S371" s="199"/>
      <c r="T371" s="199"/>
      <c r="U371" s="199"/>
      <c r="V371" s="199"/>
      <c r="W371" s="196"/>
      <c r="X371" s="196"/>
      <c r="Y371" s="196"/>
      <c r="Z371" s="196"/>
      <c r="AA371" s="196"/>
    </row>
    <row r="372" ht="15.75" customHeight="1" spans="1:27" x14ac:dyDescent="0.25">
      <c r="A372" s="196"/>
      <c r="B372" s="196"/>
      <c r="C372" s="196"/>
      <c r="D372" s="196"/>
      <c r="E372" s="196"/>
      <c r="F372" s="196"/>
      <c r="G372" s="196"/>
      <c r="H372" s="198"/>
      <c r="I372" s="199"/>
      <c r="J372" s="199"/>
      <c r="K372" s="199"/>
      <c r="L372" s="199"/>
      <c r="M372" s="199"/>
      <c r="N372" s="199"/>
      <c r="O372" s="199"/>
      <c r="P372" s="199"/>
      <c r="Q372" s="199"/>
      <c r="R372" s="199"/>
      <c r="S372" s="199"/>
      <c r="T372" s="199"/>
      <c r="U372" s="199"/>
      <c r="V372" s="199"/>
      <c r="W372" s="196"/>
      <c r="X372" s="196"/>
      <c r="Y372" s="196"/>
      <c r="Z372" s="196"/>
      <c r="AA372" s="196"/>
    </row>
    <row r="373" ht="15.75" customHeight="1" spans="1:27" x14ac:dyDescent="0.25">
      <c r="A373" s="196"/>
      <c r="B373" s="196"/>
      <c r="C373" s="196"/>
      <c r="D373" s="196"/>
      <c r="E373" s="196"/>
      <c r="F373" s="196"/>
      <c r="G373" s="196"/>
      <c r="H373" s="198"/>
      <c r="I373" s="199"/>
      <c r="J373" s="199"/>
      <c r="K373" s="199"/>
      <c r="L373" s="199"/>
      <c r="M373" s="199"/>
      <c r="N373" s="199"/>
      <c r="O373" s="199"/>
      <c r="P373" s="199"/>
      <c r="Q373" s="199"/>
      <c r="R373" s="199"/>
      <c r="S373" s="199"/>
      <c r="T373" s="199"/>
      <c r="U373" s="199"/>
      <c r="V373" s="199"/>
      <c r="W373" s="196"/>
      <c r="X373" s="196"/>
      <c r="Y373" s="196"/>
      <c r="Z373" s="196"/>
      <c r="AA373" s="196"/>
    </row>
    <row r="374" ht="15.75" customHeight="1" spans="1:27" x14ac:dyDescent="0.25">
      <c r="A374" s="196"/>
      <c r="B374" s="196"/>
      <c r="C374" s="196"/>
      <c r="D374" s="196"/>
      <c r="E374" s="196"/>
      <c r="F374" s="196"/>
      <c r="G374" s="196"/>
      <c r="H374" s="198"/>
      <c r="I374" s="199"/>
      <c r="J374" s="199"/>
      <c r="K374" s="199"/>
      <c r="L374" s="199"/>
      <c r="M374" s="199"/>
      <c r="N374" s="199"/>
      <c r="O374" s="199"/>
      <c r="P374" s="199"/>
      <c r="Q374" s="199"/>
      <c r="R374" s="199"/>
      <c r="S374" s="199"/>
      <c r="T374" s="199"/>
      <c r="U374" s="199"/>
      <c r="V374" s="199"/>
      <c r="W374" s="196"/>
      <c r="X374" s="196"/>
      <c r="Y374" s="196"/>
      <c r="Z374" s="196"/>
      <c r="AA374" s="196"/>
    </row>
    <row r="375" ht="15.75" customHeight="1" spans="1:27" x14ac:dyDescent="0.25">
      <c r="A375" s="196"/>
      <c r="B375" s="196"/>
      <c r="C375" s="196"/>
      <c r="D375" s="196"/>
      <c r="E375" s="196"/>
      <c r="F375" s="196"/>
      <c r="G375" s="196"/>
      <c r="H375" s="198"/>
      <c r="I375" s="199"/>
      <c r="J375" s="199"/>
      <c r="K375" s="199"/>
      <c r="L375" s="199"/>
      <c r="M375" s="199"/>
      <c r="N375" s="199"/>
      <c r="O375" s="199"/>
      <c r="P375" s="199"/>
      <c r="Q375" s="199"/>
      <c r="R375" s="199"/>
      <c r="S375" s="199"/>
      <c r="T375" s="199"/>
      <c r="U375" s="199"/>
      <c r="V375" s="199"/>
      <c r="W375" s="196"/>
      <c r="X375" s="196"/>
      <c r="Y375" s="196"/>
      <c r="Z375" s="196"/>
      <c r="AA375" s="196"/>
    </row>
    <row r="376" ht="15.75" customHeight="1" spans="1:27" x14ac:dyDescent="0.25">
      <c r="A376" s="196"/>
      <c r="B376" s="196"/>
      <c r="C376" s="196"/>
      <c r="D376" s="196"/>
      <c r="E376" s="196"/>
      <c r="F376" s="196"/>
      <c r="G376" s="196"/>
      <c r="H376" s="198"/>
      <c r="I376" s="199"/>
      <c r="J376" s="199"/>
      <c r="K376" s="199"/>
      <c r="L376" s="199"/>
      <c r="M376" s="199"/>
      <c r="N376" s="199"/>
      <c r="O376" s="199"/>
      <c r="P376" s="199"/>
      <c r="Q376" s="199"/>
      <c r="R376" s="199"/>
      <c r="S376" s="199"/>
      <c r="T376" s="199"/>
      <c r="U376" s="199"/>
      <c r="V376" s="199"/>
      <c r="W376" s="196"/>
      <c r="X376" s="196"/>
      <c r="Y376" s="196"/>
      <c r="Z376" s="196"/>
      <c r="AA376" s="196"/>
    </row>
    <row r="377" ht="15.75" customHeight="1" spans="1:27" x14ac:dyDescent="0.25">
      <c r="A377" s="196"/>
      <c r="B377" s="196"/>
      <c r="C377" s="196"/>
      <c r="D377" s="196"/>
      <c r="E377" s="196"/>
      <c r="F377" s="196"/>
      <c r="G377" s="196"/>
      <c r="H377" s="198"/>
      <c r="I377" s="199"/>
      <c r="J377" s="199"/>
      <c r="K377" s="199"/>
      <c r="L377" s="199"/>
      <c r="M377" s="199"/>
      <c r="N377" s="199"/>
      <c r="O377" s="199"/>
      <c r="P377" s="199"/>
      <c r="Q377" s="199"/>
      <c r="R377" s="199"/>
      <c r="S377" s="199"/>
      <c r="T377" s="199"/>
      <c r="U377" s="199"/>
      <c r="V377" s="199"/>
      <c r="W377" s="196"/>
      <c r="X377" s="196"/>
      <c r="Y377" s="196"/>
      <c r="Z377" s="196"/>
      <c r="AA377" s="196"/>
    </row>
    <row r="378" ht="15.75" customHeight="1" spans="1:27" x14ac:dyDescent="0.25">
      <c r="A378" s="196"/>
      <c r="B378" s="196"/>
      <c r="C378" s="196"/>
      <c r="D378" s="196"/>
      <c r="E378" s="196"/>
      <c r="F378" s="196"/>
      <c r="G378" s="196"/>
      <c r="H378" s="198"/>
      <c r="I378" s="199"/>
      <c r="J378" s="199"/>
      <c r="K378" s="199"/>
      <c r="L378" s="199"/>
      <c r="M378" s="199"/>
      <c r="N378" s="199"/>
      <c r="O378" s="199"/>
      <c r="P378" s="199"/>
      <c r="Q378" s="199"/>
      <c r="R378" s="199"/>
      <c r="S378" s="199"/>
      <c r="T378" s="199"/>
      <c r="U378" s="199"/>
      <c r="V378" s="199"/>
      <c r="W378" s="196"/>
      <c r="X378" s="196"/>
      <c r="Y378" s="196"/>
      <c r="Z378" s="196"/>
      <c r="AA378" s="196"/>
    </row>
    <row r="379" ht="15.75" customHeight="1" spans="1:27" x14ac:dyDescent="0.25">
      <c r="A379" s="196"/>
      <c r="B379" s="196"/>
      <c r="C379" s="196"/>
      <c r="D379" s="196"/>
      <c r="E379" s="196"/>
      <c r="F379" s="196"/>
      <c r="G379" s="196"/>
      <c r="H379" s="198"/>
      <c r="I379" s="199"/>
      <c r="J379" s="199"/>
      <c r="K379" s="199"/>
      <c r="L379" s="199"/>
      <c r="M379" s="199"/>
      <c r="N379" s="199"/>
      <c r="O379" s="199"/>
      <c r="P379" s="199"/>
      <c r="Q379" s="199"/>
      <c r="R379" s="199"/>
      <c r="S379" s="199"/>
      <c r="T379" s="199"/>
      <c r="U379" s="199"/>
      <c r="V379" s="199"/>
      <c r="W379" s="196"/>
      <c r="X379" s="196"/>
      <c r="Y379" s="196"/>
      <c r="Z379" s="196"/>
      <c r="AA379" s="196"/>
    </row>
    <row r="380" ht="15.75" customHeight="1" spans="1:27" x14ac:dyDescent="0.25">
      <c r="A380" s="196"/>
      <c r="B380" s="196"/>
      <c r="C380" s="196"/>
      <c r="D380" s="196"/>
      <c r="E380" s="196"/>
      <c r="F380" s="196"/>
      <c r="G380" s="196"/>
      <c r="H380" s="198"/>
      <c r="I380" s="199"/>
      <c r="J380" s="199"/>
      <c r="K380" s="199"/>
      <c r="L380" s="199"/>
      <c r="M380" s="199"/>
      <c r="N380" s="199"/>
      <c r="O380" s="199"/>
      <c r="P380" s="199"/>
      <c r="Q380" s="199"/>
      <c r="R380" s="199"/>
      <c r="S380" s="199"/>
      <c r="T380" s="199"/>
      <c r="U380" s="199"/>
      <c r="V380" s="199"/>
      <c r="W380" s="196"/>
      <c r="X380" s="196"/>
      <c r="Y380" s="196"/>
      <c r="Z380" s="196"/>
      <c r="AA380" s="196"/>
    </row>
    <row r="381" ht="15.75" customHeight="1" spans="1:27" x14ac:dyDescent="0.25">
      <c r="A381" s="196"/>
      <c r="B381" s="196"/>
      <c r="C381" s="196"/>
      <c r="D381" s="196"/>
      <c r="E381" s="196"/>
      <c r="F381" s="196"/>
      <c r="G381" s="196"/>
      <c r="H381" s="198"/>
      <c r="I381" s="199"/>
      <c r="J381" s="199"/>
      <c r="K381" s="199"/>
      <c r="L381" s="199"/>
      <c r="M381" s="199"/>
      <c r="N381" s="199"/>
      <c r="O381" s="199"/>
      <c r="P381" s="199"/>
      <c r="Q381" s="199"/>
      <c r="R381" s="199"/>
      <c r="S381" s="199"/>
      <c r="T381" s="199"/>
      <c r="U381" s="199"/>
      <c r="V381" s="199"/>
      <c r="W381" s="196"/>
      <c r="X381" s="196"/>
      <c r="Y381" s="196"/>
      <c r="Z381" s="196"/>
      <c r="AA381" s="196"/>
    </row>
    <row r="382" ht="15.75" customHeight="1" spans="1:27" x14ac:dyDescent="0.25">
      <c r="A382" s="196"/>
      <c r="B382" s="196"/>
      <c r="C382" s="196"/>
      <c r="D382" s="196"/>
      <c r="E382" s="196"/>
      <c r="F382" s="196"/>
      <c r="G382" s="196"/>
      <c r="H382" s="198"/>
      <c r="I382" s="199"/>
      <c r="J382" s="199"/>
      <c r="K382" s="199"/>
      <c r="L382" s="199"/>
      <c r="M382" s="199"/>
      <c r="N382" s="199"/>
      <c r="O382" s="199"/>
      <c r="P382" s="199"/>
      <c r="Q382" s="199"/>
      <c r="R382" s="199"/>
      <c r="S382" s="199"/>
      <c r="T382" s="199"/>
      <c r="U382" s="199"/>
      <c r="V382" s="199"/>
      <c r="W382" s="196"/>
      <c r="X382" s="196"/>
      <c r="Y382" s="196"/>
      <c r="Z382" s="196"/>
      <c r="AA382" s="196"/>
    </row>
    <row r="383" ht="15.75" customHeight="1" spans="1:27" x14ac:dyDescent="0.25">
      <c r="A383" s="196"/>
      <c r="B383" s="196"/>
      <c r="C383" s="196"/>
      <c r="D383" s="196"/>
      <c r="E383" s="196"/>
      <c r="F383" s="196"/>
      <c r="G383" s="196"/>
      <c r="H383" s="198"/>
      <c r="I383" s="199"/>
      <c r="J383" s="199"/>
      <c r="K383" s="199"/>
      <c r="L383" s="199"/>
      <c r="M383" s="199"/>
      <c r="N383" s="199"/>
      <c r="O383" s="199"/>
      <c r="P383" s="199"/>
      <c r="Q383" s="199"/>
      <c r="R383" s="199"/>
      <c r="S383" s="199"/>
      <c r="T383" s="199"/>
      <c r="U383" s="199"/>
      <c r="V383" s="199"/>
      <c r="W383" s="196"/>
      <c r="X383" s="196"/>
      <c r="Y383" s="196"/>
      <c r="Z383" s="196"/>
      <c r="AA383" s="196"/>
    </row>
    <row r="384" ht="15.75" customHeight="1" spans="1:27" x14ac:dyDescent="0.25">
      <c r="A384" s="196"/>
      <c r="B384" s="196"/>
      <c r="C384" s="196"/>
      <c r="D384" s="196"/>
      <c r="E384" s="196"/>
      <c r="F384" s="196"/>
      <c r="G384" s="196"/>
      <c r="H384" s="198"/>
      <c r="I384" s="199"/>
      <c r="J384" s="199"/>
      <c r="K384" s="199"/>
      <c r="L384" s="199"/>
      <c r="M384" s="199"/>
      <c r="N384" s="199"/>
      <c r="O384" s="199"/>
      <c r="P384" s="199"/>
      <c r="Q384" s="199"/>
      <c r="R384" s="199"/>
      <c r="S384" s="199"/>
      <c r="T384" s="199"/>
      <c r="U384" s="199"/>
      <c r="V384" s="199"/>
      <c r="W384" s="196"/>
      <c r="X384" s="196"/>
      <c r="Y384" s="196"/>
      <c r="Z384" s="196"/>
      <c r="AA384" s="196"/>
    </row>
    <row r="385" ht="15.75" customHeight="1" spans="1:27" x14ac:dyDescent="0.25">
      <c r="A385" s="196"/>
      <c r="B385" s="196"/>
      <c r="C385" s="196"/>
      <c r="D385" s="196"/>
      <c r="E385" s="196"/>
      <c r="F385" s="196"/>
      <c r="G385" s="196"/>
      <c r="H385" s="198"/>
      <c r="I385" s="199"/>
      <c r="J385" s="199"/>
      <c r="K385" s="199"/>
      <c r="L385" s="199"/>
      <c r="M385" s="199"/>
      <c r="N385" s="199"/>
      <c r="O385" s="199"/>
      <c r="P385" s="199"/>
      <c r="Q385" s="199"/>
      <c r="R385" s="199"/>
      <c r="S385" s="199"/>
      <c r="T385" s="199"/>
      <c r="U385" s="199"/>
      <c r="V385" s="199"/>
      <c r="W385" s="196"/>
      <c r="X385" s="196"/>
      <c r="Y385" s="196"/>
      <c r="Z385" s="196"/>
      <c r="AA385" s="196"/>
    </row>
    <row r="386" ht="15.75" customHeight="1" spans="1:27" x14ac:dyDescent="0.25">
      <c r="A386" s="196"/>
      <c r="B386" s="196"/>
      <c r="C386" s="196"/>
      <c r="D386" s="196"/>
      <c r="E386" s="196"/>
      <c r="F386" s="196"/>
      <c r="G386" s="196"/>
      <c r="H386" s="198"/>
      <c r="I386" s="199"/>
      <c r="J386" s="199"/>
      <c r="K386" s="199"/>
      <c r="L386" s="199"/>
      <c r="M386" s="199"/>
      <c r="N386" s="199"/>
      <c r="O386" s="199"/>
      <c r="P386" s="199"/>
      <c r="Q386" s="199"/>
      <c r="R386" s="199"/>
      <c r="S386" s="199"/>
      <c r="T386" s="199"/>
      <c r="U386" s="199"/>
      <c r="V386" s="199"/>
      <c r="W386" s="196"/>
      <c r="X386" s="196"/>
      <c r="Y386" s="196"/>
      <c r="Z386" s="196"/>
      <c r="AA386" s="196"/>
    </row>
    <row r="387" ht="15.75" customHeight="1" spans="1:27" x14ac:dyDescent="0.25">
      <c r="A387" s="196"/>
      <c r="B387" s="196"/>
      <c r="C387" s="196"/>
      <c r="D387" s="196"/>
      <c r="E387" s="196"/>
      <c r="F387" s="196"/>
      <c r="G387" s="196"/>
      <c r="H387" s="198"/>
      <c r="I387" s="199"/>
      <c r="J387" s="199"/>
      <c r="K387" s="199"/>
      <c r="L387" s="199"/>
      <c r="M387" s="199"/>
      <c r="N387" s="199"/>
      <c r="O387" s="199"/>
      <c r="P387" s="199"/>
      <c r="Q387" s="199"/>
      <c r="R387" s="199"/>
      <c r="S387" s="199"/>
      <c r="T387" s="199"/>
      <c r="U387" s="199"/>
      <c r="V387" s="199"/>
      <c r="W387" s="196"/>
      <c r="X387" s="196"/>
      <c r="Y387" s="196"/>
      <c r="Z387" s="196"/>
      <c r="AA387" s="196"/>
    </row>
    <row r="388" ht="15.75" customHeight="1" spans="1:27" x14ac:dyDescent="0.25">
      <c r="A388" s="196"/>
      <c r="B388" s="196"/>
      <c r="C388" s="196"/>
      <c r="D388" s="196"/>
      <c r="E388" s="196"/>
      <c r="F388" s="196"/>
      <c r="G388" s="196"/>
      <c r="H388" s="198"/>
      <c r="I388" s="199"/>
      <c r="J388" s="199"/>
      <c r="K388" s="199"/>
      <c r="L388" s="199"/>
      <c r="M388" s="199"/>
      <c r="N388" s="199"/>
      <c r="O388" s="199"/>
      <c r="P388" s="199"/>
      <c r="Q388" s="199"/>
      <c r="R388" s="199"/>
      <c r="S388" s="199"/>
      <c r="T388" s="199"/>
      <c r="U388" s="199"/>
      <c r="V388" s="199"/>
      <c r="W388" s="196"/>
      <c r="X388" s="196"/>
      <c r="Y388" s="196"/>
      <c r="Z388" s="196"/>
      <c r="AA388" s="196"/>
    </row>
    <row r="389" ht="15.75" customHeight="1" spans="1:27" x14ac:dyDescent="0.25">
      <c r="A389" s="196"/>
      <c r="B389" s="196"/>
      <c r="C389" s="196"/>
      <c r="D389" s="196"/>
      <c r="E389" s="196"/>
      <c r="F389" s="196"/>
      <c r="G389" s="196"/>
      <c r="H389" s="198"/>
      <c r="I389" s="199"/>
      <c r="J389" s="199"/>
      <c r="K389" s="199"/>
      <c r="L389" s="199"/>
      <c r="M389" s="199"/>
      <c r="N389" s="199"/>
      <c r="O389" s="199"/>
      <c r="P389" s="199"/>
      <c r="Q389" s="199"/>
      <c r="R389" s="199"/>
      <c r="S389" s="199"/>
      <c r="T389" s="199"/>
      <c r="U389" s="199"/>
      <c r="V389" s="199"/>
      <c r="W389" s="196"/>
      <c r="X389" s="196"/>
      <c r="Y389" s="196"/>
      <c r="Z389" s="196"/>
      <c r="AA389" s="196"/>
    </row>
    <row r="390" ht="15.75" customHeight="1" spans="1:27" x14ac:dyDescent="0.25">
      <c r="A390" s="196"/>
      <c r="B390" s="196"/>
      <c r="C390" s="196"/>
      <c r="D390" s="196"/>
      <c r="E390" s="196"/>
      <c r="F390" s="196"/>
      <c r="G390" s="196"/>
      <c r="H390" s="198"/>
      <c r="I390" s="199"/>
      <c r="J390" s="199"/>
      <c r="K390" s="199"/>
      <c r="L390" s="199"/>
      <c r="M390" s="199"/>
      <c r="N390" s="199"/>
      <c r="O390" s="199"/>
      <c r="P390" s="199"/>
      <c r="Q390" s="199"/>
      <c r="R390" s="199"/>
      <c r="S390" s="199"/>
      <c r="T390" s="199"/>
      <c r="U390" s="199"/>
      <c r="V390" s="199"/>
      <c r="W390" s="196"/>
      <c r="X390" s="196"/>
      <c r="Y390" s="196"/>
      <c r="Z390" s="196"/>
      <c r="AA390" s="196"/>
    </row>
    <row r="391" ht="15.75" customHeight="1" spans="1:27" x14ac:dyDescent="0.25">
      <c r="A391" s="196"/>
      <c r="B391" s="196"/>
      <c r="C391" s="196"/>
      <c r="D391" s="196"/>
      <c r="E391" s="196"/>
      <c r="F391" s="196"/>
      <c r="G391" s="196"/>
      <c r="H391" s="198"/>
      <c r="I391" s="199"/>
      <c r="J391" s="199"/>
      <c r="K391" s="199"/>
      <c r="L391" s="199"/>
      <c r="M391" s="199"/>
      <c r="N391" s="199"/>
      <c r="O391" s="199"/>
      <c r="P391" s="199"/>
      <c r="Q391" s="199"/>
      <c r="R391" s="199"/>
      <c r="S391" s="199"/>
      <c r="T391" s="199"/>
      <c r="U391" s="199"/>
      <c r="V391" s="199"/>
      <c r="W391" s="196"/>
      <c r="X391" s="196"/>
      <c r="Y391" s="196"/>
      <c r="Z391" s="196"/>
      <c r="AA391" s="196"/>
    </row>
    <row r="392" ht="15.75" customHeight="1" spans="1:27" x14ac:dyDescent="0.25">
      <c r="A392" s="196"/>
      <c r="B392" s="196"/>
      <c r="C392" s="196"/>
      <c r="D392" s="196"/>
      <c r="E392" s="196"/>
      <c r="F392" s="196"/>
      <c r="G392" s="196"/>
      <c r="H392" s="198"/>
      <c r="I392" s="199"/>
      <c r="J392" s="199"/>
      <c r="K392" s="199"/>
      <c r="L392" s="199"/>
      <c r="M392" s="199"/>
      <c r="N392" s="199"/>
      <c r="O392" s="199"/>
      <c r="P392" s="199"/>
      <c r="Q392" s="199"/>
      <c r="R392" s="199"/>
      <c r="S392" s="199"/>
      <c r="T392" s="199"/>
      <c r="U392" s="199"/>
      <c r="V392" s="199"/>
      <c r="W392" s="196"/>
      <c r="X392" s="196"/>
      <c r="Y392" s="196"/>
      <c r="Z392" s="196"/>
      <c r="AA392" s="196"/>
    </row>
    <row r="393" ht="15.75" customHeight="1" spans="1:27" x14ac:dyDescent="0.25">
      <c r="A393" s="196"/>
      <c r="B393" s="196"/>
      <c r="C393" s="196"/>
      <c r="D393" s="196"/>
      <c r="E393" s="196"/>
      <c r="F393" s="196"/>
      <c r="G393" s="196"/>
      <c r="H393" s="198"/>
      <c r="I393" s="199"/>
      <c r="J393" s="199"/>
      <c r="K393" s="199"/>
      <c r="L393" s="199"/>
      <c r="M393" s="199"/>
      <c r="N393" s="199"/>
      <c r="O393" s="199"/>
      <c r="P393" s="199"/>
      <c r="Q393" s="199"/>
      <c r="R393" s="199"/>
      <c r="S393" s="199"/>
      <c r="T393" s="199"/>
      <c r="U393" s="199"/>
      <c r="V393" s="199"/>
      <c r="W393" s="196"/>
      <c r="X393" s="196"/>
      <c r="Y393" s="196"/>
      <c r="Z393" s="196"/>
      <c r="AA393" s="196"/>
    </row>
    <row r="394" ht="15.75" customHeight="1" spans="1:27" x14ac:dyDescent="0.25">
      <c r="A394" s="196"/>
      <c r="B394" s="196"/>
      <c r="C394" s="196"/>
      <c r="D394" s="196"/>
      <c r="E394" s="196"/>
      <c r="F394" s="196"/>
      <c r="G394" s="196"/>
      <c r="H394" s="198"/>
      <c r="I394" s="199"/>
      <c r="J394" s="199"/>
      <c r="K394" s="199"/>
      <c r="L394" s="199"/>
      <c r="M394" s="199"/>
      <c r="N394" s="199"/>
      <c r="O394" s="199"/>
      <c r="P394" s="199"/>
      <c r="Q394" s="199"/>
      <c r="R394" s="199"/>
      <c r="S394" s="199"/>
      <c r="T394" s="199"/>
      <c r="U394" s="199"/>
      <c r="V394" s="199"/>
      <c r="W394" s="196"/>
      <c r="X394" s="196"/>
      <c r="Y394" s="196"/>
      <c r="Z394" s="196"/>
      <c r="AA394" s="196"/>
    </row>
    <row r="395" ht="15.75" customHeight="1" spans="1:27" x14ac:dyDescent="0.25">
      <c r="A395" s="196"/>
      <c r="B395" s="196"/>
      <c r="C395" s="196"/>
      <c r="D395" s="196"/>
      <c r="E395" s="196"/>
      <c r="F395" s="196"/>
      <c r="G395" s="196"/>
      <c r="H395" s="198"/>
      <c r="I395" s="199"/>
      <c r="J395" s="199"/>
      <c r="K395" s="199"/>
      <c r="L395" s="199"/>
      <c r="M395" s="199"/>
      <c r="N395" s="199"/>
      <c r="O395" s="199"/>
      <c r="P395" s="199"/>
      <c r="Q395" s="199"/>
      <c r="R395" s="199"/>
      <c r="S395" s="199"/>
      <c r="T395" s="199"/>
      <c r="U395" s="199"/>
      <c r="V395" s="199"/>
      <c r="W395" s="196"/>
      <c r="X395" s="196"/>
      <c r="Y395" s="196"/>
      <c r="Z395" s="196"/>
      <c r="AA395" s="196"/>
    </row>
    <row r="396" ht="15.75" customHeight="1" spans="1:27" x14ac:dyDescent="0.25">
      <c r="A396" s="196"/>
      <c r="B396" s="196"/>
      <c r="C396" s="196"/>
      <c r="D396" s="196"/>
      <c r="E396" s="196"/>
      <c r="F396" s="196"/>
      <c r="G396" s="196"/>
      <c r="H396" s="198"/>
      <c r="I396" s="199"/>
      <c r="J396" s="199"/>
      <c r="K396" s="199"/>
      <c r="L396" s="199"/>
      <c r="M396" s="199"/>
      <c r="N396" s="199"/>
      <c r="O396" s="199"/>
      <c r="P396" s="199"/>
      <c r="Q396" s="199"/>
      <c r="R396" s="199"/>
      <c r="S396" s="199"/>
      <c r="T396" s="199"/>
      <c r="U396" s="199"/>
      <c r="V396" s="199"/>
      <c r="W396" s="196"/>
      <c r="X396" s="196"/>
      <c r="Y396" s="196"/>
      <c r="Z396" s="196"/>
      <c r="AA396" s="196"/>
    </row>
    <row r="397" ht="15.75" customHeight="1" spans="1:27" x14ac:dyDescent="0.25">
      <c r="A397" s="196"/>
      <c r="B397" s="196"/>
      <c r="C397" s="196"/>
      <c r="D397" s="196"/>
      <c r="E397" s="196"/>
      <c r="F397" s="196"/>
      <c r="G397" s="196"/>
      <c r="H397" s="198"/>
      <c r="I397" s="199"/>
      <c r="J397" s="199"/>
      <c r="K397" s="199"/>
      <c r="L397" s="199"/>
      <c r="M397" s="199"/>
      <c r="N397" s="199"/>
      <c r="O397" s="199"/>
      <c r="P397" s="199"/>
      <c r="Q397" s="199"/>
      <c r="R397" s="199"/>
      <c r="S397" s="199"/>
      <c r="T397" s="199"/>
      <c r="U397" s="199"/>
      <c r="V397" s="199"/>
      <c r="W397" s="196"/>
      <c r="X397" s="196"/>
      <c r="Y397" s="196"/>
      <c r="Z397" s="196"/>
      <c r="AA397" s="196"/>
    </row>
    <row r="398" ht="15.75" customHeight="1" spans="1:27" x14ac:dyDescent="0.25">
      <c r="A398" s="196"/>
      <c r="B398" s="196"/>
      <c r="C398" s="196"/>
      <c r="D398" s="196"/>
      <c r="E398" s="196"/>
      <c r="F398" s="196"/>
      <c r="G398" s="196"/>
      <c r="H398" s="198"/>
      <c r="I398" s="199"/>
      <c r="J398" s="199"/>
      <c r="K398" s="199"/>
      <c r="L398" s="199"/>
      <c r="M398" s="199"/>
      <c r="N398" s="199"/>
      <c r="O398" s="199"/>
      <c r="P398" s="199"/>
      <c r="Q398" s="199"/>
      <c r="R398" s="199"/>
      <c r="S398" s="199"/>
      <c r="T398" s="199"/>
      <c r="U398" s="199"/>
      <c r="V398" s="199"/>
      <c r="W398" s="196"/>
      <c r="X398" s="196"/>
      <c r="Y398" s="196"/>
      <c r="Z398" s="196"/>
      <c r="AA398" s="196"/>
    </row>
    <row r="399" ht="15.75" customHeight="1" spans="1:27" x14ac:dyDescent="0.25">
      <c r="A399" s="196"/>
      <c r="B399" s="196"/>
      <c r="C399" s="196"/>
      <c r="D399" s="196"/>
      <c r="E399" s="196"/>
      <c r="F399" s="196"/>
      <c r="G399" s="196"/>
      <c r="H399" s="198"/>
      <c r="I399" s="199"/>
      <c r="J399" s="199"/>
      <c r="K399" s="199"/>
      <c r="L399" s="199"/>
      <c r="M399" s="199"/>
      <c r="N399" s="199"/>
      <c r="O399" s="199"/>
      <c r="P399" s="199"/>
      <c r="Q399" s="199"/>
      <c r="R399" s="199"/>
      <c r="S399" s="199"/>
      <c r="T399" s="199"/>
      <c r="U399" s="199"/>
      <c r="V399" s="199"/>
      <c r="W399" s="196"/>
      <c r="X399" s="196"/>
      <c r="Y399" s="196"/>
      <c r="Z399" s="196"/>
      <c r="AA399" s="196"/>
    </row>
    <row r="400" ht="15.75" customHeight="1" spans="1:27" x14ac:dyDescent="0.25">
      <c r="A400" s="196"/>
      <c r="B400" s="196"/>
      <c r="C400" s="196"/>
      <c r="D400" s="196"/>
      <c r="E400" s="196"/>
      <c r="F400" s="196"/>
      <c r="G400" s="196"/>
      <c r="H400" s="198"/>
      <c r="I400" s="199"/>
      <c r="J400" s="199"/>
      <c r="K400" s="199"/>
      <c r="L400" s="199"/>
      <c r="M400" s="199"/>
      <c r="N400" s="199"/>
      <c r="O400" s="199"/>
      <c r="P400" s="199"/>
      <c r="Q400" s="199"/>
      <c r="R400" s="199"/>
      <c r="S400" s="199"/>
      <c r="T400" s="199"/>
      <c r="U400" s="199"/>
      <c r="V400" s="199"/>
      <c r="W400" s="196"/>
      <c r="X400" s="196"/>
      <c r="Y400" s="196"/>
      <c r="Z400" s="196"/>
      <c r="AA400" s="196"/>
    </row>
    <row r="401" ht="15.75" customHeight="1" spans="1:27" x14ac:dyDescent="0.25">
      <c r="A401" s="196"/>
      <c r="B401" s="196"/>
      <c r="C401" s="196"/>
      <c r="D401" s="196"/>
      <c r="E401" s="196"/>
      <c r="F401" s="196"/>
      <c r="G401" s="196"/>
      <c r="H401" s="198"/>
      <c r="I401" s="199"/>
      <c r="J401" s="199"/>
      <c r="K401" s="199"/>
      <c r="L401" s="199"/>
      <c r="M401" s="199"/>
      <c r="N401" s="199"/>
      <c r="O401" s="199"/>
      <c r="P401" s="199"/>
      <c r="Q401" s="199"/>
      <c r="R401" s="199"/>
      <c r="S401" s="199"/>
      <c r="T401" s="199"/>
      <c r="U401" s="199"/>
      <c r="V401" s="199"/>
      <c r="W401" s="196"/>
      <c r="X401" s="196"/>
      <c r="Y401" s="196"/>
      <c r="Z401" s="196"/>
      <c r="AA401" s="196"/>
    </row>
    <row r="402" ht="15.75" customHeight="1" spans="1:27" x14ac:dyDescent="0.25">
      <c r="A402" s="196"/>
      <c r="B402" s="196"/>
      <c r="C402" s="196"/>
      <c r="D402" s="196"/>
      <c r="E402" s="196"/>
      <c r="F402" s="196"/>
      <c r="G402" s="196"/>
      <c r="H402" s="198"/>
      <c r="I402" s="199"/>
      <c r="J402" s="199"/>
      <c r="K402" s="199"/>
      <c r="L402" s="199"/>
      <c r="M402" s="199"/>
      <c r="N402" s="199"/>
      <c r="O402" s="199"/>
      <c r="P402" s="199"/>
      <c r="Q402" s="199"/>
      <c r="R402" s="199"/>
      <c r="S402" s="199"/>
      <c r="T402" s="199"/>
      <c r="U402" s="199"/>
      <c r="V402" s="199"/>
      <c r="W402" s="196"/>
      <c r="X402" s="196"/>
      <c r="Y402" s="196"/>
      <c r="Z402" s="196"/>
      <c r="AA402" s="196"/>
    </row>
    <row r="403" ht="15.75" customHeight="1" spans="1:27" x14ac:dyDescent="0.25">
      <c r="A403" s="196"/>
      <c r="B403" s="196"/>
      <c r="C403" s="196"/>
      <c r="D403" s="196"/>
      <c r="E403" s="196"/>
      <c r="F403" s="196"/>
      <c r="G403" s="196"/>
      <c r="H403" s="198"/>
      <c r="I403" s="199"/>
      <c r="J403" s="199"/>
      <c r="K403" s="199"/>
      <c r="L403" s="199"/>
      <c r="M403" s="199"/>
      <c r="N403" s="199"/>
      <c r="O403" s="199"/>
      <c r="P403" s="199"/>
      <c r="Q403" s="199"/>
      <c r="R403" s="199"/>
      <c r="S403" s="199"/>
      <c r="T403" s="199"/>
      <c r="U403" s="199"/>
      <c r="V403" s="199"/>
      <c r="W403" s="196"/>
      <c r="X403" s="196"/>
      <c r="Y403" s="196"/>
      <c r="Z403" s="196"/>
      <c r="AA403" s="196"/>
    </row>
    <row r="404" ht="15.75" customHeight="1" spans="1:27" x14ac:dyDescent="0.25">
      <c r="A404" s="196"/>
      <c r="B404" s="196"/>
      <c r="C404" s="196"/>
      <c r="D404" s="196"/>
      <c r="E404" s="196"/>
      <c r="F404" s="196"/>
      <c r="G404" s="196"/>
      <c r="H404" s="198"/>
      <c r="I404" s="199"/>
      <c r="J404" s="199"/>
      <c r="K404" s="199"/>
      <c r="L404" s="199"/>
      <c r="M404" s="199"/>
      <c r="N404" s="199"/>
      <c r="O404" s="199"/>
      <c r="P404" s="199"/>
      <c r="Q404" s="199"/>
      <c r="R404" s="199"/>
      <c r="S404" s="199"/>
      <c r="T404" s="199"/>
      <c r="U404" s="199"/>
      <c r="V404" s="199"/>
      <c r="W404" s="196"/>
      <c r="X404" s="196"/>
      <c r="Y404" s="196"/>
      <c r="Z404" s="196"/>
      <c r="AA404" s="196"/>
    </row>
    <row r="405" ht="15.75" customHeight="1" spans="1:27" x14ac:dyDescent="0.25">
      <c r="A405" s="196"/>
      <c r="B405" s="196"/>
      <c r="C405" s="196"/>
      <c r="D405" s="196"/>
      <c r="E405" s="196"/>
      <c r="F405" s="196"/>
      <c r="G405" s="196"/>
      <c r="H405" s="198"/>
      <c r="I405" s="199"/>
      <c r="J405" s="199"/>
      <c r="K405" s="199"/>
      <c r="L405" s="199"/>
      <c r="M405" s="199"/>
      <c r="N405" s="199"/>
      <c r="O405" s="199"/>
      <c r="P405" s="199"/>
      <c r="Q405" s="199"/>
      <c r="R405" s="199"/>
      <c r="S405" s="199"/>
      <c r="T405" s="199"/>
      <c r="U405" s="199"/>
      <c r="V405" s="199"/>
      <c r="W405" s="196"/>
      <c r="X405" s="196"/>
      <c r="Y405" s="196"/>
      <c r="Z405" s="196"/>
      <c r="AA405" s="196"/>
    </row>
    <row r="406" ht="15.75" customHeight="1" spans="1:27" x14ac:dyDescent="0.25">
      <c r="A406" s="196"/>
      <c r="B406" s="196"/>
      <c r="C406" s="196"/>
      <c r="D406" s="196"/>
      <c r="E406" s="196"/>
      <c r="F406" s="196"/>
      <c r="G406" s="196"/>
      <c r="H406" s="198"/>
      <c r="I406" s="199"/>
      <c r="J406" s="199"/>
      <c r="K406" s="199"/>
      <c r="L406" s="199"/>
      <c r="M406" s="199"/>
      <c r="N406" s="199"/>
      <c r="O406" s="199"/>
      <c r="P406" s="199"/>
      <c r="Q406" s="199"/>
      <c r="R406" s="199"/>
      <c r="S406" s="199"/>
      <c r="T406" s="199"/>
      <c r="U406" s="199"/>
      <c r="V406" s="199"/>
      <c r="W406" s="196"/>
      <c r="X406" s="196"/>
      <c r="Y406" s="196"/>
      <c r="Z406" s="196"/>
      <c r="AA406" s="196"/>
    </row>
    <row r="407" ht="15.75" customHeight="1" spans="1:27" x14ac:dyDescent="0.25">
      <c r="A407" s="196"/>
      <c r="B407" s="196"/>
      <c r="C407" s="196"/>
      <c r="D407" s="196"/>
      <c r="E407" s="196"/>
      <c r="F407" s="196"/>
      <c r="G407" s="196"/>
      <c r="H407" s="198"/>
      <c r="I407" s="199"/>
      <c r="J407" s="199"/>
      <c r="K407" s="199"/>
      <c r="L407" s="199"/>
      <c r="M407" s="199"/>
      <c r="N407" s="199"/>
      <c r="O407" s="199"/>
      <c r="P407" s="199"/>
      <c r="Q407" s="199"/>
      <c r="R407" s="199"/>
      <c r="S407" s="199"/>
      <c r="T407" s="199"/>
      <c r="U407" s="199"/>
      <c r="V407" s="199"/>
      <c r="W407" s="196"/>
      <c r="X407" s="196"/>
      <c r="Y407" s="196"/>
      <c r="Z407" s="196"/>
      <c r="AA407" s="196"/>
    </row>
    <row r="408" ht="15.75" customHeight="1" spans="1:27" x14ac:dyDescent="0.25">
      <c r="A408" s="196"/>
      <c r="B408" s="196"/>
      <c r="C408" s="196"/>
      <c r="D408" s="196"/>
      <c r="E408" s="196"/>
      <c r="F408" s="196"/>
      <c r="G408" s="196"/>
      <c r="H408" s="198"/>
      <c r="I408" s="199"/>
      <c r="J408" s="199"/>
      <c r="K408" s="199"/>
      <c r="L408" s="199"/>
      <c r="M408" s="199"/>
      <c r="N408" s="199"/>
      <c r="O408" s="199"/>
      <c r="P408" s="199"/>
      <c r="Q408" s="199"/>
      <c r="R408" s="199"/>
      <c r="S408" s="199"/>
      <c r="T408" s="199"/>
      <c r="U408" s="199"/>
      <c r="V408" s="199"/>
      <c r="W408" s="196"/>
      <c r="X408" s="196"/>
      <c r="Y408" s="196"/>
      <c r="Z408" s="196"/>
      <c r="AA408" s="196"/>
    </row>
    <row r="409" ht="15.75" customHeight="1" spans="1:27" x14ac:dyDescent="0.25">
      <c r="A409" s="196"/>
      <c r="B409" s="196"/>
      <c r="C409" s="196"/>
      <c r="D409" s="196"/>
      <c r="E409" s="196"/>
      <c r="F409" s="196"/>
      <c r="G409" s="196"/>
      <c r="H409" s="198"/>
      <c r="I409" s="199"/>
      <c r="J409" s="199"/>
      <c r="K409" s="199"/>
      <c r="L409" s="199"/>
      <c r="M409" s="199"/>
      <c r="N409" s="199"/>
      <c r="O409" s="199"/>
      <c r="P409" s="199"/>
      <c r="Q409" s="199"/>
      <c r="R409" s="199"/>
      <c r="S409" s="199"/>
      <c r="T409" s="199"/>
      <c r="U409" s="199"/>
      <c r="V409" s="199"/>
      <c r="W409" s="196"/>
      <c r="X409" s="196"/>
      <c r="Y409" s="196"/>
      <c r="Z409" s="196"/>
      <c r="AA409" s="196"/>
    </row>
    <row r="410" ht="15.75" customHeight="1" spans="1:27" x14ac:dyDescent="0.25">
      <c r="A410" s="196"/>
      <c r="B410" s="196"/>
      <c r="C410" s="196"/>
      <c r="D410" s="196"/>
      <c r="E410" s="196"/>
      <c r="F410" s="196"/>
      <c r="G410" s="196"/>
      <c r="H410" s="198"/>
      <c r="I410" s="199"/>
      <c r="J410" s="199"/>
      <c r="K410" s="199"/>
      <c r="L410" s="199"/>
      <c r="M410" s="199"/>
      <c r="N410" s="199"/>
      <c r="O410" s="199"/>
      <c r="P410" s="199"/>
      <c r="Q410" s="199"/>
      <c r="R410" s="199"/>
      <c r="S410" s="199"/>
      <c r="T410" s="199"/>
      <c r="U410" s="199"/>
      <c r="V410" s="199"/>
      <c r="W410" s="196"/>
      <c r="X410" s="196"/>
      <c r="Y410" s="196"/>
      <c r="Z410" s="196"/>
      <c r="AA410" s="196"/>
    </row>
    <row r="411" ht="15.75" customHeight="1" spans="1:27" x14ac:dyDescent="0.25">
      <c r="A411" s="196"/>
      <c r="B411" s="196"/>
      <c r="C411" s="196"/>
      <c r="D411" s="196"/>
      <c r="E411" s="196"/>
      <c r="F411" s="196"/>
      <c r="G411" s="196"/>
      <c r="H411" s="198"/>
      <c r="I411" s="199"/>
      <c r="J411" s="199"/>
      <c r="K411" s="199"/>
      <c r="L411" s="199"/>
      <c r="M411" s="199"/>
      <c r="N411" s="199"/>
      <c r="O411" s="199"/>
      <c r="P411" s="199"/>
      <c r="Q411" s="199"/>
      <c r="R411" s="199"/>
      <c r="S411" s="199"/>
      <c r="T411" s="199"/>
      <c r="U411" s="199"/>
      <c r="V411" s="199"/>
      <c r="W411" s="196"/>
      <c r="X411" s="196"/>
      <c r="Y411" s="196"/>
      <c r="Z411" s="196"/>
      <c r="AA411" s="196"/>
    </row>
    <row r="412" ht="15.75" customHeight="1" spans="1:27" x14ac:dyDescent="0.25">
      <c r="A412" s="196"/>
      <c r="B412" s="196"/>
      <c r="C412" s="196"/>
      <c r="D412" s="196"/>
      <c r="E412" s="196"/>
      <c r="F412" s="196"/>
      <c r="G412" s="196"/>
      <c r="H412" s="198"/>
      <c r="I412" s="199"/>
      <c r="J412" s="199"/>
      <c r="K412" s="199"/>
      <c r="L412" s="199"/>
      <c r="M412" s="199"/>
      <c r="N412" s="199"/>
      <c r="O412" s="199"/>
      <c r="P412" s="199"/>
      <c r="Q412" s="199"/>
      <c r="R412" s="199"/>
      <c r="S412" s="199"/>
      <c r="T412" s="199"/>
      <c r="U412" s="199"/>
      <c r="V412" s="199"/>
      <c r="W412" s="196"/>
      <c r="X412" s="196"/>
      <c r="Y412" s="196"/>
      <c r="Z412" s="196"/>
      <c r="AA412" s="196"/>
    </row>
    <row r="413" ht="15.75" customHeight="1" spans="1:27" x14ac:dyDescent="0.25">
      <c r="A413" s="196"/>
      <c r="B413" s="196"/>
      <c r="C413" s="196"/>
      <c r="D413" s="196"/>
      <c r="E413" s="196"/>
      <c r="F413" s="196"/>
      <c r="G413" s="196"/>
      <c r="H413" s="198"/>
      <c r="I413" s="199"/>
      <c r="J413" s="199"/>
      <c r="K413" s="199"/>
      <c r="L413" s="199"/>
      <c r="M413" s="199"/>
      <c r="N413" s="199"/>
      <c r="O413" s="199"/>
      <c r="P413" s="199"/>
      <c r="Q413" s="199"/>
      <c r="R413" s="199"/>
      <c r="S413" s="199"/>
      <c r="T413" s="199"/>
      <c r="U413" s="199"/>
      <c r="V413" s="199"/>
      <c r="W413" s="196"/>
      <c r="X413" s="196"/>
      <c r="Y413" s="196"/>
      <c r="Z413" s="196"/>
      <c r="AA413" s="196"/>
    </row>
    <row r="414" ht="15.75" customHeight="1" spans="1:27" x14ac:dyDescent="0.25">
      <c r="A414" s="196"/>
      <c r="B414" s="196"/>
      <c r="C414" s="196"/>
      <c r="D414" s="196"/>
      <c r="E414" s="196"/>
      <c r="F414" s="196"/>
      <c r="G414" s="196"/>
      <c r="H414" s="198"/>
      <c r="I414" s="199"/>
      <c r="J414" s="199"/>
      <c r="K414" s="199"/>
      <c r="L414" s="199"/>
      <c r="M414" s="199"/>
      <c r="N414" s="199"/>
      <c r="O414" s="199"/>
      <c r="P414" s="199"/>
      <c r="Q414" s="199"/>
      <c r="R414" s="199"/>
      <c r="S414" s="199"/>
      <c r="T414" s="199"/>
      <c r="U414" s="199"/>
      <c r="V414" s="199"/>
      <c r="W414" s="196"/>
      <c r="X414" s="196"/>
      <c r="Y414" s="196"/>
      <c r="Z414" s="196"/>
      <c r="AA414" s="196"/>
    </row>
    <row r="415" ht="15.75" customHeight="1" spans="1:27" x14ac:dyDescent="0.25">
      <c r="A415" s="196"/>
      <c r="B415" s="196"/>
      <c r="C415" s="196"/>
      <c r="D415" s="196"/>
      <c r="E415" s="196"/>
      <c r="F415" s="196"/>
      <c r="G415" s="196"/>
      <c r="H415" s="198"/>
      <c r="I415" s="199"/>
      <c r="J415" s="199"/>
      <c r="K415" s="199"/>
      <c r="L415" s="199"/>
      <c r="M415" s="199"/>
      <c r="N415" s="199"/>
      <c r="O415" s="199"/>
      <c r="P415" s="199"/>
      <c r="Q415" s="199"/>
      <c r="R415" s="199"/>
      <c r="S415" s="199"/>
      <c r="T415" s="199"/>
      <c r="U415" s="199"/>
      <c r="V415" s="199"/>
      <c r="W415" s="196"/>
      <c r="X415" s="196"/>
      <c r="Y415" s="196"/>
      <c r="Z415" s="196"/>
      <c r="AA415" s="196"/>
    </row>
    <row r="416" ht="15.75" customHeight="1" spans="1:27" x14ac:dyDescent="0.25">
      <c r="A416" s="196"/>
      <c r="B416" s="196"/>
      <c r="C416" s="196"/>
      <c r="D416" s="196"/>
      <c r="E416" s="196"/>
      <c r="F416" s="196"/>
      <c r="G416" s="196"/>
      <c r="H416" s="198"/>
      <c r="I416" s="199"/>
      <c r="J416" s="199"/>
      <c r="K416" s="199"/>
      <c r="L416" s="199"/>
      <c r="M416" s="199"/>
      <c r="N416" s="199"/>
      <c r="O416" s="199"/>
      <c r="P416" s="199"/>
      <c r="Q416" s="199"/>
      <c r="R416" s="199"/>
      <c r="S416" s="199"/>
      <c r="T416" s="199"/>
      <c r="U416" s="199"/>
      <c r="V416" s="199"/>
      <c r="W416" s="196"/>
      <c r="X416" s="196"/>
      <c r="Y416" s="196"/>
      <c r="Z416" s="196"/>
      <c r="AA416" s="196"/>
    </row>
    <row r="417" ht="15.75" customHeight="1" spans="1:27" x14ac:dyDescent="0.25">
      <c r="A417" s="196"/>
      <c r="B417" s="196"/>
      <c r="C417" s="196"/>
      <c r="D417" s="196"/>
      <c r="E417" s="196"/>
      <c r="F417" s="196"/>
      <c r="G417" s="196"/>
      <c r="H417" s="198"/>
      <c r="I417" s="199"/>
      <c r="J417" s="199"/>
      <c r="K417" s="199"/>
      <c r="L417" s="199"/>
      <c r="M417" s="199"/>
      <c r="N417" s="199"/>
      <c r="O417" s="199"/>
      <c r="P417" s="199"/>
      <c r="Q417" s="199"/>
      <c r="R417" s="199"/>
      <c r="S417" s="199"/>
      <c r="T417" s="199"/>
      <c r="U417" s="199"/>
      <c r="V417" s="199"/>
      <c r="W417" s="196"/>
      <c r="X417" s="196"/>
      <c r="Y417" s="196"/>
      <c r="Z417" s="196"/>
      <c r="AA417" s="196"/>
    </row>
    <row r="418" ht="15.75" customHeight="1" spans="1:27" x14ac:dyDescent="0.25">
      <c r="A418" s="196"/>
      <c r="B418" s="196"/>
      <c r="C418" s="196"/>
      <c r="D418" s="196"/>
      <c r="E418" s="196"/>
      <c r="F418" s="196"/>
      <c r="G418" s="196"/>
      <c r="H418" s="198"/>
      <c r="I418" s="199"/>
      <c r="J418" s="199"/>
      <c r="K418" s="199"/>
      <c r="L418" s="199"/>
      <c r="M418" s="199"/>
      <c r="N418" s="199"/>
      <c r="O418" s="199"/>
      <c r="P418" s="199"/>
      <c r="Q418" s="199"/>
      <c r="R418" s="199"/>
      <c r="S418" s="199"/>
      <c r="T418" s="199"/>
      <c r="U418" s="199"/>
      <c r="V418" s="199"/>
      <c r="W418" s="196"/>
      <c r="X418" s="196"/>
      <c r="Y418" s="196"/>
      <c r="Z418" s="196"/>
      <c r="AA418" s="196"/>
    </row>
    <row r="419" ht="15.75" customHeight="1" spans="1:27" x14ac:dyDescent="0.25">
      <c r="A419" s="196"/>
      <c r="B419" s="196"/>
      <c r="C419" s="196"/>
      <c r="D419" s="196"/>
      <c r="E419" s="196"/>
      <c r="F419" s="196"/>
      <c r="G419" s="196"/>
      <c r="H419" s="198"/>
      <c r="I419" s="199"/>
      <c r="J419" s="199"/>
      <c r="K419" s="199"/>
      <c r="L419" s="199"/>
      <c r="M419" s="199"/>
      <c r="N419" s="199"/>
      <c r="O419" s="199"/>
      <c r="P419" s="199"/>
      <c r="Q419" s="199"/>
      <c r="R419" s="199"/>
      <c r="S419" s="199"/>
      <c r="T419" s="199"/>
      <c r="U419" s="199"/>
      <c r="V419" s="199"/>
      <c r="W419" s="196"/>
      <c r="X419" s="196"/>
      <c r="Y419" s="196"/>
      <c r="Z419" s="196"/>
      <c r="AA419" s="196"/>
    </row>
    <row r="420" ht="15.75" customHeight="1" spans="1:27" x14ac:dyDescent="0.25">
      <c r="A420" s="196"/>
      <c r="B420" s="196"/>
      <c r="C420" s="196"/>
      <c r="D420" s="196"/>
      <c r="E420" s="196"/>
      <c r="F420" s="196"/>
      <c r="G420" s="196"/>
      <c r="H420" s="198"/>
      <c r="I420" s="199"/>
      <c r="J420" s="199"/>
      <c r="K420" s="199"/>
      <c r="L420" s="199"/>
      <c r="M420" s="199"/>
      <c r="N420" s="199"/>
      <c r="O420" s="199"/>
      <c r="P420" s="199"/>
      <c r="Q420" s="199"/>
      <c r="R420" s="199"/>
      <c r="S420" s="199"/>
      <c r="T420" s="199"/>
      <c r="U420" s="199"/>
      <c r="V420" s="199"/>
      <c r="W420" s="196"/>
      <c r="X420" s="196"/>
      <c r="Y420" s="196"/>
      <c r="Z420" s="196"/>
      <c r="AA420" s="196"/>
    </row>
    <row r="421" ht="15.75" customHeight="1" spans="1:27" x14ac:dyDescent="0.25">
      <c r="A421" s="196"/>
      <c r="B421" s="196"/>
      <c r="C421" s="196"/>
      <c r="D421" s="196"/>
      <c r="E421" s="196"/>
      <c r="F421" s="196"/>
      <c r="G421" s="196"/>
      <c r="H421" s="198"/>
      <c r="I421" s="199"/>
      <c r="J421" s="199"/>
      <c r="K421" s="199"/>
      <c r="L421" s="199"/>
      <c r="M421" s="199"/>
      <c r="N421" s="199"/>
      <c r="O421" s="199"/>
      <c r="P421" s="199"/>
      <c r="Q421" s="199"/>
      <c r="R421" s="199"/>
      <c r="S421" s="199"/>
      <c r="T421" s="199"/>
      <c r="U421" s="199"/>
      <c r="V421" s="199"/>
      <c r="W421" s="196"/>
      <c r="X421" s="196"/>
      <c r="Y421" s="196"/>
      <c r="Z421" s="196"/>
      <c r="AA421" s="196"/>
    </row>
    <row r="422" ht="15.75" customHeight="1" spans="1:27" x14ac:dyDescent="0.25">
      <c r="A422" s="196"/>
      <c r="B422" s="196"/>
      <c r="C422" s="196"/>
      <c r="D422" s="196"/>
      <c r="E422" s="196"/>
      <c r="F422" s="196"/>
      <c r="G422" s="196"/>
      <c r="H422" s="198"/>
      <c r="I422" s="199"/>
      <c r="J422" s="199"/>
      <c r="K422" s="199"/>
      <c r="L422" s="199"/>
      <c r="M422" s="199"/>
      <c r="N422" s="199"/>
      <c r="O422" s="199"/>
      <c r="P422" s="199"/>
      <c r="Q422" s="199"/>
      <c r="R422" s="199"/>
      <c r="S422" s="199"/>
      <c r="T422" s="199"/>
      <c r="U422" s="199"/>
      <c r="V422" s="199"/>
      <c r="W422" s="196"/>
      <c r="X422" s="196"/>
      <c r="Y422" s="196"/>
      <c r="Z422" s="196"/>
      <c r="AA422" s="196"/>
    </row>
    <row r="423" ht="15.75" customHeight="1" spans="1:27" x14ac:dyDescent="0.25">
      <c r="A423" s="196"/>
      <c r="B423" s="196"/>
      <c r="C423" s="196"/>
      <c r="D423" s="196"/>
      <c r="E423" s="196"/>
      <c r="F423" s="196"/>
      <c r="G423" s="196"/>
      <c r="H423" s="198"/>
      <c r="I423" s="199"/>
      <c r="J423" s="199"/>
      <c r="K423" s="199"/>
      <c r="L423" s="199"/>
      <c r="M423" s="199"/>
      <c r="N423" s="199"/>
      <c r="O423" s="199"/>
      <c r="P423" s="199"/>
      <c r="Q423" s="199"/>
      <c r="R423" s="199"/>
      <c r="S423" s="199"/>
      <c r="T423" s="199"/>
      <c r="U423" s="199"/>
      <c r="V423" s="199"/>
      <c r="W423" s="196"/>
      <c r="X423" s="196"/>
      <c r="Y423" s="196"/>
      <c r="Z423" s="196"/>
      <c r="AA423" s="196"/>
    </row>
    <row r="424" ht="15.75" customHeight="1" spans="1:27" x14ac:dyDescent="0.25">
      <c r="A424" s="196"/>
      <c r="B424" s="196"/>
      <c r="C424" s="196"/>
      <c r="D424" s="196"/>
      <c r="E424" s="196"/>
      <c r="F424" s="196"/>
      <c r="G424" s="196"/>
      <c r="H424" s="198"/>
      <c r="I424" s="199"/>
      <c r="J424" s="199"/>
      <c r="K424" s="199"/>
      <c r="L424" s="199"/>
      <c r="M424" s="199"/>
      <c r="N424" s="199"/>
      <c r="O424" s="199"/>
      <c r="P424" s="199"/>
      <c r="Q424" s="199"/>
      <c r="R424" s="199"/>
      <c r="S424" s="199"/>
      <c r="T424" s="199"/>
      <c r="U424" s="199"/>
      <c r="V424" s="199"/>
      <c r="W424" s="196"/>
      <c r="X424" s="196"/>
      <c r="Y424" s="196"/>
      <c r="Z424" s="196"/>
      <c r="AA424" s="196"/>
    </row>
    <row r="425" ht="15.75" customHeight="1" spans="1:27" x14ac:dyDescent="0.25">
      <c r="A425" s="196"/>
      <c r="B425" s="196"/>
      <c r="C425" s="196"/>
      <c r="D425" s="196"/>
      <c r="E425" s="196"/>
      <c r="F425" s="196"/>
      <c r="G425" s="196"/>
      <c r="H425" s="198"/>
      <c r="I425" s="199"/>
      <c r="J425" s="199"/>
      <c r="K425" s="199"/>
      <c r="L425" s="199"/>
      <c r="M425" s="199"/>
      <c r="N425" s="199"/>
      <c r="O425" s="199"/>
      <c r="P425" s="199"/>
      <c r="Q425" s="199"/>
      <c r="R425" s="199"/>
      <c r="S425" s="199"/>
      <c r="T425" s="199"/>
      <c r="U425" s="199"/>
      <c r="V425" s="199"/>
      <c r="W425" s="196"/>
      <c r="X425" s="196"/>
      <c r="Y425" s="196"/>
      <c r="Z425" s="196"/>
      <c r="AA425" s="196"/>
    </row>
    <row r="426" ht="15.75" customHeight="1" spans="1:27" x14ac:dyDescent="0.25">
      <c r="A426" s="196"/>
      <c r="B426" s="196"/>
      <c r="C426" s="196"/>
      <c r="D426" s="196"/>
      <c r="E426" s="196"/>
      <c r="F426" s="196"/>
      <c r="G426" s="196"/>
      <c r="H426" s="198"/>
      <c r="I426" s="199"/>
      <c r="J426" s="199"/>
      <c r="K426" s="199"/>
      <c r="L426" s="199"/>
      <c r="M426" s="199"/>
      <c r="N426" s="199"/>
      <c r="O426" s="199"/>
      <c r="P426" s="199"/>
      <c r="Q426" s="199"/>
      <c r="R426" s="199"/>
      <c r="S426" s="199"/>
      <c r="T426" s="199"/>
      <c r="U426" s="199"/>
      <c r="V426" s="199"/>
      <c r="W426" s="196"/>
      <c r="X426" s="196"/>
      <c r="Y426" s="196"/>
      <c r="Z426" s="196"/>
      <c r="AA426" s="196"/>
    </row>
    <row r="427" ht="15.75" customHeight="1" spans="1:27" x14ac:dyDescent="0.25">
      <c r="A427" s="196"/>
      <c r="B427" s="196"/>
      <c r="C427" s="196"/>
      <c r="D427" s="196"/>
      <c r="E427" s="196"/>
      <c r="F427" s="196"/>
      <c r="G427" s="196"/>
      <c r="H427" s="198"/>
      <c r="I427" s="199"/>
      <c r="J427" s="199"/>
      <c r="K427" s="199"/>
      <c r="L427" s="199"/>
      <c r="M427" s="199"/>
      <c r="N427" s="199"/>
      <c r="O427" s="199"/>
      <c r="P427" s="199"/>
      <c r="Q427" s="199"/>
      <c r="R427" s="199"/>
      <c r="S427" s="199"/>
      <c r="T427" s="199"/>
      <c r="U427" s="199"/>
      <c r="V427" s="199"/>
      <c r="W427" s="196"/>
      <c r="X427" s="196"/>
      <c r="Y427" s="196"/>
      <c r="Z427" s="196"/>
      <c r="AA427" s="196"/>
    </row>
    <row r="428" ht="15.75" customHeight="1" spans="1:27" x14ac:dyDescent="0.25">
      <c r="A428" s="196"/>
      <c r="B428" s="196"/>
      <c r="C428" s="196"/>
      <c r="D428" s="196"/>
      <c r="E428" s="196"/>
      <c r="F428" s="196"/>
      <c r="G428" s="196"/>
      <c r="H428" s="198"/>
      <c r="I428" s="199"/>
      <c r="J428" s="199"/>
      <c r="K428" s="199"/>
      <c r="L428" s="199"/>
      <c r="M428" s="199"/>
      <c r="N428" s="199"/>
      <c r="O428" s="199"/>
      <c r="P428" s="199"/>
      <c r="Q428" s="199"/>
      <c r="R428" s="199"/>
      <c r="S428" s="199"/>
      <c r="T428" s="199"/>
      <c r="U428" s="199"/>
      <c r="V428" s="199"/>
      <c r="W428" s="196"/>
      <c r="X428" s="196"/>
      <c r="Y428" s="196"/>
      <c r="Z428" s="196"/>
      <c r="AA428" s="196"/>
    </row>
    <row r="429" ht="15.75" customHeight="1" spans="1:27" x14ac:dyDescent="0.25">
      <c r="A429" s="196"/>
      <c r="B429" s="196"/>
      <c r="C429" s="196"/>
      <c r="D429" s="196"/>
      <c r="E429" s="196"/>
      <c r="F429" s="196"/>
      <c r="G429" s="196"/>
      <c r="H429" s="198"/>
      <c r="I429" s="199"/>
      <c r="J429" s="199"/>
      <c r="K429" s="199"/>
      <c r="L429" s="199"/>
      <c r="M429" s="199"/>
      <c r="N429" s="199"/>
      <c r="O429" s="199"/>
      <c r="P429" s="199"/>
      <c r="Q429" s="199"/>
      <c r="R429" s="199"/>
      <c r="S429" s="199"/>
      <c r="T429" s="199"/>
      <c r="U429" s="199"/>
      <c r="V429" s="199"/>
      <c r="W429" s="196"/>
      <c r="X429" s="196"/>
      <c r="Y429" s="196"/>
      <c r="Z429" s="196"/>
      <c r="AA429" s="196"/>
    </row>
    <row r="430" ht="15.75" customHeight="1" spans="1:27" x14ac:dyDescent="0.25">
      <c r="A430" s="196"/>
      <c r="B430" s="196"/>
      <c r="C430" s="196"/>
      <c r="D430" s="196"/>
      <c r="E430" s="196"/>
      <c r="F430" s="196"/>
      <c r="G430" s="196"/>
      <c r="H430" s="198"/>
      <c r="I430" s="199"/>
      <c r="J430" s="199"/>
      <c r="K430" s="199"/>
      <c r="L430" s="199"/>
      <c r="M430" s="199"/>
      <c r="N430" s="199"/>
      <c r="O430" s="199"/>
      <c r="P430" s="199"/>
      <c r="Q430" s="199"/>
      <c r="R430" s="199"/>
      <c r="S430" s="199"/>
      <c r="T430" s="199"/>
      <c r="U430" s="199"/>
      <c r="V430" s="199"/>
      <c r="W430" s="196"/>
      <c r="X430" s="196"/>
      <c r="Y430" s="196"/>
      <c r="Z430" s="196"/>
      <c r="AA430" s="196"/>
    </row>
    <row r="431" ht="15.75" customHeight="1" spans="1:27" x14ac:dyDescent="0.25">
      <c r="A431" s="196"/>
      <c r="B431" s="196"/>
      <c r="C431" s="196"/>
      <c r="D431" s="196"/>
      <c r="E431" s="196"/>
      <c r="F431" s="196"/>
      <c r="G431" s="196"/>
      <c r="H431" s="198"/>
      <c r="I431" s="199"/>
      <c r="J431" s="199"/>
      <c r="K431" s="199"/>
      <c r="L431" s="199"/>
      <c r="M431" s="199"/>
      <c r="N431" s="199"/>
      <c r="O431" s="199"/>
      <c r="P431" s="199"/>
      <c r="Q431" s="199"/>
      <c r="R431" s="199"/>
      <c r="S431" s="199"/>
      <c r="T431" s="199"/>
      <c r="U431" s="199"/>
      <c r="V431" s="199"/>
      <c r="W431" s="196"/>
      <c r="X431" s="196"/>
      <c r="Y431" s="196"/>
      <c r="Z431" s="196"/>
      <c r="AA431" s="196"/>
    </row>
    <row r="432" ht="15.75" customHeight="1" spans="1:27" x14ac:dyDescent="0.25">
      <c r="A432" s="196"/>
      <c r="B432" s="196"/>
      <c r="C432" s="196"/>
      <c r="D432" s="196"/>
      <c r="E432" s="196"/>
      <c r="F432" s="196"/>
      <c r="G432" s="196"/>
      <c r="H432" s="198"/>
      <c r="I432" s="199"/>
      <c r="J432" s="199"/>
      <c r="K432" s="199"/>
      <c r="L432" s="199"/>
      <c r="M432" s="199"/>
      <c r="N432" s="199"/>
      <c r="O432" s="199"/>
      <c r="P432" s="199"/>
      <c r="Q432" s="199"/>
      <c r="R432" s="199"/>
      <c r="S432" s="199"/>
      <c r="T432" s="199"/>
      <c r="U432" s="199"/>
      <c r="V432" s="199"/>
      <c r="W432" s="196"/>
      <c r="X432" s="196"/>
      <c r="Y432" s="196"/>
      <c r="Z432" s="196"/>
      <c r="AA432" s="196"/>
    </row>
    <row r="433" ht="15.75" customHeight="1" spans="1:27" x14ac:dyDescent="0.25">
      <c r="A433" s="196"/>
      <c r="B433" s="196"/>
      <c r="C433" s="196"/>
      <c r="D433" s="196"/>
      <c r="E433" s="196"/>
      <c r="F433" s="196"/>
      <c r="G433" s="196"/>
      <c r="H433" s="198"/>
      <c r="I433" s="199"/>
      <c r="J433" s="199"/>
      <c r="K433" s="199"/>
      <c r="L433" s="199"/>
      <c r="M433" s="199"/>
      <c r="N433" s="199"/>
      <c r="O433" s="199"/>
      <c r="P433" s="199"/>
      <c r="Q433" s="199"/>
      <c r="R433" s="199"/>
      <c r="S433" s="199"/>
      <c r="T433" s="199"/>
      <c r="U433" s="199"/>
      <c r="V433" s="199"/>
      <c r="W433" s="196"/>
      <c r="X433" s="196"/>
      <c r="Y433" s="196"/>
      <c r="Z433" s="196"/>
      <c r="AA433" s="196"/>
    </row>
    <row r="434" ht="15.75" customHeight="1" spans="1:27" x14ac:dyDescent="0.25">
      <c r="A434" s="196"/>
      <c r="B434" s="196"/>
      <c r="C434" s="196"/>
      <c r="D434" s="196"/>
      <c r="E434" s="196"/>
      <c r="F434" s="196"/>
      <c r="G434" s="196"/>
      <c r="H434" s="198"/>
      <c r="I434" s="199"/>
      <c r="J434" s="199"/>
      <c r="K434" s="199"/>
      <c r="L434" s="199"/>
      <c r="M434" s="199"/>
      <c r="N434" s="199"/>
      <c r="O434" s="199"/>
      <c r="P434" s="199"/>
      <c r="Q434" s="199"/>
      <c r="R434" s="199"/>
      <c r="S434" s="199"/>
      <c r="T434" s="199"/>
      <c r="U434" s="199"/>
      <c r="V434" s="199"/>
      <c r="W434" s="196"/>
      <c r="X434" s="196"/>
      <c r="Y434" s="196"/>
      <c r="Z434" s="196"/>
      <c r="AA434" s="196"/>
    </row>
    <row r="435" ht="15.75" customHeight="1" spans="1:27" x14ac:dyDescent="0.25">
      <c r="A435" s="196"/>
      <c r="B435" s="196"/>
      <c r="C435" s="196"/>
      <c r="D435" s="196"/>
      <c r="E435" s="196"/>
      <c r="F435" s="196"/>
      <c r="G435" s="196"/>
      <c r="H435" s="198"/>
      <c r="I435" s="199"/>
      <c r="J435" s="199"/>
      <c r="K435" s="199"/>
      <c r="L435" s="199"/>
      <c r="M435" s="199"/>
      <c r="N435" s="199"/>
      <c r="O435" s="199"/>
      <c r="P435" s="199"/>
      <c r="Q435" s="199"/>
      <c r="R435" s="199"/>
      <c r="S435" s="199"/>
      <c r="T435" s="199"/>
      <c r="U435" s="199"/>
      <c r="V435" s="199"/>
      <c r="W435" s="196"/>
      <c r="X435" s="196"/>
      <c r="Y435" s="196"/>
      <c r="Z435" s="196"/>
      <c r="AA435" s="196"/>
    </row>
    <row r="436" ht="15.75" customHeight="1" spans="1:27" x14ac:dyDescent="0.25">
      <c r="A436" s="196"/>
      <c r="B436" s="196"/>
      <c r="C436" s="196"/>
      <c r="D436" s="196"/>
      <c r="E436" s="196"/>
      <c r="F436" s="196"/>
      <c r="G436" s="196"/>
      <c r="H436" s="198"/>
      <c r="I436" s="199"/>
      <c r="J436" s="199"/>
      <c r="K436" s="199"/>
      <c r="L436" s="199"/>
      <c r="M436" s="199"/>
      <c r="N436" s="199"/>
      <c r="O436" s="199"/>
      <c r="P436" s="199"/>
      <c r="Q436" s="199"/>
      <c r="R436" s="199"/>
      <c r="S436" s="199"/>
      <c r="T436" s="199"/>
      <c r="U436" s="199"/>
      <c r="V436" s="199"/>
      <c r="W436" s="196"/>
      <c r="X436" s="196"/>
      <c r="Y436" s="196"/>
      <c r="Z436" s="196"/>
      <c r="AA436" s="196"/>
    </row>
    <row r="437" ht="15.75" customHeight="1" spans="1:27" x14ac:dyDescent="0.25">
      <c r="A437" s="196"/>
      <c r="B437" s="196"/>
      <c r="C437" s="196"/>
      <c r="D437" s="196"/>
      <c r="E437" s="196"/>
      <c r="F437" s="196"/>
      <c r="G437" s="196"/>
      <c r="H437" s="198"/>
      <c r="I437" s="199"/>
      <c r="J437" s="199"/>
      <c r="K437" s="199"/>
      <c r="L437" s="199"/>
      <c r="M437" s="199"/>
      <c r="N437" s="199"/>
      <c r="O437" s="199"/>
      <c r="P437" s="199"/>
      <c r="Q437" s="199"/>
      <c r="R437" s="199"/>
      <c r="S437" s="199"/>
      <c r="T437" s="199"/>
      <c r="U437" s="199"/>
      <c r="V437" s="199"/>
      <c r="W437" s="196"/>
      <c r="X437" s="196"/>
      <c r="Y437" s="196"/>
      <c r="Z437" s="196"/>
      <c r="AA437" s="196"/>
    </row>
    <row r="438" ht="15.75" customHeight="1" spans="1:27" x14ac:dyDescent="0.25">
      <c r="A438" s="196"/>
      <c r="B438" s="196"/>
      <c r="C438" s="196"/>
      <c r="D438" s="196"/>
      <c r="E438" s="196"/>
      <c r="F438" s="196"/>
      <c r="G438" s="196"/>
      <c r="H438" s="198"/>
      <c r="I438" s="199"/>
      <c r="J438" s="199"/>
      <c r="K438" s="199"/>
      <c r="L438" s="199"/>
      <c r="M438" s="199"/>
      <c r="N438" s="199"/>
      <c r="O438" s="199"/>
      <c r="P438" s="199"/>
      <c r="Q438" s="199"/>
      <c r="R438" s="199"/>
      <c r="S438" s="199"/>
      <c r="T438" s="199"/>
      <c r="U438" s="199"/>
      <c r="V438" s="199"/>
      <c r="W438" s="196"/>
      <c r="X438" s="196"/>
      <c r="Y438" s="196"/>
      <c r="Z438" s="196"/>
      <c r="AA438" s="196"/>
    </row>
    <row r="439" ht="15.75" customHeight="1" spans="1:27" x14ac:dyDescent="0.25">
      <c r="A439" s="196"/>
      <c r="B439" s="196"/>
      <c r="C439" s="196"/>
      <c r="D439" s="196"/>
      <c r="E439" s="196"/>
      <c r="F439" s="196"/>
      <c r="G439" s="196"/>
      <c r="H439" s="198"/>
      <c r="I439" s="199"/>
      <c r="J439" s="199"/>
      <c r="K439" s="199"/>
      <c r="L439" s="199"/>
      <c r="M439" s="199"/>
      <c r="N439" s="199"/>
      <c r="O439" s="199"/>
      <c r="P439" s="199"/>
      <c r="Q439" s="199"/>
      <c r="R439" s="199"/>
      <c r="S439" s="199"/>
      <c r="T439" s="199"/>
      <c r="U439" s="199"/>
      <c r="V439" s="199"/>
      <c r="W439" s="196"/>
      <c r="X439" s="196"/>
      <c r="Y439" s="196"/>
      <c r="Z439" s="196"/>
      <c r="AA439" s="196"/>
    </row>
    <row r="440" ht="15.75" customHeight="1" spans="1:27" x14ac:dyDescent="0.25">
      <c r="A440" s="196"/>
      <c r="B440" s="196"/>
      <c r="C440" s="196"/>
      <c r="D440" s="196"/>
      <c r="E440" s="196"/>
      <c r="F440" s="196"/>
      <c r="G440" s="196"/>
      <c r="H440" s="198"/>
      <c r="I440" s="199"/>
      <c r="J440" s="199"/>
      <c r="K440" s="199"/>
      <c r="L440" s="199"/>
      <c r="M440" s="199"/>
      <c r="N440" s="199"/>
      <c r="O440" s="199"/>
      <c r="P440" s="199"/>
      <c r="Q440" s="199"/>
      <c r="R440" s="199"/>
      <c r="S440" s="199"/>
      <c r="T440" s="199"/>
      <c r="U440" s="199"/>
      <c r="V440" s="199"/>
      <c r="W440" s="196"/>
      <c r="X440" s="196"/>
      <c r="Y440" s="196"/>
      <c r="Z440" s="196"/>
      <c r="AA440" s="196"/>
    </row>
    <row r="441" ht="15.75" customHeight="1" spans="1:27" x14ac:dyDescent="0.25">
      <c r="A441" s="196"/>
      <c r="B441" s="196"/>
      <c r="C441" s="196"/>
      <c r="D441" s="196"/>
      <c r="E441" s="196"/>
      <c r="F441" s="196"/>
      <c r="G441" s="196"/>
      <c r="H441" s="198"/>
      <c r="I441" s="199"/>
      <c r="J441" s="199"/>
      <c r="K441" s="199"/>
      <c r="L441" s="199"/>
      <c r="M441" s="199"/>
      <c r="N441" s="199"/>
      <c r="O441" s="199"/>
      <c r="P441" s="199"/>
      <c r="Q441" s="199"/>
      <c r="R441" s="199"/>
      <c r="S441" s="199"/>
      <c r="T441" s="199"/>
      <c r="U441" s="199"/>
      <c r="V441" s="199"/>
      <c r="W441" s="196"/>
      <c r="X441" s="196"/>
      <c r="Y441" s="196"/>
      <c r="Z441" s="196"/>
      <c r="AA441" s="196"/>
    </row>
    <row r="442" ht="15.75" customHeight="1" spans="1:27" x14ac:dyDescent="0.25">
      <c r="A442" s="196"/>
      <c r="B442" s="196"/>
      <c r="C442" s="196"/>
      <c r="D442" s="196"/>
      <c r="E442" s="196"/>
      <c r="F442" s="196"/>
      <c r="G442" s="196"/>
      <c r="H442" s="198"/>
      <c r="I442" s="199"/>
      <c r="J442" s="199"/>
      <c r="K442" s="199"/>
      <c r="L442" s="199"/>
      <c r="M442" s="199"/>
      <c r="N442" s="199"/>
      <c r="O442" s="199"/>
      <c r="P442" s="199"/>
      <c r="Q442" s="199"/>
      <c r="R442" s="199"/>
      <c r="S442" s="199"/>
      <c r="T442" s="199"/>
      <c r="U442" s="199"/>
      <c r="V442" s="199"/>
      <c r="W442" s="196"/>
      <c r="X442" s="196"/>
      <c r="Y442" s="196"/>
      <c r="Z442" s="196"/>
      <c r="AA442" s="196"/>
    </row>
    <row r="443" ht="15.75" customHeight="1" spans="1:27" x14ac:dyDescent="0.25">
      <c r="A443" s="196"/>
      <c r="B443" s="196"/>
      <c r="C443" s="196"/>
      <c r="D443" s="196"/>
      <c r="E443" s="196"/>
      <c r="F443" s="196"/>
      <c r="G443" s="196"/>
      <c r="H443" s="198"/>
      <c r="I443" s="199"/>
      <c r="J443" s="199"/>
      <c r="K443" s="199"/>
      <c r="L443" s="199"/>
      <c r="M443" s="199"/>
      <c r="N443" s="199"/>
      <c r="O443" s="199"/>
      <c r="P443" s="199"/>
      <c r="Q443" s="199"/>
      <c r="R443" s="199"/>
      <c r="S443" s="199"/>
      <c r="T443" s="199"/>
      <c r="U443" s="199"/>
      <c r="V443" s="199"/>
      <c r="W443" s="196"/>
      <c r="X443" s="196"/>
      <c r="Y443" s="196"/>
      <c r="Z443" s="196"/>
      <c r="AA443" s="196"/>
    </row>
    <row r="444" ht="15.75" customHeight="1" spans="1:27" x14ac:dyDescent="0.25">
      <c r="A444" s="196"/>
      <c r="B444" s="196"/>
      <c r="C444" s="196"/>
      <c r="D444" s="196"/>
      <c r="E444" s="196"/>
      <c r="F444" s="196"/>
      <c r="G444" s="196"/>
      <c r="H444" s="198"/>
      <c r="I444" s="199"/>
      <c r="J444" s="199"/>
      <c r="K444" s="199"/>
      <c r="L444" s="199"/>
      <c r="M444" s="199"/>
      <c r="N444" s="199"/>
      <c r="O444" s="199"/>
      <c r="P444" s="199"/>
      <c r="Q444" s="199"/>
      <c r="R444" s="199"/>
      <c r="S444" s="199"/>
      <c r="T444" s="199"/>
      <c r="U444" s="199"/>
      <c r="V444" s="199"/>
      <c r="W444" s="196"/>
      <c r="X444" s="196"/>
      <c r="Y444" s="196"/>
      <c r="Z444" s="196"/>
      <c r="AA444" s="196"/>
    </row>
    <row r="445" ht="15.75" customHeight="1" spans="1:27" x14ac:dyDescent="0.25">
      <c r="A445" s="196"/>
      <c r="B445" s="196"/>
      <c r="C445" s="196"/>
      <c r="D445" s="196"/>
      <c r="E445" s="196"/>
      <c r="F445" s="196"/>
      <c r="G445" s="196"/>
      <c r="H445" s="198"/>
      <c r="I445" s="199"/>
      <c r="J445" s="199"/>
      <c r="K445" s="199"/>
      <c r="L445" s="199"/>
      <c r="M445" s="199"/>
      <c r="N445" s="199"/>
      <c r="O445" s="199"/>
      <c r="P445" s="199"/>
      <c r="Q445" s="199"/>
      <c r="R445" s="199"/>
      <c r="S445" s="199"/>
      <c r="T445" s="199"/>
      <c r="U445" s="199"/>
      <c r="V445" s="199"/>
      <c r="W445" s="196"/>
      <c r="X445" s="196"/>
      <c r="Y445" s="196"/>
      <c r="Z445" s="196"/>
      <c r="AA445" s="196"/>
    </row>
    <row r="446" ht="15.75" customHeight="1" spans="1:27" x14ac:dyDescent="0.25">
      <c r="A446" s="196"/>
      <c r="B446" s="196"/>
      <c r="C446" s="196"/>
      <c r="D446" s="196"/>
      <c r="E446" s="196"/>
      <c r="F446" s="196"/>
      <c r="G446" s="196"/>
      <c r="H446" s="198"/>
      <c r="I446" s="199"/>
      <c r="J446" s="199"/>
      <c r="K446" s="199"/>
      <c r="L446" s="199"/>
      <c r="M446" s="199"/>
      <c r="N446" s="199"/>
      <c r="O446" s="199"/>
      <c r="P446" s="199"/>
      <c r="Q446" s="199"/>
      <c r="R446" s="199"/>
      <c r="S446" s="199"/>
      <c r="T446" s="199"/>
      <c r="U446" s="199"/>
      <c r="V446" s="199"/>
      <c r="W446" s="196"/>
      <c r="X446" s="196"/>
      <c r="Y446" s="196"/>
      <c r="Z446" s="196"/>
      <c r="AA446" s="196"/>
    </row>
    <row r="447" ht="15.75" customHeight="1" spans="1:27" x14ac:dyDescent="0.25">
      <c r="A447" s="196"/>
      <c r="B447" s="196"/>
      <c r="C447" s="196"/>
      <c r="D447" s="196"/>
      <c r="E447" s="196"/>
      <c r="F447" s="196"/>
      <c r="G447" s="196"/>
      <c r="H447" s="198"/>
      <c r="I447" s="199"/>
      <c r="J447" s="199"/>
      <c r="K447" s="199"/>
      <c r="L447" s="199"/>
      <c r="M447" s="199"/>
      <c r="N447" s="199"/>
      <c r="O447" s="199"/>
      <c r="P447" s="199"/>
      <c r="Q447" s="199"/>
      <c r="R447" s="199"/>
      <c r="S447" s="199"/>
      <c r="T447" s="199"/>
      <c r="U447" s="199"/>
      <c r="V447" s="199"/>
      <c r="W447" s="196"/>
      <c r="X447" s="196"/>
      <c r="Y447" s="196"/>
      <c r="Z447" s="196"/>
      <c r="AA447" s="196"/>
    </row>
    <row r="448" ht="15.75" customHeight="1" spans="1:27" x14ac:dyDescent="0.25">
      <c r="A448" s="196"/>
      <c r="B448" s="196"/>
      <c r="C448" s="196"/>
      <c r="D448" s="196"/>
      <c r="E448" s="196"/>
      <c r="F448" s="196"/>
      <c r="G448" s="196"/>
      <c r="H448" s="198"/>
      <c r="I448" s="199"/>
      <c r="J448" s="199"/>
      <c r="K448" s="199"/>
      <c r="L448" s="199"/>
      <c r="M448" s="199"/>
      <c r="N448" s="199"/>
      <c r="O448" s="199"/>
      <c r="P448" s="199"/>
      <c r="Q448" s="199"/>
      <c r="R448" s="199"/>
      <c r="S448" s="199"/>
      <c r="T448" s="199"/>
      <c r="U448" s="199"/>
      <c r="V448" s="199"/>
      <c r="W448" s="196"/>
      <c r="X448" s="196"/>
      <c r="Y448" s="196"/>
      <c r="Z448" s="196"/>
      <c r="AA448" s="196"/>
    </row>
    <row r="449" ht="15.75" customHeight="1" spans="1:27" x14ac:dyDescent="0.25">
      <c r="A449" s="196"/>
      <c r="B449" s="196"/>
      <c r="C449" s="196"/>
      <c r="D449" s="196"/>
      <c r="E449" s="196"/>
      <c r="F449" s="196"/>
      <c r="G449" s="196"/>
      <c r="H449" s="198"/>
      <c r="I449" s="199"/>
      <c r="J449" s="199"/>
      <c r="K449" s="199"/>
      <c r="L449" s="199"/>
      <c r="M449" s="199"/>
      <c r="N449" s="199"/>
      <c r="O449" s="199"/>
      <c r="P449" s="199"/>
      <c r="Q449" s="199"/>
      <c r="R449" s="199"/>
      <c r="S449" s="199"/>
      <c r="T449" s="199"/>
      <c r="U449" s="199"/>
      <c r="V449" s="199"/>
      <c r="W449" s="196"/>
      <c r="X449" s="196"/>
      <c r="Y449" s="196"/>
      <c r="Z449" s="196"/>
      <c r="AA449" s="196"/>
    </row>
    <row r="450" ht="15.75" customHeight="1" spans="1:27" x14ac:dyDescent="0.25">
      <c r="A450" s="196"/>
      <c r="B450" s="196"/>
      <c r="C450" s="196"/>
      <c r="D450" s="196"/>
      <c r="E450" s="196"/>
      <c r="F450" s="196"/>
      <c r="G450" s="196"/>
      <c r="H450" s="198"/>
      <c r="I450" s="199"/>
      <c r="J450" s="199"/>
      <c r="K450" s="199"/>
      <c r="L450" s="199"/>
      <c r="M450" s="199"/>
      <c r="N450" s="199"/>
      <c r="O450" s="199"/>
      <c r="P450" s="199"/>
      <c r="Q450" s="199"/>
      <c r="R450" s="199"/>
      <c r="S450" s="199"/>
      <c r="T450" s="199"/>
      <c r="U450" s="199"/>
      <c r="V450" s="199"/>
      <c r="W450" s="196"/>
      <c r="X450" s="196"/>
      <c r="Y450" s="196"/>
      <c r="Z450" s="196"/>
      <c r="AA450" s="196"/>
    </row>
    <row r="451" ht="15.75" customHeight="1" spans="1:27" x14ac:dyDescent="0.25">
      <c r="A451" s="196"/>
      <c r="B451" s="196"/>
      <c r="C451" s="196"/>
      <c r="D451" s="196"/>
      <c r="E451" s="196"/>
      <c r="F451" s="196"/>
      <c r="G451" s="196"/>
      <c r="H451" s="198"/>
      <c r="I451" s="199"/>
      <c r="J451" s="199"/>
      <c r="K451" s="199"/>
      <c r="L451" s="199"/>
      <c r="M451" s="199"/>
      <c r="N451" s="199"/>
      <c r="O451" s="199"/>
      <c r="P451" s="199"/>
      <c r="Q451" s="199"/>
      <c r="R451" s="199"/>
      <c r="S451" s="199"/>
      <c r="T451" s="199"/>
      <c r="U451" s="199"/>
      <c r="V451" s="199"/>
      <c r="W451" s="196"/>
      <c r="X451" s="196"/>
      <c r="Y451" s="196"/>
      <c r="Z451" s="196"/>
      <c r="AA451" s="196"/>
    </row>
    <row r="452" ht="15.75" customHeight="1" spans="1:27" x14ac:dyDescent="0.25">
      <c r="A452" s="196"/>
      <c r="B452" s="196"/>
      <c r="C452" s="196"/>
      <c r="D452" s="196"/>
      <c r="E452" s="196"/>
      <c r="F452" s="196"/>
      <c r="G452" s="196"/>
      <c r="H452" s="198"/>
      <c r="I452" s="199"/>
      <c r="J452" s="199"/>
      <c r="K452" s="199"/>
      <c r="L452" s="199"/>
      <c r="M452" s="199"/>
      <c r="N452" s="199"/>
      <c r="O452" s="199"/>
      <c r="P452" s="199"/>
      <c r="Q452" s="199"/>
      <c r="R452" s="199"/>
      <c r="S452" s="199"/>
      <c r="T452" s="199"/>
      <c r="U452" s="199"/>
      <c r="V452" s="199"/>
      <c r="W452" s="196"/>
      <c r="X452" s="196"/>
      <c r="Y452" s="196"/>
      <c r="Z452" s="196"/>
      <c r="AA452" s="196"/>
    </row>
    <row r="453" ht="15.75" customHeight="1" spans="1:27" x14ac:dyDescent="0.25">
      <c r="A453" s="196"/>
      <c r="B453" s="196"/>
      <c r="C453" s="196"/>
      <c r="D453" s="196"/>
      <c r="E453" s="196"/>
      <c r="F453" s="196"/>
      <c r="G453" s="196"/>
      <c r="H453" s="198"/>
      <c r="I453" s="199"/>
      <c r="J453" s="199"/>
      <c r="K453" s="199"/>
      <c r="L453" s="199"/>
      <c r="M453" s="199"/>
      <c r="N453" s="199"/>
      <c r="O453" s="199"/>
      <c r="P453" s="199"/>
      <c r="Q453" s="199"/>
      <c r="R453" s="199"/>
      <c r="S453" s="199"/>
      <c r="T453" s="199"/>
      <c r="U453" s="199"/>
      <c r="V453" s="199"/>
      <c r="W453" s="196"/>
      <c r="X453" s="196"/>
      <c r="Y453" s="196"/>
      <c r="Z453" s="196"/>
      <c r="AA453" s="196"/>
    </row>
    <row r="454" ht="15.75" customHeight="1" spans="1:27" x14ac:dyDescent="0.25">
      <c r="A454" s="196"/>
      <c r="B454" s="196"/>
      <c r="C454" s="196"/>
      <c r="D454" s="196"/>
      <c r="E454" s="196"/>
      <c r="F454" s="196"/>
      <c r="G454" s="196"/>
      <c r="H454" s="198"/>
      <c r="I454" s="199"/>
      <c r="J454" s="199"/>
      <c r="K454" s="199"/>
      <c r="L454" s="199"/>
      <c r="M454" s="199"/>
      <c r="N454" s="199"/>
      <c r="O454" s="199"/>
      <c r="P454" s="199"/>
      <c r="Q454" s="199"/>
      <c r="R454" s="199"/>
      <c r="S454" s="199"/>
      <c r="T454" s="199"/>
      <c r="U454" s="199"/>
      <c r="V454" s="199"/>
      <c r="W454" s="196"/>
      <c r="X454" s="196"/>
      <c r="Y454" s="196"/>
      <c r="Z454" s="196"/>
      <c r="AA454" s="196"/>
    </row>
    <row r="455" ht="15.75" customHeight="1" spans="1:27" x14ac:dyDescent="0.25">
      <c r="A455" s="196"/>
      <c r="B455" s="196"/>
      <c r="C455" s="196"/>
      <c r="D455" s="196"/>
      <c r="E455" s="196"/>
      <c r="F455" s="196"/>
      <c r="G455" s="196"/>
      <c r="H455" s="198"/>
      <c r="I455" s="199"/>
      <c r="J455" s="199"/>
      <c r="K455" s="199"/>
      <c r="L455" s="199"/>
      <c r="M455" s="199"/>
      <c r="N455" s="199"/>
      <c r="O455" s="199"/>
      <c r="P455" s="199"/>
      <c r="Q455" s="199"/>
      <c r="R455" s="199"/>
      <c r="S455" s="199"/>
      <c r="T455" s="199"/>
      <c r="U455" s="199"/>
      <c r="V455" s="199"/>
      <c r="W455" s="196"/>
      <c r="X455" s="196"/>
      <c r="Y455" s="196"/>
      <c r="Z455" s="196"/>
      <c r="AA455" s="196"/>
    </row>
    <row r="456" ht="15.75" customHeight="1" spans="1:27" x14ac:dyDescent="0.25">
      <c r="A456" s="196"/>
      <c r="B456" s="196"/>
      <c r="C456" s="196"/>
      <c r="D456" s="196"/>
      <c r="E456" s="196"/>
      <c r="F456" s="196"/>
      <c r="G456" s="196"/>
      <c r="H456" s="198"/>
      <c r="I456" s="199"/>
      <c r="J456" s="199"/>
      <c r="K456" s="199"/>
      <c r="L456" s="199"/>
      <c r="M456" s="199"/>
      <c r="N456" s="199"/>
      <c r="O456" s="199"/>
      <c r="P456" s="199"/>
      <c r="Q456" s="199"/>
      <c r="R456" s="199"/>
      <c r="S456" s="199"/>
      <c r="T456" s="199"/>
      <c r="U456" s="199"/>
      <c r="V456" s="199"/>
      <c r="W456" s="196"/>
      <c r="X456" s="196"/>
      <c r="Y456" s="196"/>
      <c r="Z456" s="196"/>
      <c r="AA456" s="196"/>
    </row>
    <row r="457" ht="15.75" customHeight="1" spans="1:27" x14ac:dyDescent="0.25">
      <c r="A457" s="196"/>
      <c r="B457" s="196"/>
      <c r="C457" s="196"/>
      <c r="D457" s="196"/>
      <c r="E457" s="196"/>
      <c r="F457" s="196"/>
      <c r="G457" s="196"/>
      <c r="H457" s="198"/>
      <c r="I457" s="199"/>
      <c r="J457" s="199"/>
      <c r="K457" s="199"/>
      <c r="L457" s="199"/>
      <c r="M457" s="199"/>
      <c r="N457" s="199"/>
      <c r="O457" s="199"/>
      <c r="P457" s="199"/>
      <c r="Q457" s="199"/>
      <c r="R457" s="199"/>
      <c r="S457" s="199"/>
      <c r="T457" s="199"/>
      <c r="U457" s="199"/>
      <c r="V457" s="199"/>
      <c r="W457" s="196"/>
      <c r="X457" s="196"/>
      <c r="Y457" s="196"/>
      <c r="Z457" s="196"/>
      <c r="AA457" s="196"/>
    </row>
    <row r="458" ht="15.75" customHeight="1" spans="1:27" x14ac:dyDescent="0.25">
      <c r="A458" s="196"/>
      <c r="B458" s="196"/>
      <c r="C458" s="196"/>
      <c r="D458" s="196"/>
      <c r="E458" s="196"/>
      <c r="F458" s="196"/>
      <c r="G458" s="196"/>
      <c r="H458" s="198"/>
      <c r="I458" s="199"/>
      <c r="J458" s="199"/>
      <c r="K458" s="199"/>
      <c r="L458" s="199"/>
      <c r="M458" s="199"/>
      <c r="N458" s="199"/>
      <c r="O458" s="199"/>
      <c r="P458" s="199"/>
      <c r="Q458" s="199"/>
      <c r="R458" s="199"/>
      <c r="S458" s="199"/>
      <c r="T458" s="199"/>
      <c r="U458" s="199"/>
      <c r="V458" s="199"/>
      <c r="W458" s="196"/>
      <c r="X458" s="196"/>
      <c r="Y458" s="196"/>
      <c r="Z458" s="196"/>
      <c r="AA458" s="196"/>
    </row>
    <row r="459" ht="15.75" customHeight="1" spans="1:27" x14ac:dyDescent="0.25">
      <c r="A459" s="196"/>
      <c r="B459" s="196"/>
      <c r="C459" s="196"/>
      <c r="D459" s="196"/>
      <c r="E459" s="196"/>
      <c r="F459" s="196"/>
      <c r="G459" s="196"/>
      <c r="H459" s="198"/>
      <c r="I459" s="199"/>
      <c r="J459" s="199"/>
      <c r="K459" s="199"/>
      <c r="L459" s="199"/>
      <c r="M459" s="199"/>
      <c r="N459" s="199"/>
      <c r="O459" s="199"/>
      <c r="P459" s="199"/>
      <c r="Q459" s="199"/>
      <c r="R459" s="199"/>
      <c r="S459" s="199"/>
      <c r="T459" s="199"/>
      <c r="U459" s="199"/>
      <c r="V459" s="199"/>
      <c r="W459" s="196"/>
      <c r="X459" s="196"/>
      <c r="Y459" s="196"/>
      <c r="Z459" s="196"/>
      <c r="AA459" s="196"/>
    </row>
    <row r="460" ht="15.75" customHeight="1" spans="1:27" x14ac:dyDescent="0.25">
      <c r="A460" s="196"/>
      <c r="B460" s="196"/>
      <c r="C460" s="196"/>
      <c r="D460" s="196"/>
      <c r="E460" s="196"/>
      <c r="F460" s="196"/>
      <c r="G460" s="196"/>
      <c r="H460" s="198"/>
      <c r="I460" s="199"/>
      <c r="J460" s="199"/>
      <c r="K460" s="199"/>
      <c r="L460" s="199"/>
      <c r="M460" s="199"/>
      <c r="N460" s="199"/>
      <c r="O460" s="199"/>
      <c r="P460" s="199"/>
      <c r="Q460" s="199"/>
      <c r="R460" s="199"/>
      <c r="S460" s="199"/>
      <c r="T460" s="199"/>
      <c r="U460" s="199"/>
      <c r="V460" s="199"/>
      <c r="W460" s="196"/>
      <c r="X460" s="196"/>
      <c r="Y460" s="196"/>
      <c r="Z460" s="196"/>
      <c r="AA460" s="196"/>
    </row>
    <row r="461" ht="15.75" customHeight="1" spans="1:27" x14ac:dyDescent="0.25">
      <c r="A461" s="196"/>
      <c r="B461" s="196"/>
      <c r="C461" s="196"/>
      <c r="D461" s="196"/>
      <c r="E461" s="196"/>
      <c r="F461" s="196"/>
      <c r="G461" s="196"/>
      <c r="H461" s="198"/>
      <c r="I461" s="199"/>
      <c r="J461" s="199"/>
      <c r="K461" s="199"/>
      <c r="L461" s="199"/>
      <c r="M461" s="199"/>
      <c r="N461" s="199"/>
      <c r="O461" s="199"/>
      <c r="P461" s="199"/>
      <c r="Q461" s="199"/>
      <c r="R461" s="199"/>
      <c r="S461" s="199"/>
      <c r="T461" s="199"/>
      <c r="U461" s="199"/>
      <c r="V461" s="199"/>
      <c r="W461" s="196"/>
      <c r="X461" s="196"/>
      <c r="Y461" s="196"/>
      <c r="Z461" s="196"/>
      <c r="AA461" s="196"/>
    </row>
    <row r="462" ht="15.75" customHeight="1" spans="1:27" x14ac:dyDescent="0.25">
      <c r="A462" s="196"/>
      <c r="B462" s="196"/>
      <c r="C462" s="196"/>
      <c r="D462" s="196"/>
      <c r="E462" s="196"/>
      <c r="F462" s="196"/>
      <c r="G462" s="196"/>
      <c r="H462" s="198"/>
      <c r="I462" s="199"/>
      <c r="J462" s="199"/>
      <c r="K462" s="199"/>
      <c r="L462" s="199"/>
      <c r="M462" s="199"/>
      <c r="N462" s="199"/>
      <c r="O462" s="199"/>
      <c r="P462" s="199"/>
      <c r="Q462" s="199"/>
      <c r="R462" s="199"/>
      <c r="S462" s="199"/>
      <c r="T462" s="199"/>
      <c r="U462" s="199"/>
      <c r="V462" s="199"/>
      <c r="W462" s="196"/>
      <c r="X462" s="196"/>
      <c r="Y462" s="196"/>
      <c r="Z462" s="196"/>
      <c r="AA462" s="196"/>
    </row>
    <row r="463" ht="15.75" customHeight="1" spans="1:27" x14ac:dyDescent="0.25">
      <c r="A463" s="196"/>
      <c r="B463" s="196"/>
      <c r="C463" s="196"/>
      <c r="D463" s="196"/>
      <c r="E463" s="196"/>
      <c r="F463" s="196"/>
      <c r="G463" s="196"/>
      <c r="H463" s="198"/>
      <c r="I463" s="199"/>
      <c r="J463" s="199"/>
      <c r="K463" s="199"/>
      <c r="L463" s="199"/>
      <c r="M463" s="199"/>
      <c r="N463" s="199"/>
      <c r="O463" s="199"/>
      <c r="P463" s="199"/>
      <c r="Q463" s="199"/>
      <c r="R463" s="199"/>
      <c r="S463" s="199"/>
      <c r="T463" s="199"/>
      <c r="U463" s="199"/>
      <c r="V463" s="199"/>
      <c r="W463" s="196"/>
      <c r="X463" s="196"/>
      <c r="Y463" s="196"/>
      <c r="Z463" s="196"/>
      <c r="AA463" s="196"/>
    </row>
    <row r="464" ht="15.75" customHeight="1" spans="1:27" x14ac:dyDescent="0.25">
      <c r="A464" s="196"/>
      <c r="B464" s="196"/>
      <c r="C464" s="196"/>
      <c r="D464" s="196"/>
      <c r="E464" s="196"/>
      <c r="F464" s="196"/>
      <c r="G464" s="196"/>
      <c r="H464" s="198"/>
      <c r="I464" s="199"/>
      <c r="J464" s="199"/>
      <c r="K464" s="199"/>
      <c r="L464" s="199"/>
      <c r="M464" s="199"/>
      <c r="N464" s="199"/>
      <c r="O464" s="199"/>
      <c r="P464" s="199"/>
      <c r="Q464" s="199"/>
      <c r="R464" s="199"/>
      <c r="S464" s="199"/>
      <c r="T464" s="199"/>
      <c r="U464" s="199"/>
      <c r="V464" s="199"/>
      <c r="W464" s="196"/>
      <c r="X464" s="196"/>
      <c r="Y464" s="196"/>
      <c r="Z464" s="196"/>
      <c r="AA464" s="196"/>
    </row>
    <row r="465" ht="15.75" customHeight="1" spans="1:27" x14ac:dyDescent="0.25">
      <c r="A465" s="196"/>
      <c r="B465" s="196"/>
      <c r="C465" s="196"/>
      <c r="D465" s="196"/>
      <c r="E465" s="196"/>
      <c r="F465" s="196"/>
      <c r="G465" s="196"/>
      <c r="H465" s="198"/>
      <c r="I465" s="199"/>
      <c r="J465" s="199"/>
      <c r="K465" s="199"/>
      <c r="L465" s="199"/>
      <c r="M465" s="199"/>
      <c r="N465" s="199"/>
      <c r="O465" s="199"/>
      <c r="P465" s="199"/>
      <c r="Q465" s="199"/>
      <c r="R465" s="199"/>
      <c r="S465" s="199"/>
      <c r="T465" s="199"/>
      <c r="U465" s="199"/>
      <c r="V465" s="199"/>
      <c r="W465" s="196"/>
      <c r="X465" s="196"/>
      <c r="Y465" s="196"/>
      <c r="Z465" s="196"/>
      <c r="AA465" s="196"/>
    </row>
    <row r="466" ht="15.75" customHeight="1" spans="1:27" x14ac:dyDescent="0.25">
      <c r="A466" s="196"/>
      <c r="B466" s="196"/>
      <c r="C466" s="196"/>
      <c r="D466" s="196"/>
      <c r="E466" s="196"/>
      <c r="F466" s="196"/>
      <c r="G466" s="196"/>
      <c r="H466" s="198"/>
      <c r="I466" s="199"/>
      <c r="J466" s="199"/>
      <c r="K466" s="199"/>
      <c r="L466" s="199"/>
      <c r="M466" s="199"/>
      <c r="N466" s="199"/>
      <c r="O466" s="199"/>
      <c r="P466" s="199"/>
      <c r="Q466" s="199"/>
      <c r="R466" s="199"/>
      <c r="S466" s="199"/>
      <c r="T466" s="199"/>
      <c r="U466" s="199"/>
      <c r="V466" s="199"/>
      <c r="W466" s="196"/>
      <c r="X466" s="196"/>
      <c r="Y466" s="196"/>
      <c r="Z466" s="196"/>
      <c r="AA466" s="196"/>
    </row>
    <row r="467" ht="15.75" customHeight="1" spans="1:27" x14ac:dyDescent="0.25">
      <c r="A467" s="196"/>
      <c r="B467" s="196"/>
      <c r="C467" s="196"/>
      <c r="D467" s="196"/>
      <c r="E467" s="196"/>
      <c r="F467" s="196"/>
      <c r="G467" s="196"/>
      <c r="H467" s="198"/>
      <c r="I467" s="199"/>
      <c r="J467" s="199"/>
      <c r="K467" s="199"/>
      <c r="L467" s="199"/>
      <c r="M467" s="199"/>
      <c r="N467" s="199"/>
      <c r="O467" s="199"/>
      <c r="P467" s="199"/>
      <c r="Q467" s="199"/>
      <c r="R467" s="199"/>
      <c r="S467" s="199"/>
      <c r="T467" s="199"/>
      <c r="U467" s="199"/>
      <c r="V467" s="199"/>
      <c r="W467" s="196"/>
      <c r="X467" s="196"/>
      <c r="Y467" s="196"/>
      <c r="Z467" s="196"/>
      <c r="AA467" s="196"/>
    </row>
    <row r="468" ht="15.75" customHeight="1" spans="1:27" x14ac:dyDescent="0.25">
      <c r="A468" s="196"/>
      <c r="B468" s="196"/>
      <c r="C468" s="196"/>
      <c r="D468" s="196"/>
      <c r="E468" s="196"/>
      <c r="F468" s="196"/>
      <c r="G468" s="196"/>
      <c r="H468" s="198"/>
      <c r="I468" s="199"/>
      <c r="J468" s="199"/>
      <c r="K468" s="199"/>
      <c r="L468" s="199"/>
      <c r="M468" s="199"/>
      <c r="N468" s="199"/>
      <c r="O468" s="199"/>
      <c r="P468" s="199"/>
      <c r="Q468" s="199"/>
      <c r="R468" s="199"/>
      <c r="S468" s="199"/>
      <c r="T468" s="199"/>
      <c r="U468" s="199"/>
      <c r="V468" s="199"/>
      <c r="W468" s="196"/>
      <c r="X468" s="196"/>
      <c r="Y468" s="196"/>
      <c r="Z468" s="196"/>
      <c r="AA468" s="196"/>
    </row>
    <row r="469" ht="15.75" customHeight="1" spans="1:27" x14ac:dyDescent="0.25">
      <c r="A469" s="196"/>
      <c r="B469" s="196"/>
      <c r="C469" s="196"/>
      <c r="D469" s="196"/>
      <c r="E469" s="196"/>
      <c r="F469" s="196"/>
      <c r="G469" s="196"/>
      <c r="H469" s="198"/>
      <c r="I469" s="199"/>
      <c r="J469" s="199"/>
      <c r="K469" s="199"/>
      <c r="L469" s="199"/>
      <c r="M469" s="199"/>
      <c r="N469" s="199"/>
      <c r="O469" s="199"/>
      <c r="P469" s="199"/>
      <c r="Q469" s="199"/>
      <c r="R469" s="199"/>
      <c r="S469" s="199"/>
      <c r="T469" s="199"/>
      <c r="U469" s="199"/>
      <c r="V469" s="199"/>
      <c r="W469" s="196"/>
      <c r="X469" s="196"/>
      <c r="Y469" s="196"/>
      <c r="Z469" s="196"/>
      <c r="AA469" s="196"/>
    </row>
    <row r="470" ht="15.75" customHeight="1" spans="1:27" x14ac:dyDescent="0.25">
      <c r="A470" s="196"/>
      <c r="B470" s="196"/>
      <c r="C470" s="196"/>
      <c r="D470" s="196"/>
      <c r="E470" s="196"/>
      <c r="F470" s="196"/>
      <c r="G470" s="196"/>
      <c r="H470" s="198"/>
      <c r="I470" s="199"/>
      <c r="J470" s="199"/>
      <c r="K470" s="199"/>
      <c r="L470" s="199"/>
      <c r="M470" s="199"/>
      <c r="N470" s="199"/>
      <c r="O470" s="199"/>
      <c r="P470" s="199"/>
      <c r="Q470" s="199"/>
      <c r="R470" s="199"/>
      <c r="S470" s="199"/>
      <c r="T470" s="199"/>
      <c r="U470" s="199"/>
      <c r="V470" s="199"/>
      <c r="W470" s="196"/>
      <c r="X470" s="196"/>
      <c r="Y470" s="196"/>
      <c r="Z470" s="196"/>
      <c r="AA470" s="196"/>
    </row>
    <row r="471" ht="15.75" customHeight="1" spans="1:27" x14ac:dyDescent="0.25">
      <c r="A471" s="196"/>
      <c r="B471" s="196"/>
      <c r="C471" s="196"/>
      <c r="D471" s="196"/>
      <c r="E471" s="196"/>
      <c r="F471" s="196"/>
      <c r="G471" s="196"/>
      <c r="H471" s="198"/>
      <c r="I471" s="199"/>
      <c r="J471" s="199"/>
      <c r="K471" s="199"/>
      <c r="L471" s="199"/>
      <c r="M471" s="199"/>
      <c r="N471" s="199"/>
      <c r="O471" s="199"/>
      <c r="P471" s="199"/>
      <c r="Q471" s="199"/>
      <c r="R471" s="199"/>
      <c r="S471" s="199"/>
      <c r="T471" s="199"/>
      <c r="U471" s="199"/>
      <c r="V471" s="199"/>
      <c r="W471" s="196"/>
      <c r="X471" s="196"/>
      <c r="Y471" s="196"/>
      <c r="Z471" s="196"/>
      <c r="AA471" s="196"/>
    </row>
    <row r="472" ht="15.75" customHeight="1" spans="1:27" x14ac:dyDescent="0.25">
      <c r="A472" s="196"/>
      <c r="B472" s="196"/>
      <c r="C472" s="196"/>
      <c r="D472" s="196"/>
      <c r="E472" s="196"/>
      <c r="F472" s="196"/>
      <c r="G472" s="196"/>
      <c r="H472" s="198"/>
      <c r="I472" s="199"/>
      <c r="J472" s="199"/>
      <c r="K472" s="199"/>
      <c r="L472" s="199"/>
      <c r="M472" s="199"/>
      <c r="N472" s="199"/>
      <c r="O472" s="199"/>
      <c r="P472" s="199"/>
      <c r="Q472" s="199"/>
      <c r="R472" s="199"/>
      <c r="S472" s="199"/>
      <c r="T472" s="199"/>
      <c r="U472" s="199"/>
      <c r="V472" s="199"/>
      <c r="W472" s="196"/>
      <c r="X472" s="196"/>
      <c r="Y472" s="196"/>
      <c r="Z472" s="196"/>
      <c r="AA472" s="196"/>
    </row>
    <row r="473" ht="15.75" customHeight="1" spans="1:27" x14ac:dyDescent="0.25">
      <c r="A473" s="196"/>
      <c r="B473" s="196"/>
      <c r="C473" s="196"/>
      <c r="D473" s="196"/>
      <c r="E473" s="196"/>
      <c r="F473" s="196"/>
      <c r="G473" s="196"/>
      <c r="H473" s="198"/>
      <c r="I473" s="199"/>
      <c r="J473" s="199"/>
      <c r="K473" s="199"/>
      <c r="L473" s="199"/>
      <c r="M473" s="199"/>
      <c r="N473" s="199"/>
      <c r="O473" s="199"/>
      <c r="P473" s="199"/>
      <c r="Q473" s="199"/>
      <c r="R473" s="199"/>
      <c r="S473" s="199"/>
      <c r="T473" s="199"/>
      <c r="U473" s="199"/>
      <c r="V473" s="199"/>
      <c r="W473" s="196"/>
      <c r="X473" s="196"/>
      <c r="Y473" s="196"/>
      <c r="Z473" s="196"/>
      <c r="AA473" s="196"/>
    </row>
    <row r="474" ht="15.75" customHeight="1" spans="1:27" x14ac:dyDescent="0.25">
      <c r="A474" s="196"/>
      <c r="B474" s="196"/>
      <c r="C474" s="196"/>
      <c r="D474" s="196"/>
      <c r="E474" s="196"/>
      <c r="F474" s="196"/>
      <c r="G474" s="196"/>
      <c r="H474" s="198"/>
      <c r="I474" s="199"/>
      <c r="J474" s="199"/>
      <c r="K474" s="199"/>
      <c r="L474" s="199"/>
      <c r="M474" s="199"/>
      <c r="N474" s="199"/>
      <c r="O474" s="199"/>
      <c r="P474" s="199"/>
      <c r="Q474" s="199"/>
      <c r="R474" s="199"/>
      <c r="S474" s="199"/>
      <c r="T474" s="199"/>
      <c r="U474" s="199"/>
      <c r="V474" s="199"/>
      <c r="W474" s="196"/>
      <c r="X474" s="196"/>
      <c r="Y474" s="196"/>
      <c r="Z474" s="196"/>
      <c r="AA474" s="196"/>
    </row>
    <row r="475" ht="15.75" customHeight="1" spans="1:27" x14ac:dyDescent="0.25">
      <c r="A475" s="196"/>
      <c r="B475" s="196"/>
      <c r="C475" s="196"/>
      <c r="D475" s="196"/>
      <c r="E475" s="196"/>
      <c r="F475" s="196"/>
      <c r="G475" s="196"/>
      <c r="H475" s="198"/>
      <c r="I475" s="199"/>
      <c r="J475" s="199"/>
      <c r="K475" s="199"/>
      <c r="L475" s="199"/>
      <c r="M475" s="199"/>
      <c r="N475" s="199"/>
      <c r="O475" s="199"/>
      <c r="P475" s="199"/>
      <c r="Q475" s="199"/>
      <c r="R475" s="199"/>
      <c r="S475" s="199"/>
      <c r="T475" s="199"/>
      <c r="U475" s="199"/>
      <c r="V475" s="199"/>
      <c r="W475" s="196"/>
      <c r="X475" s="196"/>
      <c r="Y475" s="196"/>
      <c r="Z475" s="196"/>
      <c r="AA475" s="196"/>
    </row>
    <row r="476" ht="15.75" customHeight="1" spans="1:27" x14ac:dyDescent="0.25">
      <c r="A476" s="196"/>
      <c r="B476" s="196"/>
      <c r="C476" s="196"/>
      <c r="D476" s="196"/>
      <c r="E476" s="196"/>
      <c r="F476" s="196"/>
      <c r="G476" s="196"/>
      <c r="H476" s="198"/>
      <c r="I476" s="199"/>
      <c r="J476" s="199"/>
      <c r="K476" s="199"/>
      <c r="L476" s="199"/>
      <c r="M476" s="199"/>
      <c r="N476" s="199"/>
      <c r="O476" s="199"/>
      <c r="P476" s="199"/>
      <c r="Q476" s="199"/>
      <c r="R476" s="199"/>
      <c r="S476" s="199"/>
      <c r="T476" s="199"/>
      <c r="U476" s="199"/>
      <c r="V476" s="199"/>
      <c r="W476" s="196"/>
      <c r="X476" s="196"/>
      <c r="Y476" s="196"/>
      <c r="Z476" s="196"/>
      <c r="AA476" s="196"/>
    </row>
    <row r="477" ht="15.75" customHeight="1" spans="1:27" x14ac:dyDescent="0.25">
      <c r="A477" s="196"/>
      <c r="B477" s="196"/>
      <c r="C477" s="196"/>
      <c r="D477" s="196"/>
      <c r="E477" s="196"/>
      <c r="F477" s="196"/>
      <c r="G477" s="196"/>
      <c r="H477" s="198"/>
      <c r="I477" s="199"/>
      <c r="J477" s="199"/>
      <c r="K477" s="199"/>
      <c r="L477" s="199"/>
      <c r="M477" s="199"/>
      <c r="N477" s="199"/>
      <c r="O477" s="199"/>
      <c r="P477" s="199"/>
      <c r="Q477" s="199"/>
      <c r="R477" s="199"/>
      <c r="S477" s="199"/>
      <c r="T477" s="199"/>
      <c r="U477" s="199"/>
      <c r="V477" s="199"/>
      <c r="W477" s="196"/>
      <c r="X477" s="196"/>
      <c r="Y477" s="196"/>
      <c r="Z477" s="196"/>
      <c r="AA477" s="196"/>
    </row>
    <row r="478" ht="15.75" customHeight="1" spans="1:27" x14ac:dyDescent="0.25">
      <c r="A478" s="196"/>
      <c r="B478" s="196"/>
      <c r="C478" s="196"/>
      <c r="D478" s="196"/>
      <c r="E478" s="196"/>
      <c r="F478" s="196"/>
      <c r="G478" s="196"/>
      <c r="H478" s="198"/>
      <c r="I478" s="199"/>
      <c r="J478" s="199"/>
      <c r="K478" s="199"/>
      <c r="L478" s="199"/>
      <c r="M478" s="199"/>
      <c r="N478" s="199"/>
      <c r="O478" s="199"/>
      <c r="P478" s="199"/>
      <c r="Q478" s="199"/>
      <c r="R478" s="199"/>
      <c r="S478" s="199"/>
      <c r="T478" s="199"/>
      <c r="U478" s="199"/>
      <c r="V478" s="199"/>
      <c r="W478" s="196"/>
      <c r="X478" s="196"/>
      <c r="Y478" s="196"/>
      <c r="Z478" s="196"/>
      <c r="AA478" s="196"/>
    </row>
    <row r="479" ht="15.75" customHeight="1" spans="1:27" x14ac:dyDescent="0.25">
      <c r="A479" s="196"/>
      <c r="B479" s="196"/>
      <c r="C479" s="196"/>
      <c r="D479" s="196"/>
      <c r="E479" s="196"/>
      <c r="F479" s="196"/>
      <c r="G479" s="196"/>
      <c r="H479" s="198"/>
      <c r="I479" s="199"/>
      <c r="J479" s="199"/>
      <c r="K479" s="199"/>
      <c r="L479" s="199"/>
      <c r="M479" s="199"/>
      <c r="N479" s="199"/>
      <c r="O479" s="199"/>
      <c r="P479" s="199"/>
      <c r="Q479" s="199"/>
      <c r="R479" s="199"/>
      <c r="S479" s="199"/>
      <c r="T479" s="199"/>
      <c r="U479" s="199"/>
      <c r="V479" s="199"/>
      <c r="W479" s="196"/>
      <c r="X479" s="196"/>
      <c r="Y479" s="196"/>
      <c r="Z479" s="196"/>
      <c r="AA479" s="196"/>
    </row>
    <row r="480" ht="15.75" customHeight="1" spans="1:27" x14ac:dyDescent="0.25">
      <c r="A480" s="196"/>
      <c r="B480" s="196"/>
      <c r="C480" s="196"/>
      <c r="D480" s="196"/>
      <c r="E480" s="196"/>
      <c r="F480" s="196"/>
      <c r="G480" s="196"/>
      <c r="H480" s="198"/>
      <c r="I480" s="199"/>
      <c r="J480" s="199"/>
      <c r="K480" s="199"/>
      <c r="L480" s="199"/>
      <c r="M480" s="199"/>
      <c r="N480" s="199"/>
      <c r="O480" s="199"/>
      <c r="P480" s="199"/>
      <c r="Q480" s="199"/>
      <c r="R480" s="199"/>
      <c r="S480" s="199"/>
      <c r="T480" s="199"/>
      <c r="U480" s="199"/>
      <c r="V480" s="199"/>
      <c r="W480" s="196"/>
      <c r="X480" s="196"/>
      <c r="Y480" s="196"/>
      <c r="Z480" s="196"/>
      <c r="AA480" s="196"/>
    </row>
    <row r="481" ht="15.75" customHeight="1" spans="1:27" x14ac:dyDescent="0.25">
      <c r="A481" s="196"/>
      <c r="B481" s="196"/>
      <c r="C481" s="196"/>
      <c r="D481" s="196"/>
      <c r="E481" s="196"/>
      <c r="F481" s="196"/>
      <c r="G481" s="196"/>
      <c r="H481" s="198"/>
      <c r="I481" s="199"/>
      <c r="J481" s="199"/>
      <c r="K481" s="199"/>
      <c r="L481" s="199"/>
      <c r="M481" s="199"/>
      <c r="N481" s="199"/>
      <c r="O481" s="199"/>
      <c r="P481" s="199"/>
      <c r="Q481" s="199"/>
      <c r="R481" s="199"/>
      <c r="S481" s="199"/>
      <c r="T481" s="199"/>
      <c r="U481" s="199"/>
      <c r="V481" s="199"/>
      <c r="W481" s="196"/>
      <c r="X481" s="196"/>
      <c r="Y481" s="196"/>
      <c r="Z481" s="196"/>
      <c r="AA481" s="196"/>
    </row>
    <row r="482" ht="15.75" customHeight="1" spans="1:27" x14ac:dyDescent="0.25">
      <c r="A482" s="196"/>
      <c r="B482" s="196"/>
      <c r="C482" s="196"/>
      <c r="D482" s="196"/>
      <c r="E482" s="196"/>
      <c r="F482" s="196"/>
      <c r="G482" s="196"/>
      <c r="H482" s="198"/>
      <c r="I482" s="199"/>
      <c r="J482" s="199"/>
      <c r="K482" s="199"/>
      <c r="L482" s="199"/>
      <c r="M482" s="199"/>
      <c r="N482" s="199"/>
      <c r="O482" s="199"/>
      <c r="P482" s="199"/>
      <c r="Q482" s="199"/>
      <c r="R482" s="199"/>
      <c r="S482" s="199"/>
      <c r="T482" s="199"/>
      <c r="U482" s="199"/>
      <c r="V482" s="199"/>
      <c r="W482" s="196"/>
      <c r="X482" s="196"/>
      <c r="Y482" s="196"/>
      <c r="Z482" s="196"/>
      <c r="AA482" s="196"/>
    </row>
    <row r="483" ht="15.75" customHeight="1" spans="1:27" x14ac:dyDescent="0.25">
      <c r="A483" s="196"/>
      <c r="B483" s="196"/>
      <c r="C483" s="196"/>
      <c r="D483" s="196"/>
      <c r="E483" s="196"/>
      <c r="F483" s="196"/>
      <c r="G483" s="196"/>
      <c r="H483" s="198"/>
      <c r="I483" s="199"/>
      <c r="J483" s="199"/>
      <c r="K483" s="199"/>
      <c r="L483" s="199"/>
      <c r="M483" s="199"/>
      <c r="N483" s="199"/>
      <c r="O483" s="199"/>
      <c r="P483" s="199"/>
      <c r="Q483" s="199"/>
      <c r="R483" s="199"/>
      <c r="S483" s="199"/>
      <c r="T483" s="199"/>
      <c r="U483" s="199"/>
      <c r="V483" s="199"/>
      <c r="W483" s="196"/>
      <c r="X483" s="196"/>
      <c r="Y483" s="196"/>
      <c r="Z483" s="196"/>
      <c r="AA483" s="196"/>
    </row>
    <row r="484" ht="15.75" customHeight="1" spans="1:27" x14ac:dyDescent="0.25">
      <c r="A484" s="196"/>
      <c r="B484" s="196"/>
      <c r="C484" s="196"/>
      <c r="D484" s="196"/>
      <c r="E484" s="196"/>
      <c r="F484" s="196"/>
      <c r="G484" s="196"/>
      <c r="H484" s="198"/>
      <c r="I484" s="199"/>
      <c r="J484" s="199"/>
      <c r="K484" s="199"/>
      <c r="L484" s="199"/>
      <c r="M484" s="199"/>
      <c r="N484" s="199"/>
      <c r="O484" s="199"/>
      <c r="P484" s="199"/>
      <c r="Q484" s="199"/>
      <c r="R484" s="199"/>
      <c r="S484" s="199"/>
      <c r="T484" s="199"/>
      <c r="U484" s="199"/>
      <c r="V484" s="199"/>
      <c r="W484" s="196"/>
      <c r="X484" s="196"/>
      <c r="Y484" s="196"/>
      <c r="Z484" s="196"/>
      <c r="AA484" s="196"/>
    </row>
    <row r="485" ht="15.75" customHeight="1" spans="1:27" x14ac:dyDescent="0.25">
      <c r="A485" s="196"/>
      <c r="B485" s="196"/>
      <c r="C485" s="196"/>
      <c r="D485" s="196"/>
      <c r="E485" s="196"/>
      <c r="F485" s="196"/>
      <c r="G485" s="196"/>
      <c r="H485" s="198"/>
      <c r="I485" s="199"/>
      <c r="J485" s="199"/>
      <c r="K485" s="199"/>
      <c r="L485" s="199"/>
      <c r="M485" s="199"/>
      <c r="N485" s="199"/>
      <c r="O485" s="199"/>
      <c r="P485" s="199"/>
      <c r="Q485" s="199"/>
      <c r="R485" s="199"/>
      <c r="S485" s="199"/>
      <c r="T485" s="199"/>
      <c r="U485" s="199"/>
      <c r="V485" s="199"/>
      <c r="W485" s="196"/>
      <c r="X485" s="196"/>
      <c r="Y485" s="196"/>
      <c r="Z485" s="196"/>
      <c r="AA485" s="196"/>
    </row>
    <row r="486" ht="15.75" customHeight="1" spans="1:27" x14ac:dyDescent="0.25">
      <c r="A486" s="196"/>
      <c r="B486" s="196"/>
      <c r="C486" s="196"/>
      <c r="D486" s="196"/>
      <c r="E486" s="196"/>
      <c r="F486" s="196"/>
      <c r="G486" s="196"/>
      <c r="H486" s="198"/>
      <c r="I486" s="199"/>
      <c r="J486" s="199"/>
      <c r="K486" s="199"/>
      <c r="L486" s="199"/>
      <c r="M486" s="199"/>
      <c r="N486" s="199"/>
      <c r="O486" s="199"/>
      <c r="P486" s="199"/>
      <c r="Q486" s="199"/>
      <c r="R486" s="199"/>
      <c r="S486" s="199"/>
      <c r="T486" s="199"/>
      <c r="U486" s="199"/>
      <c r="V486" s="199"/>
      <c r="W486" s="196"/>
      <c r="X486" s="196"/>
      <c r="Y486" s="196"/>
      <c r="Z486" s="196"/>
      <c r="AA486" s="196"/>
    </row>
    <row r="487" ht="15.75" customHeight="1" spans="1:27" x14ac:dyDescent="0.25">
      <c r="A487" s="196"/>
      <c r="B487" s="196"/>
      <c r="C487" s="196"/>
      <c r="D487" s="196"/>
      <c r="E487" s="196"/>
      <c r="F487" s="196"/>
      <c r="G487" s="196"/>
      <c r="H487" s="198"/>
      <c r="I487" s="199"/>
      <c r="J487" s="199"/>
      <c r="K487" s="199"/>
      <c r="L487" s="199"/>
      <c r="M487" s="199"/>
      <c r="N487" s="199"/>
      <c r="O487" s="199"/>
      <c r="P487" s="199"/>
      <c r="Q487" s="199"/>
      <c r="R487" s="199"/>
      <c r="S487" s="199"/>
      <c r="T487" s="199"/>
      <c r="U487" s="199"/>
      <c r="V487" s="199"/>
      <c r="W487" s="196"/>
      <c r="X487" s="196"/>
      <c r="Y487" s="196"/>
      <c r="Z487" s="196"/>
      <c r="AA487" s="196"/>
    </row>
    <row r="488" ht="15.75" customHeight="1" spans="1:27" x14ac:dyDescent="0.25">
      <c r="A488" s="196"/>
      <c r="B488" s="196"/>
      <c r="C488" s="196"/>
      <c r="D488" s="196"/>
      <c r="E488" s="196"/>
      <c r="F488" s="196"/>
      <c r="G488" s="196"/>
      <c r="H488" s="198"/>
      <c r="I488" s="199"/>
      <c r="J488" s="199"/>
      <c r="K488" s="199"/>
      <c r="L488" s="199"/>
      <c r="M488" s="199"/>
      <c r="N488" s="199"/>
      <c r="O488" s="199"/>
      <c r="P488" s="199"/>
      <c r="Q488" s="199"/>
      <c r="R488" s="199"/>
      <c r="S488" s="199"/>
      <c r="T488" s="199"/>
      <c r="U488" s="199"/>
      <c r="V488" s="199"/>
      <c r="W488" s="196"/>
      <c r="X488" s="196"/>
      <c r="Y488" s="196"/>
      <c r="Z488" s="196"/>
      <c r="AA488" s="196"/>
    </row>
    <row r="489" ht="15.75" customHeight="1" spans="1:27" x14ac:dyDescent="0.25">
      <c r="A489" s="196"/>
      <c r="B489" s="196"/>
      <c r="C489" s="196"/>
      <c r="D489" s="196"/>
      <c r="E489" s="196"/>
      <c r="F489" s="196"/>
      <c r="G489" s="196"/>
      <c r="H489" s="198"/>
      <c r="I489" s="199"/>
      <c r="J489" s="199"/>
      <c r="K489" s="199"/>
      <c r="L489" s="199"/>
      <c r="M489" s="199"/>
      <c r="N489" s="199"/>
      <c r="O489" s="199"/>
      <c r="P489" s="199"/>
      <c r="Q489" s="199"/>
      <c r="R489" s="199"/>
      <c r="S489" s="199"/>
      <c r="T489" s="199"/>
      <c r="U489" s="199"/>
      <c r="V489" s="199"/>
      <c r="W489" s="196"/>
      <c r="X489" s="196"/>
      <c r="Y489" s="196"/>
      <c r="Z489" s="196"/>
      <c r="AA489" s="196"/>
    </row>
    <row r="490" ht="15.75" customHeight="1" spans="1:27" x14ac:dyDescent="0.25">
      <c r="A490" s="196"/>
      <c r="B490" s="196"/>
      <c r="C490" s="196"/>
      <c r="D490" s="196"/>
      <c r="E490" s="196"/>
      <c r="F490" s="196"/>
      <c r="G490" s="196"/>
      <c r="H490" s="198"/>
      <c r="I490" s="199"/>
      <c r="J490" s="199"/>
      <c r="K490" s="199"/>
      <c r="L490" s="199"/>
      <c r="M490" s="199"/>
      <c r="N490" s="199"/>
      <c r="O490" s="199"/>
      <c r="P490" s="199"/>
      <c r="Q490" s="199"/>
      <c r="R490" s="199"/>
      <c r="S490" s="199"/>
      <c r="T490" s="199"/>
      <c r="U490" s="199"/>
      <c r="V490" s="199"/>
      <c r="W490" s="196"/>
      <c r="X490" s="196"/>
      <c r="Y490" s="196"/>
      <c r="Z490" s="196"/>
      <c r="AA490" s="196"/>
    </row>
    <row r="491" ht="15.75" customHeight="1" spans="1:27" x14ac:dyDescent="0.25">
      <c r="A491" s="196"/>
      <c r="B491" s="196"/>
      <c r="C491" s="196"/>
      <c r="D491" s="196"/>
      <c r="E491" s="196"/>
      <c r="F491" s="196"/>
      <c r="G491" s="196"/>
      <c r="H491" s="198"/>
      <c r="I491" s="199"/>
      <c r="J491" s="199"/>
      <c r="K491" s="199"/>
      <c r="L491" s="199"/>
      <c r="M491" s="199"/>
      <c r="N491" s="199"/>
      <c r="O491" s="199"/>
      <c r="P491" s="199"/>
      <c r="Q491" s="199"/>
      <c r="R491" s="199"/>
      <c r="S491" s="199"/>
      <c r="T491" s="199"/>
      <c r="U491" s="199"/>
      <c r="V491" s="199"/>
      <c r="W491" s="196"/>
      <c r="X491" s="196"/>
      <c r="Y491" s="196"/>
      <c r="Z491" s="196"/>
      <c r="AA491" s="196"/>
    </row>
    <row r="492" ht="15.75" customHeight="1" spans="1:27" x14ac:dyDescent="0.25">
      <c r="A492" s="196"/>
      <c r="B492" s="196"/>
      <c r="C492" s="196"/>
      <c r="D492" s="196"/>
      <c r="E492" s="196"/>
      <c r="F492" s="196"/>
      <c r="G492" s="196"/>
      <c r="H492" s="198"/>
      <c r="I492" s="199"/>
      <c r="J492" s="199"/>
      <c r="K492" s="199"/>
      <c r="L492" s="199"/>
      <c r="M492" s="199"/>
      <c r="N492" s="199"/>
      <c r="O492" s="199"/>
      <c r="P492" s="199"/>
      <c r="Q492" s="199"/>
      <c r="R492" s="199"/>
      <c r="S492" s="199"/>
      <c r="T492" s="199"/>
      <c r="U492" s="199"/>
      <c r="V492" s="199"/>
      <c r="W492" s="196"/>
      <c r="X492" s="196"/>
      <c r="Y492" s="196"/>
      <c r="Z492" s="196"/>
      <c r="AA492" s="196"/>
    </row>
    <row r="493" ht="15.75" customHeight="1" spans="1:27" x14ac:dyDescent="0.25">
      <c r="A493" s="196"/>
      <c r="B493" s="196"/>
      <c r="C493" s="196"/>
      <c r="D493" s="196"/>
      <c r="E493" s="196"/>
      <c r="F493" s="196"/>
      <c r="G493" s="196"/>
      <c r="H493" s="198"/>
      <c r="I493" s="199"/>
      <c r="J493" s="199"/>
      <c r="K493" s="199"/>
      <c r="L493" s="199"/>
      <c r="M493" s="199"/>
      <c r="N493" s="199"/>
      <c r="O493" s="199"/>
      <c r="P493" s="199"/>
      <c r="Q493" s="199"/>
      <c r="R493" s="199"/>
      <c r="S493" s="199"/>
      <c r="T493" s="199"/>
      <c r="U493" s="199"/>
      <c r="V493" s="199"/>
      <c r="W493" s="196"/>
      <c r="X493" s="196"/>
      <c r="Y493" s="196"/>
      <c r="Z493" s="196"/>
      <c r="AA493" s="196"/>
    </row>
    <row r="494" ht="15.75" customHeight="1" spans="1:27" x14ac:dyDescent="0.25">
      <c r="A494" s="196"/>
      <c r="B494" s="196"/>
      <c r="C494" s="196"/>
      <c r="D494" s="196"/>
      <c r="E494" s="196"/>
      <c r="F494" s="196"/>
      <c r="G494" s="196"/>
      <c r="H494" s="198"/>
      <c r="I494" s="199"/>
      <c r="J494" s="199"/>
      <c r="K494" s="199"/>
      <c r="L494" s="199"/>
      <c r="M494" s="199"/>
      <c r="N494" s="199"/>
      <c r="O494" s="199"/>
      <c r="P494" s="199"/>
      <c r="Q494" s="199"/>
      <c r="R494" s="199"/>
      <c r="S494" s="199"/>
      <c r="T494" s="199"/>
      <c r="U494" s="199"/>
      <c r="V494" s="199"/>
      <c r="W494" s="196"/>
      <c r="X494" s="196"/>
      <c r="Y494" s="196"/>
      <c r="Z494" s="196"/>
      <c r="AA494" s="196"/>
    </row>
    <row r="495" ht="15.75" customHeight="1" spans="1:27" x14ac:dyDescent="0.25">
      <c r="A495" s="196"/>
      <c r="B495" s="196"/>
      <c r="C495" s="196"/>
      <c r="D495" s="196"/>
      <c r="E495" s="196"/>
      <c r="F495" s="196"/>
      <c r="G495" s="196"/>
      <c r="H495" s="198"/>
      <c r="I495" s="199"/>
      <c r="J495" s="199"/>
      <c r="K495" s="199"/>
      <c r="L495" s="199"/>
      <c r="M495" s="199"/>
      <c r="N495" s="199"/>
      <c r="O495" s="199"/>
      <c r="P495" s="199"/>
      <c r="Q495" s="199"/>
      <c r="R495" s="199"/>
      <c r="S495" s="199"/>
      <c r="T495" s="199"/>
      <c r="U495" s="199"/>
      <c r="V495" s="199"/>
      <c r="W495" s="196"/>
      <c r="X495" s="196"/>
      <c r="Y495" s="196"/>
      <c r="Z495" s="196"/>
      <c r="AA495" s="196"/>
    </row>
    <row r="496" ht="15.75" customHeight="1" spans="1:27" x14ac:dyDescent="0.25">
      <c r="A496" s="196"/>
      <c r="B496" s="196"/>
      <c r="C496" s="196"/>
      <c r="D496" s="196"/>
      <c r="E496" s="196"/>
      <c r="F496" s="196"/>
      <c r="G496" s="196"/>
      <c r="H496" s="198"/>
      <c r="I496" s="199"/>
      <c r="J496" s="199"/>
      <c r="K496" s="199"/>
      <c r="L496" s="199"/>
      <c r="M496" s="199"/>
      <c r="N496" s="199"/>
      <c r="O496" s="199"/>
      <c r="P496" s="199"/>
      <c r="Q496" s="199"/>
      <c r="R496" s="199"/>
      <c r="S496" s="199"/>
      <c r="T496" s="199"/>
      <c r="U496" s="199"/>
      <c r="V496" s="199"/>
      <c r="W496" s="196"/>
      <c r="X496" s="196"/>
      <c r="Y496" s="196"/>
      <c r="Z496" s="196"/>
      <c r="AA496" s="196"/>
    </row>
    <row r="497" ht="15.75" customHeight="1" spans="1:27" x14ac:dyDescent="0.25">
      <c r="A497" s="196"/>
      <c r="B497" s="196"/>
      <c r="C497" s="196"/>
      <c r="D497" s="196"/>
      <c r="E497" s="196"/>
      <c r="F497" s="196"/>
      <c r="G497" s="196"/>
      <c r="H497" s="198"/>
      <c r="I497" s="199"/>
      <c r="J497" s="199"/>
      <c r="K497" s="199"/>
      <c r="L497" s="199"/>
      <c r="M497" s="199"/>
      <c r="N497" s="199"/>
      <c r="O497" s="199"/>
      <c r="P497" s="199"/>
      <c r="Q497" s="199"/>
      <c r="R497" s="199"/>
      <c r="S497" s="199"/>
      <c r="T497" s="199"/>
      <c r="U497" s="199"/>
      <c r="V497" s="199"/>
      <c r="W497" s="196"/>
      <c r="X497" s="196"/>
      <c r="Y497" s="196"/>
      <c r="Z497" s="196"/>
      <c r="AA497" s="196"/>
    </row>
    <row r="498" ht="15.75" customHeight="1" spans="1:27" x14ac:dyDescent="0.25">
      <c r="A498" s="196"/>
      <c r="B498" s="196"/>
      <c r="C498" s="196"/>
      <c r="D498" s="196"/>
      <c r="E498" s="196"/>
      <c r="F498" s="196"/>
      <c r="G498" s="196"/>
      <c r="H498" s="198"/>
      <c r="I498" s="199"/>
      <c r="J498" s="199"/>
      <c r="K498" s="199"/>
      <c r="L498" s="199"/>
      <c r="M498" s="199"/>
      <c r="N498" s="199"/>
      <c r="O498" s="199"/>
      <c r="P498" s="199"/>
      <c r="Q498" s="199"/>
      <c r="R498" s="199"/>
      <c r="S498" s="199"/>
      <c r="T498" s="199"/>
      <c r="U498" s="199"/>
      <c r="V498" s="199"/>
      <c r="W498" s="196"/>
      <c r="X498" s="196"/>
      <c r="Y498" s="196"/>
      <c r="Z498" s="196"/>
      <c r="AA498" s="196"/>
    </row>
    <row r="499" ht="15.75" customHeight="1" spans="1:27" x14ac:dyDescent="0.25">
      <c r="A499" s="196"/>
      <c r="B499" s="196"/>
      <c r="C499" s="196"/>
      <c r="D499" s="196"/>
      <c r="E499" s="196"/>
      <c r="F499" s="196"/>
      <c r="G499" s="196"/>
      <c r="H499" s="198"/>
      <c r="I499" s="199"/>
      <c r="J499" s="199"/>
      <c r="K499" s="199"/>
      <c r="L499" s="199"/>
      <c r="M499" s="199"/>
      <c r="N499" s="199"/>
      <c r="O499" s="199"/>
      <c r="P499" s="199"/>
      <c r="Q499" s="199"/>
      <c r="R499" s="199"/>
      <c r="S499" s="199"/>
      <c r="T499" s="199"/>
      <c r="U499" s="199"/>
      <c r="V499" s="199"/>
      <c r="W499" s="196"/>
      <c r="X499" s="196"/>
      <c r="Y499" s="196"/>
      <c r="Z499" s="196"/>
      <c r="AA499" s="196"/>
    </row>
    <row r="500" ht="15.75" customHeight="1" spans="1:27" x14ac:dyDescent="0.25">
      <c r="A500" s="196"/>
      <c r="B500" s="196"/>
      <c r="C500" s="196"/>
      <c r="D500" s="196"/>
      <c r="E500" s="196"/>
      <c r="F500" s="196"/>
      <c r="G500" s="196"/>
      <c r="H500" s="198"/>
      <c r="I500" s="199"/>
      <c r="J500" s="199"/>
      <c r="K500" s="199"/>
      <c r="L500" s="199"/>
      <c r="M500" s="199"/>
      <c r="N500" s="199"/>
      <c r="O500" s="199"/>
      <c r="P500" s="199"/>
      <c r="Q500" s="199"/>
      <c r="R500" s="199"/>
      <c r="S500" s="199"/>
      <c r="T500" s="199"/>
      <c r="U500" s="199"/>
      <c r="V500" s="199"/>
      <c r="W500" s="196"/>
      <c r="X500" s="196"/>
      <c r="Y500" s="196"/>
      <c r="Z500" s="196"/>
      <c r="AA500" s="196"/>
    </row>
    <row r="501" ht="15.75" customHeight="1" spans="1:27" x14ac:dyDescent="0.25">
      <c r="A501" s="196"/>
      <c r="B501" s="196"/>
      <c r="C501" s="196"/>
      <c r="D501" s="196"/>
      <c r="E501" s="196"/>
      <c r="F501" s="196"/>
      <c r="G501" s="196"/>
      <c r="H501" s="198"/>
      <c r="I501" s="199"/>
      <c r="J501" s="199"/>
      <c r="K501" s="199"/>
      <c r="L501" s="199"/>
      <c r="M501" s="199"/>
      <c r="N501" s="199"/>
      <c r="O501" s="199"/>
      <c r="P501" s="199"/>
      <c r="Q501" s="199"/>
      <c r="R501" s="199"/>
      <c r="S501" s="199"/>
      <c r="T501" s="199"/>
      <c r="U501" s="199"/>
      <c r="V501" s="199"/>
      <c r="W501" s="196"/>
      <c r="X501" s="196"/>
      <c r="Y501" s="196"/>
      <c r="Z501" s="196"/>
      <c r="AA501" s="196"/>
    </row>
    <row r="502" ht="15.75" customHeight="1" spans="1:27" x14ac:dyDescent="0.25">
      <c r="A502" s="196"/>
      <c r="B502" s="196"/>
      <c r="C502" s="196"/>
      <c r="D502" s="196"/>
      <c r="E502" s="196"/>
      <c r="F502" s="196"/>
      <c r="G502" s="196"/>
      <c r="H502" s="198"/>
      <c r="I502" s="199"/>
      <c r="J502" s="199"/>
      <c r="K502" s="199"/>
      <c r="L502" s="199"/>
      <c r="M502" s="199"/>
      <c r="N502" s="199"/>
      <c r="O502" s="199"/>
      <c r="P502" s="199"/>
      <c r="Q502" s="199"/>
      <c r="R502" s="199"/>
      <c r="S502" s="199"/>
      <c r="T502" s="199"/>
      <c r="U502" s="199"/>
      <c r="V502" s="199"/>
      <c r="W502" s="196"/>
      <c r="X502" s="196"/>
      <c r="Y502" s="196"/>
      <c r="Z502" s="196"/>
      <c r="AA502" s="196"/>
    </row>
    <row r="503" ht="15.75" customHeight="1" spans="1:27" x14ac:dyDescent="0.25">
      <c r="A503" s="196"/>
      <c r="B503" s="196"/>
      <c r="C503" s="196"/>
      <c r="D503" s="196"/>
      <c r="E503" s="196"/>
      <c r="F503" s="196"/>
      <c r="G503" s="196"/>
      <c r="H503" s="198"/>
      <c r="I503" s="199"/>
      <c r="J503" s="199"/>
      <c r="K503" s="199"/>
      <c r="L503" s="199"/>
      <c r="M503" s="199"/>
      <c r="N503" s="199"/>
      <c r="O503" s="199"/>
      <c r="P503" s="199"/>
      <c r="Q503" s="199"/>
      <c r="R503" s="199"/>
      <c r="S503" s="199"/>
      <c r="T503" s="199"/>
      <c r="U503" s="199"/>
      <c r="V503" s="199"/>
      <c r="W503" s="196"/>
      <c r="X503" s="196"/>
      <c r="Y503" s="196"/>
      <c r="Z503" s="196"/>
      <c r="AA503" s="196"/>
    </row>
    <row r="504" ht="15.75" customHeight="1" spans="1:27" x14ac:dyDescent="0.25">
      <c r="A504" s="196"/>
      <c r="B504" s="196"/>
      <c r="C504" s="196"/>
      <c r="D504" s="196"/>
      <c r="E504" s="196"/>
      <c r="F504" s="196"/>
      <c r="G504" s="196"/>
      <c r="H504" s="198"/>
      <c r="I504" s="199"/>
      <c r="J504" s="199"/>
      <c r="K504" s="199"/>
      <c r="L504" s="199"/>
      <c r="M504" s="199"/>
      <c r="N504" s="199"/>
      <c r="O504" s="199"/>
      <c r="P504" s="199"/>
      <c r="Q504" s="199"/>
      <c r="R504" s="199"/>
      <c r="S504" s="199"/>
      <c r="T504" s="199"/>
      <c r="U504" s="199"/>
      <c r="V504" s="199"/>
      <c r="W504" s="196"/>
      <c r="X504" s="196"/>
      <c r="Y504" s="196"/>
      <c r="Z504" s="196"/>
      <c r="AA504" s="196"/>
    </row>
    <row r="505" ht="15.75" customHeight="1" spans="1:27" x14ac:dyDescent="0.25">
      <c r="A505" s="196"/>
      <c r="B505" s="196"/>
      <c r="C505" s="196"/>
      <c r="D505" s="196"/>
      <c r="E505" s="196"/>
      <c r="F505" s="196"/>
      <c r="G505" s="196"/>
      <c r="H505" s="198"/>
      <c r="I505" s="199"/>
      <c r="J505" s="199"/>
      <c r="K505" s="199"/>
      <c r="L505" s="199"/>
      <c r="M505" s="199"/>
      <c r="N505" s="199"/>
      <c r="O505" s="199"/>
      <c r="P505" s="199"/>
      <c r="Q505" s="199"/>
      <c r="R505" s="199"/>
      <c r="S505" s="199"/>
      <c r="T505" s="199"/>
      <c r="U505" s="199"/>
      <c r="V505" s="199"/>
      <c r="W505" s="196"/>
      <c r="X505" s="196"/>
      <c r="Y505" s="196"/>
      <c r="Z505" s="196"/>
      <c r="AA505" s="196"/>
    </row>
    <row r="506" ht="15.75" customHeight="1" spans="1:27" x14ac:dyDescent="0.25">
      <c r="A506" s="196"/>
      <c r="B506" s="196"/>
      <c r="C506" s="196"/>
      <c r="D506" s="196"/>
      <c r="E506" s="196"/>
      <c r="F506" s="196"/>
      <c r="G506" s="196"/>
      <c r="H506" s="198"/>
      <c r="I506" s="199"/>
      <c r="J506" s="199"/>
      <c r="K506" s="199"/>
      <c r="L506" s="199"/>
      <c r="M506" s="199"/>
      <c r="N506" s="199"/>
      <c r="O506" s="199"/>
      <c r="P506" s="199"/>
      <c r="Q506" s="199"/>
      <c r="R506" s="199"/>
      <c r="S506" s="199"/>
      <c r="T506" s="199"/>
      <c r="U506" s="199"/>
      <c r="V506" s="199"/>
      <c r="W506" s="196"/>
      <c r="X506" s="196"/>
      <c r="Y506" s="196"/>
      <c r="Z506" s="196"/>
      <c r="AA506" s="196"/>
    </row>
    <row r="507" ht="15.75" customHeight="1" spans="1:27" x14ac:dyDescent="0.25">
      <c r="A507" s="196"/>
      <c r="B507" s="196"/>
      <c r="C507" s="196"/>
      <c r="D507" s="196"/>
      <c r="E507" s="196"/>
      <c r="F507" s="196"/>
      <c r="G507" s="196"/>
      <c r="H507" s="198"/>
      <c r="I507" s="199"/>
      <c r="J507" s="199"/>
      <c r="K507" s="199"/>
      <c r="L507" s="199"/>
      <c r="M507" s="199"/>
      <c r="N507" s="199"/>
      <c r="O507" s="199"/>
      <c r="P507" s="199"/>
      <c r="Q507" s="199"/>
      <c r="R507" s="199"/>
      <c r="S507" s="199"/>
      <c r="T507" s="199"/>
      <c r="U507" s="199"/>
      <c r="V507" s="199"/>
      <c r="W507" s="196"/>
      <c r="X507" s="196"/>
      <c r="Y507" s="196"/>
      <c r="Z507" s="196"/>
      <c r="AA507" s="196"/>
    </row>
    <row r="508" ht="15.75" customHeight="1" spans="1:27" x14ac:dyDescent="0.25">
      <c r="A508" s="196"/>
      <c r="B508" s="196"/>
      <c r="C508" s="196"/>
      <c r="D508" s="196"/>
      <c r="E508" s="196"/>
      <c r="F508" s="196"/>
      <c r="G508" s="196"/>
      <c r="H508" s="198"/>
      <c r="I508" s="199"/>
      <c r="J508" s="199"/>
      <c r="K508" s="199"/>
      <c r="L508" s="199"/>
      <c r="M508" s="199"/>
      <c r="N508" s="199"/>
      <c r="O508" s="199"/>
      <c r="P508" s="199"/>
      <c r="Q508" s="199"/>
      <c r="R508" s="199"/>
      <c r="S508" s="199"/>
      <c r="T508" s="199"/>
      <c r="U508" s="199"/>
      <c r="V508" s="199"/>
      <c r="W508" s="196"/>
      <c r="X508" s="196"/>
      <c r="Y508" s="196"/>
      <c r="Z508" s="196"/>
      <c r="AA508" s="196"/>
    </row>
    <row r="509" ht="15.75" customHeight="1" spans="1:27" x14ac:dyDescent="0.25">
      <c r="A509" s="196"/>
      <c r="B509" s="196"/>
      <c r="C509" s="196"/>
      <c r="D509" s="196"/>
      <c r="E509" s="196"/>
      <c r="F509" s="196"/>
      <c r="G509" s="196"/>
      <c r="H509" s="198"/>
      <c r="I509" s="199"/>
      <c r="J509" s="199"/>
      <c r="K509" s="199"/>
      <c r="L509" s="199"/>
      <c r="M509" s="199"/>
      <c r="N509" s="199"/>
      <c r="O509" s="199"/>
      <c r="P509" s="199"/>
      <c r="Q509" s="199"/>
      <c r="R509" s="199"/>
      <c r="S509" s="199"/>
      <c r="T509" s="199"/>
      <c r="U509" s="199"/>
      <c r="V509" s="199"/>
      <c r="W509" s="196"/>
      <c r="X509" s="196"/>
      <c r="Y509" s="196"/>
      <c r="Z509" s="196"/>
      <c r="AA509" s="196"/>
    </row>
    <row r="510" ht="15.75" customHeight="1" spans="1:27" x14ac:dyDescent="0.25">
      <c r="A510" s="196"/>
      <c r="B510" s="196"/>
      <c r="C510" s="196"/>
      <c r="D510" s="196"/>
      <c r="E510" s="196"/>
      <c r="F510" s="196"/>
      <c r="G510" s="196"/>
      <c r="H510" s="198"/>
      <c r="I510" s="199"/>
      <c r="J510" s="199"/>
      <c r="K510" s="199"/>
      <c r="L510" s="199"/>
      <c r="M510" s="199"/>
      <c r="N510" s="199"/>
      <c r="O510" s="199"/>
      <c r="P510" s="199"/>
      <c r="Q510" s="199"/>
      <c r="R510" s="199"/>
      <c r="S510" s="199"/>
      <c r="T510" s="199"/>
      <c r="U510" s="199"/>
      <c r="V510" s="199"/>
      <c r="W510" s="196"/>
      <c r="X510" s="196"/>
      <c r="Y510" s="196"/>
      <c r="Z510" s="196"/>
      <c r="AA510" s="196"/>
    </row>
    <row r="511" ht="15.75" customHeight="1" spans="1:27" x14ac:dyDescent="0.25">
      <c r="A511" s="196"/>
      <c r="B511" s="196"/>
      <c r="C511" s="196"/>
      <c r="D511" s="196"/>
      <c r="E511" s="196"/>
      <c r="F511" s="196"/>
      <c r="G511" s="196"/>
      <c r="H511" s="198"/>
      <c r="I511" s="199"/>
      <c r="J511" s="199"/>
      <c r="K511" s="199"/>
      <c r="L511" s="199"/>
      <c r="M511" s="199"/>
      <c r="N511" s="199"/>
      <c r="O511" s="199"/>
      <c r="P511" s="199"/>
      <c r="Q511" s="199"/>
      <c r="R511" s="199"/>
      <c r="S511" s="199"/>
      <c r="T511" s="199"/>
      <c r="U511" s="199"/>
      <c r="V511" s="199"/>
      <c r="W511" s="196"/>
      <c r="X511" s="196"/>
      <c r="Y511" s="196"/>
      <c r="Z511" s="196"/>
      <c r="AA511" s="196"/>
    </row>
    <row r="512" ht="15.75" customHeight="1" spans="1:27" x14ac:dyDescent="0.25">
      <c r="A512" s="196"/>
      <c r="B512" s="196"/>
      <c r="C512" s="196"/>
      <c r="D512" s="196"/>
      <c r="E512" s="196"/>
      <c r="F512" s="196"/>
      <c r="G512" s="196"/>
      <c r="H512" s="198"/>
      <c r="I512" s="199"/>
      <c r="J512" s="199"/>
      <c r="K512" s="199"/>
      <c r="L512" s="199"/>
      <c r="M512" s="199"/>
      <c r="N512" s="199"/>
      <c r="O512" s="199"/>
      <c r="P512" s="199"/>
      <c r="Q512" s="199"/>
      <c r="R512" s="199"/>
      <c r="S512" s="199"/>
      <c r="T512" s="199"/>
      <c r="U512" s="199"/>
      <c r="V512" s="199"/>
      <c r="W512" s="196"/>
      <c r="X512" s="196"/>
      <c r="Y512" s="196"/>
      <c r="Z512" s="196"/>
      <c r="AA512" s="196"/>
    </row>
    <row r="513" ht="15.75" customHeight="1" spans="1:27" x14ac:dyDescent="0.25">
      <c r="A513" s="196"/>
      <c r="B513" s="196"/>
      <c r="C513" s="196"/>
      <c r="D513" s="196"/>
      <c r="E513" s="196"/>
      <c r="F513" s="196"/>
      <c r="G513" s="196"/>
      <c r="H513" s="198"/>
      <c r="I513" s="199"/>
      <c r="J513" s="199"/>
      <c r="K513" s="199"/>
      <c r="L513" s="199"/>
      <c r="M513" s="199"/>
      <c r="N513" s="199"/>
      <c r="O513" s="199"/>
      <c r="P513" s="199"/>
      <c r="Q513" s="199"/>
      <c r="R513" s="199"/>
      <c r="S513" s="199"/>
      <c r="T513" s="199"/>
      <c r="U513" s="199"/>
      <c r="V513" s="199"/>
      <c r="W513" s="196"/>
      <c r="X513" s="196"/>
      <c r="Y513" s="196"/>
      <c r="Z513" s="196"/>
      <c r="AA513" s="196"/>
    </row>
    <row r="514" ht="15.75" customHeight="1" spans="1:27" x14ac:dyDescent="0.25">
      <c r="A514" s="196"/>
      <c r="B514" s="196"/>
      <c r="C514" s="196"/>
      <c r="D514" s="196"/>
      <c r="E514" s="196"/>
      <c r="F514" s="196"/>
      <c r="G514" s="196"/>
      <c r="H514" s="198"/>
      <c r="I514" s="199"/>
      <c r="J514" s="199"/>
      <c r="K514" s="199"/>
      <c r="L514" s="199"/>
      <c r="M514" s="199"/>
      <c r="N514" s="199"/>
      <c r="O514" s="199"/>
      <c r="P514" s="199"/>
      <c r="Q514" s="199"/>
      <c r="R514" s="199"/>
      <c r="S514" s="199"/>
      <c r="T514" s="199"/>
      <c r="U514" s="199"/>
      <c r="V514" s="199"/>
      <c r="W514" s="196"/>
      <c r="X514" s="196"/>
      <c r="Y514" s="196"/>
      <c r="Z514" s="196"/>
      <c r="AA514" s="196"/>
    </row>
    <row r="515" ht="15.75" customHeight="1" spans="1:27" x14ac:dyDescent="0.25">
      <c r="A515" s="196"/>
      <c r="B515" s="196"/>
      <c r="C515" s="196"/>
      <c r="D515" s="196"/>
      <c r="E515" s="196"/>
      <c r="F515" s="196"/>
      <c r="G515" s="196"/>
      <c r="H515" s="198"/>
      <c r="I515" s="199"/>
      <c r="J515" s="199"/>
      <c r="K515" s="199"/>
      <c r="L515" s="199"/>
      <c r="M515" s="199"/>
      <c r="N515" s="199"/>
      <c r="O515" s="199"/>
      <c r="P515" s="199"/>
      <c r="Q515" s="199"/>
      <c r="R515" s="199"/>
      <c r="S515" s="199"/>
      <c r="T515" s="199"/>
      <c r="U515" s="199"/>
      <c r="V515" s="199"/>
      <c r="W515" s="196"/>
      <c r="X515" s="196"/>
      <c r="Y515" s="196"/>
      <c r="Z515" s="196"/>
      <c r="AA515" s="196"/>
    </row>
    <row r="516" ht="15.75" customHeight="1" spans="1:27" x14ac:dyDescent="0.25">
      <c r="A516" s="196"/>
      <c r="B516" s="196"/>
      <c r="C516" s="196"/>
      <c r="D516" s="196"/>
      <c r="E516" s="196"/>
      <c r="F516" s="196"/>
      <c r="G516" s="196"/>
      <c r="H516" s="198"/>
      <c r="I516" s="199"/>
      <c r="J516" s="199"/>
      <c r="K516" s="199"/>
      <c r="L516" s="199"/>
      <c r="M516" s="199"/>
      <c r="N516" s="199"/>
      <c r="O516" s="199"/>
      <c r="P516" s="199"/>
      <c r="Q516" s="199"/>
      <c r="R516" s="199"/>
      <c r="S516" s="199"/>
      <c r="T516" s="199"/>
      <c r="U516" s="199"/>
      <c r="V516" s="199"/>
      <c r="W516" s="196"/>
      <c r="X516" s="196"/>
      <c r="Y516" s="196"/>
      <c r="Z516" s="196"/>
      <c r="AA516" s="196"/>
    </row>
    <row r="517" ht="15.75" customHeight="1" spans="1:27" x14ac:dyDescent="0.25">
      <c r="A517" s="196"/>
      <c r="B517" s="196"/>
      <c r="C517" s="196"/>
      <c r="D517" s="196"/>
      <c r="E517" s="196"/>
      <c r="F517" s="196"/>
      <c r="G517" s="196"/>
      <c r="H517" s="198"/>
      <c r="I517" s="199"/>
      <c r="J517" s="199"/>
      <c r="K517" s="199"/>
      <c r="L517" s="199"/>
      <c r="M517" s="199"/>
      <c r="N517" s="199"/>
      <c r="O517" s="199"/>
      <c r="P517" s="199"/>
      <c r="Q517" s="199"/>
      <c r="R517" s="199"/>
      <c r="S517" s="199"/>
      <c r="T517" s="199"/>
      <c r="U517" s="199"/>
      <c r="V517" s="199"/>
      <c r="W517" s="196"/>
      <c r="X517" s="196"/>
      <c r="Y517" s="196"/>
      <c r="Z517" s="196"/>
      <c r="AA517" s="196"/>
    </row>
    <row r="518" ht="15.75" customHeight="1" spans="1:27" x14ac:dyDescent="0.25">
      <c r="A518" s="196"/>
      <c r="B518" s="196"/>
      <c r="C518" s="196"/>
      <c r="D518" s="196"/>
      <c r="E518" s="196"/>
      <c r="F518" s="196"/>
      <c r="G518" s="196"/>
      <c r="H518" s="198"/>
      <c r="I518" s="199"/>
      <c r="J518" s="199"/>
      <c r="K518" s="199"/>
      <c r="L518" s="199"/>
      <c r="M518" s="199"/>
      <c r="N518" s="199"/>
      <c r="O518" s="199"/>
      <c r="P518" s="199"/>
      <c r="Q518" s="199"/>
      <c r="R518" s="199"/>
      <c r="S518" s="199"/>
      <c r="T518" s="199"/>
      <c r="U518" s="199"/>
      <c r="V518" s="199"/>
      <c r="W518" s="196"/>
      <c r="X518" s="196"/>
      <c r="Y518" s="196"/>
      <c r="Z518" s="196"/>
      <c r="AA518" s="196"/>
    </row>
    <row r="519" ht="15.75" customHeight="1" spans="1:27" x14ac:dyDescent="0.25">
      <c r="A519" s="196"/>
      <c r="B519" s="196"/>
      <c r="C519" s="196"/>
      <c r="D519" s="196"/>
      <c r="E519" s="196"/>
      <c r="F519" s="196"/>
      <c r="G519" s="196"/>
      <c r="H519" s="198"/>
      <c r="I519" s="199"/>
      <c r="J519" s="199"/>
      <c r="K519" s="199"/>
      <c r="L519" s="199"/>
      <c r="M519" s="199"/>
      <c r="N519" s="199"/>
      <c r="O519" s="199"/>
      <c r="P519" s="199"/>
      <c r="Q519" s="199"/>
      <c r="R519" s="199"/>
      <c r="S519" s="199"/>
      <c r="T519" s="199"/>
      <c r="U519" s="199"/>
      <c r="V519" s="199"/>
      <c r="W519" s="196"/>
      <c r="X519" s="196"/>
      <c r="Y519" s="196"/>
      <c r="Z519" s="196"/>
      <c r="AA519" s="196"/>
    </row>
    <row r="520" ht="15.75" customHeight="1" spans="1:27" x14ac:dyDescent="0.25">
      <c r="A520" s="196"/>
      <c r="B520" s="196"/>
      <c r="C520" s="196"/>
      <c r="D520" s="196"/>
      <c r="E520" s="196"/>
      <c r="F520" s="196"/>
      <c r="G520" s="196"/>
      <c r="H520" s="198"/>
      <c r="I520" s="199"/>
      <c r="J520" s="199"/>
      <c r="K520" s="199"/>
      <c r="L520" s="199"/>
      <c r="M520" s="199"/>
      <c r="N520" s="199"/>
      <c r="O520" s="199"/>
      <c r="P520" s="199"/>
      <c r="Q520" s="199"/>
      <c r="R520" s="199"/>
      <c r="S520" s="199"/>
      <c r="T520" s="199"/>
      <c r="U520" s="199"/>
      <c r="V520" s="199"/>
      <c r="W520" s="196"/>
      <c r="X520" s="196"/>
      <c r="Y520" s="196"/>
      <c r="Z520" s="196"/>
      <c r="AA520" s="196"/>
    </row>
    <row r="521" ht="15.75" customHeight="1" spans="1:27" x14ac:dyDescent="0.25">
      <c r="A521" s="196"/>
      <c r="B521" s="196"/>
      <c r="C521" s="196"/>
      <c r="D521" s="196"/>
      <c r="E521" s="196"/>
      <c r="F521" s="196"/>
      <c r="G521" s="196"/>
      <c r="H521" s="198"/>
      <c r="I521" s="199"/>
      <c r="J521" s="199"/>
      <c r="K521" s="199"/>
      <c r="L521" s="199"/>
      <c r="M521" s="199"/>
      <c r="N521" s="199"/>
      <c r="O521" s="199"/>
      <c r="P521" s="199"/>
      <c r="Q521" s="199"/>
      <c r="R521" s="199"/>
      <c r="S521" s="199"/>
      <c r="T521" s="199"/>
      <c r="U521" s="199"/>
      <c r="V521" s="199"/>
      <c r="W521" s="196"/>
      <c r="X521" s="196"/>
      <c r="Y521" s="196"/>
      <c r="Z521" s="196"/>
      <c r="AA521" s="196"/>
    </row>
    <row r="522" ht="15.75" customHeight="1" spans="1:27" x14ac:dyDescent="0.25">
      <c r="A522" s="196"/>
      <c r="B522" s="196"/>
      <c r="C522" s="196"/>
      <c r="D522" s="196"/>
      <c r="E522" s="196"/>
      <c r="F522" s="196"/>
      <c r="G522" s="196"/>
      <c r="H522" s="198"/>
      <c r="I522" s="199"/>
      <c r="J522" s="199"/>
      <c r="K522" s="199"/>
      <c r="L522" s="199"/>
      <c r="M522" s="199"/>
      <c r="N522" s="199"/>
      <c r="O522" s="199"/>
      <c r="P522" s="199"/>
      <c r="Q522" s="199"/>
      <c r="R522" s="199"/>
      <c r="S522" s="199"/>
      <c r="T522" s="199"/>
      <c r="U522" s="199"/>
      <c r="V522" s="199"/>
      <c r="W522" s="196"/>
      <c r="X522" s="196"/>
      <c r="Y522" s="196"/>
      <c r="Z522" s="196"/>
      <c r="AA522" s="196"/>
    </row>
    <row r="523" ht="15.75" customHeight="1" spans="1:27" x14ac:dyDescent="0.25">
      <c r="A523" s="196"/>
      <c r="B523" s="196"/>
      <c r="C523" s="196"/>
      <c r="D523" s="196"/>
      <c r="E523" s="196"/>
      <c r="F523" s="196"/>
      <c r="G523" s="196"/>
      <c r="H523" s="198"/>
      <c r="I523" s="199"/>
      <c r="J523" s="199"/>
      <c r="K523" s="199"/>
      <c r="L523" s="199"/>
      <c r="M523" s="199"/>
      <c r="N523" s="199"/>
      <c r="O523" s="199"/>
      <c r="P523" s="199"/>
      <c r="Q523" s="199"/>
      <c r="R523" s="199"/>
      <c r="S523" s="199"/>
      <c r="T523" s="199"/>
      <c r="U523" s="199"/>
      <c r="V523" s="199"/>
      <c r="W523" s="196"/>
      <c r="X523" s="196"/>
      <c r="Y523" s="196"/>
      <c r="Z523" s="196"/>
      <c r="AA523" s="196"/>
    </row>
    <row r="524" ht="15.75" customHeight="1" spans="1:27" x14ac:dyDescent="0.25">
      <c r="A524" s="196"/>
      <c r="B524" s="196"/>
      <c r="C524" s="196"/>
      <c r="D524" s="196"/>
      <c r="E524" s="196"/>
      <c r="F524" s="196"/>
      <c r="G524" s="196"/>
      <c r="H524" s="198"/>
      <c r="I524" s="199"/>
      <c r="J524" s="199"/>
      <c r="K524" s="199"/>
      <c r="L524" s="199"/>
      <c r="M524" s="199"/>
      <c r="N524" s="199"/>
      <c r="O524" s="199"/>
      <c r="P524" s="199"/>
      <c r="Q524" s="199"/>
      <c r="R524" s="199"/>
      <c r="S524" s="199"/>
      <c r="T524" s="199"/>
      <c r="U524" s="199"/>
      <c r="V524" s="199"/>
      <c r="W524" s="196"/>
      <c r="X524" s="196"/>
      <c r="Y524" s="196"/>
      <c r="Z524" s="196"/>
      <c r="AA524" s="196"/>
    </row>
    <row r="525" ht="15.75" customHeight="1" spans="1:27" x14ac:dyDescent="0.25">
      <c r="A525" s="196"/>
      <c r="B525" s="196"/>
      <c r="C525" s="196"/>
      <c r="D525" s="196"/>
      <c r="E525" s="196"/>
      <c r="F525" s="196"/>
      <c r="G525" s="196"/>
      <c r="H525" s="198"/>
      <c r="I525" s="199"/>
      <c r="J525" s="199"/>
      <c r="K525" s="199"/>
      <c r="L525" s="199"/>
      <c r="M525" s="199"/>
      <c r="N525" s="199"/>
      <c r="O525" s="199"/>
      <c r="P525" s="199"/>
      <c r="Q525" s="199"/>
      <c r="R525" s="199"/>
      <c r="S525" s="199"/>
      <c r="T525" s="199"/>
      <c r="U525" s="199"/>
      <c r="V525" s="199"/>
      <c r="W525" s="196"/>
      <c r="X525" s="196"/>
      <c r="Y525" s="196"/>
      <c r="Z525" s="196"/>
      <c r="AA525" s="196"/>
    </row>
    <row r="526" ht="15.75" customHeight="1" spans="1:27" x14ac:dyDescent="0.25">
      <c r="A526" s="196"/>
      <c r="B526" s="196"/>
      <c r="C526" s="196"/>
      <c r="D526" s="196"/>
      <c r="E526" s="196"/>
      <c r="F526" s="196"/>
      <c r="G526" s="196"/>
      <c r="H526" s="198"/>
      <c r="I526" s="199"/>
      <c r="J526" s="199"/>
      <c r="K526" s="199"/>
      <c r="L526" s="199"/>
      <c r="M526" s="199"/>
      <c r="N526" s="199"/>
      <c r="O526" s="199"/>
      <c r="P526" s="199"/>
      <c r="Q526" s="199"/>
      <c r="R526" s="199"/>
      <c r="S526" s="199"/>
      <c r="T526" s="199"/>
      <c r="U526" s="199"/>
      <c r="V526" s="199"/>
      <c r="W526" s="196"/>
      <c r="X526" s="196"/>
      <c r="Y526" s="196"/>
      <c r="Z526" s="196"/>
      <c r="AA526" s="196"/>
    </row>
    <row r="527" ht="15.75" customHeight="1" spans="1:27" x14ac:dyDescent="0.25">
      <c r="A527" s="196"/>
      <c r="B527" s="196"/>
      <c r="C527" s="196"/>
      <c r="D527" s="196"/>
      <c r="E527" s="196"/>
      <c r="F527" s="196"/>
      <c r="G527" s="196"/>
      <c r="H527" s="198"/>
      <c r="I527" s="199"/>
      <c r="J527" s="199"/>
      <c r="K527" s="199"/>
      <c r="L527" s="199"/>
      <c r="M527" s="199"/>
      <c r="N527" s="199"/>
      <c r="O527" s="199"/>
      <c r="P527" s="199"/>
      <c r="Q527" s="199"/>
      <c r="R527" s="199"/>
      <c r="S527" s="199"/>
      <c r="T527" s="199"/>
      <c r="U527" s="199"/>
      <c r="V527" s="199"/>
      <c r="W527" s="196"/>
      <c r="X527" s="196"/>
      <c r="Y527" s="196"/>
      <c r="Z527" s="196"/>
      <c r="AA527" s="196"/>
    </row>
    <row r="528" ht="15.75" customHeight="1" spans="1:27" x14ac:dyDescent="0.25">
      <c r="A528" s="196"/>
      <c r="B528" s="196"/>
      <c r="C528" s="196"/>
      <c r="D528" s="196"/>
      <c r="E528" s="196"/>
      <c r="F528" s="196"/>
      <c r="G528" s="196"/>
      <c r="H528" s="198"/>
      <c r="I528" s="199"/>
      <c r="J528" s="199"/>
      <c r="K528" s="199"/>
      <c r="L528" s="199"/>
      <c r="M528" s="199"/>
      <c r="N528" s="199"/>
      <c r="O528" s="199"/>
      <c r="P528" s="199"/>
      <c r="Q528" s="199"/>
      <c r="R528" s="199"/>
      <c r="S528" s="199"/>
      <c r="T528" s="199"/>
      <c r="U528" s="199"/>
      <c r="V528" s="199"/>
      <c r="W528" s="196"/>
      <c r="X528" s="196"/>
      <c r="Y528" s="196"/>
      <c r="Z528" s="196"/>
      <c r="AA528" s="196"/>
    </row>
    <row r="529" ht="15.75" customHeight="1" spans="1:27" x14ac:dyDescent="0.25">
      <c r="A529" s="196"/>
      <c r="B529" s="196"/>
      <c r="C529" s="196"/>
      <c r="D529" s="196"/>
      <c r="E529" s="196"/>
      <c r="F529" s="196"/>
      <c r="G529" s="196"/>
      <c r="H529" s="198"/>
      <c r="I529" s="199"/>
      <c r="J529" s="199"/>
      <c r="K529" s="199"/>
      <c r="L529" s="199"/>
      <c r="M529" s="199"/>
      <c r="N529" s="199"/>
      <c r="O529" s="199"/>
      <c r="P529" s="199"/>
      <c r="Q529" s="199"/>
      <c r="R529" s="199"/>
      <c r="S529" s="199"/>
      <c r="T529" s="199"/>
      <c r="U529" s="199"/>
      <c r="V529" s="199"/>
      <c r="W529" s="196"/>
      <c r="X529" s="196"/>
      <c r="Y529" s="196"/>
      <c r="Z529" s="196"/>
      <c r="AA529" s="196"/>
    </row>
    <row r="530" ht="15.75" customHeight="1" spans="1:27" x14ac:dyDescent="0.25">
      <c r="A530" s="196"/>
      <c r="B530" s="196"/>
      <c r="C530" s="196"/>
      <c r="D530" s="196"/>
      <c r="E530" s="196"/>
      <c r="F530" s="196"/>
      <c r="G530" s="196"/>
      <c r="H530" s="198"/>
      <c r="I530" s="199"/>
      <c r="J530" s="199"/>
      <c r="K530" s="199"/>
      <c r="L530" s="199"/>
      <c r="M530" s="199"/>
      <c r="N530" s="199"/>
      <c r="O530" s="199"/>
      <c r="P530" s="199"/>
      <c r="Q530" s="199"/>
      <c r="R530" s="199"/>
      <c r="S530" s="199"/>
      <c r="T530" s="199"/>
      <c r="U530" s="199"/>
      <c r="V530" s="199"/>
      <c r="W530" s="196"/>
      <c r="X530" s="196"/>
      <c r="Y530" s="196"/>
      <c r="Z530" s="196"/>
      <c r="AA530" s="196"/>
    </row>
    <row r="531" ht="15.75" customHeight="1" spans="1:27" x14ac:dyDescent="0.25">
      <c r="A531" s="196"/>
      <c r="B531" s="196"/>
      <c r="C531" s="196"/>
      <c r="D531" s="196"/>
      <c r="E531" s="196"/>
      <c r="F531" s="196"/>
      <c r="G531" s="196"/>
      <c r="H531" s="198"/>
      <c r="I531" s="199"/>
      <c r="J531" s="199"/>
      <c r="K531" s="199"/>
      <c r="L531" s="199"/>
      <c r="M531" s="199"/>
      <c r="N531" s="199"/>
      <c r="O531" s="199"/>
      <c r="P531" s="199"/>
      <c r="Q531" s="199"/>
      <c r="R531" s="199"/>
      <c r="S531" s="199"/>
      <c r="T531" s="199"/>
      <c r="U531" s="199"/>
      <c r="V531" s="199"/>
      <c r="W531" s="196"/>
      <c r="X531" s="196"/>
      <c r="Y531" s="196"/>
      <c r="Z531" s="196"/>
      <c r="AA531" s="196"/>
    </row>
    <row r="532" ht="15.75" customHeight="1" spans="1:27" x14ac:dyDescent="0.25">
      <c r="A532" s="196"/>
      <c r="B532" s="196"/>
      <c r="C532" s="196"/>
      <c r="D532" s="196"/>
      <c r="E532" s="196"/>
      <c r="F532" s="196"/>
      <c r="G532" s="196"/>
      <c r="H532" s="198"/>
      <c r="I532" s="199"/>
      <c r="J532" s="199"/>
      <c r="K532" s="199"/>
      <c r="L532" s="199"/>
      <c r="M532" s="199"/>
      <c r="N532" s="199"/>
      <c r="O532" s="199"/>
      <c r="P532" s="199"/>
      <c r="Q532" s="199"/>
      <c r="R532" s="199"/>
      <c r="S532" s="199"/>
      <c r="T532" s="199"/>
      <c r="U532" s="199"/>
      <c r="V532" s="199"/>
      <c r="W532" s="196"/>
      <c r="X532" s="196"/>
      <c r="Y532" s="196"/>
      <c r="Z532" s="196"/>
      <c r="AA532" s="196"/>
    </row>
    <row r="533" ht="15.75" customHeight="1" spans="1:27" x14ac:dyDescent="0.25">
      <c r="A533" s="196"/>
      <c r="B533" s="196"/>
      <c r="C533" s="196"/>
      <c r="D533" s="196"/>
      <c r="E533" s="196"/>
      <c r="F533" s="196"/>
      <c r="G533" s="196"/>
      <c r="H533" s="198"/>
      <c r="I533" s="199"/>
      <c r="J533" s="199"/>
      <c r="K533" s="199"/>
      <c r="L533" s="199"/>
      <c r="M533" s="199"/>
      <c r="N533" s="199"/>
      <c r="O533" s="199"/>
      <c r="P533" s="199"/>
      <c r="Q533" s="199"/>
      <c r="R533" s="199"/>
      <c r="S533" s="199"/>
      <c r="T533" s="199"/>
      <c r="U533" s="199"/>
      <c r="V533" s="199"/>
      <c r="W533" s="196"/>
      <c r="X533" s="196"/>
      <c r="Y533" s="196"/>
      <c r="Z533" s="196"/>
      <c r="AA533" s="196"/>
    </row>
    <row r="534" ht="15.75" customHeight="1" spans="1:27" x14ac:dyDescent="0.25">
      <c r="A534" s="196"/>
      <c r="B534" s="196"/>
      <c r="C534" s="196"/>
      <c r="D534" s="196"/>
      <c r="E534" s="196"/>
      <c r="F534" s="196"/>
      <c r="G534" s="196"/>
      <c r="H534" s="198"/>
      <c r="I534" s="199"/>
      <c r="J534" s="199"/>
      <c r="K534" s="199"/>
      <c r="L534" s="199"/>
      <c r="M534" s="199"/>
      <c r="N534" s="199"/>
      <c r="O534" s="199"/>
      <c r="P534" s="199"/>
      <c r="Q534" s="199"/>
      <c r="R534" s="199"/>
      <c r="S534" s="199"/>
      <c r="T534" s="199"/>
      <c r="U534" s="199"/>
      <c r="V534" s="199"/>
      <c r="W534" s="196"/>
      <c r="X534" s="196"/>
      <c r="Y534" s="196"/>
      <c r="Z534" s="196"/>
      <c r="AA534" s="196"/>
    </row>
    <row r="535" ht="15.75" customHeight="1" spans="1:27" x14ac:dyDescent="0.25">
      <c r="A535" s="196"/>
      <c r="B535" s="196"/>
      <c r="C535" s="196"/>
      <c r="D535" s="196"/>
      <c r="E535" s="196"/>
      <c r="F535" s="196"/>
      <c r="G535" s="196"/>
      <c r="H535" s="198"/>
      <c r="I535" s="199"/>
      <c r="J535" s="199"/>
      <c r="K535" s="199"/>
      <c r="L535" s="199"/>
      <c r="M535" s="199"/>
      <c r="N535" s="199"/>
      <c r="O535" s="199"/>
      <c r="P535" s="199"/>
      <c r="Q535" s="199"/>
      <c r="R535" s="199"/>
      <c r="S535" s="199"/>
      <c r="T535" s="199"/>
      <c r="U535" s="199"/>
      <c r="V535" s="199"/>
      <c r="W535" s="196"/>
      <c r="X535" s="196"/>
      <c r="Y535" s="196"/>
      <c r="Z535" s="196"/>
      <c r="AA535" s="196"/>
    </row>
    <row r="536" ht="15.75" customHeight="1" spans="1:27" x14ac:dyDescent="0.25">
      <c r="A536" s="196"/>
      <c r="B536" s="196"/>
      <c r="C536" s="196"/>
      <c r="D536" s="196"/>
      <c r="E536" s="196"/>
      <c r="F536" s="196"/>
      <c r="G536" s="196"/>
      <c r="H536" s="198"/>
      <c r="I536" s="199"/>
      <c r="J536" s="199"/>
      <c r="K536" s="199"/>
      <c r="L536" s="199"/>
      <c r="M536" s="199"/>
      <c r="N536" s="199"/>
      <c r="O536" s="199"/>
      <c r="P536" s="199"/>
      <c r="Q536" s="199"/>
      <c r="R536" s="199"/>
      <c r="S536" s="199"/>
      <c r="T536" s="199"/>
      <c r="U536" s="199"/>
      <c r="V536" s="199"/>
      <c r="W536" s="196"/>
      <c r="X536" s="196"/>
      <c r="Y536" s="196"/>
      <c r="Z536" s="196"/>
      <c r="AA536" s="196"/>
    </row>
    <row r="537" ht="15.75" customHeight="1" spans="1:27" x14ac:dyDescent="0.25">
      <c r="A537" s="196"/>
      <c r="B537" s="196"/>
      <c r="C537" s="196"/>
      <c r="D537" s="196"/>
      <c r="E537" s="196"/>
      <c r="F537" s="196"/>
      <c r="G537" s="196"/>
      <c r="H537" s="198"/>
      <c r="I537" s="199"/>
      <c r="J537" s="199"/>
      <c r="K537" s="199"/>
      <c r="L537" s="199"/>
      <c r="M537" s="199"/>
      <c r="N537" s="199"/>
      <c r="O537" s="199"/>
      <c r="P537" s="199"/>
      <c r="Q537" s="199"/>
      <c r="R537" s="199"/>
      <c r="S537" s="199"/>
      <c r="T537" s="199"/>
      <c r="U537" s="199"/>
      <c r="V537" s="199"/>
      <c r="W537" s="196"/>
      <c r="X537" s="196"/>
      <c r="Y537" s="196"/>
      <c r="Z537" s="196"/>
      <c r="AA537" s="196"/>
    </row>
    <row r="538" ht="15.75" customHeight="1" spans="1:27" x14ac:dyDescent="0.25">
      <c r="A538" s="196"/>
      <c r="B538" s="196"/>
      <c r="C538" s="196"/>
      <c r="D538" s="196"/>
      <c r="E538" s="196"/>
      <c r="F538" s="196"/>
      <c r="G538" s="196"/>
      <c r="H538" s="198"/>
      <c r="I538" s="199"/>
      <c r="J538" s="199"/>
      <c r="K538" s="199"/>
      <c r="L538" s="199"/>
      <c r="M538" s="199"/>
      <c r="N538" s="199"/>
      <c r="O538" s="199"/>
      <c r="P538" s="199"/>
      <c r="Q538" s="199"/>
      <c r="R538" s="199"/>
      <c r="S538" s="199"/>
      <c r="T538" s="199"/>
      <c r="U538" s="199"/>
      <c r="V538" s="199"/>
      <c r="W538" s="196"/>
      <c r="X538" s="196"/>
      <c r="Y538" s="196"/>
      <c r="Z538" s="196"/>
      <c r="AA538" s="196"/>
    </row>
    <row r="539" ht="15.75" customHeight="1" spans="1:27" x14ac:dyDescent="0.25">
      <c r="A539" s="196"/>
      <c r="B539" s="196"/>
      <c r="C539" s="196"/>
      <c r="D539" s="196"/>
      <c r="E539" s="196"/>
      <c r="F539" s="196"/>
      <c r="G539" s="196"/>
      <c r="H539" s="198"/>
      <c r="I539" s="199"/>
      <c r="J539" s="199"/>
      <c r="K539" s="199"/>
      <c r="L539" s="199"/>
      <c r="M539" s="199"/>
      <c r="N539" s="199"/>
      <c r="O539" s="199"/>
      <c r="P539" s="199"/>
      <c r="Q539" s="199"/>
      <c r="R539" s="199"/>
      <c r="S539" s="199"/>
      <c r="T539" s="199"/>
      <c r="U539" s="199"/>
      <c r="V539" s="199"/>
      <c r="W539" s="196"/>
      <c r="X539" s="196"/>
      <c r="Y539" s="196"/>
      <c r="Z539" s="196"/>
      <c r="AA539" s="196"/>
    </row>
    <row r="540" ht="15.75" customHeight="1" spans="1:27" x14ac:dyDescent="0.25">
      <c r="A540" s="196"/>
      <c r="B540" s="196"/>
      <c r="C540" s="196"/>
      <c r="D540" s="196"/>
      <c r="E540" s="196"/>
      <c r="F540" s="196"/>
      <c r="G540" s="196"/>
      <c r="H540" s="198"/>
      <c r="I540" s="199"/>
      <c r="J540" s="199"/>
      <c r="K540" s="199"/>
      <c r="L540" s="199"/>
      <c r="M540" s="199"/>
      <c r="N540" s="199"/>
      <c r="O540" s="199"/>
      <c r="P540" s="199"/>
      <c r="Q540" s="199"/>
      <c r="R540" s="199"/>
      <c r="S540" s="199"/>
      <c r="T540" s="199"/>
      <c r="U540" s="199"/>
      <c r="V540" s="199"/>
      <c r="W540" s="196"/>
      <c r="X540" s="196"/>
      <c r="Y540" s="196"/>
      <c r="Z540" s="196"/>
      <c r="AA540" s="196"/>
    </row>
    <row r="541" ht="15.75" customHeight="1" spans="1:27" x14ac:dyDescent="0.25">
      <c r="A541" s="196"/>
      <c r="B541" s="196"/>
      <c r="C541" s="196"/>
      <c r="D541" s="196"/>
      <c r="E541" s="196"/>
      <c r="F541" s="196"/>
      <c r="G541" s="196"/>
      <c r="H541" s="198"/>
      <c r="I541" s="199"/>
      <c r="J541" s="199"/>
      <c r="K541" s="199"/>
      <c r="L541" s="199"/>
      <c r="M541" s="199"/>
      <c r="N541" s="199"/>
      <c r="O541" s="199"/>
      <c r="P541" s="199"/>
      <c r="Q541" s="199"/>
      <c r="R541" s="199"/>
      <c r="S541" s="199"/>
      <c r="T541" s="199"/>
      <c r="U541" s="199"/>
      <c r="V541" s="199"/>
      <c r="W541" s="196"/>
      <c r="X541" s="196"/>
      <c r="Y541" s="196"/>
      <c r="Z541" s="196"/>
      <c r="AA541" s="196"/>
    </row>
    <row r="542" ht="15.75" customHeight="1" spans="1:27" x14ac:dyDescent="0.25">
      <c r="A542" s="196"/>
      <c r="B542" s="196"/>
      <c r="C542" s="196"/>
      <c r="D542" s="196"/>
      <c r="E542" s="196"/>
      <c r="F542" s="196"/>
      <c r="G542" s="196"/>
      <c r="H542" s="198"/>
      <c r="I542" s="199"/>
      <c r="J542" s="199"/>
      <c r="K542" s="199"/>
      <c r="L542" s="199"/>
      <c r="M542" s="199"/>
      <c r="N542" s="199"/>
      <c r="O542" s="199"/>
      <c r="P542" s="199"/>
      <c r="Q542" s="199"/>
      <c r="R542" s="199"/>
      <c r="S542" s="199"/>
      <c r="T542" s="199"/>
      <c r="U542" s="199"/>
      <c r="V542" s="199"/>
      <c r="W542" s="196"/>
      <c r="X542" s="196"/>
      <c r="Y542" s="196"/>
      <c r="Z542" s="196"/>
      <c r="AA542" s="196"/>
    </row>
    <row r="543" ht="15.75" customHeight="1" spans="1:27" x14ac:dyDescent="0.25">
      <c r="A543" s="196"/>
      <c r="B543" s="196"/>
      <c r="C543" s="196"/>
      <c r="D543" s="196"/>
      <c r="E543" s="196"/>
      <c r="F543" s="196"/>
      <c r="G543" s="196"/>
      <c r="H543" s="198"/>
      <c r="I543" s="199"/>
      <c r="J543" s="199"/>
      <c r="K543" s="199"/>
      <c r="L543" s="199"/>
      <c r="M543" s="199"/>
      <c r="N543" s="199"/>
      <c r="O543" s="199"/>
      <c r="P543" s="199"/>
      <c r="Q543" s="199"/>
      <c r="R543" s="199"/>
      <c r="S543" s="199"/>
      <c r="T543" s="199"/>
      <c r="U543" s="199"/>
      <c r="V543" s="199"/>
      <c r="W543" s="196"/>
      <c r="X543" s="196"/>
      <c r="Y543" s="196"/>
      <c r="Z543" s="196"/>
      <c r="AA543" s="196"/>
    </row>
    <row r="544" ht="15.75" customHeight="1" spans="1:27" x14ac:dyDescent="0.25">
      <c r="A544" s="196"/>
      <c r="B544" s="196"/>
      <c r="C544" s="196"/>
      <c r="D544" s="196"/>
      <c r="E544" s="196"/>
      <c r="F544" s="196"/>
      <c r="G544" s="196"/>
      <c r="H544" s="198"/>
      <c r="I544" s="199"/>
      <c r="J544" s="199"/>
      <c r="K544" s="199"/>
      <c r="L544" s="199"/>
      <c r="M544" s="199"/>
      <c r="N544" s="199"/>
      <c r="O544" s="199"/>
      <c r="P544" s="199"/>
      <c r="Q544" s="199"/>
      <c r="R544" s="199"/>
      <c r="S544" s="199"/>
      <c r="T544" s="199"/>
      <c r="U544" s="199"/>
      <c r="V544" s="199"/>
      <c r="W544" s="196"/>
      <c r="X544" s="196"/>
      <c r="Y544" s="196"/>
      <c r="Z544" s="196"/>
      <c r="AA544" s="196"/>
    </row>
    <row r="545" ht="15.75" customHeight="1" spans="1:27" x14ac:dyDescent="0.25">
      <c r="A545" s="196"/>
      <c r="B545" s="196"/>
      <c r="C545" s="196"/>
      <c r="D545" s="196"/>
      <c r="E545" s="196"/>
      <c r="F545" s="196"/>
      <c r="G545" s="196"/>
      <c r="H545" s="198"/>
      <c r="I545" s="199"/>
      <c r="J545" s="199"/>
      <c r="K545" s="199"/>
      <c r="L545" s="199"/>
      <c r="M545" s="199"/>
      <c r="N545" s="199"/>
      <c r="O545" s="199"/>
      <c r="P545" s="199"/>
      <c r="Q545" s="199"/>
      <c r="R545" s="199"/>
      <c r="S545" s="199"/>
      <c r="T545" s="199"/>
      <c r="U545" s="199"/>
      <c r="V545" s="199"/>
      <c r="W545" s="196"/>
      <c r="X545" s="196"/>
      <c r="Y545" s="196"/>
      <c r="Z545" s="196"/>
      <c r="AA545" s="196"/>
    </row>
    <row r="546" ht="15.75" customHeight="1" spans="1:27" x14ac:dyDescent="0.25">
      <c r="A546" s="196"/>
      <c r="B546" s="196"/>
      <c r="C546" s="196"/>
      <c r="D546" s="196"/>
      <c r="E546" s="196"/>
      <c r="F546" s="196"/>
      <c r="G546" s="196"/>
      <c r="H546" s="198"/>
      <c r="I546" s="199"/>
      <c r="J546" s="199"/>
      <c r="K546" s="199"/>
      <c r="L546" s="199"/>
      <c r="M546" s="199"/>
      <c r="N546" s="199"/>
      <c r="O546" s="199"/>
      <c r="P546" s="199"/>
      <c r="Q546" s="199"/>
      <c r="R546" s="199"/>
      <c r="S546" s="199"/>
      <c r="T546" s="199"/>
      <c r="U546" s="199"/>
      <c r="V546" s="199"/>
      <c r="W546" s="196"/>
      <c r="X546" s="196"/>
      <c r="Y546" s="196"/>
      <c r="Z546" s="196"/>
      <c r="AA546" s="196"/>
    </row>
    <row r="547" ht="15.75" customHeight="1" spans="1:27" x14ac:dyDescent="0.25">
      <c r="A547" s="196"/>
      <c r="B547" s="196"/>
      <c r="C547" s="196"/>
      <c r="D547" s="196"/>
      <c r="E547" s="196"/>
      <c r="F547" s="196"/>
      <c r="G547" s="196"/>
      <c r="H547" s="198"/>
      <c r="I547" s="199"/>
      <c r="J547" s="199"/>
      <c r="K547" s="199"/>
      <c r="L547" s="199"/>
      <c r="M547" s="199"/>
      <c r="N547" s="199"/>
      <c r="O547" s="199"/>
      <c r="P547" s="199"/>
      <c r="Q547" s="199"/>
      <c r="R547" s="199"/>
      <c r="S547" s="199"/>
      <c r="T547" s="199"/>
      <c r="U547" s="199"/>
      <c r="V547" s="199"/>
      <c r="W547" s="196"/>
      <c r="X547" s="196"/>
      <c r="Y547" s="196"/>
      <c r="Z547" s="196"/>
      <c r="AA547" s="196"/>
    </row>
    <row r="548" ht="15.75" customHeight="1" spans="1:27" x14ac:dyDescent="0.25">
      <c r="A548" s="196"/>
      <c r="B548" s="196"/>
      <c r="C548" s="196"/>
      <c r="D548" s="196"/>
      <c r="E548" s="196"/>
      <c r="F548" s="196"/>
      <c r="G548" s="196"/>
      <c r="H548" s="198"/>
      <c r="I548" s="199"/>
      <c r="J548" s="199"/>
      <c r="K548" s="199"/>
      <c r="L548" s="199"/>
      <c r="M548" s="199"/>
      <c r="N548" s="199"/>
      <c r="O548" s="199"/>
      <c r="P548" s="199"/>
      <c r="Q548" s="199"/>
      <c r="R548" s="199"/>
      <c r="S548" s="199"/>
      <c r="T548" s="199"/>
      <c r="U548" s="199"/>
      <c r="V548" s="199"/>
      <c r="W548" s="196"/>
      <c r="X548" s="196"/>
      <c r="Y548" s="196"/>
      <c r="Z548" s="196"/>
      <c r="AA548" s="196"/>
    </row>
    <row r="549" ht="15.75" customHeight="1" spans="1:27" x14ac:dyDescent="0.25">
      <c r="A549" s="196"/>
      <c r="B549" s="196"/>
      <c r="C549" s="196"/>
      <c r="D549" s="196"/>
      <c r="E549" s="196"/>
      <c r="F549" s="196"/>
      <c r="G549" s="196"/>
      <c r="H549" s="198"/>
      <c r="I549" s="199"/>
      <c r="J549" s="199"/>
      <c r="K549" s="199"/>
      <c r="L549" s="199"/>
      <c r="M549" s="199"/>
      <c r="N549" s="199"/>
      <c r="O549" s="199"/>
      <c r="P549" s="199"/>
      <c r="Q549" s="199"/>
      <c r="R549" s="199"/>
      <c r="S549" s="199"/>
      <c r="T549" s="199"/>
      <c r="U549" s="199"/>
      <c r="V549" s="199"/>
      <c r="W549" s="196"/>
      <c r="X549" s="196"/>
      <c r="Y549" s="196"/>
      <c r="Z549" s="196"/>
      <c r="AA549" s="196"/>
    </row>
    <row r="550" ht="15.75" customHeight="1" spans="1:27" x14ac:dyDescent="0.25">
      <c r="A550" s="196"/>
      <c r="B550" s="196"/>
      <c r="C550" s="196"/>
      <c r="D550" s="196"/>
      <c r="E550" s="196"/>
      <c r="F550" s="196"/>
      <c r="G550" s="196"/>
      <c r="H550" s="198"/>
      <c r="I550" s="199"/>
      <c r="J550" s="199"/>
      <c r="K550" s="199"/>
      <c r="L550" s="199"/>
      <c r="M550" s="199"/>
      <c r="N550" s="199"/>
      <c r="O550" s="199"/>
      <c r="P550" s="199"/>
      <c r="Q550" s="199"/>
      <c r="R550" s="199"/>
      <c r="S550" s="199"/>
      <c r="T550" s="199"/>
      <c r="U550" s="199"/>
      <c r="V550" s="199"/>
      <c r="W550" s="196"/>
      <c r="X550" s="196"/>
      <c r="Y550" s="196"/>
      <c r="Z550" s="196"/>
      <c r="AA550" s="196"/>
    </row>
    <row r="551" ht="15.75" customHeight="1" spans="1:27" x14ac:dyDescent="0.25">
      <c r="A551" s="196"/>
      <c r="B551" s="196"/>
      <c r="C551" s="196"/>
      <c r="D551" s="196"/>
      <c r="E551" s="196"/>
      <c r="F551" s="196"/>
      <c r="G551" s="196"/>
      <c r="H551" s="198"/>
      <c r="I551" s="199"/>
      <c r="J551" s="199"/>
      <c r="K551" s="199"/>
      <c r="L551" s="199"/>
      <c r="M551" s="199"/>
      <c r="N551" s="199"/>
      <c r="O551" s="199"/>
      <c r="P551" s="199"/>
      <c r="Q551" s="199"/>
      <c r="R551" s="199"/>
      <c r="S551" s="199"/>
      <c r="T551" s="199"/>
      <c r="U551" s="199"/>
      <c r="V551" s="199"/>
      <c r="W551" s="196"/>
      <c r="X551" s="196"/>
      <c r="Y551" s="196"/>
      <c r="Z551" s="196"/>
      <c r="AA551" s="196"/>
    </row>
    <row r="552" ht="15.75" customHeight="1" spans="1:27" x14ac:dyDescent="0.25">
      <c r="A552" s="196"/>
      <c r="B552" s="196"/>
      <c r="C552" s="196"/>
      <c r="D552" s="196"/>
      <c r="E552" s="196"/>
      <c r="F552" s="196"/>
      <c r="G552" s="196"/>
      <c r="H552" s="198"/>
      <c r="I552" s="199"/>
      <c r="J552" s="199"/>
      <c r="K552" s="199"/>
      <c r="L552" s="199"/>
      <c r="M552" s="199"/>
      <c r="N552" s="199"/>
      <c r="O552" s="199"/>
      <c r="P552" s="199"/>
      <c r="Q552" s="199"/>
      <c r="R552" s="199"/>
      <c r="S552" s="199"/>
      <c r="T552" s="199"/>
      <c r="U552" s="199"/>
      <c r="V552" s="199"/>
      <c r="W552" s="196"/>
      <c r="X552" s="196"/>
      <c r="Y552" s="196"/>
      <c r="Z552" s="196"/>
      <c r="AA552" s="196"/>
    </row>
    <row r="553" ht="15.75" customHeight="1" spans="1:27" x14ac:dyDescent="0.25">
      <c r="A553" s="196"/>
      <c r="B553" s="196"/>
      <c r="C553" s="196"/>
      <c r="D553" s="196"/>
      <c r="E553" s="196"/>
      <c r="F553" s="196"/>
      <c r="G553" s="196"/>
      <c r="H553" s="198"/>
      <c r="I553" s="199"/>
      <c r="J553" s="199"/>
      <c r="K553" s="199"/>
      <c r="L553" s="199"/>
      <c r="M553" s="199"/>
      <c r="N553" s="199"/>
      <c r="O553" s="199"/>
      <c r="P553" s="199"/>
      <c r="Q553" s="199"/>
      <c r="R553" s="199"/>
      <c r="S553" s="199"/>
      <c r="T553" s="199"/>
      <c r="U553" s="199"/>
      <c r="V553" s="199"/>
      <c r="W553" s="196"/>
      <c r="X553" s="196"/>
      <c r="Y553" s="196"/>
      <c r="Z553" s="196"/>
      <c r="AA553" s="196"/>
    </row>
    <row r="554" ht="15.75" customHeight="1" spans="1:27" x14ac:dyDescent="0.25">
      <c r="A554" s="196"/>
      <c r="B554" s="196"/>
      <c r="C554" s="196"/>
      <c r="D554" s="196"/>
      <c r="E554" s="196"/>
      <c r="F554" s="196"/>
      <c r="G554" s="196"/>
      <c r="H554" s="198"/>
      <c r="I554" s="199"/>
      <c r="J554" s="199"/>
      <c r="K554" s="199"/>
      <c r="L554" s="199"/>
      <c r="M554" s="199"/>
      <c r="N554" s="199"/>
      <c r="O554" s="199"/>
      <c r="P554" s="199"/>
      <c r="Q554" s="199"/>
      <c r="R554" s="199"/>
      <c r="S554" s="199"/>
      <c r="T554" s="199"/>
      <c r="U554" s="199"/>
      <c r="V554" s="199"/>
      <c r="W554" s="196"/>
      <c r="X554" s="196"/>
      <c r="Y554" s="196"/>
      <c r="Z554" s="196"/>
      <c r="AA554" s="196"/>
    </row>
    <row r="555" ht="15.75" customHeight="1" spans="1:27" x14ac:dyDescent="0.25">
      <c r="A555" s="196"/>
      <c r="B555" s="196"/>
      <c r="C555" s="196"/>
      <c r="D555" s="196"/>
      <c r="E555" s="196"/>
      <c r="F555" s="196"/>
      <c r="G555" s="196"/>
      <c r="H555" s="198"/>
      <c r="I555" s="199"/>
      <c r="J555" s="199"/>
      <c r="K555" s="199"/>
      <c r="L555" s="199"/>
      <c r="M555" s="199"/>
      <c r="N555" s="199"/>
      <c r="O555" s="199"/>
      <c r="P555" s="199"/>
      <c r="Q555" s="199"/>
      <c r="R555" s="199"/>
      <c r="S555" s="199"/>
      <c r="T555" s="199"/>
      <c r="U555" s="199"/>
      <c r="V555" s="199"/>
      <c r="W555" s="196"/>
      <c r="X555" s="196"/>
      <c r="Y555" s="196"/>
      <c r="Z555" s="196"/>
      <c r="AA555" s="196"/>
    </row>
    <row r="556" ht="15.75" customHeight="1" spans="1:27" x14ac:dyDescent="0.25">
      <c r="A556" s="196"/>
      <c r="B556" s="196"/>
      <c r="C556" s="196"/>
      <c r="D556" s="196"/>
      <c r="E556" s="196"/>
      <c r="F556" s="196"/>
      <c r="G556" s="196"/>
      <c r="H556" s="198"/>
      <c r="I556" s="199"/>
      <c r="J556" s="199"/>
      <c r="K556" s="199"/>
      <c r="L556" s="199"/>
      <c r="M556" s="199"/>
      <c r="N556" s="199"/>
      <c r="O556" s="199"/>
      <c r="P556" s="199"/>
      <c r="Q556" s="199"/>
      <c r="R556" s="199"/>
      <c r="S556" s="199"/>
      <c r="T556" s="199"/>
      <c r="U556" s="199"/>
      <c r="V556" s="199"/>
      <c r="W556" s="196"/>
      <c r="X556" s="196"/>
      <c r="Y556" s="196"/>
      <c r="Z556" s="196"/>
      <c r="AA556" s="196"/>
    </row>
    <row r="557" ht="15.75" customHeight="1" spans="1:27" x14ac:dyDescent="0.25">
      <c r="A557" s="196"/>
      <c r="B557" s="196"/>
      <c r="C557" s="196"/>
      <c r="D557" s="196"/>
      <c r="E557" s="196"/>
      <c r="F557" s="196"/>
      <c r="G557" s="196"/>
      <c r="H557" s="198"/>
      <c r="I557" s="199"/>
      <c r="J557" s="199"/>
      <c r="K557" s="199"/>
      <c r="L557" s="199"/>
      <c r="M557" s="199"/>
      <c r="N557" s="199"/>
      <c r="O557" s="199"/>
      <c r="P557" s="199"/>
      <c r="Q557" s="199"/>
      <c r="R557" s="199"/>
      <c r="S557" s="199"/>
      <c r="T557" s="199"/>
      <c r="U557" s="199"/>
      <c r="V557" s="199"/>
      <c r="W557" s="196"/>
      <c r="X557" s="196"/>
      <c r="Y557" s="196"/>
      <c r="Z557" s="196"/>
      <c r="AA557" s="196"/>
    </row>
    <row r="558" ht="15.75" customHeight="1" spans="1:27" x14ac:dyDescent="0.25">
      <c r="A558" s="196"/>
      <c r="B558" s="196"/>
      <c r="C558" s="196"/>
      <c r="D558" s="196"/>
      <c r="E558" s="196"/>
      <c r="F558" s="196"/>
      <c r="G558" s="196"/>
      <c r="H558" s="198"/>
      <c r="I558" s="199"/>
      <c r="J558" s="199"/>
      <c r="K558" s="199"/>
      <c r="L558" s="199"/>
      <c r="M558" s="199"/>
      <c r="N558" s="199"/>
      <c r="O558" s="199"/>
      <c r="P558" s="199"/>
      <c r="Q558" s="199"/>
      <c r="R558" s="199"/>
      <c r="S558" s="199"/>
      <c r="T558" s="199"/>
      <c r="U558" s="199"/>
      <c r="V558" s="199"/>
      <c r="W558" s="196"/>
      <c r="X558" s="196"/>
      <c r="Y558" s="196"/>
      <c r="Z558" s="196"/>
      <c r="AA558" s="196"/>
    </row>
    <row r="559" ht="15.75" customHeight="1" spans="1:27" x14ac:dyDescent="0.25">
      <c r="A559" s="196"/>
      <c r="B559" s="196"/>
      <c r="C559" s="196"/>
      <c r="D559" s="196"/>
      <c r="E559" s="196"/>
      <c r="F559" s="196"/>
      <c r="G559" s="196"/>
      <c r="H559" s="198"/>
      <c r="I559" s="199"/>
      <c r="J559" s="199"/>
      <c r="K559" s="199"/>
      <c r="L559" s="199"/>
      <c r="M559" s="199"/>
      <c r="N559" s="199"/>
      <c r="O559" s="199"/>
      <c r="P559" s="199"/>
      <c r="Q559" s="199"/>
      <c r="R559" s="199"/>
      <c r="S559" s="199"/>
      <c r="T559" s="199"/>
      <c r="U559" s="199"/>
      <c r="V559" s="199"/>
      <c r="W559" s="196"/>
      <c r="X559" s="196"/>
      <c r="Y559" s="196"/>
      <c r="Z559" s="196"/>
      <c r="AA559" s="196"/>
    </row>
    <row r="560" ht="15.75" customHeight="1" spans="1:27" x14ac:dyDescent="0.25">
      <c r="A560" s="196"/>
      <c r="B560" s="196"/>
      <c r="C560" s="196"/>
      <c r="D560" s="196"/>
      <c r="E560" s="196"/>
      <c r="F560" s="196"/>
      <c r="G560" s="196"/>
      <c r="H560" s="198"/>
      <c r="I560" s="199"/>
      <c r="J560" s="199"/>
      <c r="K560" s="199"/>
      <c r="L560" s="199"/>
      <c r="M560" s="199"/>
      <c r="N560" s="199"/>
      <c r="O560" s="199"/>
      <c r="P560" s="199"/>
      <c r="Q560" s="199"/>
      <c r="R560" s="199"/>
      <c r="S560" s="199"/>
      <c r="T560" s="199"/>
      <c r="U560" s="199"/>
      <c r="V560" s="199"/>
      <c r="W560" s="196"/>
      <c r="X560" s="196"/>
      <c r="Y560" s="196"/>
      <c r="Z560" s="196"/>
      <c r="AA560" s="196"/>
    </row>
    <row r="561" ht="15.75" customHeight="1" spans="1:27" x14ac:dyDescent="0.25">
      <c r="A561" s="196"/>
      <c r="B561" s="196"/>
      <c r="C561" s="196"/>
      <c r="D561" s="196"/>
      <c r="E561" s="196"/>
      <c r="F561" s="196"/>
      <c r="G561" s="196"/>
      <c r="H561" s="198"/>
      <c r="I561" s="199"/>
      <c r="J561" s="199"/>
      <c r="K561" s="199"/>
      <c r="L561" s="199"/>
      <c r="M561" s="199"/>
      <c r="N561" s="199"/>
      <c r="O561" s="199"/>
      <c r="P561" s="199"/>
      <c r="Q561" s="199"/>
      <c r="R561" s="199"/>
      <c r="S561" s="199"/>
      <c r="T561" s="199"/>
      <c r="U561" s="199"/>
      <c r="V561" s="199"/>
      <c r="W561" s="196"/>
      <c r="X561" s="196"/>
      <c r="Y561" s="196"/>
      <c r="Z561" s="196"/>
      <c r="AA561" s="196"/>
    </row>
    <row r="562" ht="15.75" customHeight="1" spans="1:27" x14ac:dyDescent="0.25">
      <c r="A562" s="196"/>
      <c r="B562" s="196"/>
      <c r="C562" s="196"/>
      <c r="D562" s="196"/>
      <c r="E562" s="196"/>
      <c r="F562" s="196"/>
      <c r="G562" s="196"/>
      <c r="H562" s="198"/>
      <c r="I562" s="199"/>
      <c r="J562" s="199"/>
      <c r="K562" s="199"/>
      <c r="L562" s="199"/>
      <c r="M562" s="199"/>
      <c r="N562" s="199"/>
      <c r="O562" s="199"/>
      <c r="P562" s="199"/>
      <c r="Q562" s="199"/>
      <c r="R562" s="199"/>
      <c r="S562" s="199"/>
      <c r="T562" s="199"/>
      <c r="U562" s="199"/>
      <c r="V562" s="199"/>
      <c r="W562" s="196"/>
      <c r="X562" s="196"/>
      <c r="Y562" s="196"/>
      <c r="Z562" s="196"/>
      <c r="AA562" s="196"/>
    </row>
    <row r="563" ht="15.75" customHeight="1" spans="1:27" x14ac:dyDescent="0.25">
      <c r="A563" s="196"/>
      <c r="B563" s="196"/>
      <c r="C563" s="196"/>
      <c r="D563" s="196"/>
      <c r="E563" s="196"/>
      <c r="F563" s="196"/>
      <c r="G563" s="196"/>
      <c r="H563" s="198"/>
      <c r="I563" s="199"/>
      <c r="J563" s="199"/>
      <c r="K563" s="199"/>
      <c r="L563" s="199"/>
      <c r="M563" s="199"/>
      <c r="N563" s="199"/>
      <c r="O563" s="199"/>
      <c r="P563" s="199"/>
      <c r="Q563" s="199"/>
      <c r="R563" s="199"/>
      <c r="S563" s="199"/>
      <c r="T563" s="199"/>
      <c r="U563" s="199"/>
      <c r="V563" s="199"/>
      <c r="W563" s="196"/>
      <c r="X563" s="196"/>
      <c r="Y563" s="196"/>
      <c r="Z563" s="196"/>
      <c r="AA563" s="196"/>
    </row>
    <row r="564" ht="15.75" customHeight="1" spans="1:27" x14ac:dyDescent="0.25">
      <c r="A564" s="196"/>
      <c r="B564" s="196"/>
      <c r="C564" s="196"/>
      <c r="D564" s="196"/>
      <c r="E564" s="196"/>
      <c r="F564" s="196"/>
      <c r="G564" s="196"/>
      <c r="H564" s="198"/>
      <c r="I564" s="199"/>
      <c r="J564" s="199"/>
      <c r="K564" s="199"/>
      <c r="L564" s="199"/>
      <c r="M564" s="199"/>
      <c r="N564" s="199"/>
      <c r="O564" s="199"/>
      <c r="P564" s="199"/>
      <c r="Q564" s="199"/>
      <c r="R564" s="199"/>
      <c r="S564" s="199"/>
      <c r="T564" s="199"/>
      <c r="U564" s="199"/>
      <c r="V564" s="199"/>
      <c r="W564" s="196"/>
      <c r="X564" s="196"/>
      <c r="Y564" s="196"/>
      <c r="Z564" s="196"/>
      <c r="AA564" s="196"/>
    </row>
    <row r="565" ht="15.75" customHeight="1" spans="1:27" x14ac:dyDescent="0.25">
      <c r="A565" s="196"/>
      <c r="B565" s="196"/>
      <c r="C565" s="196"/>
      <c r="D565" s="196"/>
      <c r="E565" s="196"/>
      <c r="F565" s="196"/>
      <c r="G565" s="196"/>
      <c r="H565" s="198"/>
      <c r="I565" s="199"/>
      <c r="J565" s="199"/>
      <c r="K565" s="199"/>
      <c r="L565" s="199"/>
      <c r="M565" s="199"/>
      <c r="N565" s="199"/>
      <c r="O565" s="199"/>
      <c r="P565" s="199"/>
      <c r="Q565" s="199"/>
      <c r="R565" s="199"/>
      <c r="S565" s="199"/>
      <c r="T565" s="199"/>
      <c r="U565" s="199"/>
      <c r="V565" s="199"/>
      <c r="W565" s="196"/>
      <c r="X565" s="196"/>
      <c r="Y565" s="196"/>
      <c r="Z565" s="196"/>
      <c r="AA565" s="196"/>
    </row>
    <row r="566" ht="15.75" customHeight="1" spans="1:27" x14ac:dyDescent="0.25">
      <c r="A566" s="196"/>
      <c r="B566" s="196"/>
      <c r="C566" s="196"/>
      <c r="D566" s="196"/>
      <c r="E566" s="196"/>
      <c r="F566" s="196"/>
      <c r="G566" s="196"/>
      <c r="H566" s="198"/>
      <c r="I566" s="199"/>
      <c r="J566" s="199"/>
      <c r="K566" s="199"/>
      <c r="L566" s="199"/>
      <c r="M566" s="199"/>
      <c r="N566" s="199"/>
      <c r="O566" s="199"/>
      <c r="P566" s="199"/>
      <c r="Q566" s="199"/>
      <c r="R566" s="199"/>
      <c r="S566" s="199"/>
      <c r="T566" s="199"/>
      <c r="U566" s="199"/>
      <c r="V566" s="199"/>
      <c r="W566" s="196"/>
      <c r="X566" s="196"/>
      <c r="Y566" s="196"/>
      <c r="Z566" s="196"/>
      <c r="AA566" s="196"/>
    </row>
    <row r="567" ht="15.75" customHeight="1" spans="1:27" x14ac:dyDescent="0.25">
      <c r="A567" s="196"/>
      <c r="B567" s="196"/>
      <c r="C567" s="196"/>
      <c r="D567" s="196"/>
      <c r="E567" s="196"/>
      <c r="F567" s="196"/>
      <c r="G567" s="196"/>
      <c r="H567" s="198"/>
      <c r="I567" s="199"/>
      <c r="J567" s="199"/>
      <c r="K567" s="199"/>
      <c r="L567" s="199"/>
      <c r="M567" s="199"/>
      <c r="N567" s="199"/>
      <c r="O567" s="199"/>
      <c r="P567" s="199"/>
      <c r="Q567" s="199"/>
      <c r="R567" s="199"/>
      <c r="S567" s="199"/>
      <c r="T567" s="199"/>
      <c r="U567" s="199"/>
      <c r="V567" s="199"/>
      <c r="W567" s="196"/>
      <c r="X567" s="196"/>
      <c r="Y567" s="196"/>
      <c r="Z567" s="196"/>
      <c r="AA567" s="196"/>
    </row>
    <row r="568" ht="15.75" customHeight="1" spans="1:27" x14ac:dyDescent="0.25">
      <c r="A568" s="196"/>
      <c r="B568" s="196"/>
      <c r="C568" s="196"/>
      <c r="D568" s="196"/>
      <c r="E568" s="196"/>
      <c r="F568" s="196"/>
      <c r="G568" s="196"/>
      <c r="H568" s="198"/>
      <c r="I568" s="199"/>
      <c r="J568" s="199"/>
      <c r="K568" s="199"/>
      <c r="L568" s="199"/>
      <c r="M568" s="199"/>
      <c r="N568" s="199"/>
      <c r="O568" s="199"/>
      <c r="P568" s="199"/>
      <c r="Q568" s="199"/>
      <c r="R568" s="199"/>
      <c r="S568" s="199"/>
      <c r="T568" s="199"/>
      <c r="U568" s="199"/>
      <c r="V568" s="199"/>
      <c r="W568" s="196"/>
      <c r="X568" s="196"/>
      <c r="Y568" s="196"/>
      <c r="Z568" s="196"/>
      <c r="AA568" s="196"/>
    </row>
    <row r="569" ht="15.75" customHeight="1" spans="1:27" x14ac:dyDescent="0.25">
      <c r="A569" s="196"/>
      <c r="B569" s="196"/>
      <c r="C569" s="196"/>
      <c r="D569" s="196"/>
      <c r="E569" s="196"/>
      <c r="F569" s="196"/>
      <c r="G569" s="196"/>
      <c r="H569" s="198"/>
      <c r="I569" s="199"/>
      <c r="J569" s="199"/>
      <c r="K569" s="199"/>
      <c r="L569" s="199"/>
      <c r="M569" s="199"/>
      <c r="N569" s="199"/>
      <c r="O569" s="199"/>
      <c r="P569" s="199"/>
      <c r="Q569" s="199"/>
      <c r="R569" s="199"/>
      <c r="S569" s="199"/>
      <c r="T569" s="199"/>
      <c r="U569" s="199"/>
      <c r="V569" s="199"/>
      <c r="W569" s="196"/>
      <c r="X569" s="196"/>
      <c r="Y569" s="196"/>
      <c r="Z569" s="196"/>
      <c r="AA569" s="196"/>
    </row>
    <row r="570" ht="15.75" customHeight="1" spans="1:27" x14ac:dyDescent="0.25">
      <c r="A570" s="196"/>
      <c r="B570" s="196"/>
      <c r="C570" s="196"/>
      <c r="D570" s="196"/>
      <c r="E570" s="196"/>
      <c r="F570" s="196"/>
      <c r="G570" s="196"/>
      <c r="H570" s="198"/>
      <c r="I570" s="199"/>
      <c r="J570" s="199"/>
      <c r="K570" s="199"/>
      <c r="L570" s="199"/>
      <c r="M570" s="199"/>
      <c r="N570" s="199"/>
      <c r="O570" s="199"/>
      <c r="P570" s="199"/>
      <c r="Q570" s="199"/>
      <c r="R570" s="199"/>
      <c r="S570" s="199"/>
      <c r="T570" s="199"/>
      <c r="U570" s="199"/>
      <c r="V570" s="199"/>
      <c r="W570" s="196"/>
      <c r="X570" s="196"/>
      <c r="Y570" s="196"/>
      <c r="Z570" s="196"/>
      <c r="AA570" s="196"/>
    </row>
    <row r="571" ht="15.75" customHeight="1" spans="1:27" x14ac:dyDescent="0.25">
      <c r="A571" s="196"/>
      <c r="B571" s="196"/>
      <c r="C571" s="196"/>
      <c r="D571" s="196"/>
      <c r="E571" s="196"/>
      <c r="F571" s="196"/>
      <c r="G571" s="196"/>
      <c r="H571" s="198"/>
      <c r="I571" s="199"/>
      <c r="J571" s="199"/>
      <c r="K571" s="199"/>
      <c r="L571" s="199"/>
      <c r="M571" s="199"/>
      <c r="N571" s="199"/>
      <c r="O571" s="199"/>
      <c r="P571" s="199"/>
      <c r="Q571" s="199"/>
      <c r="R571" s="199"/>
      <c r="S571" s="199"/>
      <c r="T571" s="199"/>
      <c r="U571" s="199"/>
      <c r="V571" s="199"/>
      <c r="W571" s="196"/>
      <c r="X571" s="196"/>
      <c r="Y571" s="196"/>
      <c r="Z571" s="196"/>
      <c r="AA571" s="196"/>
    </row>
    <row r="572" ht="15.75" customHeight="1" spans="1:27" x14ac:dyDescent="0.25">
      <c r="A572" s="196"/>
      <c r="B572" s="196"/>
      <c r="C572" s="196"/>
      <c r="D572" s="196"/>
      <c r="E572" s="196"/>
      <c r="F572" s="196"/>
      <c r="G572" s="196"/>
      <c r="H572" s="198"/>
      <c r="I572" s="199"/>
      <c r="J572" s="199"/>
      <c r="K572" s="199"/>
      <c r="L572" s="199"/>
      <c r="M572" s="199"/>
      <c r="N572" s="199"/>
      <c r="O572" s="199"/>
      <c r="P572" s="199"/>
      <c r="Q572" s="199"/>
      <c r="R572" s="199"/>
      <c r="S572" s="199"/>
      <c r="T572" s="199"/>
      <c r="U572" s="199"/>
      <c r="V572" s="199"/>
      <c r="W572" s="196"/>
      <c r="X572" s="196"/>
      <c r="Y572" s="196"/>
      <c r="Z572" s="196"/>
      <c r="AA572" s="196"/>
    </row>
    <row r="573" ht="15.75" customHeight="1" spans="1:27" x14ac:dyDescent="0.25">
      <c r="A573" s="196"/>
      <c r="B573" s="196"/>
      <c r="C573" s="196"/>
      <c r="D573" s="196"/>
      <c r="E573" s="196"/>
      <c r="F573" s="196"/>
      <c r="G573" s="196"/>
      <c r="H573" s="198"/>
      <c r="I573" s="199"/>
      <c r="J573" s="199"/>
      <c r="K573" s="199"/>
      <c r="L573" s="199"/>
      <c r="M573" s="199"/>
      <c r="N573" s="199"/>
      <c r="O573" s="199"/>
      <c r="P573" s="199"/>
      <c r="Q573" s="199"/>
      <c r="R573" s="199"/>
      <c r="S573" s="199"/>
      <c r="T573" s="199"/>
      <c r="U573" s="199"/>
      <c r="V573" s="199"/>
      <c r="W573" s="196"/>
      <c r="X573" s="196"/>
      <c r="Y573" s="196"/>
      <c r="Z573" s="196"/>
      <c r="AA573" s="196"/>
    </row>
    <row r="574" ht="15.75" customHeight="1" spans="1:27" x14ac:dyDescent="0.25">
      <c r="A574" s="196"/>
      <c r="B574" s="196"/>
      <c r="C574" s="196"/>
      <c r="D574" s="196"/>
      <c r="E574" s="196"/>
      <c r="F574" s="196"/>
      <c r="G574" s="196"/>
      <c r="H574" s="198"/>
      <c r="I574" s="199"/>
      <c r="J574" s="199"/>
      <c r="K574" s="199"/>
      <c r="L574" s="199"/>
      <c r="M574" s="199"/>
      <c r="N574" s="199"/>
      <c r="O574" s="199"/>
      <c r="P574" s="199"/>
      <c r="Q574" s="199"/>
      <c r="R574" s="199"/>
      <c r="S574" s="199"/>
      <c r="T574" s="199"/>
      <c r="U574" s="199"/>
      <c r="V574" s="199"/>
      <c r="W574" s="196"/>
      <c r="X574" s="196"/>
      <c r="Y574" s="196"/>
      <c r="Z574" s="196"/>
      <c r="AA574" s="196"/>
    </row>
    <row r="575" ht="15.75" customHeight="1" spans="1:27" x14ac:dyDescent="0.25">
      <c r="A575" s="196"/>
      <c r="B575" s="196"/>
      <c r="C575" s="196"/>
      <c r="D575" s="196"/>
      <c r="E575" s="196"/>
      <c r="F575" s="196"/>
      <c r="G575" s="196"/>
      <c r="H575" s="198"/>
      <c r="I575" s="199"/>
      <c r="J575" s="199"/>
      <c r="K575" s="199"/>
      <c r="L575" s="199"/>
      <c r="M575" s="199"/>
      <c r="N575" s="199"/>
      <c r="O575" s="199"/>
      <c r="P575" s="199"/>
      <c r="Q575" s="199"/>
      <c r="R575" s="199"/>
      <c r="S575" s="199"/>
      <c r="T575" s="199"/>
      <c r="U575" s="199"/>
      <c r="V575" s="199"/>
      <c r="W575" s="196"/>
      <c r="X575" s="196"/>
      <c r="Y575" s="196"/>
      <c r="Z575" s="196"/>
      <c r="AA575" s="196"/>
    </row>
    <row r="576" ht="15.75" customHeight="1" spans="1:27" x14ac:dyDescent="0.25">
      <c r="A576" s="196"/>
      <c r="B576" s="196"/>
      <c r="C576" s="196"/>
      <c r="D576" s="196"/>
      <c r="E576" s="196"/>
      <c r="F576" s="196"/>
      <c r="G576" s="196"/>
      <c r="H576" s="198"/>
      <c r="I576" s="199"/>
      <c r="J576" s="199"/>
      <c r="K576" s="199"/>
      <c r="L576" s="199"/>
      <c r="M576" s="199"/>
      <c r="N576" s="199"/>
      <c r="O576" s="199"/>
      <c r="P576" s="199"/>
      <c r="Q576" s="199"/>
      <c r="R576" s="199"/>
      <c r="S576" s="199"/>
      <c r="T576" s="199"/>
      <c r="U576" s="199"/>
      <c r="V576" s="199"/>
      <c r="W576" s="196"/>
      <c r="X576" s="196"/>
      <c r="Y576" s="196"/>
      <c r="Z576" s="196"/>
      <c r="AA576" s="196"/>
    </row>
    <row r="577" ht="15.75" customHeight="1" spans="1:27" x14ac:dyDescent="0.25">
      <c r="A577" s="196"/>
      <c r="B577" s="196"/>
      <c r="C577" s="196"/>
      <c r="D577" s="196"/>
      <c r="E577" s="196"/>
      <c r="F577" s="196"/>
      <c r="G577" s="196"/>
      <c r="H577" s="198"/>
      <c r="I577" s="199"/>
      <c r="J577" s="199"/>
      <c r="K577" s="199"/>
      <c r="L577" s="199"/>
      <c r="M577" s="199"/>
      <c r="N577" s="199"/>
      <c r="O577" s="199"/>
      <c r="P577" s="199"/>
      <c r="Q577" s="199"/>
      <c r="R577" s="199"/>
      <c r="S577" s="199"/>
      <c r="T577" s="199"/>
      <c r="U577" s="199"/>
      <c r="V577" s="199"/>
      <c r="W577" s="196"/>
      <c r="X577" s="196"/>
      <c r="Y577" s="196"/>
      <c r="Z577" s="196"/>
      <c r="AA577" s="196"/>
    </row>
    <row r="578" ht="15.75" customHeight="1" spans="1:27" x14ac:dyDescent="0.25">
      <c r="A578" s="196"/>
      <c r="B578" s="196"/>
      <c r="C578" s="196"/>
      <c r="D578" s="196"/>
      <c r="E578" s="196"/>
      <c r="F578" s="196"/>
      <c r="G578" s="196"/>
      <c r="H578" s="198"/>
      <c r="I578" s="199"/>
      <c r="J578" s="199"/>
      <c r="K578" s="199"/>
      <c r="L578" s="199"/>
      <c r="M578" s="199"/>
      <c r="N578" s="199"/>
      <c r="O578" s="199"/>
      <c r="P578" s="199"/>
      <c r="Q578" s="199"/>
      <c r="R578" s="199"/>
      <c r="S578" s="199"/>
      <c r="T578" s="199"/>
      <c r="U578" s="199"/>
      <c r="V578" s="199"/>
      <c r="W578" s="196"/>
      <c r="X578" s="196"/>
      <c r="Y578" s="196"/>
      <c r="Z578" s="196"/>
      <c r="AA578" s="196"/>
    </row>
    <row r="579" ht="15.75" customHeight="1" spans="1:27" x14ac:dyDescent="0.25">
      <c r="A579" s="196"/>
      <c r="B579" s="196"/>
      <c r="C579" s="196"/>
      <c r="D579" s="196"/>
      <c r="E579" s="196"/>
      <c r="F579" s="196"/>
      <c r="G579" s="196"/>
      <c r="H579" s="198"/>
      <c r="I579" s="199"/>
      <c r="J579" s="199"/>
      <c r="K579" s="199"/>
      <c r="L579" s="199"/>
      <c r="M579" s="199"/>
      <c r="N579" s="199"/>
      <c r="O579" s="199"/>
      <c r="P579" s="199"/>
      <c r="Q579" s="199"/>
      <c r="R579" s="199"/>
      <c r="S579" s="199"/>
      <c r="T579" s="199"/>
      <c r="U579" s="199"/>
      <c r="V579" s="199"/>
      <c r="W579" s="196"/>
      <c r="X579" s="196"/>
      <c r="Y579" s="196"/>
      <c r="Z579" s="196"/>
      <c r="AA579" s="196"/>
    </row>
    <row r="580" ht="15.75" customHeight="1" spans="1:27" x14ac:dyDescent="0.25">
      <c r="A580" s="196"/>
      <c r="B580" s="196"/>
      <c r="C580" s="196"/>
      <c r="D580" s="196"/>
      <c r="E580" s="196"/>
      <c r="F580" s="196"/>
      <c r="G580" s="196"/>
      <c r="H580" s="198"/>
      <c r="I580" s="199"/>
      <c r="J580" s="199"/>
      <c r="K580" s="199"/>
      <c r="L580" s="199"/>
      <c r="M580" s="199"/>
      <c r="N580" s="199"/>
      <c r="O580" s="199"/>
      <c r="P580" s="199"/>
      <c r="Q580" s="199"/>
      <c r="R580" s="199"/>
      <c r="S580" s="199"/>
      <c r="T580" s="199"/>
      <c r="U580" s="199"/>
      <c r="V580" s="199"/>
      <c r="W580" s="196"/>
      <c r="X580" s="196"/>
      <c r="Y580" s="196"/>
      <c r="Z580" s="196"/>
      <c r="AA580" s="196"/>
    </row>
    <row r="581" ht="15.75" customHeight="1" spans="1:27" x14ac:dyDescent="0.25">
      <c r="A581" s="196"/>
      <c r="B581" s="196"/>
      <c r="C581" s="196"/>
      <c r="D581" s="196"/>
      <c r="E581" s="196"/>
      <c r="F581" s="196"/>
      <c r="G581" s="196"/>
      <c r="H581" s="198"/>
      <c r="I581" s="199"/>
      <c r="J581" s="199"/>
      <c r="K581" s="199"/>
      <c r="L581" s="199"/>
      <c r="M581" s="199"/>
      <c r="N581" s="199"/>
      <c r="O581" s="199"/>
      <c r="P581" s="199"/>
      <c r="Q581" s="199"/>
      <c r="R581" s="199"/>
      <c r="S581" s="199"/>
      <c r="T581" s="199"/>
      <c r="U581" s="199"/>
      <c r="V581" s="199"/>
      <c r="W581" s="196"/>
      <c r="X581" s="196"/>
      <c r="Y581" s="196"/>
      <c r="Z581" s="196"/>
      <c r="AA581" s="196"/>
    </row>
    <row r="582" ht="15.75" customHeight="1" spans="1:27" x14ac:dyDescent="0.25">
      <c r="A582" s="196"/>
      <c r="B582" s="196"/>
      <c r="C582" s="196"/>
      <c r="D582" s="196"/>
      <c r="E582" s="196"/>
      <c r="F582" s="196"/>
      <c r="G582" s="196"/>
      <c r="H582" s="198"/>
      <c r="I582" s="199"/>
      <c r="J582" s="199"/>
      <c r="K582" s="199"/>
      <c r="L582" s="199"/>
      <c r="M582" s="199"/>
      <c r="N582" s="199"/>
      <c r="O582" s="199"/>
      <c r="P582" s="199"/>
      <c r="Q582" s="199"/>
      <c r="R582" s="199"/>
      <c r="S582" s="199"/>
      <c r="T582" s="199"/>
      <c r="U582" s="199"/>
      <c r="V582" s="199"/>
      <c r="W582" s="196"/>
      <c r="X582" s="196"/>
      <c r="Y582" s="196"/>
      <c r="Z582" s="196"/>
      <c r="AA582" s="196"/>
    </row>
    <row r="583" ht="15.75" customHeight="1" spans="1:27" x14ac:dyDescent="0.25">
      <c r="A583" s="196"/>
      <c r="B583" s="196"/>
      <c r="C583" s="196"/>
      <c r="D583" s="196"/>
      <c r="E583" s="196"/>
      <c r="F583" s="196"/>
      <c r="G583" s="196"/>
      <c r="H583" s="198"/>
      <c r="I583" s="199"/>
      <c r="J583" s="199"/>
      <c r="K583" s="199"/>
      <c r="L583" s="199"/>
      <c r="M583" s="199"/>
      <c r="N583" s="199"/>
      <c r="O583" s="199"/>
      <c r="P583" s="199"/>
      <c r="Q583" s="199"/>
      <c r="R583" s="199"/>
      <c r="S583" s="199"/>
      <c r="T583" s="199"/>
      <c r="U583" s="199"/>
      <c r="V583" s="199"/>
      <c r="W583" s="196"/>
      <c r="X583" s="196"/>
      <c r="Y583" s="196"/>
      <c r="Z583" s="196"/>
      <c r="AA583" s="196"/>
    </row>
    <row r="584" ht="15.75" customHeight="1" spans="1:27" x14ac:dyDescent="0.25">
      <c r="A584" s="196"/>
      <c r="B584" s="196"/>
      <c r="C584" s="196"/>
      <c r="D584" s="196"/>
      <c r="E584" s="196"/>
      <c r="F584" s="196"/>
      <c r="G584" s="196"/>
      <c r="H584" s="198"/>
      <c r="I584" s="199"/>
      <c r="J584" s="199"/>
      <c r="K584" s="199"/>
      <c r="L584" s="199"/>
      <c r="M584" s="199"/>
      <c r="N584" s="199"/>
      <c r="O584" s="199"/>
      <c r="P584" s="199"/>
      <c r="Q584" s="199"/>
      <c r="R584" s="199"/>
      <c r="S584" s="199"/>
      <c r="T584" s="199"/>
      <c r="U584" s="199"/>
      <c r="V584" s="199"/>
      <c r="W584" s="196"/>
      <c r="X584" s="196"/>
      <c r="Y584" s="196"/>
      <c r="Z584" s="196"/>
      <c r="AA584" s="196"/>
    </row>
    <row r="585" ht="15.75" customHeight="1" spans="1:27" x14ac:dyDescent="0.25">
      <c r="A585" s="196"/>
      <c r="B585" s="196"/>
      <c r="C585" s="196"/>
      <c r="D585" s="196"/>
      <c r="E585" s="196"/>
      <c r="F585" s="196"/>
      <c r="G585" s="196"/>
      <c r="H585" s="198"/>
      <c r="I585" s="199"/>
      <c r="J585" s="199"/>
      <c r="K585" s="199"/>
      <c r="L585" s="199"/>
      <c r="M585" s="199"/>
      <c r="N585" s="199"/>
      <c r="O585" s="199"/>
      <c r="P585" s="199"/>
      <c r="Q585" s="199"/>
      <c r="R585" s="199"/>
      <c r="S585" s="199"/>
      <c r="T585" s="199"/>
      <c r="U585" s="199"/>
      <c r="V585" s="199"/>
      <c r="W585" s="196"/>
      <c r="X585" s="196"/>
      <c r="Y585" s="196"/>
      <c r="Z585" s="196"/>
      <c r="AA585" s="196"/>
    </row>
    <row r="586" ht="15.75" customHeight="1" spans="1:27" x14ac:dyDescent="0.25">
      <c r="A586" s="196"/>
      <c r="B586" s="196"/>
      <c r="C586" s="196"/>
      <c r="D586" s="196"/>
      <c r="E586" s="196"/>
      <c r="F586" s="196"/>
      <c r="G586" s="196"/>
      <c r="H586" s="198"/>
      <c r="I586" s="199"/>
      <c r="J586" s="199"/>
      <c r="K586" s="199"/>
      <c r="L586" s="199"/>
      <c r="M586" s="199"/>
      <c r="N586" s="199"/>
      <c r="O586" s="199"/>
      <c r="P586" s="199"/>
      <c r="Q586" s="199"/>
      <c r="R586" s="199"/>
      <c r="S586" s="199"/>
      <c r="T586" s="199"/>
      <c r="U586" s="199"/>
      <c r="V586" s="199"/>
      <c r="W586" s="196"/>
      <c r="X586" s="196"/>
      <c r="Y586" s="196"/>
      <c r="Z586" s="196"/>
      <c r="AA586" s="196"/>
    </row>
    <row r="587" ht="15.75" customHeight="1" spans="1:27" x14ac:dyDescent="0.25">
      <c r="A587" s="196"/>
      <c r="B587" s="196"/>
      <c r="C587" s="196"/>
      <c r="D587" s="196"/>
      <c r="E587" s="196"/>
      <c r="F587" s="196"/>
      <c r="G587" s="196"/>
      <c r="H587" s="198"/>
      <c r="I587" s="199"/>
      <c r="J587" s="199"/>
      <c r="K587" s="199"/>
      <c r="L587" s="199"/>
      <c r="M587" s="199"/>
      <c r="N587" s="199"/>
      <c r="O587" s="199"/>
      <c r="P587" s="199"/>
      <c r="Q587" s="199"/>
      <c r="R587" s="199"/>
      <c r="S587" s="199"/>
      <c r="T587" s="199"/>
      <c r="U587" s="199"/>
      <c r="V587" s="199"/>
      <c r="W587" s="196"/>
      <c r="X587" s="196"/>
      <c r="Y587" s="196"/>
      <c r="Z587" s="196"/>
      <c r="AA587" s="196"/>
    </row>
    <row r="588" ht="15.75" customHeight="1" spans="1:27" x14ac:dyDescent="0.25">
      <c r="A588" s="196"/>
      <c r="B588" s="196"/>
      <c r="C588" s="196"/>
      <c r="D588" s="196"/>
      <c r="E588" s="196"/>
      <c r="F588" s="196"/>
      <c r="G588" s="196"/>
      <c r="H588" s="198"/>
      <c r="I588" s="199"/>
      <c r="J588" s="199"/>
      <c r="K588" s="199"/>
      <c r="L588" s="199"/>
      <c r="M588" s="199"/>
      <c r="N588" s="199"/>
      <c r="O588" s="199"/>
      <c r="P588" s="199"/>
      <c r="Q588" s="199"/>
      <c r="R588" s="199"/>
      <c r="S588" s="199"/>
      <c r="T588" s="199"/>
      <c r="U588" s="199"/>
      <c r="V588" s="199"/>
      <c r="W588" s="196"/>
      <c r="X588" s="196"/>
      <c r="Y588" s="196"/>
      <c r="Z588" s="196"/>
      <c r="AA588" s="196"/>
    </row>
    <row r="589" ht="15.75" customHeight="1" spans="1:27" x14ac:dyDescent="0.25">
      <c r="A589" s="196"/>
      <c r="B589" s="196"/>
      <c r="C589" s="196"/>
      <c r="D589" s="196"/>
      <c r="E589" s="196"/>
      <c r="F589" s="196"/>
      <c r="G589" s="196"/>
      <c r="H589" s="198"/>
      <c r="I589" s="199"/>
      <c r="J589" s="199"/>
      <c r="K589" s="199"/>
      <c r="L589" s="199"/>
      <c r="M589" s="199"/>
      <c r="N589" s="199"/>
      <c r="O589" s="199"/>
      <c r="P589" s="199"/>
      <c r="Q589" s="199"/>
      <c r="R589" s="199"/>
      <c r="S589" s="199"/>
      <c r="T589" s="199"/>
      <c r="U589" s="199"/>
      <c r="V589" s="199"/>
      <c r="W589" s="196"/>
      <c r="X589" s="196"/>
      <c r="Y589" s="196"/>
      <c r="Z589" s="196"/>
      <c r="AA589" s="196"/>
    </row>
    <row r="590" ht="15.75" customHeight="1" spans="1:27" x14ac:dyDescent="0.25">
      <c r="A590" s="196"/>
      <c r="B590" s="196"/>
      <c r="C590" s="196"/>
      <c r="D590" s="196"/>
      <c r="E590" s="196"/>
      <c r="F590" s="196"/>
      <c r="G590" s="196"/>
      <c r="H590" s="198"/>
      <c r="I590" s="199"/>
      <c r="J590" s="199"/>
      <c r="K590" s="199"/>
      <c r="L590" s="199"/>
      <c r="M590" s="199"/>
      <c r="N590" s="199"/>
      <c r="O590" s="199"/>
      <c r="P590" s="199"/>
      <c r="Q590" s="199"/>
      <c r="R590" s="199"/>
      <c r="S590" s="199"/>
      <c r="T590" s="199"/>
      <c r="U590" s="199"/>
      <c r="V590" s="199"/>
      <c r="W590" s="196"/>
      <c r="X590" s="196"/>
      <c r="Y590" s="196"/>
      <c r="Z590" s="196"/>
      <c r="AA590" s="196"/>
    </row>
    <row r="591" ht="15.75" customHeight="1" spans="1:27" x14ac:dyDescent="0.25">
      <c r="A591" s="196"/>
      <c r="B591" s="196"/>
      <c r="C591" s="196"/>
      <c r="D591" s="196"/>
      <c r="E591" s="196"/>
      <c r="F591" s="196"/>
      <c r="G591" s="196"/>
      <c r="H591" s="198"/>
      <c r="I591" s="199"/>
      <c r="J591" s="199"/>
      <c r="K591" s="199"/>
      <c r="L591" s="199"/>
      <c r="M591" s="199"/>
      <c r="N591" s="199"/>
      <c r="O591" s="199"/>
      <c r="P591" s="199"/>
      <c r="Q591" s="199"/>
      <c r="R591" s="199"/>
      <c r="S591" s="199"/>
      <c r="T591" s="199"/>
      <c r="U591" s="199"/>
      <c r="V591" s="199"/>
      <c r="W591" s="196"/>
      <c r="X591" s="196"/>
      <c r="Y591" s="196"/>
      <c r="Z591" s="196"/>
      <c r="AA591" s="196"/>
    </row>
    <row r="592" ht="15.75" customHeight="1" spans="1:27" x14ac:dyDescent="0.25">
      <c r="A592" s="196"/>
      <c r="B592" s="196"/>
      <c r="C592" s="196"/>
      <c r="D592" s="196"/>
      <c r="E592" s="196"/>
      <c r="F592" s="196"/>
      <c r="G592" s="196"/>
      <c r="H592" s="198"/>
      <c r="I592" s="199"/>
      <c r="J592" s="199"/>
      <c r="K592" s="199"/>
      <c r="L592" s="199"/>
      <c r="M592" s="199"/>
      <c r="N592" s="199"/>
      <c r="O592" s="199"/>
      <c r="P592" s="199"/>
      <c r="Q592" s="199"/>
      <c r="R592" s="199"/>
      <c r="S592" s="199"/>
      <c r="T592" s="199"/>
      <c r="U592" s="199"/>
      <c r="V592" s="199"/>
      <c r="W592" s="196"/>
      <c r="X592" s="196"/>
      <c r="Y592" s="196"/>
      <c r="Z592" s="196"/>
      <c r="AA592" s="196"/>
    </row>
    <row r="593" ht="15.75" customHeight="1" spans="1:27" x14ac:dyDescent="0.25">
      <c r="A593" s="196"/>
      <c r="B593" s="196"/>
      <c r="C593" s="196"/>
      <c r="D593" s="196"/>
      <c r="E593" s="196"/>
      <c r="F593" s="196"/>
      <c r="G593" s="196"/>
      <c r="H593" s="198"/>
      <c r="I593" s="199"/>
      <c r="J593" s="199"/>
      <c r="K593" s="199"/>
      <c r="L593" s="199"/>
      <c r="M593" s="199"/>
      <c r="N593" s="199"/>
      <c r="O593" s="199"/>
      <c r="P593" s="199"/>
      <c r="Q593" s="199"/>
      <c r="R593" s="199"/>
      <c r="S593" s="199"/>
      <c r="T593" s="199"/>
      <c r="U593" s="199"/>
      <c r="V593" s="199"/>
      <c r="W593" s="196"/>
      <c r="X593" s="196"/>
      <c r="Y593" s="196"/>
      <c r="Z593" s="196"/>
      <c r="AA593" s="196"/>
    </row>
    <row r="594" ht="15.75" customHeight="1" spans="1:27" x14ac:dyDescent="0.25">
      <c r="A594" s="196"/>
      <c r="B594" s="196"/>
      <c r="C594" s="196"/>
      <c r="D594" s="196"/>
      <c r="E594" s="196"/>
      <c r="F594" s="196"/>
      <c r="G594" s="196"/>
      <c r="H594" s="198"/>
      <c r="I594" s="199"/>
      <c r="J594" s="199"/>
      <c r="K594" s="199"/>
      <c r="L594" s="199"/>
      <c r="M594" s="199"/>
      <c r="N594" s="199"/>
      <c r="O594" s="199"/>
      <c r="P594" s="199"/>
      <c r="Q594" s="199"/>
      <c r="R594" s="199"/>
      <c r="S594" s="199"/>
      <c r="T594" s="199"/>
      <c r="U594" s="199"/>
      <c r="V594" s="199"/>
      <c r="W594" s="196"/>
      <c r="X594" s="196"/>
      <c r="Y594" s="196"/>
      <c r="Z594" s="196"/>
      <c r="AA594" s="196"/>
    </row>
    <row r="595" ht="15.75" customHeight="1" spans="1:27" x14ac:dyDescent="0.25">
      <c r="A595" s="196"/>
      <c r="B595" s="196"/>
      <c r="C595" s="196"/>
      <c r="D595" s="196"/>
      <c r="E595" s="196"/>
      <c r="F595" s="196"/>
      <c r="G595" s="196"/>
      <c r="H595" s="198"/>
      <c r="I595" s="199"/>
      <c r="J595" s="199"/>
      <c r="K595" s="199"/>
      <c r="L595" s="199"/>
      <c r="M595" s="199"/>
      <c r="N595" s="199"/>
      <c r="O595" s="199"/>
      <c r="P595" s="199"/>
      <c r="Q595" s="199"/>
      <c r="R595" s="199"/>
      <c r="S595" s="199"/>
      <c r="T595" s="199"/>
      <c r="U595" s="199"/>
      <c r="V595" s="199"/>
      <c r="W595" s="196"/>
      <c r="X595" s="196"/>
      <c r="Y595" s="196"/>
      <c r="Z595" s="196"/>
      <c r="AA595" s="196"/>
    </row>
    <row r="596" ht="15.75" customHeight="1" spans="1:27" x14ac:dyDescent="0.25">
      <c r="A596" s="196"/>
      <c r="B596" s="196"/>
      <c r="C596" s="196"/>
      <c r="D596" s="196"/>
      <c r="E596" s="196"/>
      <c r="F596" s="196"/>
      <c r="G596" s="196"/>
      <c r="H596" s="198"/>
      <c r="I596" s="199"/>
      <c r="J596" s="199"/>
      <c r="K596" s="199"/>
      <c r="L596" s="199"/>
      <c r="M596" s="199"/>
      <c r="N596" s="199"/>
      <c r="O596" s="199"/>
      <c r="P596" s="199"/>
      <c r="Q596" s="199"/>
      <c r="R596" s="199"/>
      <c r="S596" s="199"/>
      <c r="T596" s="199"/>
      <c r="U596" s="199"/>
      <c r="V596" s="199"/>
      <c r="W596" s="196"/>
      <c r="X596" s="196"/>
      <c r="Y596" s="196"/>
      <c r="Z596" s="196"/>
      <c r="AA596" s="196"/>
    </row>
    <row r="597" ht="15.75" customHeight="1" spans="1:27" x14ac:dyDescent="0.25">
      <c r="A597" s="196"/>
      <c r="B597" s="196"/>
      <c r="C597" s="196"/>
      <c r="D597" s="196"/>
      <c r="E597" s="196"/>
      <c r="F597" s="196"/>
      <c r="G597" s="196"/>
      <c r="H597" s="198"/>
      <c r="I597" s="199"/>
      <c r="J597" s="199"/>
      <c r="K597" s="199"/>
      <c r="L597" s="199"/>
      <c r="M597" s="199"/>
      <c r="N597" s="199"/>
      <c r="O597" s="199"/>
      <c r="P597" s="199"/>
      <c r="Q597" s="199"/>
      <c r="R597" s="199"/>
      <c r="S597" s="199"/>
      <c r="T597" s="199"/>
      <c r="U597" s="199"/>
      <c r="V597" s="199"/>
      <c r="W597" s="196"/>
      <c r="X597" s="196"/>
      <c r="Y597" s="196"/>
      <c r="Z597" s="196"/>
      <c r="AA597" s="196"/>
    </row>
    <row r="598" ht="15.75" customHeight="1" spans="1:27" x14ac:dyDescent="0.25">
      <c r="A598" s="196"/>
      <c r="B598" s="196"/>
      <c r="C598" s="196"/>
      <c r="D598" s="196"/>
      <c r="E598" s="196"/>
      <c r="F598" s="196"/>
      <c r="G598" s="196"/>
      <c r="H598" s="198"/>
      <c r="I598" s="199"/>
      <c r="J598" s="199"/>
      <c r="K598" s="199"/>
      <c r="L598" s="199"/>
      <c r="M598" s="199"/>
      <c r="N598" s="199"/>
      <c r="O598" s="199"/>
      <c r="P598" s="199"/>
      <c r="Q598" s="199"/>
      <c r="R598" s="199"/>
      <c r="S598" s="199"/>
      <c r="T598" s="199"/>
      <c r="U598" s="199"/>
      <c r="V598" s="199"/>
      <c r="W598" s="196"/>
      <c r="X598" s="196"/>
      <c r="Y598" s="196"/>
      <c r="Z598" s="196"/>
      <c r="AA598" s="196"/>
    </row>
    <row r="599" ht="15.75" customHeight="1" spans="1:27" x14ac:dyDescent="0.25">
      <c r="A599" s="196"/>
      <c r="B599" s="196"/>
      <c r="C599" s="196"/>
      <c r="D599" s="196"/>
      <c r="E599" s="196"/>
      <c r="F599" s="196"/>
      <c r="G599" s="196"/>
      <c r="H599" s="198"/>
      <c r="I599" s="199"/>
      <c r="J599" s="199"/>
      <c r="K599" s="199"/>
      <c r="L599" s="199"/>
      <c r="M599" s="199"/>
      <c r="N599" s="199"/>
      <c r="O599" s="199"/>
      <c r="P599" s="199"/>
      <c r="Q599" s="199"/>
      <c r="R599" s="199"/>
      <c r="S599" s="199"/>
      <c r="T599" s="199"/>
      <c r="U599" s="199"/>
      <c r="V599" s="199"/>
      <c r="W599" s="196"/>
      <c r="X599" s="196"/>
      <c r="Y599" s="196"/>
      <c r="Z599" s="196"/>
      <c r="AA599" s="196"/>
    </row>
    <row r="600" ht="15.75" customHeight="1" spans="1:27" x14ac:dyDescent="0.25">
      <c r="A600" s="196"/>
      <c r="B600" s="196"/>
      <c r="C600" s="196"/>
      <c r="D600" s="196"/>
      <c r="E600" s="196"/>
      <c r="F600" s="196"/>
      <c r="G600" s="196"/>
      <c r="H600" s="198"/>
      <c r="I600" s="199"/>
      <c r="J600" s="199"/>
      <c r="K600" s="199"/>
      <c r="L600" s="199"/>
      <c r="M600" s="199"/>
      <c r="N600" s="199"/>
      <c r="O600" s="199"/>
      <c r="P600" s="199"/>
      <c r="Q600" s="199"/>
      <c r="R600" s="199"/>
      <c r="S600" s="199"/>
      <c r="T600" s="199"/>
      <c r="U600" s="199"/>
      <c r="V600" s="199"/>
      <c r="W600" s="196"/>
      <c r="X600" s="196"/>
      <c r="Y600" s="196"/>
      <c r="Z600" s="196"/>
      <c r="AA600" s="196"/>
    </row>
    <row r="601" ht="15.75" customHeight="1" spans="1:27" x14ac:dyDescent="0.25">
      <c r="A601" s="196"/>
      <c r="B601" s="196"/>
      <c r="C601" s="196"/>
      <c r="D601" s="196"/>
      <c r="E601" s="196"/>
      <c r="F601" s="196"/>
      <c r="G601" s="196"/>
      <c r="H601" s="198"/>
      <c r="I601" s="199"/>
      <c r="J601" s="199"/>
      <c r="K601" s="199"/>
      <c r="L601" s="199"/>
      <c r="M601" s="199"/>
      <c r="N601" s="199"/>
      <c r="O601" s="199"/>
      <c r="P601" s="199"/>
      <c r="Q601" s="199"/>
      <c r="R601" s="199"/>
      <c r="S601" s="199"/>
      <c r="T601" s="199"/>
      <c r="U601" s="199"/>
      <c r="V601" s="199"/>
      <c r="W601" s="196"/>
      <c r="X601" s="196"/>
      <c r="Y601" s="196"/>
      <c r="Z601" s="196"/>
      <c r="AA601" s="196"/>
    </row>
    <row r="602" ht="15.75" customHeight="1" spans="1:27" x14ac:dyDescent="0.25">
      <c r="A602" s="196"/>
      <c r="B602" s="196"/>
      <c r="C602" s="196"/>
      <c r="D602" s="196"/>
      <c r="E602" s="196"/>
      <c r="F602" s="196"/>
      <c r="G602" s="196"/>
      <c r="H602" s="198"/>
      <c r="I602" s="199"/>
      <c r="J602" s="199"/>
      <c r="K602" s="199"/>
      <c r="L602" s="199"/>
      <c r="M602" s="199"/>
      <c r="N602" s="199"/>
      <c r="O602" s="199"/>
      <c r="P602" s="199"/>
      <c r="Q602" s="199"/>
      <c r="R602" s="199"/>
      <c r="S602" s="199"/>
      <c r="T602" s="199"/>
      <c r="U602" s="199"/>
      <c r="V602" s="199"/>
      <c r="W602" s="196"/>
      <c r="X602" s="196"/>
      <c r="Y602" s="196"/>
      <c r="Z602" s="196"/>
      <c r="AA602" s="196"/>
    </row>
    <row r="603" ht="15.75" customHeight="1" spans="1:27" x14ac:dyDescent="0.25">
      <c r="A603" s="196"/>
      <c r="B603" s="196"/>
      <c r="C603" s="196"/>
      <c r="D603" s="196"/>
      <c r="E603" s="196"/>
      <c r="F603" s="196"/>
      <c r="G603" s="196"/>
      <c r="H603" s="198"/>
      <c r="I603" s="199"/>
      <c r="J603" s="199"/>
      <c r="K603" s="199"/>
      <c r="L603" s="199"/>
      <c r="M603" s="199"/>
      <c r="N603" s="199"/>
      <c r="O603" s="199"/>
      <c r="P603" s="199"/>
      <c r="Q603" s="199"/>
      <c r="R603" s="199"/>
      <c r="S603" s="199"/>
      <c r="T603" s="199"/>
      <c r="U603" s="199"/>
      <c r="V603" s="199"/>
      <c r="W603" s="196"/>
      <c r="X603" s="196"/>
      <c r="Y603" s="196"/>
      <c r="Z603" s="196"/>
      <c r="AA603" s="196"/>
    </row>
    <row r="604" ht="15.75" customHeight="1" spans="1:27" x14ac:dyDescent="0.25">
      <c r="A604" s="196"/>
      <c r="B604" s="196"/>
      <c r="C604" s="196"/>
      <c r="D604" s="196"/>
      <c r="E604" s="196"/>
      <c r="F604" s="196"/>
      <c r="G604" s="196"/>
      <c r="H604" s="198"/>
      <c r="I604" s="199"/>
      <c r="J604" s="199"/>
      <c r="K604" s="199"/>
      <c r="L604" s="199"/>
      <c r="M604" s="199"/>
      <c r="N604" s="199"/>
      <c r="O604" s="199"/>
      <c r="P604" s="199"/>
      <c r="Q604" s="199"/>
      <c r="R604" s="199"/>
      <c r="S604" s="199"/>
      <c r="T604" s="199"/>
      <c r="U604" s="199"/>
      <c r="V604" s="199"/>
      <c r="W604" s="196"/>
      <c r="X604" s="196"/>
      <c r="Y604" s="196"/>
      <c r="Z604" s="196"/>
      <c r="AA604" s="196"/>
    </row>
    <row r="605" ht="15.75" customHeight="1" spans="1:27" x14ac:dyDescent="0.25">
      <c r="A605" s="196"/>
      <c r="B605" s="196"/>
      <c r="C605" s="196"/>
      <c r="D605" s="196"/>
      <c r="E605" s="196"/>
      <c r="F605" s="196"/>
      <c r="G605" s="196"/>
      <c r="H605" s="198"/>
      <c r="I605" s="199"/>
      <c r="J605" s="199"/>
      <c r="K605" s="199"/>
      <c r="L605" s="199"/>
      <c r="M605" s="199"/>
      <c r="N605" s="199"/>
      <c r="O605" s="199"/>
      <c r="P605" s="199"/>
      <c r="Q605" s="199"/>
      <c r="R605" s="199"/>
      <c r="S605" s="199"/>
      <c r="T605" s="199"/>
      <c r="U605" s="199"/>
      <c r="V605" s="199"/>
      <c r="W605" s="196"/>
      <c r="X605" s="196"/>
      <c r="Y605" s="196"/>
      <c r="Z605" s="196"/>
      <c r="AA605" s="196"/>
    </row>
    <row r="606" ht="15.75" customHeight="1" spans="1:27" x14ac:dyDescent="0.25">
      <c r="A606" s="196"/>
      <c r="B606" s="196"/>
      <c r="C606" s="196"/>
      <c r="D606" s="196"/>
      <c r="E606" s="196"/>
      <c r="F606" s="196"/>
      <c r="G606" s="196"/>
      <c r="H606" s="198"/>
      <c r="I606" s="199"/>
      <c r="J606" s="199"/>
      <c r="K606" s="199"/>
      <c r="L606" s="199"/>
      <c r="M606" s="199"/>
      <c r="N606" s="199"/>
      <c r="O606" s="199"/>
      <c r="P606" s="199"/>
      <c r="Q606" s="199"/>
      <c r="R606" s="199"/>
      <c r="S606" s="199"/>
      <c r="T606" s="199"/>
      <c r="U606" s="199"/>
      <c r="V606" s="199"/>
      <c r="W606" s="196"/>
      <c r="X606" s="196"/>
      <c r="Y606" s="196"/>
      <c r="Z606" s="196"/>
      <c r="AA606" s="196"/>
    </row>
    <row r="607" ht="15.75" customHeight="1" spans="1:27" x14ac:dyDescent="0.25">
      <c r="A607" s="196"/>
      <c r="B607" s="196"/>
      <c r="C607" s="196"/>
      <c r="D607" s="196"/>
      <c r="E607" s="196"/>
      <c r="F607" s="196"/>
      <c r="G607" s="196"/>
      <c r="H607" s="198"/>
      <c r="I607" s="199"/>
      <c r="J607" s="199"/>
      <c r="K607" s="199"/>
      <c r="L607" s="199"/>
      <c r="M607" s="199"/>
      <c r="N607" s="199"/>
      <c r="O607" s="199"/>
      <c r="P607" s="199"/>
      <c r="Q607" s="199"/>
      <c r="R607" s="199"/>
      <c r="S607" s="199"/>
      <c r="T607" s="199"/>
      <c r="U607" s="199"/>
      <c r="V607" s="199"/>
      <c r="W607" s="196"/>
      <c r="X607" s="196"/>
      <c r="Y607" s="196"/>
      <c r="Z607" s="196"/>
      <c r="AA607" s="196"/>
    </row>
    <row r="608" ht="15.75" customHeight="1" spans="1:27" x14ac:dyDescent="0.25">
      <c r="A608" s="196"/>
      <c r="B608" s="196"/>
      <c r="C608" s="196"/>
      <c r="D608" s="196"/>
      <c r="E608" s="196"/>
      <c r="F608" s="196"/>
      <c r="G608" s="196"/>
      <c r="H608" s="198"/>
      <c r="I608" s="199"/>
      <c r="J608" s="199"/>
      <c r="K608" s="199"/>
      <c r="L608" s="199"/>
      <c r="M608" s="199"/>
      <c r="N608" s="199"/>
      <c r="O608" s="199"/>
      <c r="P608" s="199"/>
      <c r="Q608" s="199"/>
      <c r="R608" s="199"/>
      <c r="S608" s="199"/>
      <c r="T608" s="199"/>
      <c r="U608" s="199"/>
      <c r="V608" s="199"/>
      <c r="W608" s="196"/>
      <c r="X608" s="196"/>
      <c r="Y608" s="196"/>
      <c r="Z608" s="196"/>
      <c r="AA608" s="196"/>
    </row>
    <row r="609" ht="15.75" customHeight="1" spans="1:27" x14ac:dyDescent="0.25">
      <c r="A609" s="196"/>
      <c r="B609" s="196"/>
      <c r="C609" s="196"/>
      <c r="D609" s="196"/>
      <c r="E609" s="196"/>
      <c r="F609" s="196"/>
      <c r="G609" s="196"/>
      <c r="H609" s="198"/>
      <c r="I609" s="199"/>
      <c r="J609" s="199"/>
      <c r="K609" s="199"/>
      <c r="L609" s="199"/>
      <c r="M609" s="199"/>
      <c r="N609" s="199"/>
      <c r="O609" s="199"/>
      <c r="P609" s="199"/>
      <c r="Q609" s="199"/>
      <c r="R609" s="199"/>
      <c r="S609" s="199"/>
      <c r="T609" s="199"/>
      <c r="U609" s="199"/>
      <c r="V609" s="199"/>
      <c r="W609" s="196"/>
      <c r="X609" s="196"/>
      <c r="Y609" s="196"/>
      <c r="Z609" s="196"/>
      <c r="AA609" s="196"/>
    </row>
    <row r="610" ht="15.75" customHeight="1" spans="1:27" x14ac:dyDescent="0.25">
      <c r="A610" s="196"/>
      <c r="B610" s="196"/>
      <c r="C610" s="196"/>
      <c r="D610" s="196"/>
      <c r="E610" s="196"/>
      <c r="F610" s="196"/>
      <c r="G610" s="196"/>
      <c r="H610" s="198"/>
      <c r="I610" s="199"/>
      <c r="J610" s="199"/>
      <c r="K610" s="199"/>
      <c r="L610" s="199"/>
      <c r="M610" s="199"/>
      <c r="N610" s="199"/>
      <c r="O610" s="199"/>
      <c r="P610" s="199"/>
      <c r="Q610" s="199"/>
      <c r="R610" s="199"/>
      <c r="S610" s="199"/>
      <c r="T610" s="199"/>
      <c r="U610" s="199"/>
      <c r="V610" s="199"/>
      <c r="W610" s="196"/>
      <c r="X610" s="196"/>
      <c r="Y610" s="196"/>
      <c r="Z610" s="196"/>
      <c r="AA610" s="196"/>
    </row>
    <row r="611" ht="15.75" customHeight="1" spans="1:27" x14ac:dyDescent="0.25">
      <c r="A611" s="196"/>
      <c r="B611" s="196"/>
      <c r="C611" s="196"/>
      <c r="D611" s="196"/>
      <c r="E611" s="196"/>
      <c r="F611" s="196"/>
      <c r="G611" s="196"/>
      <c r="H611" s="198"/>
      <c r="I611" s="199"/>
      <c r="J611" s="199"/>
      <c r="K611" s="199"/>
      <c r="L611" s="199"/>
      <c r="M611" s="199"/>
      <c r="N611" s="199"/>
      <c r="O611" s="199"/>
      <c r="P611" s="199"/>
      <c r="Q611" s="199"/>
      <c r="R611" s="199"/>
      <c r="S611" s="199"/>
      <c r="T611" s="199"/>
      <c r="U611" s="199"/>
      <c r="V611" s="199"/>
      <c r="W611" s="196"/>
      <c r="X611" s="196"/>
      <c r="Y611" s="196"/>
      <c r="Z611" s="196"/>
      <c r="AA611" s="196"/>
    </row>
    <row r="612" ht="15.75" customHeight="1" spans="1:27" x14ac:dyDescent="0.25">
      <c r="A612" s="196"/>
      <c r="B612" s="196"/>
      <c r="C612" s="196"/>
      <c r="D612" s="196"/>
      <c r="E612" s="196"/>
      <c r="F612" s="196"/>
      <c r="G612" s="196"/>
      <c r="H612" s="198"/>
      <c r="I612" s="199"/>
      <c r="J612" s="199"/>
      <c r="K612" s="199"/>
      <c r="L612" s="199"/>
      <c r="M612" s="199"/>
      <c r="N612" s="199"/>
      <c r="O612" s="199"/>
      <c r="P612" s="199"/>
      <c r="Q612" s="199"/>
      <c r="R612" s="199"/>
      <c r="S612" s="199"/>
      <c r="T612" s="199"/>
      <c r="U612" s="199"/>
      <c r="V612" s="199"/>
      <c r="W612" s="196"/>
      <c r="X612" s="196"/>
      <c r="Y612" s="196"/>
      <c r="Z612" s="196"/>
      <c r="AA612" s="196"/>
    </row>
    <row r="613" ht="15.75" customHeight="1" spans="1:27" x14ac:dyDescent="0.25">
      <c r="A613" s="196"/>
      <c r="B613" s="196"/>
      <c r="C613" s="196"/>
      <c r="D613" s="196"/>
      <c r="E613" s="196"/>
      <c r="F613" s="196"/>
      <c r="G613" s="196"/>
      <c r="H613" s="198"/>
      <c r="I613" s="199"/>
      <c r="J613" s="199"/>
      <c r="K613" s="199"/>
      <c r="L613" s="199"/>
      <c r="M613" s="199"/>
      <c r="N613" s="199"/>
      <c r="O613" s="199"/>
      <c r="P613" s="199"/>
      <c r="Q613" s="199"/>
      <c r="R613" s="199"/>
      <c r="S613" s="199"/>
      <c r="T613" s="199"/>
      <c r="U613" s="199"/>
      <c r="V613" s="199"/>
      <c r="W613" s="196"/>
      <c r="X613" s="196"/>
      <c r="Y613" s="196"/>
      <c r="Z613" s="196"/>
      <c r="AA613" s="196"/>
    </row>
    <row r="614" ht="15.75" customHeight="1" spans="1:27" x14ac:dyDescent="0.25">
      <c r="A614" s="196"/>
      <c r="B614" s="196"/>
      <c r="C614" s="196"/>
      <c r="D614" s="196"/>
      <c r="E614" s="196"/>
      <c r="F614" s="196"/>
      <c r="G614" s="196"/>
      <c r="H614" s="198"/>
      <c r="I614" s="199"/>
      <c r="J614" s="199"/>
      <c r="K614" s="199"/>
      <c r="L614" s="199"/>
      <c r="M614" s="199"/>
      <c r="N614" s="199"/>
      <c r="O614" s="199"/>
      <c r="P614" s="199"/>
      <c r="Q614" s="199"/>
      <c r="R614" s="199"/>
      <c r="S614" s="199"/>
      <c r="T614" s="199"/>
      <c r="U614" s="199"/>
      <c r="V614" s="199"/>
      <c r="W614" s="196"/>
      <c r="X614" s="196"/>
      <c r="Y614" s="196"/>
      <c r="Z614" s="196"/>
      <c r="AA614" s="196"/>
    </row>
    <row r="615" ht="15.75" customHeight="1" spans="1:27" x14ac:dyDescent="0.25">
      <c r="A615" s="196"/>
      <c r="B615" s="196"/>
      <c r="C615" s="196"/>
      <c r="D615" s="196"/>
      <c r="E615" s="196"/>
      <c r="F615" s="196"/>
      <c r="G615" s="196"/>
      <c r="H615" s="198"/>
      <c r="I615" s="199"/>
      <c r="J615" s="199"/>
      <c r="K615" s="199"/>
      <c r="L615" s="199"/>
      <c r="M615" s="199"/>
      <c r="N615" s="199"/>
      <c r="O615" s="199"/>
      <c r="P615" s="199"/>
      <c r="Q615" s="199"/>
      <c r="R615" s="199"/>
      <c r="S615" s="199"/>
      <c r="T615" s="199"/>
      <c r="U615" s="199"/>
      <c r="V615" s="199"/>
      <c r="W615" s="196"/>
      <c r="X615" s="196"/>
      <c r="Y615" s="196"/>
      <c r="Z615" s="196"/>
      <c r="AA615" s="196"/>
    </row>
    <row r="616" ht="15.75" customHeight="1" spans="1:27" x14ac:dyDescent="0.25">
      <c r="A616" s="196"/>
      <c r="B616" s="196"/>
      <c r="C616" s="196"/>
      <c r="D616" s="196"/>
      <c r="E616" s="196"/>
      <c r="F616" s="196"/>
      <c r="G616" s="196"/>
      <c r="H616" s="198"/>
      <c r="I616" s="199"/>
      <c r="J616" s="199"/>
      <c r="K616" s="199"/>
      <c r="L616" s="199"/>
      <c r="M616" s="199"/>
      <c r="N616" s="199"/>
      <c r="O616" s="199"/>
      <c r="P616" s="199"/>
      <c r="Q616" s="199"/>
      <c r="R616" s="199"/>
      <c r="S616" s="199"/>
      <c r="T616" s="199"/>
      <c r="U616" s="199"/>
      <c r="V616" s="199"/>
      <c r="W616" s="196"/>
      <c r="X616" s="196"/>
      <c r="Y616" s="196"/>
      <c r="Z616" s="196"/>
      <c r="AA616" s="196"/>
    </row>
    <row r="617" ht="15.75" customHeight="1" spans="1:27" x14ac:dyDescent="0.25">
      <c r="A617" s="196"/>
      <c r="B617" s="196"/>
      <c r="C617" s="196"/>
      <c r="D617" s="196"/>
      <c r="E617" s="196"/>
      <c r="F617" s="196"/>
      <c r="G617" s="196"/>
      <c r="H617" s="198"/>
      <c r="I617" s="199"/>
      <c r="J617" s="199"/>
      <c r="K617" s="199"/>
      <c r="L617" s="199"/>
      <c r="M617" s="199"/>
      <c r="N617" s="199"/>
      <c r="O617" s="199"/>
      <c r="P617" s="199"/>
      <c r="Q617" s="199"/>
      <c r="R617" s="199"/>
      <c r="S617" s="199"/>
      <c r="T617" s="199"/>
      <c r="U617" s="199"/>
      <c r="V617" s="199"/>
      <c r="W617" s="196"/>
      <c r="X617" s="196"/>
      <c r="Y617" s="196"/>
      <c r="Z617" s="196"/>
      <c r="AA617" s="196"/>
    </row>
    <row r="618" ht="15.75" customHeight="1" spans="1:27" x14ac:dyDescent="0.25">
      <c r="A618" s="196"/>
      <c r="B618" s="196"/>
      <c r="C618" s="196"/>
      <c r="D618" s="196"/>
      <c r="E618" s="196"/>
      <c r="F618" s="196"/>
      <c r="G618" s="196"/>
      <c r="H618" s="198"/>
      <c r="I618" s="199"/>
      <c r="J618" s="199"/>
      <c r="K618" s="199"/>
      <c r="L618" s="199"/>
      <c r="M618" s="199"/>
      <c r="N618" s="199"/>
      <c r="O618" s="199"/>
      <c r="P618" s="199"/>
      <c r="Q618" s="199"/>
      <c r="R618" s="199"/>
      <c r="S618" s="199"/>
      <c r="T618" s="199"/>
      <c r="U618" s="199"/>
      <c r="V618" s="199"/>
      <c r="W618" s="196"/>
      <c r="X618" s="196"/>
      <c r="Y618" s="196"/>
      <c r="Z618" s="196"/>
      <c r="AA618" s="196"/>
    </row>
    <row r="619" ht="15.75" customHeight="1" spans="1:27" x14ac:dyDescent="0.25">
      <c r="A619" s="196"/>
      <c r="B619" s="196"/>
      <c r="C619" s="196"/>
      <c r="D619" s="196"/>
      <c r="E619" s="196"/>
      <c r="F619" s="196"/>
      <c r="G619" s="196"/>
      <c r="H619" s="198"/>
      <c r="I619" s="199"/>
      <c r="J619" s="199"/>
      <c r="K619" s="199"/>
      <c r="L619" s="199"/>
      <c r="M619" s="199"/>
      <c r="N619" s="199"/>
      <c r="O619" s="199"/>
      <c r="P619" s="199"/>
      <c r="Q619" s="199"/>
      <c r="R619" s="199"/>
      <c r="S619" s="199"/>
      <c r="T619" s="199"/>
      <c r="U619" s="199"/>
      <c r="V619" s="199"/>
      <c r="W619" s="196"/>
      <c r="X619" s="196"/>
      <c r="Y619" s="196"/>
      <c r="Z619" s="196"/>
      <c r="AA619" s="196"/>
    </row>
    <row r="620" ht="15.75" customHeight="1" spans="1:27" x14ac:dyDescent="0.25">
      <c r="A620" s="196"/>
      <c r="B620" s="196"/>
      <c r="C620" s="196"/>
      <c r="D620" s="196"/>
      <c r="E620" s="196"/>
      <c r="F620" s="196"/>
      <c r="G620" s="196"/>
      <c r="H620" s="198"/>
      <c r="I620" s="199"/>
      <c r="J620" s="199"/>
      <c r="K620" s="199"/>
      <c r="L620" s="199"/>
      <c r="M620" s="199"/>
      <c r="N620" s="199"/>
      <c r="O620" s="199"/>
      <c r="P620" s="199"/>
      <c r="Q620" s="199"/>
      <c r="R620" s="199"/>
      <c r="S620" s="199"/>
      <c r="T620" s="199"/>
      <c r="U620" s="199"/>
      <c r="V620" s="199"/>
      <c r="W620" s="196"/>
      <c r="X620" s="196"/>
      <c r="Y620" s="196"/>
      <c r="Z620" s="196"/>
      <c r="AA620" s="196"/>
    </row>
    <row r="621" ht="15.75" customHeight="1" spans="1:27" x14ac:dyDescent="0.25">
      <c r="A621" s="196"/>
      <c r="B621" s="196"/>
      <c r="C621" s="196"/>
      <c r="D621" s="196"/>
      <c r="E621" s="196"/>
      <c r="F621" s="196"/>
      <c r="G621" s="196"/>
      <c r="H621" s="198"/>
      <c r="I621" s="199"/>
      <c r="J621" s="199"/>
      <c r="K621" s="199"/>
      <c r="L621" s="199"/>
      <c r="M621" s="199"/>
      <c r="N621" s="199"/>
      <c r="O621" s="199"/>
      <c r="P621" s="199"/>
      <c r="Q621" s="199"/>
      <c r="R621" s="199"/>
      <c r="S621" s="199"/>
      <c r="T621" s="199"/>
      <c r="U621" s="199"/>
      <c r="V621" s="199"/>
      <c r="W621" s="196"/>
      <c r="X621" s="196"/>
      <c r="Y621" s="196"/>
      <c r="Z621" s="196"/>
      <c r="AA621" s="196"/>
    </row>
    <row r="622" ht="15.75" customHeight="1" spans="1:27" x14ac:dyDescent="0.25">
      <c r="A622" s="196"/>
      <c r="B622" s="196"/>
      <c r="C622" s="196"/>
      <c r="D622" s="196"/>
      <c r="E622" s="196"/>
      <c r="F622" s="196"/>
      <c r="G622" s="196"/>
      <c r="H622" s="198"/>
      <c r="I622" s="199"/>
      <c r="J622" s="199"/>
      <c r="K622" s="199"/>
      <c r="L622" s="199"/>
      <c r="M622" s="199"/>
      <c r="N622" s="199"/>
      <c r="O622" s="199"/>
      <c r="P622" s="199"/>
      <c r="Q622" s="199"/>
      <c r="R622" s="199"/>
      <c r="S622" s="199"/>
      <c r="T622" s="199"/>
      <c r="U622" s="199"/>
      <c r="V622" s="199"/>
      <c r="W622" s="196"/>
      <c r="X622" s="196"/>
      <c r="Y622" s="196"/>
      <c r="Z622" s="196"/>
      <c r="AA622" s="196"/>
    </row>
    <row r="623" ht="15.75" customHeight="1" spans="1:27" x14ac:dyDescent="0.25">
      <c r="A623" s="196"/>
      <c r="B623" s="196"/>
      <c r="C623" s="196"/>
      <c r="D623" s="196"/>
      <c r="E623" s="196"/>
      <c r="F623" s="196"/>
      <c r="G623" s="196"/>
      <c r="H623" s="198"/>
      <c r="I623" s="199"/>
      <c r="J623" s="199"/>
      <c r="K623" s="199"/>
      <c r="L623" s="199"/>
      <c r="M623" s="199"/>
      <c r="N623" s="199"/>
      <c r="O623" s="199"/>
      <c r="P623" s="199"/>
      <c r="Q623" s="199"/>
      <c r="R623" s="199"/>
      <c r="S623" s="199"/>
      <c r="T623" s="199"/>
      <c r="U623" s="199"/>
      <c r="V623" s="199"/>
      <c r="W623" s="196"/>
      <c r="X623" s="196"/>
      <c r="Y623" s="196"/>
      <c r="Z623" s="196"/>
      <c r="AA623" s="196"/>
    </row>
    <row r="624" ht="15.75" customHeight="1" spans="1:27" x14ac:dyDescent="0.25">
      <c r="A624" s="196"/>
      <c r="B624" s="196"/>
      <c r="C624" s="196"/>
      <c r="D624" s="196"/>
      <c r="E624" s="196"/>
      <c r="F624" s="196"/>
      <c r="G624" s="196"/>
      <c r="H624" s="198"/>
      <c r="I624" s="199"/>
      <c r="J624" s="199"/>
      <c r="K624" s="199"/>
      <c r="L624" s="199"/>
      <c r="M624" s="199"/>
      <c r="N624" s="199"/>
      <c r="O624" s="199"/>
      <c r="P624" s="199"/>
      <c r="Q624" s="199"/>
      <c r="R624" s="199"/>
      <c r="S624" s="199"/>
      <c r="T624" s="199"/>
      <c r="U624" s="199"/>
      <c r="V624" s="199"/>
      <c r="W624" s="196"/>
      <c r="X624" s="196"/>
      <c r="Y624" s="196"/>
      <c r="Z624" s="196"/>
      <c r="AA624" s="196"/>
    </row>
    <row r="625" ht="15.75" customHeight="1" spans="1:27" x14ac:dyDescent="0.25">
      <c r="A625" s="196"/>
      <c r="B625" s="196"/>
      <c r="C625" s="196"/>
      <c r="D625" s="196"/>
      <c r="E625" s="196"/>
      <c r="F625" s="196"/>
      <c r="G625" s="196"/>
      <c r="H625" s="198"/>
      <c r="I625" s="199"/>
      <c r="J625" s="199"/>
      <c r="K625" s="199"/>
      <c r="L625" s="199"/>
      <c r="M625" s="199"/>
      <c r="N625" s="199"/>
      <c r="O625" s="199"/>
      <c r="P625" s="199"/>
      <c r="Q625" s="199"/>
      <c r="R625" s="199"/>
      <c r="S625" s="199"/>
      <c r="T625" s="199"/>
      <c r="U625" s="199"/>
      <c r="V625" s="199"/>
      <c r="W625" s="196"/>
      <c r="X625" s="196"/>
      <c r="Y625" s="196"/>
      <c r="Z625" s="196"/>
      <c r="AA625" s="196"/>
    </row>
    <row r="626" ht="15.75" customHeight="1" spans="1:27" x14ac:dyDescent="0.25">
      <c r="A626" s="196"/>
      <c r="B626" s="196"/>
      <c r="C626" s="196"/>
      <c r="D626" s="196"/>
      <c r="E626" s="196"/>
      <c r="F626" s="196"/>
      <c r="G626" s="196"/>
      <c r="H626" s="198"/>
      <c r="I626" s="199"/>
      <c r="J626" s="199"/>
      <c r="K626" s="199"/>
      <c r="L626" s="199"/>
      <c r="M626" s="199"/>
      <c r="N626" s="199"/>
      <c r="O626" s="199"/>
      <c r="P626" s="199"/>
      <c r="Q626" s="199"/>
      <c r="R626" s="199"/>
      <c r="S626" s="199"/>
      <c r="T626" s="199"/>
      <c r="U626" s="199"/>
      <c r="V626" s="199"/>
      <c r="W626" s="196"/>
      <c r="X626" s="196"/>
      <c r="Y626" s="196"/>
      <c r="Z626" s="196"/>
      <c r="AA626" s="196"/>
    </row>
    <row r="627" ht="15.75" customHeight="1" spans="1:27" x14ac:dyDescent="0.25">
      <c r="A627" s="196"/>
      <c r="B627" s="196"/>
      <c r="C627" s="196"/>
      <c r="D627" s="196"/>
      <c r="E627" s="196"/>
      <c r="F627" s="196"/>
      <c r="G627" s="196"/>
      <c r="H627" s="198"/>
      <c r="I627" s="199"/>
      <c r="J627" s="199"/>
      <c r="K627" s="199"/>
      <c r="L627" s="199"/>
      <c r="M627" s="199"/>
      <c r="N627" s="199"/>
      <c r="O627" s="199"/>
      <c r="P627" s="199"/>
      <c r="Q627" s="199"/>
      <c r="R627" s="199"/>
      <c r="S627" s="199"/>
      <c r="T627" s="199"/>
      <c r="U627" s="199"/>
      <c r="V627" s="199"/>
      <c r="W627" s="196"/>
      <c r="X627" s="196"/>
      <c r="Y627" s="196"/>
      <c r="Z627" s="196"/>
      <c r="AA627" s="196"/>
    </row>
    <row r="628" ht="15.75" customHeight="1" spans="1:27" x14ac:dyDescent="0.25">
      <c r="A628" s="196"/>
      <c r="B628" s="196"/>
      <c r="C628" s="196"/>
      <c r="D628" s="196"/>
      <c r="E628" s="196"/>
      <c r="F628" s="196"/>
      <c r="G628" s="196"/>
      <c r="H628" s="198"/>
      <c r="I628" s="199"/>
      <c r="J628" s="199"/>
      <c r="K628" s="199"/>
      <c r="L628" s="199"/>
      <c r="M628" s="199"/>
      <c r="N628" s="199"/>
      <c r="O628" s="199"/>
      <c r="P628" s="199"/>
      <c r="Q628" s="199"/>
      <c r="R628" s="199"/>
      <c r="S628" s="199"/>
      <c r="T628" s="199"/>
      <c r="U628" s="199"/>
      <c r="V628" s="199"/>
      <c r="W628" s="196"/>
      <c r="X628" s="196"/>
      <c r="Y628" s="196"/>
      <c r="Z628" s="196"/>
      <c r="AA628" s="196"/>
    </row>
    <row r="629" ht="15.75" customHeight="1" spans="1:27" x14ac:dyDescent="0.25">
      <c r="A629" s="196"/>
      <c r="B629" s="196"/>
      <c r="C629" s="196"/>
      <c r="D629" s="196"/>
      <c r="E629" s="196"/>
      <c r="F629" s="196"/>
      <c r="G629" s="196"/>
      <c r="H629" s="198"/>
      <c r="I629" s="199"/>
      <c r="J629" s="199"/>
      <c r="K629" s="199"/>
      <c r="L629" s="199"/>
      <c r="M629" s="199"/>
      <c r="N629" s="199"/>
      <c r="O629" s="199"/>
      <c r="P629" s="199"/>
      <c r="Q629" s="199"/>
      <c r="R629" s="199"/>
      <c r="S629" s="199"/>
      <c r="T629" s="199"/>
      <c r="U629" s="199"/>
      <c r="V629" s="199"/>
      <c r="W629" s="196"/>
      <c r="X629" s="196"/>
      <c r="Y629" s="196"/>
      <c r="Z629" s="196"/>
      <c r="AA629" s="196"/>
    </row>
    <row r="630" ht="15.75" customHeight="1" spans="1:27" x14ac:dyDescent="0.25">
      <c r="A630" s="196"/>
      <c r="B630" s="196"/>
      <c r="C630" s="196"/>
      <c r="D630" s="196"/>
      <c r="E630" s="196"/>
      <c r="F630" s="196"/>
      <c r="G630" s="196"/>
      <c r="H630" s="198"/>
      <c r="I630" s="199"/>
      <c r="J630" s="199"/>
      <c r="K630" s="199"/>
      <c r="L630" s="199"/>
      <c r="M630" s="199"/>
      <c r="N630" s="199"/>
      <c r="O630" s="199"/>
      <c r="P630" s="199"/>
      <c r="Q630" s="199"/>
      <c r="R630" s="199"/>
      <c r="S630" s="199"/>
      <c r="T630" s="199"/>
      <c r="U630" s="199"/>
      <c r="V630" s="199"/>
      <c r="W630" s="196"/>
      <c r="X630" s="196"/>
      <c r="Y630" s="196"/>
      <c r="Z630" s="196"/>
      <c r="AA630" s="196"/>
    </row>
    <row r="631" ht="15.75" customHeight="1" spans="1:27" x14ac:dyDescent="0.25">
      <c r="A631" s="196"/>
      <c r="B631" s="196"/>
      <c r="C631" s="196"/>
      <c r="D631" s="196"/>
      <c r="E631" s="196"/>
      <c r="F631" s="196"/>
      <c r="G631" s="196"/>
      <c r="H631" s="198"/>
      <c r="I631" s="199"/>
      <c r="J631" s="199"/>
      <c r="K631" s="199"/>
      <c r="L631" s="199"/>
      <c r="M631" s="199"/>
      <c r="N631" s="199"/>
      <c r="O631" s="199"/>
      <c r="P631" s="199"/>
      <c r="Q631" s="199"/>
      <c r="R631" s="199"/>
      <c r="S631" s="199"/>
      <c r="T631" s="199"/>
      <c r="U631" s="199"/>
      <c r="V631" s="199"/>
      <c r="W631" s="196"/>
      <c r="X631" s="196"/>
      <c r="Y631" s="196"/>
      <c r="Z631" s="196"/>
      <c r="AA631" s="196"/>
    </row>
    <row r="632" ht="15.75" customHeight="1" spans="1:27" x14ac:dyDescent="0.25">
      <c r="A632" s="196"/>
      <c r="B632" s="196"/>
      <c r="C632" s="196"/>
      <c r="D632" s="196"/>
      <c r="E632" s="196"/>
      <c r="F632" s="196"/>
      <c r="G632" s="196"/>
      <c r="H632" s="198"/>
      <c r="I632" s="199"/>
      <c r="J632" s="199"/>
      <c r="K632" s="199"/>
      <c r="L632" s="199"/>
      <c r="M632" s="199"/>
      <c r="N632" s="199"/>
      <c r="O632" s="199"/>
      <c r="P632" s="199"/>
      <c r="Q632" s="199"/>
      <c r="R632" s="199"/>
      <c r="S632" s="199"/>
      <c r="T632" s="199"/>
      <c r="U632" s="199"/>
      <c r="V632" s="199"/>
      <c r="W632" s="196"/>
      <c r="X632" s="196"/>
      <c r="Y632" s="196"/>
      <c r="Z632" s="196"/>
      <c r="AA632" s="196"/>
    </row>
    <row r="633" ht="15.75" customHeight="1" spans="1:27" x14ac:dyDescent="0.25">
      <c r="A633" s="196"/>
      <c r="B633" s="196"/>
      <c r="C633" s="196"/>
      <c r="D633" s="196"/>
      <c r="E633" s="196"/>
      <c r="F633" s="196"/>
      <c r="G633" s="196"/>
      <c r="H633" s="198"/>
      <c r="I633" s="199"/>
      <c r="J633" s="199"/>
      <c r="K633" s="199"/>
      <c r="L633" s="199"/>
      <c r="M633" s="199"/>
      <c r="N633" s="199"/>
      <c r="O633" s="199"/>
      <c r="P633" s="199"/>
      <c r="Q633" s="199"/>
      <c r="R633" s="199"/>
      <c r="S633" s="199"/>
      <c r="T633" s="199"/>
      <c r="U633" s="199"/>
      <c r="V633" s="199"/>
      <c r="W633" s="196"/>
      <c r="X633" s="196"/>
      <c r="Y633" s="196"/>
      <c r="Z633" s="196"/>
      <c r="AA633" s="196"/>
    </row>
    <row r="634" ht="15.75" customHeight="1" spans="1:27" x14ac:dyDescent="0.25">
      <c r="A634" s="196"/>
      <c r="B634" s="196"/>
      <c r="C634" s="196"/>
      <c r="D634" s="196"/>
      <c r="E634" s="196"/>
      <c r="F634" s="196"/>
      <c r="G634" s="196"/>
      <c r="H634" s="198"/>
      <c r="I634" s="199"/>
      <c r="J634" s="199"/>
      <c r="K634" s="199"/>
      <c r="L634" s="199"/>
      <c r="M634" s="199"/>
      <c r="N634" s="199"/>
      <c r="O634" s="199"/>
      <c r="P634" s="199"/>
      <c r="Q634" s="199"/>
      <c r="R634" s="199"/>
      <c r="S634" s="199"/>
      <c r="T634" s="199"/>
      <c r="U634" s="199"/>
      <c r="V634" s="199"/>
      <c r="W634" s="196"/>
      <c r="X634" s="196"/>
      <c r="Y634" s="196"/>
      <c r="Z634" s="196"/>
      <c r="AA634" s="196"/>
    </row>
    <row r="635" ht="15.75" customHeight="1" spans="1:27" x14ac:dyDescent="0.25">
      <c r="A635" s="196"/>
      <c r="B635" s="196"/>
      <c r="C635" s="196"/>
      <c r="D635" s="196"/>
      <c r="E635" s="196"/>
      <c r="F635" s="196"/>
      <c r="G635" s="196"/>
      <c r="H635" s="198"/>
      <c r="I635" s="199"/>
      <c r="J635" s="199"/>
      <c r="K635" s="199"/>
      <c r="L635" s="199"/>
      <c r="M635" s="199"/>
      <c r="N635" s="199"/>
      <c r="O635" s="199"/>
      <c r="P635" s="199"/>
      <c r="Q635" s="199"/>
      <c r="R635" s="199"/>
      <c r="S635" s="199"/>
      <c r="T635" s="199"/>
      <c r="U635" s="199"/>
      <c r="V635" s="199"/>
      <c r="W635" s="196"/>
      <c r="X635" s="196"/>
      <c r="Y635" s="196"/>
      <c r="Z635" s="196"/>
      <c r="AA635" s="196"/>
    </row>
    <row r="636" ht="15.75" customHeight="1" spans="1:27" x14ac:dyDescent="0.25">
      <c r="A636" s="196"/>
      <c r="B636" s="196"/>
      <c r="C636" s="196"/>
      <c r="D636" s="196"/>
      <c r="E636" s="196"/>
      <c r="F636" s="196"/>
      <c r="G636" s="196"/>
      <c r="H636" s="198"/>
      <c r="I636" s="199"/>
      <c r="J636" s="199"/>
      <c r="K636" s="199"/>
      <c r="L636" s="199"/>
      <c r="M636" s="199"/>
      <c r="N636" s="199"/>
      <c r="O636" s="199"/>
      <c r="P636" s="199"/>
      <c r="Q636" s="199"/>
      <c r="R636" s="199"/>
      <c r="S636" s="199"/>
      <c r="T636" s="199"/>
      <c r="U636" s="199"/>
      <c r="V636" s="199"/>
      <c r="W636" s="196"/>
      <c r="X636" s="196"/>
      <c r="Y636" s="196"/>
      <c r="Z636" s="196"/>
      <c r="AA636" s="196"/>
    </row>
    <row r="637" ht="15.75" customHeight="1" spans="1:27" x14ac:dyDescent="0.25">
      <c r="A637" s="196"/>
      <c r="B637" s="196"/>
      <c r="C637" s="196"/>
      <c r="D637" s="196"/>
      <c r="E637" s="196"/>
      <c r="F637" s="196"/>
      <c r="G637" s="196"/>
      <c r="H637" s="198"/>
      <c r="I637" s="199"/>
      <c r="J637" s="199"/>
      <c r="K637" s="199"/>
      <c r="L637" s="199"/>
      <c r="M637" s="199"/>
      <c r="N637" s="199"/>
      <c r="O637" s="199"/>
      <c r="P637" s="199"/>
      <c r="Q637" s="199"/>
      <c r="R637" s="199"/>
      <c r="S637" s="199"/>
      <c r="T637" s="199"/>
      <c r="U637" s="199"/>
      <c r="V637" s="199"/>
      <c r="W637" s="196"/>
      <c r="X637" s="196"/>
      <c r="Y637" s="196"/>
      <c r="Z637" s="196"/>
      <c r="AA637" s="196"/>
    </row>
    <row r="638" ht="15.75" customHeight="1" spans="1:27" x14ac:dyDescent="0.25">
      <c r="A638" s="196"/>
      <c r="B638" s="196"/>
      <c r="C638" s="196"/>
      <c r="D638" s="196"/>
      <c r="E638" s="196"/>
      <c r="F638" s="196"/>
      <c r="G638" s="196"/>
      <c r="H638" s="198"/>
      <c r="I638" s="199"/>
      <c r="J638" s="199"/>
      <c r="K638" s="199"/>
      <c r="L638" s="199"/>
      <c r="M638" s="199"/>
      <c r="N638" s="199"/>
      <c r="O638" s="199"/>
      <c r="P638" s="199"/>
      <c r="Q638" s="199"/>
      <c r="R638" s="199"/>
      <c r="S638" s="199"/>
      <c r="T638" s="199"/>
      <c r="U638" s="199"/>
      <c r="V638" s="199"/>
      <c r="W638" s="196"/>
      <c r="X638" s="196"/>
      <c r="Y638" s="196"/>
      <c r="Z638" s="196"/>
      <c r="AA638" s="196"/>
    </row>
    <row r="639" ht="15.75" customHeight="1" spans="1:27" x14ac:dyDescent="0.25">
      <c r="A639" s="196"/>
      <c r="B639" s="196"/>
      <c r="C639" s="196"/>
      <c r="D639" s="196"/>
      <c r="E639" s="196"/>
      <c r="F639" s="196"/>
      <c r="G639" s="196"/>
      <c r="H639" s="198"/>
      <c r="I639" s="199"/>
      <c r="J639" s="199"/>
      <c r="K639" s="199"/>
      <c r="L639" s="199"/>
      <c r="M639" s="199"/>
      <c r="N639" s="199"/>
      <c r="O639" s="199"/>
      <c r="P639" s="199"/>
      <c r="Q639" s="199"/>
      <c r="R639" s="199"/>
      <c r="S639" s="199"/>
      <c r="T639" s="199"/>
      <c r="U639" s="199"/>
      <c r="V639" s="199"/>
      <c r="W639" s="196"/>
      <c r="X639" s="196"/>
      <c r="Y639" s="196"/>
      <c r="Z639" s="196"/>
      <c r="AA639" s="196"/>
    </row>
    <row r="640" ht="15.75" customHeight="1" spans="1:27" x14ac:dyDescent="0.25">
      <c r="A640" s="196"/>
      <c r="B640" s="196"/>
      <c r="C640" s="196"/>
      <c r="D640" s="196"/>
      <c r="E640" s="196"/>
      <c r="F640" s="196"/>
      <c r="G640" s="196"/>
      <c r="H640" s="198"/>
      <c r="I640" s="199"/>
      <c r="J640" s="199"/>
      <c r="K640" s="199"/>
      <c r="L640" s="199"/>
      <c r="M640" s="199"/>
      <c r="N640" s="199"/>
      <c r="O640" s="199"/>
      <c r="P640" s="199"/>
      <c r="Q640" s="199"/>
      <c r="R640" s="199"/>
      <c r="S640" s="199"/>
      <c r="T640" s="199"/>
      <c r="U640" s="199"/>
      <c r="V640" s="199"/>
      <c r="W640" s="196"/>
      <c r="X640" s="196"/>
      <c r="Y640" s="196"/>
      <c r="Z640" s="196"/>
      <c r="AA640" s="196"/>
    </row>
    <row r="641" ht="15.75" customHeight="1" spans="1:27" x14ac:dyDescent="0.25">
      <c r="A641" s="196"/>
      <c r="B641" s="196"/>
      <c r="C641" s="196"/>
      <c r="D641" s="196"/>
      <c r="E641" s="196"/>
      <c r="F641" s="196"/>
      <c r="G641" s="196"/>
      <c r="H641" s="198"/>
      <c r="I641" s="199"/>
      <c r="J641" s="199"/>
      <c r="K641" s="199"/>
      <c r="L641" s="199"/>
      <c r="M641" s="199"/>
      <c r="N641" s="199"/>
      <c r="O641" s="199"/>
      <c r="P641" s="199"/>
      <c r="Q641" s="199"/>
      <c r="R641" s="199"/>
      <c r="S641" s="199"/>
      <c r="T641" s="199"/>
      <c r="U641" s="199"/>
      <c r="V641" s="199"/>
      <c r="W641" s="196"/>
      <c r="X641" s="196"/>
      <c r="Y641" s="196"/>
      <c r="Z641" s="196"/>
      <c r="AA641" s="196"/>
    </row>
    <row r="642" ht="15.75" customHeight="1" spans="1:27" x14ac:dyDescent="0.25">
      <c r="A642" s="196"/>
      <c r="B642" s="196"/>
      <c r="C642" s="196"/>
      <c r="D642" s="196"/>
      <c r="E642" s="196"/>
      <c r="F642" s="196"/>
      <c r="G642" s="196"/>
      <c r="H642" s="198"/>
      <c r="I642" s="199"/>
      <c r="J642" s="199"/>
      <c r="K642" s="199"/>
      <c r="L642" s="199"/>
      <c r="M642" s="199"/>
      <c r="N642" s="199"/>
      <c r="O642" s="199"/>
      <c r="P642" s="199"/>
      <c r="Q642" s="199"/>
      <c r="R642" s="199"/>
      <c r="S642" s="199"/>
      <c r="T642" s="199"/>
      <c r="U642" s="199"/>
      <c r="V642" s="199"/>
      <c r="W642" s="196"/>
      <c r="X642" s="196"/>
      <c r="Y642" s="196"/>
      <c r="Z642" s="196"/>
      <c r="AA642" s="196"/>
    </row>
    <row r="643" ht="15.75" customHeight="1" spans="1:27" x14ac:dyDescent="0.25">
      <c r="A643" s="196"/>
      <c r="B643" s="196"/>
      <c r="C643" s="196"/>
      <c r="D643" s="196"/>
      <c r="E643" s="196"/>
      <c r="F643" s="196"/>
      <c r="G643" s="196"/>
      <c r="H643" s="198"/>
      <c r="I643" s="199"/>
      <c r="J643" s="199"/>
      <c r="K643" s="199"/>
      <c r="L643" s="199"/>
      <c r="M643" s="199"/>
      <c r="N643" s="199"/>
      <c r="O643" s="199"/>
      <c r="P643" s="199"/>
      <c r="Q643" s="199"/>
      <c r="R643" s="199"/>
      <c r="S643" s="199"/>
      <c r="T643" s="199"/>
      <c r="U643" s="199"/>
      <c r="V643" s="199"/>
      <c r="W643" s="196"/>
      <c r="X643" s="196"/>
      <c r="Y643" s="196"/>
      <c r="Z643" s="196"/>
      <c r="AA643" s="196"/>
    </row>
    <row r="644" ht="15.75" customHeight="1" spans="1:27" x14ac:dyDescent="0.25">
      <c r="A644" s="196"/>
      <c r="B644" s="196"/>
      <c r="C644" s="196"/>
      <c r="D644" s="196"/>
      <c r="E644" s="196"/>
      <c r="F644" s="196"/>
      <c r="G644" s="196"/>
      <c r="H644" s="198"/>
      <c r="I644" s="199"/>
      <c r="J644" s="199"/>
      <c r="K644" s="199"/>
      <c r="L644" s="199"/>
      <c r="M644" s="199"/>
      <c r="N644" s="199"/>
      <c r="O644" s="199"/>
      <c r="P644" s="199"/>
      <c r="Q644" s="199"/>
      <c r="R644" s="199"/>
      <c r="S644" s="199"/>
      <c r="T644" s="199"/>
      <c r="U644" s="199"/>
      <c r="V644" s="199"/>
      <c r="W644" s="196"/>
      <c r="X644" s="196"/>
      <c r="Y644" s="196"/>
      <c r="Z644" s="196"/>
      <c r="AA644" s="196"/>
    </row>
    <row r="645" ht="15.75" customHeight="1" spans="1:27" x14ac:dyDescent="0.25">
      <c r="A645" s="196"/>
      <c r="B645" s="196"/>
      <c r="C645" s="196"/>
      <c r="D645" s="196"/>
      <c r="E645" s="196"/>
      <c r="F645" s="196"/>
      <c r="G645" s="196"/>
      <c r="H645" s="198"/>
      <c r="I645" s="199"/>
      <c r="J645" s="199"/>
      <c r="K645" s="199"/>
      <c r="L645" s="199"/>
      <c r="M645" s="199"/>
      <c r="N645" s="199"/>
      <c r="O645" s="199"/>
      <c r="P645" s="199"/>
      <c r="Q645" s="199"/>
      <c r="R645" s="199"/>
      <c r="S645" s="199"/>
      <c r="T645" s="199"/>
      <c r="U645" s="199"/>
      <c r="V645" s="199"/>
      <c r="W645" s="196"/>
      <c r="X645" s="196"/>
      <c r="Y645" s="196"/>
      <c r="Z645" s="196"/>
      <c r="AA645" s="196"/>
    </row>
    <row r="646" ht="15.75" customHeight="1" spans="1:27" x14ac:dyDescent="0.25">
      <c r="A646" s="196"/>
      <c r="B646" s="196"/>
      <c r="C646" s="196"/>
      <c r="D646" s="196"/>
      <c r="E646" s="196"/>
      <c r="F646" s="196"/>
      <c r="G646" s="196"/>
      <c r="H646" s="198"/>
      <c r="I646" s="199"/>
      <c r="J646" s="199"/>
      <c r="K646" s="199"/>
      <c r="L646" s="199"/>
      <c r="M646" s="199"/>
      <c r="N646" s="199"/>
      <c r="O646" s="199"/>
      <c r="P646" s="199"/>
      <c r="Q646" s="199"/>
      <c r="R646" s="199"/>
      <c r="S646" s="199"/>
      <c r="T646" s="199"/>
      <c r="U646" s="199"/>
      <c r="V646" s="199"/>
      <c r="W646" s="196"/>
      <c r="X646" s="196"/>
      <c r="Y646" s="196"/>
      <c r="Z646" s="196"/>
      <c r="AA646" s="196"/>
    </row>
    <row r="647" ht="15.75" customHeight="1" spans="1:27" x14ac:dyDescent="0.25">
      <c r="A647" s="196"/>
      <c r="B647" s="196"/>
      <c r="C647" s="196"/>
      <c r="D647" s="196"/>
      <c r="E647" s="196"/>
      <c r="F647" s="196"/>
      <c r="G647" s="196"/>
      <c r="H647" s="198"/>
      <c r="I647" s="199"/>
      <c r="J647" s="199"/>
      <c r="K647" s="199"/>
      <c r="L647" s="199"/>
      <c r="M647" s="199"/>
      <c r="N647" s="199"/>
      <c r="O647" s="199"/>
      <c r="P647" s="199"/>
      <c r="Q647" s="199"/>
      <c r="R647" s="199"/>
      <c r="S647" s="199"/>
      <c r="T647" s="199"/>
      <c r="U647" s="199"/>
      <c r="V647" s="199"/>
      <c r="W647" s="196"/>
      <c r="X647" s="196"/>
      <c r="Y647" s="196"/>
      <c r="Z647" s="196"/>
      <c r="AA647" s="196"/>
    </row>
    <row r="648" ht="15.75" customHeight="1" spans="1:27" x14ac:dyDescent="0.25">
      <c r="A648" s="196"/>
      <c r="B648" s="196"/>
      <c r="C648" s="196"/>
      <c r="D648" s="196"/>
      <c r="E648" s="196"/>
      <c r="F648" s="196"/>
      <c r="G648" s="196"/>
      <c r="H648" s="198"/>
      <c r="I648" s="199"/>
      <c r="J648" s="199"/>
      <c r="K648" s="199"/>
      <c r="L648" s="199"/>
      <c r="M648" s="199"/>
      <c r="N648" s="199"/>
      <c r="O648" s="199"/>
      <c r="P648" s="199"/>
      <c r="Q648" s="199"/>
      <c r="R648" s="199"/>
      <c r="S648" s="199"/>
      <c r="T648" s="199"/>
      <c r="U648" s="199"/>
      <c r="V648" s="199"/>
      <c r="W648" s="196"/>
      <c r="X648" s="196"/>
      <c r="Y648" s="196"/>
      <c r="Z648" s="196"/>
      <c r="AA648" s="196"/>
    </row>
    <row r="649" ht="15.75" customHeight="1" spans="1:27" x14ac:dyDescent="0.25">
      <c r="A649" s="196"/>
      <c r="B649" s="196"/>
      <c r="C649" s="196"/>
      <c r="D649" s="196"/>
      <c r="E649" s="196"/>
      <c r="F649" s="196"/>
      <c r="G649" s="196"/>
      <c r="H649" s="198"/>
      <c r="I649" s="199"/>
      <c r="J649" s="199"/>
      <c r="K649" s="199"/>
      <c r="L649" s="199"/>
      <c r="M649" s="199"/>
      <c r="N649" s="199"/>
      <c r="O649" s="199"/>
      <c r="P649" s="199"/>
      <c r="Q649" s="199"/>
      <c r="R649" s="199"/>
      <c r="S649" s="199"/>
      <c r="T649" s="199"/>
      <c r="U649" s="199"/>
      <c r="V649" s="199"/>
      <c r="W649" s="196"/>
      <c r="X649" s="196"/>
      <c r="Y649" s="196"/>
      <c r="Z649" s="196"/>
      <c r="AA649" s="196"/>
    </row>
    <row r="650" ht="15.75" customHeight="1" spans="1:27" x14ac:dyDescent="0.25">
      <c r="A650" s="196"/>
      <c r="B650" s="196"/>
      <c r="C650" s="196"/>
      <c r="D650" s="196"/>
      <c r="E650" s="196"/>
      <c r="F650" s="196"/>
      <c r="G650" s="196"/>
      <c r="H650" s="198"/>
      <c r="I650" s="199"/>
      <c r="J650" s="199"/>
      <c r="K650" s="199"/>
      <c r="L650" s="199"/>
      <c r="M650" s="199"/>
      <c r="N650" s="199"/>
      <c r="O650" s="199"/>
      <c r="P650" s="199"/>
      <c r="Q650" s="199"/>
      <c r="R650" s="199"/>
      <c r="S650" s="199"/>
      <c r="T650" s="199"/>
      <c r="U650" s="199"/>
      <c r="V650" s="199"/>
      <c r="W650" s="196"/>
      <c r="X650" s="196"/>
      <c r="Y650" s="196"/>
      <c r="Z650" s="196"/>
      <c r="AA650" s="196"/>
    </row>
    <row r="651" ht="15.75" customHeight="1" spans="1:27" x14ac:dyDescent="0.25">
      <c r="A651" s="196"/>
      <c r="B651" s="196"/>
      <c r="C651" s="196"/>
      <c r="D651" s="196"/>
      <c r="E651" s="196"/>
      <c r="F651" s="196"/>
      <c r="G651" s="196"/>
      <c r="H651" s="198"/>
      <c r="I651" s="199"/>
      <c r="J651" s="199"/>
      <c r="K651" s="199"/>
      <c r="L651" s="199"/>
      <c r="M651" s="199"/>
      <c r="N651" s="199"/>
      <c r="O651" s="199"/>
      <c r="P651" s="199"/>
      <c r="Q651" s="199"/>
      <c r="R651" s="199"/>
      <c r="S651" s="199"/>
      <c r="T651" s="199"/>
      <c r="U651" s="199"/>
      <c r="V651" s="199"/>
      <c r="W651" s="196"/>
      <c r="X651" s="196"/>
      <c r="Y651" s="196"/>
      <c r="Z651" s="196"/>
      <c r="AA651" s="196"/>
    </row>
    <row r="652" ht="15.75" customHeight="1" spans="1:27" x14ac:dyDescent="0.25">
      <c r="A652" s="196"/>
      <c r="B652" s="196"/>
      <c r="C652" s="196"/>
      <c r="D652" s="196"/>
      <c r="E652" s="196"/>
      <c r="F652" s="196"/>
      <c r="G652" s="196"/>
      <c r="H652" s="198"/>
      <c r="I652" s="199"/>
      <c r="J652" s="199"/>
      <c r="K652" s="199"/>
      <c r="L652" s="199"/>
      <c r="M652" s="199"/>
      <c r="N652" s="199"/>
      <c r="O652" s="199"/>
      <c r="P652" s="199"/>
      <c r="Q652" s="199"/>
      <c r="R652" s="199"/>
      <c r="S652" s="199"/>
      <c r="T652" s="199"/>
      <c r="U652" s="199"/>
      <c r="V652" s="199"/>
      <c r="W652" s="196"/>
      <c r="X652" s="196"/>
      <c r="Y652" s="196"/>
      <c r="Z652" s="196"/>
      <c r="AA652" s="196"/>
    </row>
    <row r="653" ht="15.75" customHeight="1" spans="1:27" x14ac:dyDescent="0.25">
      <c r="A653" s="196"/>
      <c r="B653" s="196"/>
      <c r="C653" s="196"/>
      <c r="D653" s="196"/>
      <c r="E653" s="196"/>
      <c r="F653" s="196"/>
      <c r="G653" s="196"/>
      <c r="H653" s="198"/>
      <c r="I653" s="199"/>
      <c r="J653" s="199"/>
      <c r="K653" s="199"/>
      <c r="L653" s="199"/>
      <c r="M653" s="199"/>
      <c r="N653" s="199"/>
      <c r="O653" s="199"/>
      <c r="P653" s="199"/>
      <c r="Q653" s="199"/>
      <c r="R653" s="199"/>
      <c r="S653" s="199"/>
      <c r="T653" s="199"/>
      <c r="U653" s="199"/>
      <c r="V653" s="199"/>
      <c r="W653" s="196"/>
      <c r="X653" s="196"/>
      <c r="Y653" s="196"/>
      <c r="Z653" s="196"/>
      <c r="AA653" s="196"/>
    </row>
    <row r="654" ht="15.75" customHeight="1" spans="1:27" x14ac:dyDescent="0.25">
      <c r="A654" s="196"/>
      <c r="B654" s="196"/>
      <c r="C654" s="196"/>
      <c r="D654" s="196"/>
      <c r="E654" s="196"/>
      <c r="F654" s="196"/>
      <c r="G654" s="196"/>
      <c r="H654" s="198"/>
      <c r="I654" s="199"/>
      <c r="J654" s="199"/>
      <c r="K654" s="199"/>
      <c r="L654" s="199"/>
      <c r="M654" s="199"/>
      <c r="N654" s="199"/>
      <c r="O654" s="199"/>
      <c r="P654" s="199"/>
      <c r="Q654" s="199"/>
      <c r="R654" s="199"/>
      <c r="S654" s="199"/>
      <c r="T654" s="199"/>
      <c r="U654" s="199"/>
      <c r="V654" s="199"/>
      <c r="W654" s="196"/>
      <c r="X654" s="196"/>
      <c r="Y654" s="196"/>
      <c r="Z654" s="196"/>
      <c r="AA654" s="196"/>
    </row>
    <row r="655" ht="15.75" customHeight="1" spans="1:27" x14ac:dyDescent="0.25">
      <c r="A655" s="196"/>
      <c r="B655" s="196"/>
      <c r="C655" s="196"/>
      <c r="D655" s="196"/>
      <c r="E655" s="196"/>
      <c r="F655" s="196"/>
      <c r="G655" s="196"/>
      <c r="H655" s="198"/>
      <c r="I655" s="199"/>
      <c r="J655" s="199"/>
      <c r="K655" s="199"/>
      <c r="L655" s="199"/>
      <c r="M655" s="199"/>
      <c r="N655" s="199"/>
      <c r="O655" s="199"/>
      <c r="P655" s="199"/>
      <c r="Q655" s="199"/>
      <c r="R655" s="199"/>
      <c r="S655" s="199"/>
      <c r="T655" s="199"/>
      <c r="U655" s="199"/>
      <c r="V655" s="199"/>
      <c r="W655" s="196"/>
      <c r="X655" s="196"/>
      <c r="Y655" s="196"/>
      <c r="Z655" s="196"/>
      <c r="AA655" s="196"/>
    </row>
    <row r="656" ht="15.75" customHeight="1" spans="1:27" x14ac:dyDescent="0.25">
      <c r="A656" s="196"/>
      <c r="B656" s="196"/>
      <c r="C656" s="196"/>
      <c r="D656" s="196"/>
      <c r="E656" s="196"/>
      <c r="F656" s="196"/>
      <c r="G656" s="196"/>
      <c r="H656" s="198"/>
      <c r="I656" s="199"/>
      <c r="J656" s="199"/>
      <c r="K656" s="199"/>
      <c r="L656" s="199"/>
      <c r="M656" s="199"/>
      <c r="N656" s="199"/>
      <c r="O656" s="199"/>
      <c r="P656" s="199"/>
      <c r="Q656" s="199"/>
      <c r="R656" s="199"/>
      <c r="S656" s="199"/>
      <c r="T656" s="199"/>
      <c r="U656" s="199"/>
      <c r="V656" s="199"/>
      <c r="W656" s="196"/>
      <c r="X656" s="196"/>
      <c r="Y656" s="196"/>
      <c r="Z656" s="196"/>
      <c r="AA656" s="196"/>
    </row>
    <row r="657" ht="15.75" customHeight="1" spans="1:27" x14ac:dyDescent="0.25">
      <c r="A657" s="196"/>
      <c r="B657" s="196"/>
      <c r="C657" s="196"/>
      <c r="D657" s="196"/>
      <c r="E657" s="196"/>
      <c r="F657" s="196"/>
      <c r="G657" s="196"/>
      <c r="H657" s="198"/>
      <c r="I657" s="199"/>
      <c r="J657" s="199"/>
      <c r="K657" s="199"/>
      <c r="L657" s="199"/>
      <c r="M657" s="199"/>
      <c r="N657" s="199"/>
      <c r="O657" s="199"/>
      <c r="P657" s="199"/>
      <c r="Q657" s="199"/>
      <c r="R657" s="199"/>
      <c r="S657" s="199"/>
      <c r="T657" s="199"/>
      <c r="U657" s="199"/>
      <c r="V657" s="199"/>
      <c r="W657" s="196"/>
      <c r="X657" s="196"/>
      <c r="Y657" s="196"/>
      <c r="Z657" s="196"/>
      <c r="AA657" s="196"/>
    </row>
    <row r="658" ht="15.75" customHeight="1" spans="1:27" x14ac:dyDescent="0.25">
      <c r="A658" s="196"/>
      <c r="B658" s="196"/>
      <c r="C658" s="196"/>
      <c r="D658" s="196"/>
      <c r="E658" s="196"/>
      <c r="F658" s="196"/>
      <c r="G658" s="196"/>
      <c r="H658" s="198"/>
      <c r="I658" s="199"/>
      <c r="J658" s="199"/>
      <c r="K658" s="199"/>
      <c r="L658" s="199"/>
      <c r="M658" s="199"/>
      <c r="N658" s="199"/>
      <c r="O658" s="199"/>
      <c r="P658" s="199"/>
      <c r="Q658" s="199"/>
      <c r="R658" s="199"/>
      <c r="S658" s="199"/>
      <c r="T658" s="199"/>
      <c r="U658" s="199"/>
      <c r="V658" s="199"/>
      <c r="W658" s="196"/>
      <c r="X658" s="196"/>
      <c r="Y658" s="196"/>
      <c r="Z658" s="196"/>
      <c r="AA658" s="196"/>
    </row>
    <row r="659" ht="15.75" customHeight="1" spans="1:27" x14ac:dyDescent="0.25">
      <c r="A659" s="196"/>
      <c r="B659" s="196"/>
      <c r="C659" s="196"/>
      <c r="D659" s="196"/>
      <c r="E659" s="196"/>
      <c r="F659" s="196"/>
      <c r="G659" s="196"/>
      <c r="H659" s="198"/>
      <c r="I659" s="199"/>
      <c r="J659" s="199"/>
      <c r="K659" s="199"/>
      <c r="L659" s="199"/>
      <c r="M659" s="199"/>
      <c r="N659" s="199"/>
      <c r="O659" s="199"/>
      <c r="P659" s="199"/>
      <c r="Q659" s="199"/>
      <c r="R659" s="199"/>
      <c r="S659" s="199"/>
      <c r="T659" s="199"/>
      <c r="U659" s="199"/>
      <c r="V659" s="199"/>
      <c r="W659" s="196"/>
      <c r="X659" s="196"/>
      <c r="Y659" s="196"/>
      <c r="Z659" s="196"/>
      <c r="AA659" s="196"/>
    </row>
    <row r="660" ht="15.75" customHeight="1" spans="1:27" x14ac:dyDescent="0.25">
      <c r="A660" s="196"/>
      <c r="B660" s="196"/>
      <c r="C660" s="196"/>
      <c r="D660" s="196"/>
      <c r="E660" s="196"/>
      <c r="F660" s="196"/>
      <c r="G660" s="196"/>
      <c r="H660" s="198"/>
      <c r="I660" s="199"/>
      <c r="J660" s="199"/>
      <c r="K660" s="199"/>
      <c r="L660" s="199"/>
      <c r="M660" s="199"/>
      <c r="N660" s="199"/>
      <c r="O660" s="199"/>
      <c r="P660" s="199"/>
      <c r="Q660" s="199"/>
      <c r="R660" s="199"/>
      <c r="S660" s="199"/>
      <c r="T660" s="199"/>
      <c r="U660" s="199"/>
      <c r="V660" s="199"/>
      <c r="W660" s="196"/>
      <c r="X660" s="196"/>
      <c r="Y660" s="196"/>
      <c r="Z660" s="196"/>
      <c r="AA660" s="196"/>
    </row>
    <row r="661" ht="15.75" customHeight="1" spans="1:27" x14ac:dyDescent="0.25">
      <c r="A661" s="196"/>
      <c r="B661" s="196"/>
      <c r="C661" s="196"/>
      <c r="D661" s="196"/>
      <c r="E661" s="196"/>
      <c r="F661" s="196"/>
      <c r="G661" s="196"/>
      <c r="H661" s="198"/>
      <c r="I661" s="199"/>
      <c r="J661" s="199"/>
      <c r="K661" s="199"/>
      <c r="L661" s="199"/>
      <c r="M661" s="199"/>
      <c r="N661" s="199"/>
      <c r="O661" s="199"/>
      <c r="P661" s="199"/>
      <c r="Q661" s="199"/>
      <c r="R661" s="199"/>
      <c r="S661" s="199"/>
      <c r="T661" s="199"/>
      <c r="U661" s="199"/>
      <c r="V661" s="199"/>
      <c r="W661" s="196"/>
      <c r="X661" s="196"/>
      <c r="Y661" s="196"/>
      <c r="Z661" s="196"/>
      <c r="AA661" s="196"/>
    </row>
    <row r="662" ht="15.75" customHeight="1" spans="1:27" x14ac:dyDescent="0.25">
      <c r="A662" s="196"/>
      <c r="B662" s="196"/>
      <c r="C662" s="196"/>
      <c r="D662" s="196"/>
      <c r="E662" s="196"/>
      <c r="F662" s="196"/>
      <c r="G662" s="196"/>
      <c r="H662" s="198"/>
      <c r="I662" s="199"/>
      <c r="J662" s="199"/>
      <c r="K662" s="199"/>
      <c r="L662" s="199"/>
      <c r="M662" s="199"/>
      <c r="N662" s="199"/>
      <c r="O662" s="199"/>
      <c r="P662" s="199"/>
      <c r="Q662" s="199"/>
      <c r="R662" s="199"/>
      <c r="S662" s="199"/>
      <c r="T662" s="199"/>
      <c r="U662" s="199"/>
      <c r="V662" s="199"/>
      <c r="W662" s="196"/>
      <c r="X662" s="196"/>
      <c r="Y662" s="196"/>
      <c r="Z662" s="196"/>
      <c r="AA662" s="196"/>
    </row>
    <row r="663" ht="15.75" customHeight="1" spans="1:27" x14ac:dyDescent="0.25">
      <c r="A663" s="196"/>
      <c r="B663" s="196"/>
      <c r="C663" s="196"/>
      <c r="D663" s="196"/>
      <c r="E663" s="196"/>
      <c r="F663" s="196"/>
      <c r="G663" s="196"/>
      <c r="H663" s="198"/>
      <c r="I663" s="199"/>
      <c r="J663" s="199"/>
      <c r="K663" s="199"/>
      <c r="L663" s="199"/>
      <c r="M663" s="199"/>
      <c r="N663" s="199"/>
      <c r="O663" s="199"/>
      <c r="P663" s="199"/>
      <c r="Q663" s="199"/>
      <c r="R663" s="199"/>
      <c r="S663" s="199"/>
      <c r="T663" s="199"/>
      <c r="U663" s="199"/>
      <c r="V663" s="199"/>
      <c r="W663" s="196"/>
      <c r="X663" s="196"/>
      <c r="Y663" s="196"/>
      <c r="Z663" s="196"/>
      <c r="AA663" s="196"/>
    </row>
    <row r="664" ht="15.75" customHeight="1" spans="1:27" x14ac:dyDescent="0.25">
      <c r="A664" s="196"/>
      <c r="B664" s="196"/>
      <c r="C664" s="196"/>
      <c r="D664" s="196"/>
      <c r="E664" s="196"/>
      <c r="F664" s="196"/>
      <c r="G664" s="196"/>
      <c r="H664" s="198"/>
      <c r="I664" s="199"/>
      <c r="J664" s="199"/>
      <c r="K664" s="199"/>
      <c r="L664" s="199"/>
      <c r="M664" s="199"/>
      <c r="N664" s="199"/>
      <c r="O664" s="199"/>
      <c r="P664" s="199"/>
      <c r="Q664" s="199"/>
      <c r="R664" s="199"/>
      <c r="S664" s="199"/>
      <c r="T664" s="199"/>
      <c r="U664" s="199"/>
      <c r="V664" s="199"/>
      <c r="W664" s="196"/>
      <c r="X664" s="196"/>
      <c r="Y664" s="196"/>
      <c r="Z664" s="196"/>
      <c r="AA664" s="196"/>
    </row>
    <row r="665" ht="15.75" customHeight="1" spans="1:27" x14ac:dyDescent="0.25">
      <c r="A665" s="196"/>
      <c r="B665" s="196"/>
      <c r="C665" s="196"/>
      <c r="D665" s="196"/>
      <c r="E665" s="196"/>
      <c r="F665" s="196"/>
      <c r="G665" s="196"/>
      <c r="H665" s="198"/>
      <c r="I665" s="199"/>
      <c r="J665" s="199"/>
      <c r="K665" s="199"/>
      <c r="L665" s="199"/>
      <c r="M665" s="199"/>
      <c r="N665" s="199"/>
      <c r="O665" s="199"/>
      <c r="P665" s="199"/>
      <c r="Q665" s="199"/>
      <c r="R665" s="199"/>
      <c r="S665" s="199"/>
      <c r="T665" s="199"/>
      <c r="U665" s="199"/>
      <c r="V665" s="199"/>
      <c r="W665" s="196"/>
      <c r="X665" s="196"/>
      <c r="Y665" s="196"/>
      <c r="Z665" s="196"/>
      <c r="AA665" s="196"/>
    </row>
    <row r="666" ht="15.75" customHeight="1" spans="1:27" x14ac:dyDescent="0.25">
      <c r="A666" s="196"/>
      <c r="B666" s="196"/>
      <c r="C666" s="196"/>
      <c r="D666" s="196"/>
      <c r="E666" s="196"/>
      <c r="F666" s="196"/>
      <c r="G666" s="196"/>
      <c r="H666" s="198"/>
      <c r="I666" s="199"/>
      <c r="J666" s="199"/>
      <c r="K666" s="199"/>
      <c r="L666" s="199"/>
      <c r="M666" s="199"/>
      <c r="N666" s="199"/>
      <c r="O666" s="199"/>
      <c r="P666" s="199"/>
      <c r="Q666" s="199"/>
      <c r="R666" s="199"/>
      <c r="S666" s="199"/>
      <c r="T666" s="199"/>
      <c r="U666" s="199"/>
      <c r="V666" s="199"/>
      <c r="W666" s="196"/>
      <c r="X666" s="196"/>
      <c r="Y666" s="196"/>
      <c r="Z666" s="196"/>
      <c r="AA666" s="196"/>
    </row>
    <row r="667" ht="15.75" customHeight="1" spans="1:27" x14ac:dyDescent="0.25">
      <c r="A667" s="196"/>
      <c r="B667" s="196"/>
      <c r="C667" s="196"/>
      <c r="D667" s="196"/>
      <c r="E667" s="196"/>
      <c r="F667" s="196"/>
      <c r="G667" s="196"/>
      <c r="H667" s="198"/>
      <c r="I667" s="199"/>
      <c r="J667" s="199"/>
      <c r="K667" s="199"/>
      <c r="L667" s="199"/>
      <c r="M667" s="199"/>
      <c r="N667" s="199"/>
      <c r="O667" s="199"/>
      <c r="P667" s="199"/>
      <c r="Q667" s="199"/>
      <c r="R667" s="199"/>
      <c r="S667" s="199"/>
      <c r="T667" s="199"/>
      <c r="U667" s="199"/>
      <c r="V667" s="199"/>
      <c r="W667" s="196"/>
      <c r="X667" s="196"/>
      <c r="Y667" s="196"/>
      <c r="Z667" s="196"/>
      <c r="AA667" s="196"/>
    </row>
    <row r="668" ht="15.75" customHeight="1" spans="1:27" x14ac:dyDescent="0.25">
      <c r="A668" s="196"/>
      <c r="B668" s="196"/>
      <c r="C668" s="196"/>
      <c r="D668" s="196"/>
      <c r="E668" s="196"/>
      <c r="F668" s="196"/>
      <c r="G668" s="196"/>
      <c r="H668" s="198"/>
      <c r="I668" s="199"/>
      <c r="J668" s="199"/>
      <c r="K668" s="199"/>
      <c r="L668" s="199"/>
      <c r="M668" s="199"/>
      <c r="N668" s="199"/>
      <c r="O668" s="199"/>
      <c r="P668" s="199"/>
      <c r="Q668" s="199"/>
      <c r="R668" s="199"/>
      <c r="S668" s="199"/>
      <c r="T668" s="199"/>
      <c r="U668" s="199"/>
      <c r="V668" s="199"/>
      <c r="W668" s="196"/>
      <c r="X668" s="196"/>
      <c r="Y668" s="196"/>
      <c r="Z668" s="196"/>
      <c r="AA668" s="196"/>
    </row>
    <row r="669" ht="15.75" customHeight="1" spans="1:27" x14ac:dyDescent="0.25">
      <c r="A669" s="196"/>
      <c r="B669" s="196"/>
      <c r="C669" s="196"/>
      <c r="D669" s="196"/>
      <c r="E669" s="196"/>
      <c r="F669" s="196"/>
      <c r="G669" s="196"/>
      <c r="H669" s="198"/>
      <c r="I669" s="199"/>
      <c r="J669" s="199"/>
      <c r="K669" s="199"/>
      <c r="L669" s="199"/>
      <c r="M669" s="199"/>
      <c r="N669" s="199"/>
      <c r="O669" s="199"/>
      <c r="P669" s="199"/>
      <c r="Q669" s="199"/>
      <c r="R669" s="199"/>
      <c r="S669" s="199"/>
      <c r="T669" s="199"/>
      <c r="U669" s="199"/>
      <c r="V669" s="199"/>
      <c r="W669" s="196"/>
      <c r="X669" s="196"/>
      <c r="Y669" s="196"/>
      <c r="Z669" s="196"/>
      <c r="AA669" s="196"/>
    </row>
    <row r="670" ht="15.75" customHeight="1" spans="1:27" x14ac:dyDescent="0.25">
      <c r="A670" s="196"/>
      <c r="B670" s="196"/>
      <c r="C670" s="196"/>
      <c r="D670" s="196"/>
      <c r="E670" s="196"/>
      <c r="F670" s="196"/>
      <c r="G670" s="196"/>
      <c r="H670" s="198"/>
      <c r="I670" s="199"/>
      <c r="J670" s="199"/>
      <c r="K670" s="199"/>
      <c r="L670" s="199"/>
      <c r="M670" s="199"/>
      <c r="N670" s="199"/>
      <c r="O670" s="199"/>
      <c r="P670" s="199"/>
      <c r="Q670" s="199"/>
      <c r="R670" s="199"/>
      <c r="S670" s="199"/>
      <c r="T670" s="199"/>
      <c r="U670" s="199"/>
      <c r="V670" s="199"/>
      <c r="W670" s="196"/>
      <c r="X670" s="196"/>
      <c r="Y670" s="196"/>
      <c r="Z670" s="196"/>
      <c r="AA670" s="196"/>
    </row>
    <row r="671" ht="15.75" customHeight="1" spans="1:27" x14ac:dyDescent="0.25">
      <c r="A671" s="196"/>
      <c r="B671" s="196"/>
      <c r="C671" s="196"/>
      <c r="D671" s="196"/>
      <c r="E671" s="196"/>
      <c r="F671" s="196"/>
      <c r="G671" s="196"/>
      <c r="H671" s="198"/>
      <c r="I671" s="199"/>
      <c r="J671" s="199"/>
      <c r="K671" s="199"/>
      <c r="L671" s="199"/>
      <c r="M671" s="199"/>
      <c r="N671" s="199"/>
      <c r="O671" s="199"/>
      <c r="P671" s="199"/>
      <c r="Q671" s="199"/>
      <c r="R671" s="199"/>
      <c r="S671" s="199"/>
      <c r="T671" s="199"/>
      <c r="U671" s="199"/>
      <c r="V671" s="199"/>
      <c r="W671" s="196"/>
      <c r="X671" s="196"/>
      <c r="Y671" s="196"/>
      <c r="Z671" s="196"/>
      <c r="AA671" s="196"/>
    </row>
    <row r="672" ht="15.75" customHeight="1" spans="1:27" x14ac:dyDescent="0.25">
      <c r="A672" s="196"/>
      <c r="B672" s="196"/>
      <c r="C672" s="196"/>
      <c r="D672" s="196"/>
      <c r="E672" s="196"/>
      <c r="F672" s="196"/>
      <c r="G672" s="196"/>
      <c r="H672" s="198"/>
      <c r="I672" s="199"/>
      <c r="J672" s="199"/>
      <c r="K672" s="199"/>
      <c r="L672" s="199"/>
      <c r="M672" s="199"/>
      <c r="N672" s="199"/>
      <c r="O672" s="199"/>
      <c r="P672" s="199"/>
      <c r="Q672" s="199"/>
      <c r="R672" s="199"/>
      <c r="S672" s="199"/>
      <c r="T672" s="199"/>
      <c r="U672" s="199"/>
      <c r="V672" s="199"/>
      <c r="W672" s="196"/>
      <c r="X672" s="196"/>
      <c r="Y672" s="196"/>
      <c r="Z672" s="196"/>
      <c r="AA672" s="196"/>
    </row>
    <row r="673" ht="15.75" customHeight="1" spans="1:27" x14ac:dyDescent="0.25">
      <c r="A673" s="196"/>
      <c r="B673" s="196"/>
      <c r="C673" s="196"/>
      <c r="D673" s="196"/>
      <c r="E673" s="196"/>
      <c r="F673" s="196"/>
      <c r="G673" s="196"/>
      <c r="H673" s="198"/>
      <c r="I673" s="199"/>
      <c r="J673" s="199"/>
      <c r="K673" s="199"/>
      <c r="L673" s="199"/>
      <c r="M673" s="199"/>
      <c r="N673" s="199"/>
      <c r="O673" s="199"/>
      <c r="P673" s="199"/>
      <c r="Q673" s="199"/>
      <c r="R673" s="199"/>
      <c r="S673" s="199"/>
      <c r="T673" s="199"/>
      <c r="U673" s="199"/>
      <c r="V673" s="199"/>
      <c r="W673" s="196"/>
      <c r="X673" s="196"/>
      <c r="Y673" s="196"/>
      <c r="Z673" s="196"/>
      <c r="AA673" s="196"/>
    </row>
    <row r="674" ht="15.75" customHeight="1" spans="1:27" x14ac:dyDescent="0.25">
      <c r="A674" s="196"/>
      <c r="B674" s="196"/>
      <c r="C674" s="196"/>
      <c r="D674" s="196"/>
      <c r="E674" s="196"/>
      <c r="F674" s="196"/>
      <c r="G674" s="196"/>
      <c r="H674" s="198"/>
      <c r="I674" s="199"/>
      <c r="J674" s="199"/>
      <c r="K674" s="199"/>
      <c r="L674" s="199"/>
      <c r="M674" s="199"/>
      <c r="N674" s="199"/>
      <c r="O674" s="199"/>
      <c r="P674" s="199"/>
      <c r="Q674" s="199"/>
      <c r="R674" s="199"/>
      <c r="S674" s="199"/>
      <c r="T674" s="199"/>
      <c r="U674" s="199"/>
      <c r="V674" s="199"/>
      <c r="W674" s="196"/>
      <c r="X674" s="196"/>
      <c r="Y674" s="196"/>
      <c r="Z674" s="196"/>
      <c r="AA674" s="196"/>
    </row>
    <row r="675" ht="15.75" customHeight="1" spans="1:27" x14ac:dyDescent="0.25">
      <c r="A675" s="196"/>
      <c r="B675" s="196"/>
      <c r="C675" s="196"/>
      <c r="D675" s="196"/>
      <c r="E675" s="196"/>
      <c r="F675" s="196"/>
      <c r="G675" s="196"/>
      <c r="H675" s="198"/>
      <c r="I675" s="199"/>
      <c r="J675" s="199"/>
      <c r="K675" s="199"/>
      <c r="L675" s="199"/>
      <c r="M675" s="199"/>
      <c r="N675" s="199"/>
      <c r="O675" s="199"/>
      <c r="P675" s="199"/>
      <c r="Q675" s="199"/>
      <c r="R675" s="199"/>
      <c r="S675" s="199"/>
      <c r="T675" s="199"/>
      <c r="U675" s="199"/>
      <c r="V675" s="199"/>
      <c r="W675" s="196"/>
      <c r="X675" s="196"/>
      <c r="Y675" s="196"/>
      <c r="Z675" s="196"/>
      <c r="AA675" s="196"/>
    </row>
    <row r="676" ht="15.75" customHeight="1" spans="1:27" x14ac:dyDescent="0.25">
      <c r="A676" s="196"/>
      <c r="B676" s="196"/>
      <c r="C676" s="196"/>
      <c r="D676" s="196"/>
      <c r="E676" s="196"/>
      <c r="F676" s="196"/>
      <c r="G676" s="196"/>
      <c r="H676" s="198"/>
      <c r="I676" s="199"/>
      <c r="J676" s="199"/>
      <c r="K676" s="199"/>
      <c r="L676" s="199"/>
      <c r="M676" s="199"/>
      <c r="N676" s="199"/>
      <c r="O676" s="199"/>
      <c r="P676" s="199"/>
      <c r="Q676" s="199"/>
      <c r="R676" s="199"/>
      <c r="S676" s="199"/>
      <c r="T676" s="199"/>
      <c r="U676" s="199"/>
      <c r="V676" s="199"/>
      <c r="W676" s="196"/>
      <c r="X676" s="196"/>
      <c r="Y676" s="196"/>
      <c r="Z676" s="196"/>
      <c r="AA676" s="196"/>
    </row>
    <row r="677" ht="15.75" customHeight="1" spans="1:27" x14ac:dyDescent="0.25">
      <c r="A677" s="196"/>
      <c r="B677" s="196"/>
      <c r="C677" s="196"/>
      <c r="D677" s="196"/>
      <c r="E677" s="196"/>
      <c r="F677" s="196"/>
      <c r="G677" s="196"/>
      <c r="H677" s="198"/>
      <c r="I677" s="199"/>
      <c r="J677" s="199"/>
      <c r="K677" s="199"/>
      <c r="L677" s="199"/>
      <c r="M677" s="199"/>
      <c r="N677" s="199"/>
      <c r="O677" s="199"/>
      <c r="P677" s="199"/>
      <c r="Q677" s="199"/>
      <c r="R677" s="199"/>
      <c r="S677" s="199"/>
      <c r="T677" s="199"/>
      <c r="U677" s="199"/>
      <c r="V677" s="199"/>
      <c r="W677" s="196"/>
      <c r="X677" s="196"/>
      <c r="Y677" s="196"/>
      <c r="Z677" s="196"/>
      <c r="AA677" s="196"/>
    </row>
    <row r="678" ht="15.75" customHeight="1" spans="1:27" x14ac:dyDescent="0.25">
      <c r="A678" s="196"/>
      <c r="B678" s="196"/>
      <c r="C678" s="196"/>
      <c r="D678" s="196"/>
      <c r="E678" s="196"/>
      <c r="F678" s="196"/>
      <c r="G678" s="196"/>
      <c r="H678" s="198"/>
      <c r="I678" s="199"/>
      <c r="J678" s="199"/>
      <c r="K678" s="199"/>
      <c r="L678" s="199"/>
      <c r="M678" s="199"/>
      <c r="N678" s="199"/>
      <c r="O678" s="199"/>
      <c r="P678" s="199"/>
      <c r="Q678" s="199"/>
      <c r="R678" s="199"/>
      <c r="S678" s="199"/>
      <c r="T678" s="199"/>
      <c r="U678" s="199"/>
      <c r="V678" s="199"/>
      <c r="W678" s="196"/>
      <c r="X678" s="196"/>
      <c r="Y678" s="196"/>
      <c r="Z678" s="196"/>
      <c r="AA678" s="196"/>
    </row>
    <row r="679" ht="15.75" customHeight="1" spans="1:27" x14ac:dyDescent="0.25">
      <c r="A679" s="196"/>
      <c r="B679" s="196"/>
      <c r="C679" s="196"/>
      <c r="D679" s="196"/>
      <c r="E679" s="196"/>
      <c r="F679" s="196"/>
      <c r="G679" s="196"/>
      <c r="H679" s="198"/>
      <c r="I679" s="199"/>
      <c r="J679" s="199"/>
      <c r="K679" s="199"/>
      <c r="L679" s="199"/>
      <c r="M679" s="199"/>
      <c r="N679" s="199"/>
      <c r="O679" s="199"/>
      <c r="P679" s="199"/>
      <c r="Q679" s="199"/>
      <c r="R679" s="199"/>
      <c r="S679" s="199"/>
      <c r="T679" s="199"/>
      <c r="U679" s="199"/>
      <c r="V679" s="199"/>
      <c r="W679" s="196"/>
      <c r="X679" s="196"/>
      <c r="Y679" s="196"/>
      <c r="Z679" s="196"/>
      <c r="AA679" s="196"/>
    </row>
    <row r="680" ht="15.75" customHeight="1" spans="1:27" x14ac:dyDescent="0.25">
      <c r="A680" s="196"/>
      <c r="B680" s="196"/>
      <c r="C680" s="196"/>
      <c r="D680" s="196"/>
      <c r="E680" s="196"/>
      <c r="F680" s="196"/>
      <c r="G680" s="196"/>
      <c r="H680" s="198"/>
      <c r="I680" s="199"/>
      <c r="J680" s="199"/>
      <c r="K680" s="199"/>
      <c r="L680" s="199"/>
      <c r="M680" s="199"/>
      <c r="N680" s="199"/>
      <c r="O680" s="199"/>
      <c r="P680" s="199"/>
      <c r="Q680" s="199"/>
      <c r="R680" s="199"/>
      <c r="S680" s="199"/>
      <c r="T680" s="199"/>
      <c r="U680" s="199"/>
      <c r="V680" s="199"/>
      <c r="W680" s="196"/>
      <c r="X680" s="196"/>
      <c r="Y680" s="196"/>
      <c r="Z680" s="196"/>
      <c r="AA680" s="196"/>
    </row>
    <row r="681" ht="15.75" customHeight="1" spans="1:27" x14ac:dyDescent="0.25">
      <c r="A681" s="196"/>
      <c r="B681" s="196"/>
      <c r="C681" s="196"/>
      <c r="D681" s="196"/>
      <c r="E681" s="196"/>
      <c r="F681" s="196"/>
      <c r="G681" s="196"/>
      <c r="H681" s="198"/>
      <c r="I681" s="199"/>
      <c r="J681" s="199"/>
      <c r="K681" s="199"/>
      <c r="L681" s="199"/>
      <c r="M681" s="199"/>
      <c r="N681" s="199"/>
      <c r="O681" s="199"/>
      <c r="P681" s="199"/>
      <c r="Q681" s="199"/>
      <c r="R681" s="199"/>
      <c r="S681" s="199"/>
      <c r="T681" s="199"/>
      <c r="U681" s="199"/>
      <c r="V681" s="199"/>
      <c r="W681" s="196"/>
      <c r="X681" s="196"/>
      <c r="Y681" s="196"/>
      <c r="Z681" s="196"/>
      <c r="AA681" s="196"/>
    </row>
    <row r="682" ht="15.75" customHeight="1" spans="1:27" x14ac:dyDescent="0.25">
      <c r="A682" s="196"/>
      <c r="B682" s="196"/>
      <c r="C682" s="196"/>
      <c r="D682" s="196"/>
      <c r="E682" s="196"/>
      <c r="F682" s="196"/>
      <c r="G682" s="196"/>
      <c r="H682" s="198"/>
      <c r="I682" s="199"/>
      <c r="J682" s="199"/>
      <c r="K682" s="199"/>
      <c r="L682" s="199"/>
      <c r="M682" s="199"/>
      <c r="N682" s="199"/>
      <c r="O682" s="199"/>
      <c r="P682" s="199"/>
      <c r="Q682" s="199"/>
      <c r="R682" s="199"/>
      <c r="S682" s="199"/>
      <c r="T682" s="199"/>
      <c r="U682" s="199"/>
      <c r="V682" s="199"/>
      <c r="W682" s="196"/>
      <c r="X682" s="196"/>
      <c r="Y682" s="196"/>
      <c r="Z682" s="196"/>
      <c r="AA682" s="196"/>
    </row>
    <row r="683" ht="15.75" customHeight="1" spans="1:27" x14ac:dyDescent="0.25">
      <c r="A683" s="196"/>
      <c r="B683" s="196"/>
      <c r="C683" s="196"/>
      <c r="D683" s="196"/>
      <c r="E683" s="196"/>
      <c r="F683" s="196"/>
      <c r="G683" s="196"/>
      <c r="H683" s="198"/>
      <c r="I683" s="199"/>
      <c r="J683" s="199"/>
      <c r="K683" s="199"/>
      <c r="L683" s="199"/>
      <c r="M683" s="199"/>
      <c r="N683" s="199"/>
      <c r="O683" s="199"/>
      <c r="P683" s="199"/>
      <c r="Q683" s="199"/>
      <c r="R683" s="199"/>
      <c r="S683" s="199"/>
      <c r="T683" s="199"/>
      <c r="U683" s="199"/>
      <c r="V683" s="199"/>
      <c r="W683" s="196"/>
      <c r="X683" s="196"/>
      <c r="Y683" s="196"/>
      <c r="Z683" s="196"/>
      <c r="AA683" s="196"/>
    </row>
    <row r="684" ht="15.75" customHeight="1" spans="1:27" x14ac:dyDescent="0.25">
      <c r="A684" s="196"/>
      <c r="B684" s="196"/>
      <c r="C684" s="196"/>
      <c r="D684" s="196"/>
      <c r="E684" s="196"/>
      <c r="F684" s="196"/>
      <c r="G684" s="196"/>
      <c r="H684" s="198"/>
      <c r="I684" s="199"/>
      <c r="J684" s="199"/>
      <c r="K684" s="199"/>
      <c r="L684" s="199"/>
      <c r="M684" s="199"/>
      <c r="N684" s="199"/>
      <c r="O684" s="199"/>
      <c r="P684" s="199"/>
      <c r="Q684" s="199"/>
      <c r="R684" s="199"/>
      <c r="S684" s="199"/>
      <c r="T684" s="199"/>
      <c r="U684" s="199"/>
      <c r="V684" s="199"/>
      <c r="W684" s="196"/>
      <c r="X684" s="196"/>
      <c r="Y684" s="196"/>
      <c r="Z684" s="196"/>
      <c r="AA684" s="196"/>
    </row>
    <row r="685" ht="15.75" customHeight="1" spans="1:27" x14ac:dyDescent="0.25">
      <c r="A685" s="196"/>
      <c r="B685" s="196"/>
      <c r="C685" s="196"/>
      <c r="D685" s="196"/>
      <c r="E685" s="196"/>
      <c r="F685" s="196"/>
      <c r="G685" s="196"/>
      <c r="H685" s="198"/>
      <c r="I685" s="199"/>
      <c r="J685" s="199"/>
      <c r="K685" s="199"/>
      <c r="L685" s="199"/>
      <c r="M685" s="199"/>
      <c r="N685" s="199"/>
      <c r="O685" s="199"/>
      <c r="P685" s="199"/>
      <c r="Q685" s="199"/>
      <c r="R685" s="199"/>
      <c r="S685" s="199"/>
      <c r="T685" s="199"/>
      <c r="U685" s="199"/>
      <c r="V685" s="199"/>
      <c r="W685" s="196"/>
      <c r="X685" s="196"/>
      <c r="Y685" s="196"/>
      <c r="Z685" s="196"/>
      <c r="AA685" s="196"/>
    </row>
    <row r="686" ht="15.75" customHeight="1" spans="1:27" x14ac:dyDescent="0.25">
      <c r="A686" s="196"/>
      <c r="B686" s="196"/>
      <c r="C686" s="196"/>
      <c r="D686" s="196"/>
      <c r="E686" s="196"/>
      <c r="F686" s="196"/>
      <c r="G686" s="196"/>
      <c r="H686" s="198"/>
      <c r="I686" s="199"/>
      <c r="J686" s="199"/>
      <c r="K686" s="199"/>
      <c r="L686" s="199"/>
      <c r="M686" s="199"/>
      <c r="N686" s="199"/>
      <c r="O686" s="199"/>
      <c r="P686" s="199"/>
      <c r="Q686" s="199"/>
      <c r="R686" s="199"/>
      <c r="S686" s="199"/>
      <c r="T686" s="199"/>
      <c r="U686" s="199"/>
      <c r="V686" s="199"/>
      <c r="W686" s="196"/>
      <c r="X686" s="196"/>
      <c r="Y686" s="196"/>
      <c r="Z686" s="196"/>
      <c r="AA686" s="196"/>
    </row>
    <row r="687" ht="15.75" customHeight="1" spans="1:27" x14ac:dyDescent="0.25">
      <c r="A687" s="196"/>
      <c r="B687" s="196"/>
      <c r="C687" s="196"/>
      <c r="D687" s="196"/>
      <c r="E687" s="196"/>
      <c r="F687" s="196"/>
      <c r="G687" s="196"/>
      <c r="H687" s="198"/>
      <c r="I687" s="199"/>
      <c r="J687" s="199"/>
      <c r="K687" s="199"/>
      <c r="L687" s="199"/>
      <c r="M687" s="199"/>
      <c r="N687" s="199"/>
      <c r="O687" s="199"/>
      <c r="P687" s="199"/>
      <c r="Q687" s="199"/>
      <c r="R687" s="199"/>
      <c r="S687" s="199"/>
      <c r="T687" s="199"/>
      <c r="U687" s="199"/>
      <c r="V687" s="199"/>
      <c r="W687" s="196"/>
      <c r="X687" s="196"/>
      <c r="Y687" s="196"/>
      <c r="Z687" s="196"/>
      <c r="AA687" s="196"/>
    </row>
    <row r="688" ht="15.75" customHeight="1" spans="1:27" x14ac:dyDescent="0.25">
      <c r="A688" s="196"/>
      <c r="B688" s="196"/>
      <c r="C688" s="196"/>
      <c r="D688" s="196"/>
      <c r="E688" s="196"/>
      <c r="F688" s="196"/>
      <c r="G688" s="196"/>
      <c r="H688" s="198"/>
      <c r="I688" s="199"/>
      <c r="J688" s="199"/>
      <c r="K688" s="199"/>
      <c r="L688" s="199"/>
      <c r="M688" s="199"/>
      <c r="N688" s="199"/>
      <c r="O688" s="199"/>
      <c r="P688" s="199"/>
      <c r="Q688" s="199"/>
      <c r="R688" s="199"/>
      <c r="S688" s="199"/>
      <c r="T688" s="199"/>
      <c r="U688" s="199"/>
      <c r="V688" s="199"/>
      <c r="W688" s="196"/>
      <c r="X688" s="196"/>
      <c r="Y688" s="196"/>
      <c r="Z688" s="196"/>
      <c r="AA688" s="196"/>
    </row>
    <row r="689" ht="15.75" customHeight="1" spans="1:27" x14ac:dyDescent="0.25">
      <c r="A689" s="196"/>
      <c r="B689" s="196"/>
      <c r="C689" s="196"/>
      <c r="D689" s="196"/>
      <c r="E689" s="196"/>
      <c r="F689" s="196"/>
      <c r="G689" s="196"/>
      <c r="H689" s="198"/>
      <c r="I689" s="199"/>
      <c r="J689" s="199"/>
      <c r="K689" s="199"/>
      <c r="L689" s="199"/>
      <c r="M689" s="199"/>
      <c r="N689" s="199"/>
      <c r="O689" s="199"/>
      <c r="P689" s="199"/>
      <c r="Q689" s="199"/>
      <c r="R689" s="199"/>
      <c r="S689" s="199"/>
      <c r="T689" s="199"/>
      <c r="U689" s="199"/>
      <c r="V689" s="199"/>
      <c r="W689" s="196"/>
      <c r="X689" s="196"/>
      <c r="Y689" s="196"/>
      <c r="Z689" s="196"/>
      <c r="AA689" s="196"/>
    </row>
    <row r="690" ht="15.75" customHeight="1" spans="1:27" x14ac:dyDescent="0.25">
      <c r="A690" s="196"/>
      <c r="B690" s="196"/>
      <c r="C690" s="196"/>
      <c r="D690" s="196"/>
      <c r="E690" s="196"/>
      <c r="F690" s="196"/>
      <c r="G690" s="196"/>
      <c r="H690" s="198"/>
      <c r="I690" s="199"/>
      <c r="J690" s="199"/>
      <c r="K690" s="199"/>
      <c r="L690" s="199"/>
      <c r="M690" s="199"/>
      <c r="N690" s="199"/>
      <c r="O690" s="199"/>
      <c r="P690" s="199"/>
      <c r="Q690" s="199"/>
      <c r="R690" s="199"/>
      <c r="S690" s="199"/>
      <c r="T690" s="199"/>
      <c r="U690" s="199"/>
      <c r="V690" s="199"/>
      <c r="W690" s="196"/>
      <c r="X690" s="196"/>
      <c r="Y690" s="196"/>
      <c r="Z690" s="196"/>
      <c r="AA690" s="196"/>
    </row>
    <row r="691" ht="15.75" customHeight="1" spans="1:27" x14ac:dyDescent="0.25">
      <c r="A691" s="196"/>
      <c r="B691" s="196"/>
      <c r="C691" s="196"/>
      <c r="D691" s="196"/>
      <c r="E691" s="196"/>
      <c r="F691" s="196"/>
      <c r="G691" s="196"/>
      <c r="H691" s="198"/>
      <c r="I691" s="199"/>
      <c r="J691" s="199"/>
      <c r="K691" s="199"/>
      <c r="L691" s="199"/>
      <c r="M691" s="199"/>
      <c r="N691" s="199"/>
      <c r="O691" s="199"/>
      <c r="P691" s="199"/>
      <c r="Q691" s="199"/>
      <c r="R691" s="199"/>
      <c r="S691" s="199"/>
      <c r="T691" s="199"/>
      <c r="U691" s="199"/>
      <c r="V691" s="199"/>
      <c r="W691" s="196"/>
      <c r="X691" s="196"/>
      <c r="Y691" s="196"/>
      <c r="Z691" s="196"/>
      <c r="AA691" s="196"/>
    </row>
    <row r="692" ht="15.75" customHeight="1" spans="1:27" x14ac:dyDescent="0.25">
      <c r="A692" s="196"/>
      <c r="B692" s="196"/>
      <c r="C692" s="196"/>
      <c r="D692" s="196"/>
      <c r="E692" s="196"/>
      <c r="F692" s="196"/>
      <c r="G692" s="196"/>
      <c r="H692" s="198"/>
      <c r="I692" s="199"/>
      <c r="J692" s="199"/>
      <c r="K692" s="199"/>
      <c r="L692" s="199"/>
      <c r="M692" s="199"/>
      <c r="N692" s="199"/>
      <c r="O692" s="199"/>
      <c r="P692" s="199"/>
      <c r="Q692" s="199"/>
      <c r="R692" s="199"/>
      <c r="S692" s="199"/>
      <c r="T692" s="199"/>
      <c r="U692" s="199"/>
      <c r="V692" s="199"/>
      <c r="W692" s="196"/>
      <c r="X692" s="196"/>
      <c r="Y692" s="196"/>
      <c r="Z692" s="196"/>
      <c r="AA692" s="196"/>
    </row>
    <row r="693" ht="15.75" customHeight="1" spans="1:27" x14ac:dyDescent="0.25">
      <c r="A693" s="196"/>
      <c r="B693" s="196"/>
      <c r="C693" s="196"/>
      <c r="D693" s="196"/>
      <c r="E693" s="196"/>
      <c r="F693" s="196"/>
      <c r="G693" s="196"/>
      <c r="H693" s="198"/>
      <c r="I693" s="199"/>
      <c r="J693" s="199"/>
      <c r="K693" s="199"/>
      <c r="L693" s="199"/>
      <c r="M693" s="199"/>
      <c r="N693" s="199"/>
      <c r="O693" s="199"/>
      <c r="P693" s="199"/>
      <c r="Q693" s="199"/>
      <c r="R693" s="199"/>
      <c r="S693" s="199"/>
      <c r="T693" s="199"/>
      <c r="U693" s="199"/>
      <c r="V693" s="199"/>
      <c r="W693" s="196"/>
      <c r="X693" s="196"/>
      <c r="Y693" s="196"/>
      <c r="Z693" s="196"/>
      <c r="AA693" s="196"/>
    </row>
    <row r="694" ht="15.75" customHeight="1" spans="1:27" x14ac:dyDescent="0.25">
      <c r="A694" s="196"/>
      <c r="B694" s="196"/>
      <c r="C694" s="196"/>
      <c r="D694" s="196"/>
      <c r="E694" s="196"/>
      <c r="F694" s="196"/>
      <c r="G694" s="196"/>
      <c r="H694" s="198"/>
      <c r="I694" s="199"/>
      <c r="J694" s="199"/>
      <c r="K694" s="199"/>
      <c r="L694" s="199"/>
      <c r="M694" s="199"/>
      <c r="N694" s="199"/>
      <c r="O694" s="199"/>
      <c r="P694" s="199"/>
      <c r="Q694" s="199"/>
      <c r="R694" s="199"/>
      <c r="S694" s="199"/>
      <c r="T694" s="199"/>
      <c r="U694" s="199"/>
      <c r="V694" s="199"/>
      <c r="W694" s="196"/>
      <c r="X694" s="196"/>
      <c r="Y694" s="196"/>
      <c r="Z694" s="196"/>
      <c r="AA694" s="196"/>
    </row>
    <row r="695" ht="15.75" customHeight="1" spans="1:27" x14ac:dyDescent="0.25">
      <c r="A695" s="196"/>
      <c r="B695" s="196"/>
      <c r="C695" s="196"/>
      <c r="D695" s="196"/>
      <c r="E695" s="196"/>
      <c r="F695" s="196"/>
      <c r="G695" s="196"/>
      <c r="H695" s="198"/>
      <c r="I695" s="199"/>
      <c r="J695" s="199"/>
      <c r="K695" s="199"/>
      <c r="L695" s="199"/>
      <c r="M695" s="199"/>
      <c r="N695" s="199"/>
      <c r="O695" s="199"/>
      <c r="P695" s="199"/>
      <c r="Q695" s="199"/>
      <c r="R695" s="199"/>
      <c r="S695" s="199"/>
      <c r="T695" s="199"/>
      <c r="U695" s="199"/>
      <c r="V695" s="199"/>
      <c r="W695" s="196"/>
      <c r="X695" s="196"/>
      <c r="Y695" s="196"/>
      <c r="Z695" s="196"/>
      <c r="AA695" s="196"/>
    </row>
    <row r="696" ht="15.75" customHeight="1" spans="1:27" x14ac:dyDescent="0.25">
      <c r="A696" s="196"/>
      <c r="B696" s="196"/>
      <c r="C696" s="196"/>
      <c r="D696" s="196"/>
      <c r="E696" s="196"/>
      <c r="F696" s="196"/>
      <c r="G696" s="196"/>
      <c r="H696" s="198"/>
      <c r="I696" s="199"/>
      <c r="J696" s="199"/>
      <c r="K696" s="199"/>
      <c r="L696" s="199"/>
      <c r="M696" s="199"/>
      <c r="N696" s="199"/>
      <c r="O696" s="199"/>
      <c r="P696" s="199"/>
      <c r="Q696" s="199"/>
      <c r="R696" s="199"/>
      <c r="S696" s="199"/>
      <c r="T696" s="199"/>
      <c r="U696" s="199"/>
      <c r="V696" s="199"/>
      <c r="W696" s="196"/>
      <c r="X696" s="196"/>
      <c r="Y696" s="196"/>
      <c r="Z696" s="196"/>
      <c r="AA696" s="196"/>
    </row>
    <row r="697" ht="15.75" customHeight="1" spans="1:27" x14ac:dyDescent="0.25">
      <c r="A697" s="196"/>
      <c r="B697" s="196"/>
      <c r="C697" s="196"/>
      <c r="D697" s="196"/>
      <c r="E697" s="196"/>
      <c r="F697" s="196"/>
      <c r="G697" s="196"/>
      <c r="H697" s="198"/>
      <c r="I697" s="199"/>
      <c r="J697" s="199"/>
      <c r="K697" s="199"/>
      <c r="L697" s="199"/>
      <c r="M697" s="199"/>
      <c r="N697" s="199"/>
      <c r="O697" s="199"/>
      <c r="P697" s="199"/>
      <c r="Q697" s="199"/>
      <c r="R697" s="199"/>
      <c r="S697" s="199"/>
      <c r="T697" s="199"/>
      <c r="U697" s="199"/>
      <c r="V697" s="199"/>
      <c r="W697" s="196"/>
      <c r="X697" s="196"/>
      <c r="Y697" s="196"/>
      <c r="Z697" s="196"/>
      <c r="AA697" s="196"/>
    </row>
    <row r="698" ht="15.75" customHeight="1" spans="1:27" x14ac:dyDescent="0.25">
      <c r="A698" s="196"/>
      <c r="B698" s="196"/>
      <c r="C698" s="196"/>
      <c r="D698" s="196"/>
      <c r="E698" s="196"/>
      <c r="F698" s="196"/>
      <c r="G698" s="196"/>
      <c r="H698" s="198"/>
      <c r="I698" s="199"/>
      <c r="J698" s="199"/>
      <c r="K698" s="199"/>
      <c r="L698" s="199"/>
      <c r="M698" s="199"/>
      <c r="N698" s="199"/>
      <c r="O698" s="199"/>
      <c r="P698" s="199"/>
      <c r="Q698" s="199"/>
      <c r="R698" s="199"/>
      <c r="S698" s="199"/>
      <c r="T698" s="199"/>
      <c r="U698" s="199"/>
      <c r="V698" s="199"/>
      <c r="W698" s="196"/>
      <c r="X698" s="196"/>
      <c r="Y698" s="196"/>
      <c r="Z698" s="196"/>
      <c r="AA698" s="196"/>
    </row>
    <row r="699" ht="15.75" customHeight="1" spans="1:27" x14ac:dyDescent="0.25">
      <c r="A699" s="196"/>
      <c r="B699" s="196"/>
      <c r="C699" s="196"/>
      <c r="D699" s="196"/>
      <c r="E699" s="196"/>
      <c r="F699" s="196"/>
      <c r="G699" s="196"/>
      <c r="H699" s="198"/>
      <c r="I699" s="199"/>
      <c r="J699" s="199"/>
      <c r="K699" s="199"/>
      <c r="L699" s="199"/>
      <c r="M699" s="199"/>
      <c r="N699" s="199"/>
      <c r="O699" s="199"/>
      <c r="P699" s="199"/>
      <c r="Q699" s="199"/>
      <c r="R699" s="199"/>
      <c r="S699" s="199"/>
      <c r="T699" s="199"/>
      <c r="U699" s="199"/>
      <c r="V699" s="199"/>
      <c r="W699" s="196"/>
      <c r="X699" s="196"/>
      <c r="Y699" s="196"/>
      <c r="Z699" s="196"/>
      <c r="AA699" s="196"/>
    </row>
    <row r="700" ht="15.75" customHeight="1" spans="1:27" x14ac:dyDescent="0.25">
      <c r="A700" s="196"/>
      <c r="B700" s="196"/>
      <c r="C700" s="196"/>
      <c r="D700" s="196"/>
      <c r="E700" s="196"/>
      <c r="F700" s="196"/>
      <c r="G700" s="196"/>
      <c r="H700" s="198"/>
      <c r="I700" s="199"/>
      <c r="J700" s="199"/>
      <c r="K700" s="199"/>
      <c r="L700" s="199"/>
      <c r="M700" s="199"/>
      <c r="N700" s="199"/>
      <c r="O700" s="199"/>
      <c r="P700" s="199"/>
      <c r="Q700" s="199"/>
      <c r="R700" s="199"/>
      <c r="S700" s="199"/>
      <c r="T700" s="199"/>
      <c r="U700" s="199"/>
      <c r="V700" s="199"/>
      <c r="W700" s="196"/>
      <c r="X700" s="196"/>
      <c r="Y700" s="196"/>
      <c r="Z700" s="196"/>
      <c r="AA700" s="196"/>
    </row>
    <row r="701" ht="15.75" customHeight="1" spans="1:27" x14ac:dyDescent="0.25">
      <c r="A701" s="196"/>
      <c r="B701" s="196"/>
      <c r="C701" s="196"/>
      <c r="D701" s="196"/>
      <c r="E701" s="196"/>
      <c r="F701" s="196"/>
      <c r="G701" s="196"/>
      <c r="H701" s="198"/>
      <c r="I701" s="199"/>
      <c r="J701" s="199"/>
      <c r="K701" s="199"/>
      <c r="L701" s="199"/>
      <c r="M701" s="199"/>
      <c r="N701" s="199"/>
      <c r="O701" s="199"/>
      <c r="P701" s="199"/>
      <c r="Q701" s="199"/>
      <c r="R701" s="199"/>
      <c r="S701" s="199"/>
      <c r="T701" s="199"/>
      <c r="U701" s="199"/>
      <c r="V701" s="199"/>
      <c r="W701" s="196"/>
      <c r="X701" s="196"/>
      <c r="Y701" s="196"/>
      <c r="Z701" s="196"/>
      <c r="AA701" s="196"/>
    </row>
    <row r="702" ht="15.75" customHeight="1" spans="1:27" x14ac:dyDescent="0.25">
      <c r="A702" s="196"/>
      <c r="B702" s="196"/>
      <c r="C702" s="196"/>
      <c r="D702" s="196"/>
      <c r="E702" s="196"/>
      <c r="F702" s="196"/>
      <c r="G702" s="196"/>
      <c r="H702" s="198"/>
      <c r="I702" s="199"/>
      <c r="J702" s="199"/>
      <c r="K702" s="199"/>
      <c r="L702" s="199"/>
      <c r="M702" s="199"/>
      <c r="N702" s="199"/>
      <c r="O702" s="199"/>
      <c r="P702" s="199"/>
      <c r="Q702" s="199"/>
      <c r="R702" s="199"/>
      <c r="S702" s="199"/>
      <c r="T702" s="199"/>
      <c r="U702" s="199"/>
      <c r="V702" s="199"/>
      <c r="W702" s="196"/>
      <c r="X702" s="196"/>
      <c r="Y702" s="196"/>
      <c r="Z702" s="196"/>
      <c r="AA702" s="196"/>
    </row>
    <row r="703" ht="15.75" customHeight="1" spans="1:27" x14ac:dyDescent="0.25">
      <c r="A703" s="196"/>
      <c r="B703" s="196"/>
      <c r="C703" s="196"/>
      <c r="D703" s="196"/>
      <c r="E703" s="196"/>
      <c r="F703" s="196"/>
      <c r="G703" s="196"/>
      <c r="H703" s="198"/>
      <c r="I703" s="199"/>
      <c r="J703" s="199"/>
      <c r="K703" s="199"/>
      <c r="L703" s="199"/>
      <c r="M703" s="199"/>
      <c r="N703" s="199"/>
      <c r="O703" s="199"/>
      <c r="P703" s="199"/>
      <c r="Q703" s="199"/>
      <c r="R703" s="199"/>
      <c r="S703" s="199"/>
      <c r="T703" s="199"/>
      <c r="U703" s="199"/>
      <c r="V703" s="199"/>
      <c r="W703" s="196"/>
      <c r="X703" s="196"/>
      <c r="Y703" s="196"/>
      <c r="Z703" s="196"/>
      <c r="AA703" s="196"/>
    </row>
    <row r="704" ht="15.75" customHeight="1" spans="1:27" x14ac:dyDescent="0.25">
      <c r="A704" s="196"/>
      <c r="B704" s="196"/>
      <c r="C704" s="196"/>
      <c r="D704" s="196"/>
      <c r="E704" s="196"/>
      <c r="F704" s="196"/>
      <c r="G704" s="196"/>
      <c r="H704" s="198"/>
      <c r="I704" s="199"/>
      <c r="J704" s="199"/>
      <c r="K704" s="199"/>
      <c r="L704" s="199"/>
      <c r="M704" s="199"/>
      <c r="N704" s="199"/>
      <c r="O704" s="199"/>
      <c r="P704" s="199"/>
      <c r="Q704" s="199"/>
      <c r="R704" s="199"/>
      <c r="S704" s="199"/>
      <c r="T704" s="199"/>
      <c r="U704" s="199"/>
      <c r="V704" s="199"/>
      <c r="W704" s="196"/>
      <c r="X704" s="196"/>
      <c r="Y704" s="196"/>
      <c r="Z704" s="196"/>
      <c r="AA704" s="196"/>
    </row>
    <row r="705" ht="15.75" customHeight="1" spans="1:27" x14ac:dyDescent="0.25">
      <c r="A705" s="196"/>
      <c r="B705" s="196"/>
      <c r="C705" s="196"/>
      <c r="D705" s="196"/>
      <c r="E705" s="196"/>
      <c r="F705" s="196"/>
      <c r="G705" s="196"/>
      <c r="H705" s="198"/>
      <c r="I705" s="199"/>
      <c r="J705" s="199"/>
      <c r="K705" s="199"/>
      <c r="L705" s="199"/>
      <c r="M705" s="199"/>
      <c r="N705" s="199"/>
      <c r="O705" s="199"/>
      <c r="P705" s="199"/>
      <c r="Q705" s="199"/>
      <c r="R705" s="199"/>
      <c r="S705" s="199"/>
      <c r="T705" s="199"/>
      <c r="U705" s="199"/>
      <c r="V705" s="199"/>
      <c r="W705" s="196"/>
      <c r="X705" s="196"/>
      <c r="Y705" s="196"/>
      <c r="Z705" s="196"/>
      <c r="AA705" s="196"/>
    </row>
    <row r="706" ht="15.75" customHeight="1" spans="1:27" x14ac:dyDescent="0.25">
      <c r="A706" s="196"/>
      <c r="B706" s="196"/>
      <c r="C706" s="196"/>
      <c r="D706" s="196"/>
      <c r="E706" s="196"/>
      <c r="F706" s="196"/>
      <c r="G706" s="196"/>
      <c r="H706" s="198"/>
      <c r="I706" s="199"/>
      <c r="J706" s="199"/>
      <c r="K706" s="199"/>
      <c r="L706" s="199"/>
      <c r="M706" s="199"/>
      <c r="N706" s="199"/>
      <c r="O706" s="199"/>
      <c r="P706" s="199"/>
      <c r="Q706" s="199"/>
      <c r="R706" s="199"/>
      <c r="S706" s="199"/>
      <c r="T706" s="199"/>
      <c r="U706" s="199"/>
      <c r="V706" s="199"/>
      <c r="W706" s="196"/>
      <c r="X706" s="196"/>
      <c r="Y706" s="196"/>
      <c r="Z706" s="196"/>
      <c r="AA706" s="196"/>
    </row>
    <row r="707" ht="15.75" customHeight="1" spans="1:27" x14ac:dyDescent="0.25">
      <c r="A707" s="196"/>
      <c r="B707" s="196"/>
      <c r="C707" s="196"/>
      <c r="D707" s="196"/>
      <c r="E707" s="196"/>
      <c r="F707" s="196"/>
      <c r="G707" s="196"/>
      <c r="H707" s="198"/>
      <c r="I707" s="199"/>
      <c r="J707" s="199"/>
      <c r="K707" s="199"/>
      <c r="L707" s="199"/>
      <c r="M707" s="199"/>
      <c r="N707" s="199"/>
      <c r="O707" s="199"/>
      <c r="P707" s="199"/>
      <c r="Q707" s="199"/>
      <c r="R707" s="199"/>
      <c r="S707" s="199"/>
      <c r="T707" s="199"/>
      <c r="U707" s="199"/>
      <c r="V707" s="199"/>
      <c r="W707" s="196"/>
      <c r="X707" s="196"/>
      <c r="Y707" s="196"/>
      <c r="Z707" s="196"/>
      <c r="AA707" s="196"/>
    </row>
    <row r="708" ht="15.75" customHeight="1" spans="1:27" x14ac:dyDescent="0.25">
      <c r="A708" s="196"/>
      <c r="B708" s="196"/>
      <c r="C708" s="196"/>
      <c r="D708" s="196"/>
      <c r="E708" s="196"/>
      <c r="F708" s="196"/>
      <c r="G708" s="196"/>
      <c r="H708" s="198"/>
      <c r="I708" s="199"/>
      <c r="J708" s="199"/>
      <c r="K708" s="199"/>
      <c r="L708" s="199"/>
      <c r="M708" s="199"/>
      <c r="N708" s="199"/>
      <c r="O708" s="199"/>
      <c r="P708" s="199"/>
      <c r="Q708" s="199"/>
      <c r="R708" s="199"/>
      <c r="S708" s="199"/>
      <c r="T708" s="199"/>
      <c r="U708" s="199"/>
      <c r="V708" s="199"/>
      <c r="W708" s="196"/>
      <c r="X708" s="196"/>
      <c r="Y708" s="196"/>
      <c r="Z708" s="196"/>
      <c r="AA708" s="196"/>
    </row>
    <row r="709" ht="15.75" customHeight="1" spans="1:27" x14ac:dyDescent="0.25">
      <c r="A709" s="196"/>
      <c r="B709" s="196"/>
      <c r="C709" s="196"/>
      <c r="D709" s="196"/>
      <c r="E709" s="196"/>
      <c r="F709" s="196"/>
      <c r="G709" s="196"/>
      <c r="H709" s="198"/>
      <c r="I709" s="199"/>
      <c r="J709" s="199"/>
      <c r="K709" s="199"/>
      <c r="L709" s="199"/>
      <c r="M709" s="199"/>
      <c r="N709" s="199"/>
      <c r="O709" s="199"/>
      <c r="P709" s="199"/>
      <c r="Q709" s="199"/>
      <c r="R709" s="199"/>
      <c r="S709" s="199"/>
      <c r="T709" s="199"/>
      <c r="U709" s="199"/>
      <c r="V709" s="199"/>
      <c r="W709" s="196"/>
      <c r="X709" s="196"/>
      <c r="Y709" s="196"/>
      <c r="Z709" s="196"/>
      <c r="AA709" s="196"/>
    </row>
    <row r="710" ht="15.75" customHeight="1" spans="1:27" x14ac:dyDescent="0.25">
      <c r="A710" s="196"/>
      <c r="B710" s="196"/>
      <c r="C710" s="196"/>
      <c r="D710" s="196"/>
      <c r="E710" s="196"/>
      <c r="F710" s="196"/>
      <c r="G710" s="196"/>
      <c r="H710" s="198"/>
      <c r="I710" s="199"/>
      <c r="J710" s="199"/>
      <c r="K710" s="199"/>
      <c r="L710" s="199"/>
      <c r="M710" s="199"/>
      <c r="N710" s="199"/>
      <c r="O710" s="199"/>
      <c r="P710" s="199"/>
      <c r="Q710" s="199"/>
      <c r="R710" s="199"/>
      <c r="S710" s="199"/>
      <c r="T710" s="199"/>
      <c r="U710" s="199"/>
      <c r="V710" s="199"/>
      <c r="W710" s="196"/>
      <c r="X710" s="196"/>
      <c r="Y710" s="196"/>
      <c r="Z710" s="196"/>
      <c r="AA710" s="196"/>
    </row>
    <row r="711" ht="15.75" customHeight="1" spans="1:27" x14ac:dyDescent="0.25">
      <c r="A711" s="196"/>
      <c r="B711" s="196"/>
      <c r="C711" s="196"/>
      <c r="D711" s="196"/>
      <c r="E711" s="196"/>
      <c r="F711" s="196"/>
      <c r="G711" s="196"/>
      <c r="H711" s="198"/>
      <c r="I711" s="199"/>
      <c r="J711" s="199"/>
      <c r="K711" s="199"/>
      <c r="L711" s="199"/>
      <c r="M711" s="199"/>
      <c r="N711" s="199"/>
      <c r="O711" s="199"/>
      <c r="P711" s="199"/>
      <c r="Q711" s="199"/>
      <c r="R711" s="199"/>
      <c r="S711" s="199"/>
      <c r="T711" s="199"/>
      <c r="U711" s="199"/>
      <c r="V711" s="199"/>
      <c r="W711" s="196"/>
      <c r="X711" s="196"/>
      <c r="Y711" s="196"/>
      <c r="Z711" s="196"/>
      <c r="AA711" s="196"/>
    </row>
    <row r="712" ht="15.75" customHeight="1" spans="1:27" x14ac:dyDescent="0.25">
      <c r="A712" s="196"/>
      <c r="B712" s="196"/>
      <c r="C712" s="196"/>
      <c r="D712" s="196"/>
      <c r="E712" s="196"/>
      <c r="F712" s="196"/>
      <c r="G712" s="196"/>
      <c r="H712" s="198"/>
      <c r="I712" s="199"/>
      <c r="J712" s="199"/>
      <c r="K712" s="199"/>
      <c r="L712" s="199"/>
      <c r="M712" s="199"/>
      <c r="N712" s="199"/>
      <c r="O712" s="199"/>
      <c r="P712" s="199"/>
      <c r="Q712" s="199"/>
      <c r="R712" s="199"/>
      <c r="S712" s="199"/>
      <c r="T712" s="199"/>
      <c r="U712" s="199"/>
      <c r="V712" s="199"/>
      <c r="W712" s="196"/>
      <c r="X712" s="196"/>
      <c r="Y712" s="196"/>
      <c r="Z712" s="196"/>
      <c r="AA712" s="196"/>
    </row>
    <row r="713" ht="15.75" customHeight="1" spans="1:27" x14ac:dyDescent="0.25">
      <c r="A713" s="196"/>
      <c r="B713" s="196"/>
      <c r="C713" s="196"/>
      <c r="D713" s="196"/>
      <c r="E713" s="196"/>
      <c r="F713" s="196"/>
      <c r="G713" s="196"/>
      <c r="H713" s="198"/>
      <c r="I713" s="199"/>
      <c r="J713" s="199"/>
      <c r="K713" s="199"/>
      <c r="L713" s="199"/>
      <c r="M713" s="199"/>
      <c r="N713" s="199"/>
      <c r="O713" s="199"/>
      <c r="P713" s="199"/>
      <c r="Q713" s="199"/>
      <c r="R713" s="199"/>
      <c r="S713" s="199"/>
      <c r="T713" s="199"/>
      <c r="U713" s="199"/>
      <c r="V713" s="199"/>
      <c r="W713" s="196"/>
      <c r="X713" s="196"/>
      <c r="Y713" s="196"/>
      <c r="Z713" s="196"/>
      <c r="AA713" s="196"/>
    </row>
    <row r="714" ht="15.75" customHeight="1" spans="1:27" x14ac:dyDescent="0.25">
      <c r="A714" s="196"/>
      <c r="B714" s="196"/>
      <c r="C714" s="196"/>
      <c r="D714" s="196"/>
      <c r="E714" s="196"/>
      <c r="F714" s="196"/>
      <c r="G714" s="196"/>
      <c r="H714" s="198"/>
      <c r="I714" s="199"/>
      <c r="J714" s="199"/>
      <c r="K714" s="199"/>
      <c r="L714" s="199"/>
      <c r="M714" s="199"/>
      <c r="N714" s="199"/>
      <c r="O714" s="199"/>
      <c r="P714" s="199"/>
      <c r="Q714" s="199"/>
      <c r="R714" s="199"/>
      <c r="S714" s="199"/>
      <c r="T714" s="199"/>
      <c r="U714" s="199"/>
      <c r="V714" s="199"/>
      <c r="W714" s="196"/>
      <c r="X714" s="196"/>
      <c r="Y714" s="196"/>
      <c r="Z714" s="196"/>
      <c r="AA714" s="196"/>
    </row>
    <row r="715" ht="15.75" customHeight="1" spans="1:27" x14ac:dyDescent="0.25">
      <c r="A715" s="196"/>
      <c r="B715" s="196"/>
      <c r="C715" s="196"/>
      <c r="D715" s="196"/>
      <c r="E715" s="196"/>
      <c r="F715" s="196"/>
      <c r="G715" s="196"/>
      <c r="H715" s="198"/>
      <c r="I715" s="199"/>
      <c r="J715" s="199"/>
      <c r="K715" s="199"/>
      <c r="L715" s="199"/>
      <c r="M715" s="199"/>
      <c r="N715" s="199"/>
      <c r="O715" s="199"/>
      <c r="P715" s="199"/>
      <c r="Q715" s="199"/>
      <c r="R715" s="199"/>
      <c r="S715" s="199"/>
      <c r="T715" s="199"/>
      <c r="U715" s="199"/>
      <c r="V715" s="199"/>
      <c r="W715" s="196"/>
      <c r="X715" s="196"/>
      <c r="Y715" s="196"/>
      <c r="Z715" s="196"/>
      <c r="AA715" s="196"/>
    </row>
    <row r="716" ht="15.75" customHeight="1" spans="1:27" x14ac:dyDescent="0.25">
      <c r="A716" s="196"/>
      <c r="B716" s="196"/>
      <c r="C716" s="196"/>
      <c r="D716" s="196"/>
      <c r="E716" s="196"/>
      <c r="F716" s="196"/>
      <c r="G716" s="196"/>
      <c r="H716" s="198"/>
      <c r="I716" s="199"/>
      <c r="J716" s="199"/>
      <c r="K716" s="199"/>
      <c r="L716" s="199"/>
      <c r="M716" s="199"/>
      <c r="N716" s="199"/>
      <c r="O716" s="199"/>
      <c r="P716" s="199"/>
      <c r="Q716" s="199"/>
      <c r="R716" s="199"/>
      <c r="S716" s="199"/>
      <c r="T716" s="199"/>
      <c r="U716" s="199"/>
      <c r="V716" s="199"/>
      <c r="W716" s="196"/>
      <c r="X716" s="196"/>
      <c r="Y716" s="196"/>
      <c r="Z716" s="196"/>
      <c r="AA716" s="196"/>
    </row>
    <row r="717" ht="15.75" customHeight="1" spans="1:27" x14ac:dyDescent="0.25">
      <c r="A717" s="196"/>
      <c r="B717" s="196"/>
      <c r="C717" s="196"/>
      <c r="D717" s="196"/>
      <c r="E717" s="196"/>
      <c r="F717" s="196"/>
      <c r="G717" s="196"/>
      <c r="H717" s="198"/>
      <c r="I717" s="199"/>
      <c r="J717" s="199"/>
      <c r="K717" s="199"/>
      <c r="L717" s="199"/>
      <c r="M717" s="199"/>
      <c r="N717" s="199"/>
      <c r="O717" s="199"/>
      <c r="P717" s="199"/>
      <c r="Q717" s="199"/>
      <c r="R717" s="199"/>
      <c r="S717" s="199"/>
      <c r="T717" s="199"/>
      <c r="U717" s="199"/>
      <c r="V717" s="199"/>
      <c r="W717" s="196"/>
      <c r="X717" s="196"/>
      <c r="Y717" s="196"/>
      <c r="Z717" s="196"/>
      <c r="AA717" s="196"/>
    </row>
    <row r="718" ht="15.75" customHeight="1" spans="1:27" x14ac:dyDescent="0.25">
      <c r="A718" s="196"/>
      <c r="B718" s="196"/>
      <c r="C718" s="196"/>
      <c r="D718" s="196"/>
      <c r="E718" s="196"/>
      <c r="F718" s="196"/>
      <c r="G718" s="196"/>
      <c r="H718" s="198"/>
      <c r="I718" s="199"/>
      <c r="J718" s="199"/>
      <c r="K718" s="199"/>
      <c r="L718" s="199"/>
      <c r="M718" s="199"/>
      <c r="N718" s="199"/>
      <c r="O718" s="199"/>
      <c r="P718" s="199"/>
      <c r="Q718" s="199"/>
      <c r="R718" s="199"/>
      <c r="S718" s="199"/>
      <c r="T718" s="199"/>
      <c r="U718" s="199"/>
      <c r="V718" s="199"/>
      <c r="W718" s="196"/>
      <c r="X718" s="196"/>
      <c r="Y718" s="196"/>
      <c r="Z718" s="196"/>
      <c r="AA718" s="196"/>
    </row>
    <row r="719" ht="15.75" customHeight="1" spans="1:27" x14ac:dyDescent="0.25">
      <c r="A719" s="196"/>
      <c r="B719" s="196"/>
      <c r="C719" s="196"/>
      <c r="D719" s="196"/>
      <c r="E719" s="196"/>
      <c r="F719" s="196"/>
      <c r="G719" s="196"/>
      <c r="H719" s="198"/>
      <c r="I719" s="199"/>
      <c r="J719" s="199"/>
      <c r="K719" s="199"/>
      <c r="L719" s="199"/>
      <c r="M719" s="199"/>
      <c r="N719" s="199"/>
      <c r="O719" s="199"/>
      <c r="P719" s="199"/>
      <c r="Q719" s="199"/>
      <c r="R719" s="199"/>
      <c r="S719" s="199"/>
      <c r="T719" s="199"/>
      <c r="U719" s="199"/>
      <c r="V719" s="199"/>
      <c r="W719" s="196"/>
      <c r="X719" s="196"/>
      <c r="Y719" s="196"/>
      <c r="Z719" s="196"/>
      <c r="AA719" s="196"/>
    </row>
    <row r="720" ht="15.75" customHeight="1" spans="1:27" x14ac:dyDescent="0.25">
      <c r="A720" s="196"/>
      <c r="B720" s="196"/>
      <c r="C720" s="196"/>
      <c r="D720" s="196"/>
      <c r="E720" s="196"/>
      <c r="F720" s="196"/>
      <c r="G720" s="196"/>
      <c r="H720" s="198"/>
      <c r="I720" s="199"/>
      <c r="J720" s="199"/>
      <c r="K720" s="199"/>
      <c r="L720" s="199"/>
      <c r="M720" s="199"/>
      <c r="N720" s="199"/>
      <c r="O720" s="199"/>
      <c r="P720" s="199"/>
      <c r="Q720" s="199"/>
      <c r="R720" s="199"/>
      <c r="S720" s="199"/>
      <c r="T720" s="199"/>
      <c r="U720" s="199"/>
      <c r="V720" s="199"/>
      <c r="W720" s="196"/>
      <c r="X720" s="196"/>
      <c r="Y720" s="196"/>
      <c r="Z720" s="196"/>
      <c r="AA720" s="196"/>
    </row>
    <row r="721" ht="15.75" customHeight="1" spans="1:27" x14ac:dyDescent="0.25">
      <c r="A721" s="196"/>
      <c r="B721" s="196"/>
      <c r="C721" s="196"/>
      <c r="D721" s="196"/>
      <c r="E721" s="196"/>
      <c r="F721" s="196"/>
      <c r="G721" s="196"/>
      <c r="H721" s="198"/>
      <c r="I721" s="199"/>
      <c r="J721" s="199"/>
      <c r="K721" s="199"/>
      <c r="L721" s="199"/>
      <c r="M721" s="199"/>
      <c r="N721" s="199"/>
      <c r="O721" s="199"/>
      <c r="P721" s="199"/>
      <c r="Q721" s="199"/>
      <c r="R721" s="199"/>
      <c r="S721" s="199"/>
      <c r="T721" s="199"/>
      <c r="U721" s="199"/>
      <c r="V721" s="199"/>
      <c r="W721" s="196"/>
      <c r="X721" s="196"/>
      <c r="Y721" s="196"/>
      <c r="Z721" s="196"/>
      <c r="AA721" s="196"/>
    </row>
    <row r="722" ht="15.75" customHeight="1" spans="1:27" x14ac:dyDescent="0.25">
      <c r="A722" s="196"/>
      <c r="B722" s="196"/>
      <c r="C722" s="196"/>
      <c r="D722" s="196"/>
      <c r="E722" s="196"/>
      <c r="F722" s="196"/>
      <c r="G722" s="196"/>
      <c r="H722" s="198"/>
      <c r="I722" s="199"/>
      <c r="J722" s="199"/>
      <c r="K722" s="199"/>
      <c r="L722" s="199"/>
      <c r="M722" s="199"/>
      <c r="N722" s="199"/>
      <c r="O722" s="199"/>
      <c r="P722" s="199"/>
      <c r="Q722" s="199"/>
      <c r="R722" s="199"/>
      <c r="S722" s="199"/>
      <c r="T722" s="199"/>
      <c r="U722" s="199"/>
      <c r="V722" s="199"/>
      <c r="W722" s="196"/>
      <c r="X722" s="196"/>
      <c r="Y722" s="196"/>
      <c r="Z722" s="196"/>
      <c r="AA722" s="196"/>
    </row>
    <row r="723" ht="15.75" customHeight="1" spans="1:27" x14ac:dyDescent="0.25">
      <c r="A723" s="196"/>
      <c r="B723" s="196"/>
      <c r="C723" s="196"/>
      <c r="D723" s="196"/>
      <c r="E723" s="196"/>
      <c r="F723" s="196"/>
      <c r="G723" s="196"/>
      <c r="H723" s="198"/>
      <c r="I723" s="199"/>
      <c r="J723" s="199"/>
      <c r="K723" s="199"/>
      <c r="L723" s="199"/>
      <c r="M723" s="199"/>
      <c r="N723" s="199"/>
      <c r="O723" s="199"/>
      <c r="P723" s="199"/>
      <c r="Q723" s="199"/>
      <c r="R723" s="199"/>
      <c r="S723" s="199"/>
      <c r="T723" s="199"/>
      <c r="U723" s="199"/>
      <c r="V723" s="199"/>
      <c r="W723" s="196"/>
      <c r="X723" s="196"/>
      <c r="Y723" s="196"/>
      <c r="Z723" s="196"/>
      <c r="AA723" s="196"/>
    </row>
    <row r="724" ht="15.75" customHeight="1" spans="1:27" x14ac:dyDescent="0.25">
      <c r="A724" s="196"/>
      <c r="B724" s="196"/>
      <c r="C724" s="196"/>
      <c r="D724" s="196"/>
      <c r="E724" s="196"/>
      <c r="F724" s="196"/>
      <c r="G724" s="196"/>
      <c r="H724" s="198"/>
      <c r="I724" s="199"/>
      <c r="J724" s="199"/>
      <c r="K724" s="199"/>
      <c r="L724" s="199"/>
      <c r="M724" s="199"/>
      <c r="N724" s="199"/>
      <c r="O724" s="199"/>
      <c r="P724" s="199"/>
      <c r="Q724" s="199"/>
      <c r="R724" s="199"/>
      <c r="S724" s="199"/>
      <c r="T724" s="199"/>
      <c r="U724" s="199"/>
      <c r="V724" s="199"/>
      <c r="W724" s="196"/>
      <c r="X724" s="196"/>
      <c r="Y724" s="196"/>
      <c r="Z724" s="196"/>
      <c r="AA724" s="196"/>
    </row>
    <row r="725" ht="15.75" customHeight="1" spans="1:27" x14ac:dyDescent="0.25">
      <c r="A725" s="196"/>
      <c r="B725" s="196"/>
      <c r="C725" s="196"/>
      <c r="D725" s="196"/>
      <c r="E725" s="196"/>
      <c r="F725" s="196"/>
      <c r="G725" s="196"/>
      <c r="H725" s="198"/>
      <c r="I725" s="199"/>
      <c r="J725" s="199"/>
      <c r="K725" s="199"/>
      <c r="L725" s="199"/>
      <c r="M725" s="199"/>
      <c r="N725" s="199"/>
      <c r="O725" s="199"/>
      <c r="P725" s="199"/>
      <c r="Q725" s="199"/>
      <c r="R725" s="199"/>
      <c r="S725" s="199"/>
      <c r="T725" s="199"/>
      <c r="U725" s="199"/>
      <c r="V725" s="199"/>
      <c r="W725" s="196"/>
      <c r="X725" s="196"/>
      <c r="Y725" s="196"/>
      <c r="Z725" s="196"/>
      <c r="AA725" s="196"/>
    </row>
    <row r="726" ht="15.75" customHeight="1" spans="1:27" x14ac:dyDescent="0.25">
      <c r="A726" s="196"/>
      <c r="B726" s="196"/>
      <c r="C726" s="196"/>
      <c r="D726" s="196"/>
      <c r="E726" s="196"/>
      <c r="F726" s="196"/>
      <c r="G726" s="196"/>
      <c r="H726" s="198"/>
      <c r="I726" s="199"/>
      <c r="J726" s="199"/>
      <c r="K726" s="199"/>
      <c r="L726" s="199"/>
      <c r="M726" s="199"/>
      <c r="N726" s="199"/>
      <c r="O726" s="199"/>
      <c r="P726" s="199"/>
      <c r="Q726" s="199"/>
      <c r="R726" s="199"/>
      <c r="S726" s="199"/>
      <c r="T726" s="199"/>
      <c r="U726" s="199"/>
      <c r="V726" s="199"/>
      <c r="W726" s="196"/>
      <c r="X726" s="196"/>
      <c r="Y726" s="196"/>
      <c r="Z726" s="196"/>
      <c r="AA726" s="196"/>
    </row>
    <row r="727" ht="15.75" customHeight="1" spans="1:27" x14ac:dyDescent="0.25">
      <c r="A727" s="196"/>
      <c r="B727" s="196"/>
      <c r="C727" s="196"/>
      <c r="D727" s="196"/>
      <c r="E727" s="196"/>
      <c r="F727" s="196"/>
      <c r="G727" s="196"/>
      <c r="H727" s="198"/>
      <c r="I727" s="199"/>
      <c r="J727" s="199"/>
      <c r="K727" s="199"/>
      <c r="L727" s="199"/>
      <c r="M727" s="199"/>
      <c r="N727" s="199"/>
      <c r="O727" s="199"/>
      <c r="P727" s="199"/>
      <c r="Q727" s="199"/>
      <c r="R727" s="199"/>
      <c r="S727" s="199"/>
      <c r="T727" s="199"/>
      <c r="U727" s="199"/>
      <c r="V727" s="199"/>
      <c r="W727" s="196"/>
      <c r="X727" s="196"/>
      <c r="Y727" s="196"/>
      <c r="Z727" s="196"/>
      <c r="AA727" s="196"/>
    </row>
    <row r="728" ht="15.75" customHeight="1" spans="1:27" x14ac:dyDescent="0.25">
      <c r="A728" s="196"/>
      <c r="B728" s="196"/>
      <c r="C728" s="196"/>
      <c r="D728" s="196"/>
      <c r="E728" s="196"/>
      <c r="F728" s="196"/>
      <c r="G728" s="196"/>
      <c r="H728" s="198"/>
      <c r="I728" s="199"/>
      <c r="J728" s="199"/>
      <c r="K728" s="199"/>
      <c r="L728" s="199"/>
      <c r="M728" s="199"/>
      <c r="N728" s="199"/>
      <c r="O728" s="199"/>
      <c r="P728" s="199"/>
      <c r="Q728" s="199"/>
      <c r="R728" s="199"/>
      <c r="S728" s="199"/>
      <c r="T728" s="199"/>
      <c r="U728" s="199"/>
      <c r="V728" s="199"/>
      <c r="W728" s="196"/>
      <c r="X728" s="196"/>
      <c r="Y728" s="196"/>
      <c r="Z728" s="196"/>
      <c r="AA728" s="196"/>
    </row>
    <row r="729" ht="15.75" customHeight="1" spans="1:27" x14ac:dyDescent="0.25">
      <c r="A729" s="196"/>
      <c r="B729" s="196"/>
      <c r="C729" s="196"/>
      <c r="D729" s="196"/>
      <c r="E729" s="196"/>
      <c r="F729" s="196"/>
      <c r="G729" s="196"/>
      <c r="H729" s="198"/>
      <c r="I729" s="199"/>
      <c r="J729" s="199"/>
      <c r="K729" s="199"/>
      <c r="L729" s="199"/>
      <c r="M729" s="199"/>
      <c r="N729" s="199"/>
      <c r="O729" s="199"/>
      <c r="P729" s="199"/>
      <c r="Q729" s="199"/>
      <c r="R729" s="199"/>
      <c r="S729" s="199"/>
      <c r="T729" s="199"/>
      <c r="U729" s="199"/>
      <c r="V729" s="199"/>
      <c r="W729" s="196"/>
      <c r="X729" s="196"/>
      <c r="Y729" s="196"/>
      <c r="Z729" s="196"/>
      <c r="AA729" s="196"/>
    </row>
    <row r="730" ht="15.75" customHeight="1" spans="1:27" x14ac:dyDescent="0.25">
      <c r="A730" s="196"/>
      <c r="B730" s="196"/>
      <c r="C730" s="196"/>
      <c r="D730" s="196"/>
      <c r="E730" s="196"/>
      <c r="F730" s="196"/>
      <c r="G730" s="196"/>
      <c r="H730" s="198"/>
      <c r="I730" s="199"/>
      <c r="J730" s="199"/>
      <c r="K730" s="199"/>
      <c r="L730" s="199"/>
      <c r="M730" s="199"/>
      <c r="N730" s="199"/>
      <c r="O730" s="199"/>
      <c r="P730" s="199"/>
      <c r="Q730" s="199"/>
      <c r="R730" s="199"/>
      <c r="S730" s="199"/>
      <c r="T730" s="199"/>
      <c r="U730" s="199"/>
      <c r="V730" s="199"/>
      <c r="W730" s="196"/>
      <c r="X730" s="196"/>
      <c r="Y730" s="196"/>
      <c r="Z730" s="196"/>
      <c r="AA730" s="196"/>
    </row>
    <row r="731" ht="15.75" customHeight="1" spans="1:27" x14ac:dyDescent="0.25">
      <c r="A731" s="196"/>
      <c r="B731" s="196"/>
      <c r="C731" s="196"/>
      <c r="D731" s="196"/>
      <c r="E731" s="196"/>
      <c r="F731" s="196"/>
      <c r="G731" s="196"/>
      <c r="H731" s="198"/>
      <c r="I731" s="199"/>
      <c r="J731" s="199"/>
      <c r="K731" s="199"/>
      <c r="L731" s="199"/>
      <c r="M731" s="199"/>
      <c r="N731" s="199"/>
      <c r="O731" s="199"/>
      <c r="P731" s="199"/>
      <c r="Q731" s="199"/>
      <c r="R731" s="199"/>
      <c r="S731" s="199"/>
      <c r="T731" s="199"/>
      <c r="U731" s="199"/>
      <c r="V731" s="199"/>
      <c r="W731" s="196"/>
      <c r="X731" s="196"/>
      <c r="Y731" s="196"/>
      <c r="Z731" s="196"/>
      <c r="AA731" s="196"/>
    </row>
    <row r="732" ht="15.75" customHeight="1" spans="1:27" x14ac:dyDescent="0.25">
      <c r="A732" s="196"/>
      <c r="B732" s="196"/>
      <c r="C732" s="196"/>
      <c r="D732" s="196"/>
      <c r="E732" s="196"/>
      <c r="F732" s="196"/>
      <c r="G732" s="196"/>
      <c r="H732" s="198"/>
      <c r="I732" s="199"/>
      <c r="J732" s="199"/>
      <c r="K732" s="199"/>
      <c r="L732" s="199"/>
      <c r="M732" s="199"/>
      <c r="N732" s="199"/>
      <c r="O732" s="199"/>
      <c r="P732" s="199"/>
      <c r="Q732" s="199"/>
      <c r="R732" s="199"/>
      <c r="S732" s="199"/>
      <c r="T732" s="199"/>
      <c r="U732" s="199"/>
      <c r="V732" s="199"/>
      <c r="W732" s="196"/>
      <c r="X732" s="196"/>
      <c r="Y732" s="196"/>
      <c r="Z732" s="196"/>
      <c r="AA732" s="196"/>
    </row>
    <row r="733" ht="15.75" customHeight="1" spans="1:27" x14ac:dyDescent="0.25">
      <c r="A733" s="196"/>
      <c r="B733" s="196"/>
      <c r="C733" s="196"/>
      <c r="D733" s="196"/>
      <c r="E733" s="196"/>
      <c r="F733" s="196"/>
      <c r="G733" s="196"/>
      <c r="H733" s="198"/>
      <c r="I733" s="199"/>
      <c r="J733" s="199"/>
      <c r="K733" s="199"/>
      <c r="L733" s="199"/>
      <c r="M733" s="199"/>
      <c r="N733" s="199"/>
      <c r="O733" s="199"/>
      <c r="P733" s="199"/>
      <c r="Q733" s="199"/>
      <c r="R733" s="199"/>
      <c r="S733" s="199"/>
      <c r="T733" s="199"/>
      <c r="U733" s="199"/>
      <c r="V733" s="199"/>
      <c r="W733" s="196"/>
      <c r="X733" s="196"/>
      <c r="Y733" s="196"/>
      <c r="Z733" s="196"/>
      <c r="AA733" s="196"/>
    </row>
    <row r="734" ht="15.75" customHeight="1" spans="1:27" x14ac:dyDescent="0.25">
      <c r="A734" s="196"/>
      <c r="B734" s="196"/>
      <c r="C734" s="196"/>
      <c r="D734" s="196"/>
      <c r="E734" s="196"/>
      <c r="F734" s="196"/>
      <c r="G734" s="196"/>
      <c r="H734" s="198"/>
      <c r="I734" s="199"/>
      <c r="J734" s="199"/>
      <c r="K734" s="199"/>
      <c r="L734" s="199"/>
      <c r="M734" s="199"/>
      <c r="N734" s="199"/>
      <c r="O734" s="199"/>
      <c r="P734" s="199"/>
      <c r="Q734" s="199"/>
      <c r="R734" s="199"/>
      <c r="S734" s="199"/>
      <c r="T734" s="199"/>
      <c r="U734" s="199"/>
      <c r="V734" s="199"/>
      <c r="W734" s="196"/>
      <c r="X734" s="196"/>
      <c r="Y734" s="196"/>
      <c r="Z734" s="196"/>
      <c r="AA734" s="196"/>
    </row>
    <row r="735" ht="15.75" customHeight="1" spans="1:27" x14ac:dyDescent="0.25">
      <c r="A735" s="196"/>
      <c r="B735" s="196"/>
      <c r="C735" s="196"/>
      <c r="D735" s="196"/>
      <c r="E735" s="196"/>
      <c r="F735" s="196"/>
      <c r="G735" s="196"/>
      <c r="H735" s="198"/>
      <c r="I735" s="199"/>
      <c r="J735" s="199"/>
      <c r="K735" s="199"/>
      <c r="L735" s="199"/>
      <c r="M735" s="199"/>
      <c r="N735" s="199"/>
      <c r="O735" s="199"/>
      <c r="P735" s="199"/>
      <c r="Q735" s="199"/>
      <c r="R735" s="199"/>
      <c r="S735" s="199"/>
      <c r="T735" s="199"/>
      <c r="U735" s="199"/>
      <c r="V735" s="199"/>
      <c r="W735" s="196"/>
      <c r="X735" s="196"/>
      <c r="Y735" s="196"/>
      <c r="Z735" s="196"/>
      <c r="AA735" s="196"/>
    </row>
    <row r="736" ht="15.75" customHeight="1" spans="1:27" x14ac:dyDescent="0.25">
      <c r="A736" s="196"/>
      <c r="B736" s="196"/>
      <c r="C736" s="196"/>
      <c r="D736" s="196"/>
      <c r="E736" s="196"/>
      <c r="F736" s="196"/>
      <c r="G736" s="196"/>
      <c r="H736" s="198"/>
      <c r="I736" s="199"/>
      <c r="J736" s="199"/>
      <c r="K736" s="199"/>
      <c r="L736" s="199"/>
      <c r="M736" s="199"/>
      <c r="N736" s="199"/>
      <c r="O736" s="199"/>
      <c r="P736" s="199"/>
      <c r="Q736" s="199"/>
      <c r="R736" s="199"/>
      <c r="S736" s="199"/>
      <c r="T736" s="199"/>
      <c r="U736" s="199"/>
      <c r="V736" s="199"/>
      <c r="W736" s="196"/>
      <c r="X736" s="196"/>
      <c r="Y736" s="196"/>
      <c r="Z736" s="196"/>
      <c r="AA736" s="196"/>
    </row>
    <row r="737" ht="15.75" customHeight="1" spans="1:27" x14ac:dyDescent="0.25">
      <c r="A737" s="196"/>
      <c r="B737" s="196"/>
      <c r="C737" s="196"/>
      <c r="D737" s="196"/>
      <c r="E737" s="196"/>
      <c r="F737" s="196"/>
      <c r="G737" s="196"/>
      <c r="H737" s="198"/>
      <c r="I737" s="199"/>
      <c r="J737" s="199"/>
      <c r="K737" s="199"/>
      <c r="L737" s="199"/>
      <c r="M737" s="199"/>
      <c r="N737" s="199"/>
      <c r="O737" s="199"/>
      <c r="P737" s="199"/>
      <c r="Q737" s="199"/>
      <c r="R737" s="199"/>
      <c r="S737" s="199"/>
      <c r="T737" s="199"/>
      <c r="U737" s="199"/>
      <c r="V737" s="199"/>
      <c r="W737" s="196"/>
      <c r="X737" s="196"/>
      <c r="Y737" s="196"/>
      <c r="Z737" s="196"/>
      <c r="AA737" s="196"/>
    </row>
    <row r="738" ht="15.75" customHeight="1" spans="1:27" x14ac:dyDescent="0.25">
      <c r="A738" s="196"/>
      <c r="B738" s="196"/>
      <c r="C738" s="196"/>
      <c r="D738" s="196"/>
      <c r="E738" s="196"/>
      <c r="F738" s="196"/>
      <c r="G738" s="196"/>
      <c r="H738" s="198"/>
      <c r="I738" s="199"/>
      <c r="J738" s="199"/>
      <c r="K738" s="199"/>
      <c r="L738" s="199"/>
      <c r="M738" s="199"/>
      <c r="N738" s="199"/>
      <c r="O738" s="199"/>
      <c r="P738" s="199"/>
      <c r="Q738" s="199"/>
      <c r="R738" s="199"/>
      <c r="S738" s="199"/>
      <c r="T738" s="199"/>
      <c r="U738" s="199"/>
      <c r="V738" s="199"/>
      <c r="W738" s="196"/>
      <c r="X738" s="196"/>
      <c r="Y738" s="196"/>
      <c r="Z738" s="196"/>
      <c r="AA738" s="196"/>
    </row>
    <row r="739" ht="15.75" customHeight="1" spans="1:27" x14ac:dyDescent="0.25">
      <c r="A739" s="196"/>
      <c r="B739" s="196"/>
      <c r="C739" s="196"/>
      <c r="D739" s="196"/>
      <c r="E739" s="196"/>
      <c r="F739" s="196"/>
      <c r="G739" s="196"/>
      <c r="H739" s="198"/>
      <c r="I739" s="199"/>
      <c r="J739" s="199"/>
      <c r="K739" s="199"/>
      <c r="L739" s="199"/>
      <c r="M739" s="199"/>
      <c r="N739" s="199"/>
      <c r="O739" s="199"/>
      <c r="P739" s="199"/>
      <c r="Q739" s="199"/>
      <c r="R739" s="199"/>
      <c r="S739" s="199"/>
      <c r="T739" s="199"/>
      <c r="U739" s="199"/>
      <c r="V739" s="199"/>
      <c r="W739" s="196"/>
      <c r="X739" s="196"/>
      <c r="Y739" s="196"/>
      <c r="Z739" s="196"/>
      <c r="AA739" s="196"/>
    </row>
    <row r="740" ht="15.75" customHeight="1" spans="1:27" x14ac:dyDescent="0.25">
      <c r="A740" s="196"/>
      <c r="B740" s="196"/>
      <c r="C740" s="196"/>
      <c r="D740" s="196"/>
      <c r="E740" s="196"/>
      <c r="F740" s="196"/>
      <c r="G740" s="196"/>
      <c r="H740" s="198"/>
      <c r="I740" s="199"/>
      <c r="J740" s="199"/>
      <c r="K740" s="199"/>
      <c r="L740" s="199"/>
      <c r="M740" s="199"/>
      <c r="N740" s="199"/>
      <c r="O740" s="199"/>
      <c r="P740" s="199"/>
      <c r="Q740" s="199"/>
      <c r="R740" s="199"/>
      <c r="S740" s="199"/>
      <c r="T740" s="199"/>
      <c r="U740" s="199"/>
      <c r="V740" s="199"/>
      <c r="W740" s="196"/>
      <c r="X740" s="196"/>
      <c r="Y740" s="196"/>
      <c r="Z740" s="196"/>
      <c r="AA740" s="196"/>
    </row>
    <row r="741" ht="15.75" customHeight="1" spans="1:27" x14ac:dyDescent="0.25">
      <c r="A741" s="196"/>
      <c r="B741" s="196"/>
      <c r="C741" s="196"/>
      <c r="D741" s="196"/>
      <c r="E741" s="196"/>
      <c r="F741" s="196"/>
      <c r="G741" s="196"/>
      <c r="H741" s="198"/>
      <c r="I741" s="199"/>
      <c r="J741" s="199"/>
      <c r="K741" s="199"/>
      <c r="L741" s="199"/>
      <c r="M741" s="199"/>
      <c r="N741" s="199"/>
      <c r="O741" s="199"/>
      <c r="P741" s="199"/>
      <c r="Q741" s="199"/>
      <c r="R741" s="199"/>
      <c r="S741" s="199"/>
      <c r="T741" s="199"/>
      <c r="U741" s="199"/>
      <c r="V741" s="199"/>
      <c r="W741" s="196"/>
      <c r="X741" s="196"/>
      <c r="Y741" s="196"/>
      <c r="Z741" s="196"/>
      <c r="AA741" s="196"/>
    </row>
    <row r="742" ht="15.75" customHeight="1" spans="1:27" x14ac:dyDescent="0.25">
      <c r="A742" s="196"/>
      <c r="B742" s="196"/>
      <c r="C742" s="196"/>
      <c r="D742" s="196"/>
      <c r="E742" s="196"/>
      <c r="F742" s="196"/>
      <c r="G742" s="196"/>
      <c r="H742" s="198"/>
      <c r="I742" s="199"/>
      <c r="J742" s="199"/>
      <c r="K742" s="199"/>
      <c r="L742" s="199"/>
      <c r="M742" s="199"/>
      <c r="N742" s="199"/>
      <c r="O742" s="199"/>
      <c r="P742" s="199"/>
      <c r="Q742" s="199"/>
      <c r="R742" s="199"/>
      <c r="S742" s="199"/>
      <c r="T742" s="199"/>
      <c r="U742" s="199"/>
      <c r="V742" s="199"/>
      <c r="W742" s="196"/>
      <c r="X742" s="196"/>
      <c r="Y742" s="196"/>
      <c r="Z742" s="196"/>
      <c r="AA742" s="196"/>
    </row>
    <row r="743" ht="15.75" customHeight="1" spans="1:27" x14ac:dyDescent="0.25">
      <c r="A743" s="196"/>
      <c r="B743" s="196"/>
      <c r="C743" s="196"/>
      <c r="D743" s="196"/>
      <c r="E743" s="196"/>
      <c r="F743" s="196"/>
      <c r="G743" s="196"/>
      <c r="H743" s="198"/>
      <c r="I743" s="199"/>
      <c r="J743" s="199"/>
      <c r="K743" s="199"/>
      <c r="L743" s="199"/>
      <c r="M743" s="199"/>
      <c r="N743" s="199"/>
      <c r="O743" s="199"/>
      <c r="P743" s="199"/>
      <c r="Q743" s="199"/>
      <c r="R743" s="199"/>
      <c r="S743" s="199"/>
      <c r="T743" s="199"/>
      <c r="U743" s="199"/>
      <c r="V743" s="199"/>
      <c r="W743" s="196"/>
      <c r="X743" s="196"/>
      <c r="Y743" s="196"/>
      <c r="Z743" s="196"/>
      <c r="AA743" s="196"/>
    </row>
    <row r="744" ht="15.75" customHeight="1" spans="1:27" x14ac:dyDescent="0.25">
      <c r="A744" s="196"/>
      <c r="B744" s="196"/>
      <c r="C744" s="196"/>
      <c r="D744" s="196"/>
      <c r="E744" s="196"/>
      <c r="F744" s="196"/>
      <c r="G744" s="196"/>
      <c r="H744" s="198"/>
      <c r="I744" s="199"/>
      <c r="J744" s="199"/>
      <c r="K744" s="199"/>
      <c r="L744" s="199"/>
      <c r="M744" s="199"/>
      <c r="N744" s="199"/>
      <c r="O744" s="199"/>
      <c r="P744" s="199"/>
      <c r="Q744" s="199"/>
      <c r="R744" s="199"/>
      <c r="S744" s="199"/>
      <c r="T744" s="199"/>
      <c r="U744" s="199"/>
      <c r="V744" s="199"/>
      <c r="W744" s="196"/>
      <c r="X744" s="196"/>
      <c r="Y744" s="196"/>
      <c r="Z744" s="196"/>
      <c r="AA744" s="196"/>
    </row>
    <row r="745" ht="15.75" customHeight="1" spans="1:27" x14ac:dyDescent="0.25">
      <c r="A745" s="196"/>
      <c r="B745" s="196"/>
      <c r="C745" s="196"/>
      <c r="D745" s="196"/>
      <c r="E745" s="196"/>
      <c r="F745" s="196"/>
      <c r="G745" s="196"/>
      <c r="H745" s="198"/>
      <c r="I745" s="199"/>
      <c r="J745" s="199"/>
      <c r="K745" s="199"/>
      <c r="L745" s="199"/>
      <c r="M745" s="199"/>
      <c r="N745" s="199"/>
      <c r="O745" s="199"/>
      <c r="P745" s="199"/>
      <c r="Q745" s="199"/>
      <c r="R745" s="199"/>
      <c r="S745" s="199"/>
      <c r="T745" s="199"/>
      <c r="U745" s="199"/>
      <c r="V745" s="199"/>
      <c r="W745" s="196"/>
      <c r="X745" s="196"/>
      <c r="Y745" s="196"/>
      <c r="Z745" s="196"/>
      <c r="AA745" s="196"/>
    </row>
    <row r="746" ht="15.75" customHeight="1" spans="1:27" x14ac:dyDescent="0.25">
      <c r="A746" s="196"/>
      <c r="B746" s="196"/>
      <c r="C746" s="196"/>
      <c r="D746" s="196"/>
      <c r="E746" s="196"/>
      <c r="F746" s="196"/>
      <c r="G746" s="196"/>
      <c r="H746" s="198"/>
      <c r="I746" s="199"/>
      <c r="J746" s="199"/>
      <c r="K746" s="199"/>
      <c r="L746" s="199"/>
      <c r="M746" s="199"/>
      <c r="N746" s="199"/>
      <c r="O746" s="199"/>
      <c r="P746" s="199"/>
      <c r="Q746" s="199"/>
      <c r="R746" s="199"/>
      <c r="S746" s="199"/>
      <c r="T746" s="199"/>
      <c r="U746" s="199"/>
      <c r="V746" s="199"/>
      <c r="W746" s="196"/>
      <c r="X746" s="196"/>
      <c r="Y746" s="196"/>
      <c r="Z746" s="196"/>
      <c r="AA746" s="196"/>
    </row>
    <row r="747" ht="15.75" customHeight="1" spans="1:27" x14ac:dyDescent="0.25">
      <c r="A747" s="196"/>
      <c r="B747" s="196"/>
      <c r="C747" s="196"/>
      <c r="D747" s="196"/>
      <c r="E747" s="196"/>
      <c r="F747" s="196"/>
      <c r="G747" s="196"/>
      <c r="H747" s="198"/>
      <c r="I747" s="199"/>
      <c r="J747" s="199"/>
      <c r="K747" s="199"/>
      <c r="L747" s="199"/>
      <c r="M747" s="199"/>
      <c r="N747" s="199"/>
      <c r="O747" s="199"/>
      <c r="P747" s="199"/>
      <c r="Q747" s="199"/>
      <c r="R747" s="199"/>
      <c r="S747" s="199"/>
      <c r="T747" s="199"/>
      <c r="U747" s="199"/>
      <c r="V747" s="199"/>
      <c r="W747" s="196"/>
      <c r="X747" s="196"/>
      <c r="Y747" s="196"/>
      <c r="Z747" s="196"/>
      <c r="AA747" s="196"/>
    </row>
    <row r="748" ht="15.75" customHeight="1" spans="1:27" x14ac:dyDescent="0.25">
      <c r="A748" s="196"/>
      <c r="B748" s="196"/>
      <c r="C748" s="196"/>
      <c r="D748" s="196"/>
      <c r="E748" s="196"/>
      <c r="F748" s="196"/>
      <c r="G748" s="196"/>
      <c r="H748" s="198"/>
      <c r="I748" s="199"/>
      <c r="J748" s="199"/>
      <c r="K748" s="199"/>
      <c r="L748" s="199"/>
      <c r="M748" s="199"/>
      <c r="N748" s="199"/>
      <c r="O748" s="199"/>
      <c r="P748" s="199"/>
      <c r="Q748" s="199"/>
      <c r="R748" s="199"/>
      <c r="S748" s="199"/>
      <c r="T748" s="199"/>
      <c r="U748" s="199"/>
      <c r="V748" s="199"/>
      <c r="W748" s="196"/>
      <c r="X748" s="196"/>
      <c r="Y748" s="196"/>
      <c r="Z748" s="196"/>
      <c r="AA748" s="196"/>
    </row>
    <row r="749" ht="15.75" customHeight="1" spans="1:27" x14ac:dyDescent="0.25">
      <c r="A749" s="196"/>
      <c r="B749" s="196"/>
      <c r="C749" s="196"/>
      <c r="D749" s="196"/>
      <c r="E749" s="196"/>
      <c r="F749" s="196"/>
      <c r="G749" s="196"/>
      <c r="H749" s="198"/>
      <c r="I749" s="199"/>
      <c r="J749" s="199"/>
      <c r="K749" s="199"/>
      <c r="L749" s="199"/>
      <c r="M749" s="199"/>
      <c r="N749" s="199"/>
      <c r="O749" s="199"/>
      <c r="P749" s="199"/>
      <c r="Q749" s="199"/>
      <c r="R749" s="199"/>
      <c r="S749" s="199"/>
      <c r="T749" s="199"/>
      <c r="U749" s="199"/>
      <c r="V749" s="199"/>
      <c r="W749" s="196"/>
      <c r="X749" s="196"/>
      <c r="Y749" s="196"/>
      <c r="Z749" s="196"/>
      <c r="AA749" s="196"/>
    </row>
    <row r="750" ht="15.75" customHeight="1" spans="1:27" x14ac:dyDescent="0.25">
      <c r="A750" s="196"/>
      <c r="B750" s="196"/>
      <c r="C750" s="196"/>
      <c r="D750" s="196"/>
      <c r="E750" s="196"/>
      <c r="F750" s="196"/>
      <c r="G750" s="196"/>
      <c r="H750" s="198"/>
      <c r="I750" s="199"/>
      <c r="J750" s="199"/>
      <c r="K750" s="199"/>
      <c r="L750" s="199"/>
      <c r="M750" s="199"/>
      <c r="N750" s="199"/>
      <c r="O750" s="199"/>
      <c r="P750" s="199"/>
      <c r="Q750" s="199"/>
      <c r="R750" s="199"/>
      <c r="S750" s="199"/>
      <c r="T750" s="199"/>
      <c r="U750" s="199"/>
      <c r="V750" s="199"/>
      <c r="W750" s="196"/>
      <c r="X750" s="196"/>
      <c r="Y750" s="196"/>
      <c r="Z750" s="196"/>
      <c r="AA750" s="196"/>
    </row>
    <row r="751" ht="15.75" customHeight="1" spans="1:27" x14ac:dyDescent="0.25">
      <c r="A751" s="196"/>
      <c r="B751" s="196"/>
      <c r="C751" s="196"/>
      <c r="D751" s="196"/>
      <c r="E751" s="196"/>
      <c r="F751" s="196"/>
      <c r="G751" s="196"/>
      <c r="H751" s="198"/>
      <c r="I751" s="199"/>
      <c r="J751" s="199"/>
      <c r="K751" s="199"/>
      <c r="L751" s="199"/>
      <c r="M751" s="199"/>
      <c r="N751" s="199"/>
      <c r="O751" s="199"/>
      <c r="P751" s="199"/>
      <c r="Q751" s="199"/>
      <c r="R751" s="199"/>
      <c r="S751" s="199"/>
      <c r="T751" s="199"/>
      <c r="U751" s="199"/>
      <c r="V751" s="199"/>
      <c r="W751" s="196"/>
      <c r="X751" s="196"/>
      <c r="Y751" s="196"/>
      <c r="Z751" s="196"/>
      <c r="AA751" s="196"/>
    </row>
    <row r="752" ht="15.75" customHeight="1" spans="1:27" x14ac:dyDescent="0.25">
      <c r="A752" s="196"/>
      <c r="B752" s="196"/>
      <c r="C752" s="196"/>
      <c r="D752" s="196"/>
      <c r="E752" s="196"/>
      <c r="F752" s="196"/>
      <c r="G752" s="196"/>
      <c r="H752" s="198"/>
      <c r="I752" s="199"/>
      <c r="J752" s="199"/>
      <c r="K752" s="199"/>
      <c r="L752" s="199"/>
      <c r="M752" s="199"/>
      <c r="N752" s="199"/>
      <c r="O752" s="199"/>
      <c r="P752" s="199"/>
      <c r="Q752" s="199"/>
      <c r="R752" s="199"/>
      <c r="S752" s="199"/>
      <c r="T752" s="199"/>
      <c r="U752" s="199"/>
      <c r="V752" s="199"/>
      <c r="W752" s="196"/>
      <c r="X752" s="196"/>
      <c r="Y752" s="196"/>
      <c r="Z752" s="196"/>
      <c r="AA752" s="196"/>
    </row>
    <row r="753" ht="15.75" customHeight="1" spans="1:27" x14ac:dyDescent="0.25">
      <c r="A753" s="196"/>
      <c r="B753" s="196"/>
      <c r="C753" s="196"/>
      <c r="D753" s="196"/>
      <c r="E753" s="196"/>
      <c r="F753" s="196"/>
      <c r="G753" s="196"/>
      <c r="H753" s="198"/>
      <c r="I753" s="199"/>
      <c r="J753" s="199"/>
      <c r="K753" s="199"/>
      <c r="L753" s="199"/>
      <c r="M753" s="199"/>
      <c r="N753" s="199"/>
      <c r="O753" s="199"/>
      <c r="P753" s="199"/>
      <c r="Q753" s="199"/>
      <c r="R753" s="199"/>
      <c r="S753" s="199"/>
      <c r="T753" s="199"/>
      <c r="U753" s="199"/>
      <c r="V753" s="199"/>
      <c r="W753" s="196"/>
      <c r="X753" s="196"/>
      <c r="Y753" s="196"/>
      <c r="Z753" s="196"/>
      <c r="AA753" s="196"/>
    </row>
    <row r="754" ht="15.75" customHeight="1" spans="1:27" x14ac:dyDescent="0.25">
      <c r="A754" s="196"/>
      <c r="B754" s="196"/>
      <c r="C754" s="196"/>
      <c r="D754" s="196"/>
      <c r="E754" s="196"/>
      <c r="F754" s="196"/>
      <c r="G754" s="196"/>
      <c r="H754" s="198"/>
      <c r="I754" s="199"/>
      <c r="J754" s="199"/>
      <c r="K754" s="199"/>
      <c r="L754" s="199"/>
      <c r="M754" s="199"/>
      <c r="N754" s="199"/>
      <c r="O754" s="199"/>
      <c r="P754" s="199"/>
      <c r="Q754" s="199"/>
      <c r="R754" s="199"/>
      <c r="S754" s="199"/>
      <c r="T754" s="199"/>
      <c r="U754" s="199"/>
      <c r="V754" s="199"/>
      <c r="W754" s="196"/>
      <c r="X754" s="196"/>
      <c r="Y754" s="196"/>
      <c r="Z754" s="196"/>
      <c r="AA754" s="196"/>
    </row>
    <row r="755" ht="15.75" customHeight="1" spans="1:27" x14ac:dyDescent="0.25">
      <c r="A755" s="196"/>
      <c r="B755" s="196"/>
      <c r="C755" s="196"/>
      <c r="D755" s="196"/>
      <c r="E755" s="196"/>
      <c r="F755" s="196"/>
      <c r="G755" s="196"/>
      <c r="H755" s="198"/>
      <c r="I755" s="199"/>
      <c r="J755" s="199"/>
      <c r="K755" s="199"/>
      <c r="L755" s="199"/>
      <c r="M755" s="199"/>
      <c r="N755" s="199"/>
      <c r="O755" s="199"/>
      <c r="P755" s="199"/>
      <c r="Q755" s="199"/>
      <c r="R755" s="199"/>
      <c r="S755" s="199"/>
      <c r="T755" s="199"/>
      <c r="U755" s="199"/>
      <c r="V755" s="199"/>
      <c r="W755" s="196"/>
      <c r="X755" s="196"/>
      <c r="Y755" s="196"/>
      <c r="Z755" s="196"/>
      <c r="AA755" s="196"/>
    </row>
    <row r="756" ht="15.75" customHeight="1" spans="1:27" x14ac:dyDescent="0.25">
      <c r="A756" s="196"/>
      <c r="B756" s="196"/>
      <c r="C756" s="196"/>
      <c r="D756" s="196"/>
      <c r="E756" s="196"/>
      <c r="F756" s="196"/>
      <c r="G756" s="196"/>
      <c r="H756" s="198"/>
      <c r="I756" s="199"/>
      <c r="J756" s="199"/>
      <c r="K756" s="199"/>
      <c r="L756" s="199"/>
      <c r="M756" s="199"/>
      <c r="N756" s="199"/>
      <c r="O756" s="199"/>
      <c r="P756" s="199"/>
      <c r="Q756" s="199"/>
      <c r="R756" s="199"/>
      <c r="S756" s="199"/>
      <c r="T756" s="199"/>
      <c r="U756" s="199"/>
      <c r="V756" s="199"/>
      <c r="W756" s="196"/>
      <c r="X756" s="196"/>
      <c r="Y756" s="196"/>
      <c r="Z756" s="196"/>
      <c r="AA756" s="196"/>
    </row>
    <row r="757" ht="15.75" customHeight="1" spans="1:27" x14ac:dyDescent="0.25">
      <c r="A757" s="196"/>
      <c r="B757" s="196"/>
      <c r="C757" s="196"/>
      <c r="D757" s="196"/>
      <c r="E757" s="196"/>
      <c r="F757" s="196"/>
      <c r="G757" s="196"/>
      <c r="H757" s="198"/>
      <c r="I757" s="199"/>
      <c r="J757" s="199"/>
      <c r="K757" s="199"/>
      <c r="L757" s="199"/>
      <c r="M757" s="199"/>
      <c r="N757" s="199"/>
      <c r="O757" s="199"/>
      <c r="P757" s="199"/>
      <c r="Q757" s="199"/>
      <c r="R757" s="199"/>
      <c r="S757" s="199"/>
      <c r="T757" s="199"/>
      <c r="U757" s="199"/>
      <c r="V757" s="199"/>
      <c r="W757" s="196"/>
      <c r="X757" s="196"/>
      <c r="Y757" s="196"/>
      <c r="Z757" s="196"/>
      <c r="AA757" s="196"/>
    </row>
    <row r="758" ht="15.75" customHeight="1" spans="1:27" x14ac:dyDescent="0.25">
      <c r="A758" s="196"/>
      <c r="B758" s="196"/>
      <c r="C758" s="196"/>
      <c r="D758" s="196"/>
      <c r="E758" s="196"/>
      <c r="F758" s="196"/>
      <c r="G758" s="196"/>
      <c r="H758" s="198"/>
      <c r="I758" s="199"/>
      <c r="J758" s="199"/>
      <c r="K758" s="199"/>
      <c r="L758" s="199"/>
      <c r="M758" s="199"/>
      <c r="N758" s="199"/>
      <c r="O758" s="199"/>
      <c r="P758" s="199"/>
      <c r="Q758" s="199"/>
      <c r="R758" s="199"/>
      <c r="S758" s="199"/>
      <c r="T758" s="199"/>
      <c r="U758" s="199"/>
      <c r="V758" s="199"/>
      <c r="W758" s="196"/>
      <c r="X758" s="196"/>
      <c r="Y758" s="196"/>
      <c r="Z758" s="196"/>
      <c r="AA758" s="196"/>
    </row>
    <row r="759" ht="15.75" customHeight="1" spans="1:27" x14ac:dyDescent="0.25">
      <c r="A759" s="196"/>
      <c r="B759" s="196"/>
      <c r="C759" s="196"/>
      <c r="D759" s="196"/>
      <c r="E759" s="196"/>
      <c r="F759" s="196"/>
      <c r="G759" s="196"/>
      <c r="H759" s="198"/>
      <c r="I759" s="199"/>
      <c r="J759" s="199"/>
      <c r="K759" s="199"/>
      <c r="L759" s="199"/>
      <c r="M759" s="199"/>
      <c r="N759" s="199"/>
      <c r="O759" s="199"/>
      <c r="P759" s="199"/>
      <c r="Q759" s="199"/>
      <c r="R759" s="199"/>
      <c r="S759" s="199"/>
      <c r="T759" s="199"/>
      <c r="U759" s="199"/>
      <c r="V759" s="199"/>
      <c r="W759" s="196"/>
      <c r="X759" s="196"/>
      <c r="Y759" s="196"/>
      <c r="Z759" s="196"/>
      <c r="AA759" s="196"/>
    </row>
    <row r="760" ht="15.75" customHeight="1" spans="1:27" x14ac:dyDescent="0.25">
      <c r="A760" s="196"/>
      <c r="B760" s="196"/>
      <c r="C760" s="196"/>
      <c r="D760" s="196"/>
      <c r="E760" s="196"/>
      <c r="F760" s="196"/>
      <c r="G760" s="196"/>
      <c r="H760" s="198"/>
      <c r="I760" s="199"/>
      <c r="J760" s="199"/>
      <c r="K760" s="199"/>
      <c r="L760" s="199"/>
      <c r="M760" s="199"/>
      <c r="N760" s="199"/>
      <c r="O760" s="199"/>
      <c r="P760" s="199"/>
      <c r="Q760" s="199"/>
      <c r="R760" s="199"/>
      <c r="S760" s="199"/>
      <c r="T760" s="199"/>
      <c r="U760" s="199"/>
      <c r="V760" s="199"/>
      <c r="W760" s="196"/>
      <c r="X760" s="196"/>
      <c r="Y760" s="196"/>
      <c r="Z760" s="196"/>
      <c r="AA760" s="196"/>
    </row>
    <row r="761" ht="15.75" customHeight="1" spans="1:27" x14ac:dyDescent="0.25">
      <c r="A761" s="196"/>
      <c r="B761" s="196"/>
      <c r="C761" s="196"/>
      <c r="D761" s="196"/>
      <c r="E761" s="196"/>
      <c r="F761" s="196"/>
      <c r="G761" s="196"/>
      <c r="H761" s="198"/>
      <c r="I761" s="199"/>
      <c r="J761" s="199"/>
      <c r="K761" s="199"/>
      <c r="L761" s="199"/>
      <c r="M761" s="199"/>
      <c r="N761" s="199"/>
      <c r="O761" s="199"/>
      <c r="P761" s="199"/>
      <c r="Q761" s="199"/>
      <c r="R761" s="199"/>
      <c r="S761" s="199"/>
      <c r="T761" s="199"/>
      <c r="U761" s="199"/>
      <c r="V761" s="199"/>
      <c r="W761" s="196"/>
      <c r="X761" s="196"/>
      <c r="Y761" s="196"/>
      <c r="Z761" s="196"/>
      <c r="AA761" s="196"/>
    </row>
    <row r="762" ht="15.75" customHeight="1" spans="1:27" x14ac:dyDescent="0.25">
      <c r="A762" s="196"/>
      <c r="B762" s="196"/>
      <c r="C762" s="196"/>
      <c r="D762" s="196"/>
      <c r="E762" s="196"/>
      <c r="F762" s="196"/>
      <c r="G762" s="196"/>
      <c r="H762" s="198"/>
      <c r="I762" s="199"/>
      <c r="J762" s="199"/>
      <c r="K762" s="199"/>
      <c r="L762" s="199"/>
      <c r="M762" s="199"/>
      <c r="N762" s="199"/>
      <c r="O762" s="199"/>
      <c r="P762" s="199"/>
      <c r="Q762" s="199"/>
      <c r="R762" s="199"/>
      <c r="S762" s="199"/>
      <c r="T762" s="199"/>
      <c r="U762" s="199"/>
      <c r="V762" s="199"/>
      <c r="W762" s="196"/>
      <c r="X762" s="196"/>
      <c r="Y762" s="196"/>
      <c r="Z762" s="196"/>
      <c r="AA762" s="196"/>
    </row>
    <row r="763" ht="15.75" customHeight="1" spans="1:27" x14ac:dyDescent="0.25">
      <c r="A763" s="196"/>
      <c r="B763" s="196"/>
      <c r="C763" s="196"/>
      <c r="D763" s="196"/>
      <c r="E763" s="196"/>
      <c r="F763" s="196"/>
      <c r="G763" s="196"/>
      <c r="H763" s="198"/>
      <c r="I763" s="199"/>
      <c r="J763" s="199"/>
      <c r="K763" s="199"/>
      <c r="L763" s="199"/>
      <c r="M763" s="199"/>
      <c r="N763" s="199"/>
      <c r="O763" s="199"/>
      <c r="P763" s="199"/>
      <c r="Q763" s="199"/>
      <c r="R763" s="199"/>
      <c r="S763" s="199"/>
      <c r="T763" s="199"/>
      <c r="U763" s="199"/>
      <c r="V763" s="199"/>
      <c r="W763" s="196"/>
      <c r="X763" s="196"/>
      <c r="Y763" s="196"/>
      <c r="Z763" s="196"/>
      <c r="AA763" s="196"/>
    </row>
    <row r="764" ht="15.75" customHeight="1" spans="1:27" x14ac:dyDescent="0.25">
      <c r="A764" s="196"/>
      <c r="B764" s="196"/>
      <c r="C764" s="196"/>
      <c r="D764" s="196"/>
      <c r="E764" s="196"/>
      <c r="F764" s="196"/>
      <c r="G764" s="196"/>
      <c r="H764" s="198"/>
      <c r="I764" s="199"/>
      <c r="J764" s="199"/>
      <c r="K764" s="199"/>
      <c r="L764" s="199"/>
      <c r="M764" s="199"/>
      <c r="N764" s="199"/>
      <c r="O764" s="199"/>
      <c r="P764" s="199"/>
      <c r="Q764" s="199"/>
      <c r="R764" s="199"/>
      <c r="S764" s="199"/>
      <c r="T764" s="199"/>
      <c r="U764" s="199"/>
      <c r="V764" s="199"/>
      <c r="W764" s="196"/>
      <c r="X764" s="196"/>
      <c r="Y764" s="196"/>
      <c r="Z764" s="196"/>
      <c r="AA764" s="196"/>
    </row>
    <row r="765" ht="15.75" customHeight="1" spans="1:27" x14ac:dyDescent="0.25">
      <c r="A765" s="196"/>
      <c r="B765" s="196"/>
      <c r="C765" s="196"/>
      <c r="D765" s="196"/>
      <c r="E765" s="196"/>
      <c r="F765" s="196"/>
      <c r="G765" s="196"/>
      <c r="H765" s="198"/>
      <c r="I765" s="199"/>
      <c r="J765" s="199"/>
      <c r="K765" s="199"/>
      <c r="L765" s="199"/>
      <c r="M765" s="199"/>
      <c r="N765" s="199"/>
      <c r="O765" s="199"/>
      <c r="P765" s="199"/>
      <c r="Q765" s="199"/>
      <c r="R765" s="199"/>
      <c r="S765" s="199"/>
      <c r="T765" s="199"/>
      <c r="U765" s="199"/>
      <c r="V765" s="199"/>
      <c r="W765" s="196"/>
      <c r="X765" s="196"/>
      <c r="Y765" s="196"/>
      <c r="Z765" s="196"/>
      <c r="AA765" s="196"/>
    </row>
    <row r="766" ht="15.75" customHeight="1" spans="1:27" x14ac:dyDescent="0.25">
      <c r="A766" s="196"/>
      <c r="B766" s="196"/>
      <c r="C766" s="196"/>
      <c r="D766" s="196"/>
      <c r="E766" s="196"/>
      <c r="F766" s="196"/>
      <c r="G766" s="196"/>
      <c r="H766" s="198"/>
      <c r="I766" s="199"/>
      <c r="J766" s="199"/>
      <c r="K766" s="199"/>
      <c r="L766" s="199"/>
      <c r="M766" s="199"/>
      <c r="N766" s="199"/>
      <c r="O766" s="199"/>
      <c r="P766" s="199"/>
      <c r="Q766" s="199"/>
      <c r="R766" s="199"/>
      <c r="S766" s="199"/>
      <c r="T766" s="199"/>
      <c r="U766" s="199"/>
      <c r="V766" s="199"/>
      <c r="W766" s="196"/>
      <c r="X766" s="196"/>
      <c r="Y766" s="196"/>
      <c r="Z766" s="196"/>
      <c r="AA766" s="196"/>
    </row>
    <row r="767" ht="15.75" customHeight="1" spans="1:27" x14ac:dyDescent="0.25">
      <c r="A767" s="196"/>
      <c r="B767" s="196"/>
      <c r="C767" s="196"/>
      <c r="D767" s="196"/>
      <c r="E767" s="196"/>
      <c r="F767" s="196"/>
      <c r="G767" s="196"/>
      <c r="H767" s="198"/>
      <c r="I767" s="199"/>
      <c r="J767" s="199"/>
      <c r="K767" s="199"/>
      <c r="L767" s="199"/>
      <c r="M767" s="199"/>
      <c r="N767" s="199"/>
      <c r="O767" s="199"/>
      <c r="P767" s="199"/>
      <c r="Q767" s="199"/>
      <c r="R767" s="199"/>
      <c r="S767" s="199"/>
      <c r="T767" s="199"/>
      <c r="U767" s="199"/>
      <c r="V767" s="199"/>
      <c r="W767" s="196"/>
      <c r="X767" s="196"/>
      <c r="Y767" s="196"/>
      <c r="Z767" s="196"/>
      <c r="AA767" s="196"/>
    </row>
    <row r="768" ht="15.75" customHeight="1" spans="1:27" x14ac:dyDescent="0.25">
      <c r="A768" s="196"/>
      <c r="B768" s="196"/>
      <c r="C768" s="196"/>
      <c r="D768" s="196"/>
      <c r="E768" s="196"/>
      <c r="F768" s="196"/>
      <c r="G768" s="196"/>
      <c r="H768" s="198"/>
      <c r="I768" s="199"/>
      <c r="J768" s="199"/>
      <c r="K768" s="199"/>
      <c r="L768" s="199"/>
      <c r="M768" s="199"/>
      <c r="N768" s="199"/>
      <c r="O768" s="199"/>
      <c r="P768" s="199"/>
      <c r="Q768" s="199"/>
      <c r="R768" s="199"/>
      <c r="S768" s="199"/>
      <c r="T768" s="199"/>
      <c r="U768" s="199"/>
      <c r="V768" s="199"/>
      <c r="W768" s="196"/>
      <c r="X768" s="196"/>
      <c r="Y768" s="196"/>
      <c r="Z768" s="196"/>
      <c r="AA768" s="196"/>
    </row>
    <row r="769" ht="15.75" customHeight="1" spans="1:27" x14ac:dyDescent="0.25">
      <c r="A769" s="196"/>
      <c r="B769" s="196"/>
      <c r="C769" s="196"/>
      <c r="D769" s="196"/>
      <c r="E769" s="196"/>
      <c r="F769" s="196"/>
      <c r="G769" s="196"/>
      <c r="H769" s="198"/>
      <c r="I769" s="199"/>
      <c r="J769" s="199"/>
      <c r="K769" s="199"/>
      <c r="L769" s="199"/>
      <c r="M769" s="199"/>
      <c r="N769" s="199"/>
      <c r="O769" s="199"/>
      <c r="P769" s="199"/>
      <c r="Q769" s="199"/>
      <c r="R769" s="199"/>
      <c r="S769" s="199"/>
      <c r="T769" s="199"/>
      <c r="U769" s="199"/>
      <c r="V769" s="199"/>
      <c r="W769" s="196"/>
      <c r="X769" s="196"/>
      <c r="Y769" s="196"/>
      <c r="Z769" s="196"/>
      <c r="AA769" s="196"/>
    </row>
    <row r="770" ht="15.75" customHeight="1" spans="1:27" x14ac:dyDescent="0.25">
      <c r="A770" s="196"/>
      <c r="B770" s="196"/>
      <c r="C770" s="196"/>
      <c r="D770" s="196"/>
      <c r="E770" s="196"/>
      <c r="F770" s="196"/>
      <c r="G770" s="196"/>
      <c r="H770" s="198"/>
      <c r="I770" s="199"/>
      <c r="J770" s="199"/>
      <c r="K770" s="199"/>
      <c r="L770" s="199"/>
      <c r="M770" s="199"/>
      <c r="N770" s="199"/>
      <c r="O770" s="199"/>
      <c r="P770" s="199"/>
      <c r="Q770" s="199"/>
      <c r="R770" s="199"/>
      <c r="S770" s="199"/>
      <c r="T770" s="199"/>
      <c r="U770" s="199"/>
      <c r="V770" s="199"/>
      <c r="W770" s="196"/>
      <c r="X770" s="196"/>
      <c r="Y770" s="196"/>
      <c r="Z770" s="196"/>
      <c r="AA770" s="196"/>
    </row>
    <row r="771" ht="15.75" customHeight="1" spans="1:27" x14ac:dyDescent="0.25">
      <c r="A771" s="196"/>
      <c r="B771" s="196"/>
      <c r="C771" s="196"/>
      <c r="D771" s="196"/>
      <c r="E771" s="196"/>
      <c r="F771" s="196"/>
      <c r="G771" s="196"/>
      <c r="H771" s="198"/>
      <c r="I771" s="199"/>
      <c r="J771" s="199"/>
      <c r="K771" s="199"/>
      <c r="L771" s="199"/>
      <c r="M771" s="199"/>
      <c r="N771" s="199"/>
      <c r="O771" s="199"/>
      <c r="P771" s="199"/>
      <c r="Q771" s="199"/>
      <c r="R771" s="199"/>
      <c r="S771" s="199"/>
      <c r="T771" s="199"/>
      <c r="U771" s="199"/>
      <c r="V771" s="199"/>
      <c r="W771" s="196"/>
      <c r="X771" s="196"/>
      <c r="Y771" s="196"/>
      <c r="Z771" s="196"/>
      <c r="AA771" s="196"/>
    </row>
    <row r="772" ht="15.75" customHeight="1" spans="1:27" x14ac:dyDescent="0.25">
      <c r="A772" s="196"/>
      <c r="B772" s="196"/>
      <c r="C772" s="196"/>
      <c r="D772" s="196"/>
      <c r="E772" s="196"/>
      <c r="F772" s="196"/>
      <c r="G772" s="196"/>
      <c r="H772" s="198"/>
      <c r="I772" s="199"/>
      <c r="J772" s="199"/>
      <c r="K772" s="199"/>
      <c r="L772" s="199"/>
      <c r="M772" s="199"/>
      <c r="N772" s="199"/>
      <c r="O772" s="199"/>
      <c r="P772" s="199"/>
      <c r="Q772" s="199"/>
      <c r="R772" s="199"/>
      <c r="S772" s="199"/>
      <c r="T772" s="199"/>
      <c r="U772" s="199"/>
      <c r="V772" s="199"/>
      <c r="W772" s="196"/>
      <c r="X772" s="196"/>
      <c r="Y772" s="196"/>
      <c r="Z772" s="196"/>
      <c r="AA772" s="196"/>
    </row>
    <row r="773" ht="15.75" customHeight="1" spans="1:27" x14ac:dyDescent="0.25">
      <c r="A773" s="196"/>
      <c r="B773" s="196"/>
      <c r="C773" s="196"/>
      <c r="D773" s="196"/>
      <c r="E773" s="196"/>
      <c r="F773" s="196"/>
      <c r="G773" s="196"/>
      <c r="H773" s="198"/>
      <c r="I773" s="199"/>
      <c r="J773" s="199"/>
      <c r="K773" s="199"/>
      <c r="L773" s="199"/>
      <c r="M773" s="199"/>
      <c r="N773" s="199"/>
      <c r="O773" s="199"/>
      <c r="P773" s="199"/>
      <c r="Q773" s="199"/>
      <c r="R773" s="199"/>
      <c r="S773" s="199"/>
      <c r="T773" s="199"/>
      <c r="U773" s="199"/>
      <c r="V773" s="199"/>
      <c r="W773" s="196"/>
      <c r="X773" s="196"/>
      <c r="Y773" s="196"/>
      <c r="Z773" s="196"/>
      <c r="AA773" s="196"/>
    </row>
    <row r="774" ht="15.75" customHeight="1" spans="1:27" x14ac:dyDescent="0.25">
      <c r="A774" s="196"/>
      <c r="B774" s="196"/>
      <c r="C774" s="196"/>
      <c r="D774" s="196"/>
      <c r="E774" s="196"/>
      <c r="F774" s="196"/>
      <c r="G774" s="196"/>
      <c r="H774" s="198"/>
      <c r="I774" s="199"/>
      <c r="J774" s="199"/>
      <c r="K774" s="199"/>
      <c r="L774" s="199"/>
      <c r="M774" s="199"/>
      <c r="N774" s="199"/>
      <c r="O774" s="199"/>
      <c r="P774" s="199"/>
      <c r="Q774" s="199"/>
      <c r="R774" s="199"/>
      <c r="S774" s="199"/>
      <c r="T774" s="199"/>
      <c r="U774" s="199"/>
      <c r="V774" s="199"/>
      <c r="W774" s="196"/>
      <c r="X774" s="196"/>
      <c r="Y774" s="196"/>
      <c r="Z774" s="196"/>
      <c r="AA774" s="196"/>
    </row>
    <row r="775" ht="15.75" customHeight="1" spans="1:27" x14ac:dyDescent="0.25">
      <c r="A775" s="196"/>
      <c r="B775" s="196"/>
      <c r="C775" s="196"/>
      <c r="D775" s="196"/>
      <c r="E775" s="196"/>
      <c r="F775" s="196"/>
      <c r="G775" s="196"/>
      <c r="H775" s="198"/>
      <c r="I775" s="199"/>
      <c r="J775" s="199"/>
      <c r="K775" s="199"/>
      <c r="L775" s="199"/>
      <c r="M775" s="199"/>
      <c r="N775" s="199"/>
      <c r="O775" s="199"/>
      <c r="P775" s="199"/>
      <c r="Q775" s="199"/>
      <c r="R775" s="199"/>
      <c r="S775" s="199"/>
      <c r="T775" s="199"/>
      <c r="U775" s="199"/>
      <c r="V775" s="199"/>
      <c r="W775" s="196"/>
      <c r="X775" s="196"/>
      <c r="Y775" s="196"/>
      <c r="Z775" s="196"/>
      <c r="AA775" s="196"/>
    </row>
    <row r="776" ht="15.75" customHeight="1" spans="1:27" x14ac:dyDescent="0.25">
      <c r="A776" s="196"/>
      <c r="B776" s="196"/>
      <c r="C776" s="196"/>
      <c r="D776" s="196"/>
      <c r="E776" s="196"/>
      <c r="F776" s="196"/>
      <c r="G776" s="196"/>
      <c r="H776" s="198"/>
      <c r="I776" s="199"/>
      <c r="J776" s="199"/>
      <c r="K776" s="199"/>
      <c r="L776" s="199"/>
      <c r="M776" s="199"/>
      <c r="N776" s="199"/>
      <c r="O776" s="199"/>
      <c r="P776" s="199"/>
      <c r="Q776" s="199"/>
      <c r="R776" s="199"/>
      <c r="S776" s="199"/>
      <c r="T776" s="199"/>
      <c r="U776" s="199"/>
      <c r="V776" s="199"/>
      <c r="W776" s="196"/>
      <c r="X776" s="196"/>
      <c r="Y776" s="196"/>
      <c r="Z776" s="196"/>
      <c r="AA776" s="196"/>
    </row>
    <row r="777" ht="15.75" customHeight="1" spans="1:27" x14ac:dyDescent="0.25">
      <c r="A777" s="196"/>
      <c r="B777" s="196"/>
      <c r="C777" s="196"/>
      <c r="D777" s="196"/>
      <c r="E777" s="196"/>
      <c r="F777" s="196"/>
      <c r="G777" s="196"/>
      <c r="H777" s="198"/>
      <c r="I777" s="199"/>
      <c r="J777" s="199"/>
      <c r="K777" s="199"/>
      <c r="L777" s="199"/>
      <c r="M777" s="199"/>
      <c r="N777" s="199"/>
      <c r="O777" s="199"/>
      <c r="P777" s="199"/>
      <c r="Q777" s="199"/>
      <c r="R777" s="199"/>
      <c r="S777" s="199"/>
      <c r="T777" s="199"/>
      <c r="U777" s="199"/>
      <c r="V777" s="199"/>
      <c r="W777" s="196"/>
      <c r="X777" s="196"/>
      <c r="Y777" s="196"/>
      <c r="Z777" s="196"/>
      <c r="AA777" s="196"/>
    </row>
    <row r="778" ht="15.75" customHeight="1" spans="1:27" x14ac:dyDescent="0.25">
      <c r="A778" s="196"/>
      <c r="B778" s="196"/>
      <c r="C778" s="196"/>
      <c r="D778" s="196"/>
      <c r="E778" s="196"/>
      <c r="F778" s="196"/>
      <c r="G778" s="196"/>
      <c r="H778" s="198"/>
      <c r="I778" s="199"/>
      <c r="J778" s="199"/>
      <c r="K778" s="199"/>
      <c r="L778" s="199"/>
      <c r="M778" s="199"/>
      <c r="N778" s="199"/>
      <c r="O778" s="199"/>
      <c r="P778" s="199"/>
      <c r="Q778" s="199"/>
      <c r="R778" s="199"/>
      <c r="S778" s="199"/>
      <c r="T778" s="199"/>
      <c r="U778" s="199"/>
      <c r="V778" s="199"/>
      <c r="W778" s="196"/>
      <c r="X778" s="196"/>
      <c r="Y778" s="196"/>
      <c r="Z778" s="196"/>
      <c r="AA778" s="196"/>
    </row>
    <row r="779" ht="15.75" customHeight="1" spans="1:27" x14ac:dyDescent="0.25">
      <c r="A779" s="196"/>
      <c r="B779" s="196"/>
      <c r="C779" s="196"/>
      <c r="D779" s="196"/>
      <c r="E779" s="196"/>
      <c r="F779" s="196"/>
      <c r="G779" s="196"/>
      <c r="H779" s="198"/>
      <c r="I779" s="199"/>
      <c r="J779" s="199"/>
      <c r="K779" s="199"/>
      <c r="L779" s="199"/>
      <c r="M779" s="199"/>
      <c r="N779" s="199"/>
      <c r="O779" s="199"/>
      <c r="P779" s="199"/>
      <c r="Q779" s="199"/>
      <c r="R779" s="199"/>
      <c r="S779" s="199"/>
      <c r="T779" s="199"/>
      <c r="U779" s="199"/>
      <c r="V779" s="199"/>
      <c r="W779" s="196"/>
      <c r="X779" s="196"/>
      <c r="Y779" s="196"/>
      <c r="Z779" s="196"/>
      <c r="AA779" s="196"/>
    </row>
    <row r="780" ht="15.75" customHeight="1" spans="1:27" x14ac:dyDescent="0.25">
      <c r="A780" s="196"/>
      <c r="B780" s="196"/>
      <c r="C780" s="196"/>
      <c r="D780" s="196"/>
      <c r="E780" s="196"/>
      <c r="F780" s="196"/>
      <c r="G780" s="196"/>
      <c r="H780" s="198"/>
      <c r="I780" s="199"/>
      <c r="J780" s="199"/>
      <c r="K780" s="199"/>
      <c r="L780" s="199"/>
      <c r="M780" s="199"/>
      <c r="N780" s="199"/>
      <c r="O780" s="199"/>
      <c r="P780" s="199"/>
      <c r="Q780" s="199"/>
      <c r="R780" s="199"/>
      <c r="S780" s="199"/>
      <c r="T780" s="199"/>
      <c r="U780" s="199"/>
      <c r="V780" s="199"/>
      <c r="W780" s="196"/>
      <c r="X780" s="196"/>
      <c r="Y780" s="196"/>
      <c r="Z780" s="196"/>
      <c r="AA780" s="196"/>
    </row>
    <row r="781" ht="15.75" customHeight="1" spans="1:27" x14ac:dyDescent="0.25">
      <c r="A781" s="196"/>
      <c r="B781" s="196"/>
      <c r="C781" s="196"/>
      <c r="D781" s="196"/>
      <c r="E781" s="196"/>
      <c r="F781" s="196"/>
      <c r="G781" s="196"/>
      <c r="H781" s="198"/>
      <c r="I781" s="199"/>
      <c r="J781" s="199"/>
      <c r="K781" s="199"/>
      <c r="L781" s="199"/>
      <c r="M781" s="199"/>
      <c r="N781" s="199"/>
      <c r="O781" s="199"/>
      <c r="P781" s="199"/>
      <c r="Q781" s="199"/>
      <c r="R781" s="199"/>
      <c r="S781" s="199"/>
      <c r="T781" s="199"/>
      <c r="U781" s="199"/>
      <c r="V781" s="199"/>
      <c r="W781" s="196"/>
      <c r="X781" s="196"/>
      <c r="Y781" s="196"/>
      <c r="Z781" s="196"/>
      <c r="AA781" s="196"/>
    </row>
    <row r="782" ht="15.75" customHeight="1" spans="1:27" x14ac:dyDescent="0.25">
      <c r="A782" s="196"/>
      <c r="B782" s="196"/>
      <c r="C782" s="196"/>
      <c r="D782" s="196"/>
      <c r="E782" s="196"/>
      <c r="F782" s="196"/>
      <c r="G782" s="196"/>
      <c r="H782" s="198"/>
      <c r="I782" s="199"/>
      <c r="J782" s="199"/>
      <c r="K782" s="199"/>
      <c r="L782" s="199"/>
      <c r="M782" s="199"/>
      <c r="N782" s="199"/>
      <c r="O782" s="199"/>
      <c r="P782" s="199"/>
      <c r="Q782" s="199"/>
      <c r="R782" s="199"/>
      <c r="S782" s="199"/>
      <c r="T782" s="199"/>
      <c r="U782" s="199"/>
      <c r="V782" s="199"/>
      <c r="W782" s="196"/>
      <c r="X782" s="196"/>
      <c r="Y782" s="196"/>
      <c r="Z782" s="196"/>
      <c r="AA782" s="196"/>
    </row>
    <row r="783" ht="15.75" customHeight="1" spans="1:27" x14ac:dyDescent="0.25">
      <c r="A783" s="196"/>
      <c r="B783" s="196"/>
      <c r="C783" s="196"/>
      <c r="D783" s="196"/>
      <c r="E783" s="196"/>
      <c r="F783" s="196"/>
      <c r="G783" s="196"/>
      <c r="H783" s="198"/>
      <c r="I783" s="199"/>
      <c r="J783" s="199"/>
      <c r="K783" s="199"/>
      <c r="L783" s="199"/>
      <c r="M783" s="199"/>
      <c r="N783" s="199"/>
      <c r="O783" s="199"/>
      <c r="P783" s="199"/>
      <c r="Q783" s="199"/>
      <c r="R783" s="199"/>
      <c r="S783" s="199"/>
      <c r="T783" s="199"/>
      <c r="U783" s="199"/>
      <c r="V783" s="199"/>
      <c r="W783" s="196"/>
      <c r="X783" s="196"/>
      <c r="Y783" s="196"/>
      <c r="Z783" s="196"/>
      <c r="AA783" s="196"/>
    </row>
    <row r="784" ht="15.75" customHeight="1" spans="1:27" x14ac:dyDescent="0.25">
      <c r="A784" s="196"/>
      <c r="B784" s="196"/>
      <c r="C784" s="196"/>
      <c r="D784" s="196"/>
      <c r="E784" s="196"/>
      <c r="F784" s="196"/>
      <c r="G784" s="196"/>
      <c r="H784" s="198"/>
      <c r="I784" s="199"/>
      <c r="J784" s="199"/>
      <c r="K784" s="199"/>
      <c r="L784" s="199"/>
      <c r="M784" s="199"/>
      <c r="N784" s="199"/>
      <c r="O784" s="199"/>
      <c r="P784" s="199"/>
      <c r="Q784" s="199"/>
      <c r="R784" s="199"/>
      <c r="S784" s="199"/>
      <c r="T784" s="199"/>
      <c r="U784" s="199"/>
      <c r="V784" s="199"/>
      <c r="W784" s="196"/>
      <c r="X784" s="196"/>
      <c r="Y784" s="196"/>
      <c r="Z784" s="196"/>
      <c r="AA784" s="196"/>
    </row>
    <row r="785" ht="15.75" customHeight="1" spans="1:27" x14ac:dyDescent="0.25">
      <c r="A785" s="196"/>
      <c r="B785" s="196"/>
      <c r="C785" s="196"/>
      <c r="D785" s="196"/>
      <c r="E785" s="196"/>
      <c r="F785" s="196"/>
      <c r="G785" s="196"/>
      <c r="H785" s="198"/>
      <c r="I785" s="199"/>
      <c r="J785" s="199"/>
      <c r="K785" s="199"/>
      <c r="L785" s="199"/>
      <c r="M785" s="199"/>
      <c r="N785" s="199"/>
      <c r="O785" s="199"/>
      <c r="P785" s="199"/>
      <c r="Q785" s="199"/>
      <c r="R785" s="199"/>
      <c r="S785" s="199"/>
      <c r="T785" s="199"/>
      <c r="U785" s="199"/>
      <c r="V785" s="199"/>
      <c r="W785" s="196"/>
      <c r="X785" s="196"/>
      <c r="Y785" s="196"/>
      <c r="Z785" s="196"/>
      <c r="AA785" s="196"/>
    </row>
    <row r="786" ht="15.75" customHeight="1" spans="1:27" x14ac:dyDescent="0.25">
      <c r="A786" s="196"/>
      <c r="B786" s="196"/>
      <c r="C786" s="196"/>
      <c r="D786" s="196"/>
      <c r="E786" s="196"/>
      <c r="F786" s="196"/>
      <c r="G786" s="196"/>
      <c r="H786" s="198"/>
      <c r="I786" s="199"/>
      <c r="J786" s="199"/>
      <c r="K786" s="199"/>
      <c r="L786" s="199"/>
      <c r="M786" s="199"/>
      <c r="N786" s="199"/>
      <c r="O786" s="199"/>
      <c r="P786" s="199"/>
      <c r="Q786" s="199"/>
      <c r="R786" s="199"/>
      <c r="S786" s="199"/>
      <c r="T786" s="199"/>
      <c r="U786" s="199"/>
      <c r="V786" s="199"/>
      <c r="W786" s="196"/>
      <c r="X786" s="196"/>
      <c r="Y786" s="196"/>
      <c r="Z786" s="196"/>
      <c r="AA786" s="196"/>
    </row>
    <row r="787" ht="15.75" customHeight="1" spans="1:27" x14ac:dyDescent="0.25">
      <c r="A787" s="196"/>
      <c r="B787" s="196"/>
      <c r="C787" s="196"/>
      <c r="D787" s="196"/>
      <c r="E787" s="196"/>
      <c r="F787" s="196"/>
      <c r="G787" s="196"/>
      <c r="H787" s="198"/>
      <c r="I787" s="199"/>
      <c r="J787" s="199"/>
      <c r="K787" s="199"/>
      <c r="L787" s="199"/>
      <c r="M787" s="199"/>
      <c r="N787" s="199"/>
      <c r="O787" s="199"/>
      <c r="P787" s="199"/>
      <c r="Q787" s="199"/>
      <c r="R787" s="199"/>
      <c r="S787" s="199"/>
      <c r="T787" s="199"/>
      <c r="U787" s="199"/>
      <c r="V787" s="199"/>
      <c r="W787" s="196"/>
      <c r="X787" s="196"/>
      <c r="Y787" s="196"/>
      <c r="Z787" s="196"/>
      <c r="AA787" s="196"/>
    </row>
    <row r="788" ht="15.75" customHeight="1" spans="1:27" x14ac:dyDescent="0.25">
      <c r="A788" s="196"/>
      <c r="B788" s="196"/>
      <c r="C788" s="196"/>
      <c r="D788" s="196"/>
      <c r="E788" s="196"/>
      <c r="F788" s="196"/>
      <c r="G788" s="196"/>
      <c r="H788" s="198"/>
      <c r="I788" s="199"/>
      <c r="J788" s="199"/>
      <c r="K788" s="199"/>
      <c r="L788" s="199"/>
      <c r="M788" s="199"/>
      <c r="N788" s="199"/>
      <c r="O788" s="199"/>
      <c r="P788" s="199"/>
      <c r="Q788" s="199"/>
      <c r="R788" s="199"/>
      <c r="S788" s="199"/>
      <c r="T788" s="199"/>
      <c r="U788" s="199"/>
      <c r="V788" s="199"/>
      <c r="W788" s="196"/>
      <c r="X788" s="196"/>
      <c r="Y788" s="196"/>
      <c r="Z788" s="196"/>
      <c r="AA788" s="196"/>
    </row>
    <row r="789" ht="15.75" customHeight="1" spans="1:27" x14ac:dyDescent="0.25">
      <c r="A789" s="196"/>
      <c r="B789" s="196"/>
      <c r="C789" s="196"/>
      <c r="D789" s="196"/>
      <c r="E789" s="196"/>
      <c r="F789" s="196"/>
      <c r="G789" s="196"/>
      <c r="H789" s="198"/>
      <c r="I789" s="199"/>
      <c r="J789" s="199"/>
      <c r="K789" s="199"/>
      <c r="L789" s="199"/>
      <c r="M789" s="199"/>
      <c r="N789" s="199"/>
      <c r="O789" s="199"/>
      <c r="P789" s="199"/>
      <c r="Q789" s="199"/>
      <c r="R789" s="199"/>
      <c r="S789" s="199"/>
      <c r="T789" s="199"/>
      <c r="U789" s="199"/>
      <c r="V789" s="199"/>
      <c r="W789" s="196"/>
      <c r="X789" s="196"/>
      <c r="Y789" s="196"/>
      <c r="Z789" s="196"/>
      <c r="AA789" s="196"/>
    </row>
    <row r="790" ht="15.75" customHeight="1" spans="1:27" x14ac:dyDescent="0.25">
      <c r="A790" s="196"/>
      <c r="B790" s="196"/>
      <c r="C790" s="196"/>
      <c r="D790" s="196"/>
      <c r="E790" s="196"/>
      <c r="F790" s="196"/>
      <c r="G790" s="196"/>
      <c r="H790" s="198"/>
      <c r="I790" s="199"/>
      <c r="J790" s="199"/>
      <c r="K790" s="199"/>
      <c r="L790" s="199"/>
      <c r="M790" s="199"/>
      <c r="N790" s="199"/>
      <c r="O790" s="199"/>
      <c r="P790" s="199"/>
      <c r="Q790" s="199"/>
      <c r="R790" s="199"/>
      <c r="S790" s="199"/>
      <c r="T790" s="199"/>
      <c r="U790" s="199"/>
      <c r="V790" s="199"/>
      <c r="W790" s="196"/>
      <c r="X790" s="196"/>
      <c r="Y790" s="196"/>
      <c r="Z790" s="196"/>
      <c r="AA790" s="196"/>
    </row>
    <row r="791" ht="15.75" customHeight="1" spans="1:27" x14ac:dyDescent="0.25">
      <c r="A791" s="196"/>
      <c r="B791" s="196"/>
      <c r="C791" s="196"/>
      <c r="D791" s="196"/>
      <c r="E791" s="196"/>
      <c r="F791" s="196"/>
      <c r="G791" s="196"/>
      <c r="H791" s="198"/>
      <c r="I791" s="199"/>
      <c r="J791" s="199"/>
      <c r="K791" s="199"/>
      <c r="L791" s="199"/>
      <c r="M791" s="199"/>
      <c r="N791" s="199"/>
      <c r="O791" s="199"/>
      <c r="P791" s="199"/>
      <c r="Q791" s="199"/>
      <c r="R791" s="199"/>
      <c r="S791" s="199"/>
      <c r="T791" s="199"/>
      <c r="U791" s="199"/>
      <c r="V791" s="199"/>
      <c r="W791" s="196"/>
      <c r="X791" s="196"/>
      <c r="Y791" s="196"/>
      <c r="Z791" s="196"/>
      <c r="AA791" s="196"/>
    </row>
    <row r="792" ht="15.75" customHeight="1" spans="1:27" x14ac:dyDescent="0.25">
      <c r="A792" s="196"/>
      <c r="B792" s="196"/>
      <c r="C792" s="196"/>
      <c r="D792" s="196"/>
      <c r="E792" s="196"/>
      <c r="F792" s="196"/>
      <c r="G792" s="196"/>
      <c r="H792" s="198"/>
      <c r="I792" s="199"/>
      <c r="J792" s="199"/>
      <c r="K792" s="199"/>
      <c r="L792" s="199"/>
      <c r="M792" s="199"/>
      <c r="N792" s="199"/>
      <c r="O792" s="199"/>
      <c r="P792" s="199"/>
      <c r="Q792" s="199"/>
      <c r="R792" s="199"/>
      <c r="S792" s="199"/>
      <c r="T792" s="199"/>
      <c r="U792" s="199"/>
      <c r="V792" s="199"/>
      <c r="W792" s="196"/>
      <c r="X792" s="196"/>
      <c r="Y792" s="196"/>
      <c r="Z792" s="196"/>
      <c r="AA792" s="196"/>
    </row>
    <row r="793" ht="15.75" customHeight="1" spans="1:27" x14ac:dyDescent="0.25">
      <c r="A793" s="196"/>
      <c r="B793" s="196"/>
      <c r="C793" s="196"/>
      <c r="D793" s="196"/>
      <c r="E793" s="196"/>
      <c r="F793" s="196"/>
      <c r="G793" s="196"/>
      <c r="H793" s="198"/>
      <c r="I793" s="199"/>
      <c r="J793" s="199"/>
      <c r="K793" s="199"/>
      <c r="L793" s="199"/>
      <c r="M793" s="199"/>
      <c r="N793" s="199"/>
      <c r="O793" s="199"/>
      <c r="P793" s="199"/>
      <c r="Q793" s="199"/>
      <c r="R793" s="199"/>
      <c r="S793" s="199"/>
      <c r="T793" s="199"/>
      <c r="U793" s="199"/>
      <c r="V793" s="199"/>
      <c r="W793" s="196"/>
      <c r="X793" s="196"/>
      <c r="Y793" s="196"/>
      <c r="Z793" s="196"/>
      <c r="AA793" s="196"/>
    </row>
    <row r="794" ht="15.75" customHeight="1" spans="1:27" x14ac:dyDescent="0.25">
      <c r="A794" s="196"/>
      <c r="B794" s="196"/>
      <c r="C794" s="196"/>
      <c r="D794" s="196"/>
      <c r="E794" s="196"/>
      <c r="F794" s="196"/>
      <c r="G794" s="196"/>
      <c r="H794" s="198"/>
      <c r="I794" s="199"/>
      <c r="J794" s="199"/>
      <c r="K794" s="199"/>
      <c r="L794" s="199"/>
      <c r="M794" s="199"/>
      <c r="N794" s="199"/>
      <c r="O794" s="199"/>
      <c r="P794" s="199"/>
      <c r="Q794" s="199"/>
      <c r="R794" s="199"/>
      <c r="S794" s="199"/>
      <c r="T794" s="199"/>
      <c r="U794" s="199"/>
      <c r="V794" s="199"/>
      <c r="W794" s="196"/>
      <c r="X794" s="196"/>
      <c r="Y794" s="196"/>
      <c r="Z794" s="196"/>
      <c r="AA794" s="196"/>
    </row>
    <row r="795" ht="15.75" customHeight="1" spans="1:27" x14ac:dyDescent="0.25">
      <c r="A795" s="196"/>
      <c r="B795" s="196"/>
      <c r="C795" s="196"/>
      <c r="D795" s="196"/>
      <c r="E795" s="196"/>
      <c r="F795" s="196"/>
      <c r="G795" s="196"/>
      <c r="H795" s="198"/>
      <c r="I795" s="199"/>
      <c r="J795" s="199"/>
      <c r="K795" s="199"/>
      <c r="L795" s="199"/>
      <c r="M795" s="199"/>
      <c r="N795" s="199"/>
      <c r="O795" s="199"/>
      <c r="P795" s="199"/>
      <c r="Q795" s="199"/>
      <c r="R795" s="199"/>
      <c r="S795" s="199"/>
      <c r="T795" s="199"/>
      <c r="U795" s="199"/>
      <c r="V795" s="199"/>
      <c r="W795" s="196"/>
      <c r="X795" s="196"/>
      <c r="Y795" s="196"/>
      <c r="Z795" s="196"/>
      <c r="AA795" s="196"/>
    </row>
    <row r="796" ht="15.75" customHeight="1" spans="1:27" x14ac:dyDescent="0.25">
      <c r="A796" s="196"/>
      <c r="B796" s="196"/>
      <c r="C796" s="196"/>
      <c r="D796" s="196"/>
      <c r="E796" s="196"/>
      <c r="F796" s="196"/>
      <c r="G796" s="196"/>
      <c r="H796" s="198"/>
      <c r="I796" s="199"/>
      <c r="J796" s="199"/>
      <c r="K796" s="199"/>
      <c r="L796" s="199"/>
      <c r="M796" s="199"/>
      <c r="N796" s="199"/>
      <c r="O796" s="199"/>
      <c r="P796" s="199"/>
      <c r="Q796" s="199"/>
      <c r="R796" s="199"/>
      <c r="S796" s="199"/>
      <c r="T796" s="199"/>
      <c r="U796" s="199"/>
      <c r="V796" s="199"/>
      <c r="W796" s="196"/>
      <c r="X796" s="196"/>
      <c r="Y796" s="196"/>
      <c r="Z796" s="196"/>
      <c r="AA796" s="196"/>
    </row>
    <row r="797" ht="15.75" customHeight="1" spans="1:27" x14ac:dyDescent="0.25">
      <c r="A797" s="196"/>
      <c r="B797" s="196"/>
      <c r="C797" s="196"/>
      <c r="D797" s="196"/>
      <c r="E797" s="196"/>
      <c r="F797" s="196"/>
      <c r="G797" s="196"/>
      <c r="H797" s="198"/>
      <c r="I797" s="199"/>
      <c r="J797" s="199"/>
      <c r="K797" s="199"/>
      <c r="L797" s="199"/>
      <c r="M797" s="199"/>
      <c r="N797" s="199"/>
      <c r="O797" s="199"/>
      <c r="P797" s="199"/>
      <c r="Q797" s="199"/>
      <c r="R797" s="199"/>
      <c r="S797" s="199"/>
      <c r="T797" s="199"/>
      <c r="U797" s="199"/>
      <c r="V797" s="199"/>
      <c r="W797" s="196"/>
      <c r="X797" s="196"/>
      <c r="Y797" s="196"/>
      <c r="Z797" s="196"/>
      <c r="AA797" s="196"/>
    </row>
    <row r="798" ht="15.75" customHeight="1" spans="1:27" x14ac:dyDescent="0.25">
      <c r="A798" s="196"/>
      <c r="B798" s="196"/>
      <c r="C798" s="196"/>
      <c r="D798" s="196"/>
      <c r="E798" s="196"/>
      <c r="F798" s="196"/>
      <c r="G798" s="196"/>
      <c r="H798" s="198"/>
      <c r="I798" s="199"/>
      <c r="J798" s="199"/>
      <c r="K798" s="199"/>
      <c r="L798" s="199"/>
      <c r="M798" s="199"/>
      <c r="N798" s="199"/>
      <c r="O798" s="199"/>
      <c r="P798" s="199"/>
      <c r="Q798" s="199"/>
      <c r="R798" s="199"/>
      <c r="S798" s="199"/>
      <c r="T798" s="199"/>
      <c r="U798" s="199"/>
      <c r="V798" s="199"/>
      <c r="W798" s="196"/>
      <c r="X798" s="196"/>
      <c r="Y798" s="196"/>
      <c r="Z798" s="196"/>
      <c r="AA798" s="196"/>
    </row>
    <row r="799" ht="15.75" customHeight="1" spans="1:27" x14ac:dyDescent="0.25">
      <c r="A799" s="196"/>
      <c r="B799" s="196"/>
      <c r="C799" s="196"/>
      <c r="D799" s="196"/>
      <c r="E799" s="196"/>
      <c r="F799" s="196"/>
      <c r="G799" s="196"/>
      <c r="H799" s="198"/>
      <c r="I799" s="199"/>
      <c r="J799" s="199"/>
      <c r="K799" s="199"/>
      <c r="L799" s="199"/>
      <c r="M799" s="199"/>
      <c r="N799" s="199"/>
      <c r="O799" s="199"/>
      <c r="P799" s="199"/>
      <c r="Q799" s="199"/>
      <c r="R799" s="199"/>
      <c r="S799" s="199"/>
      <c r="T799" s="199"/>
      <c r="U799" s="199"/>
      <c r="V799" s="199"/>
      <c r="W799" s="196"/>
      <c r="X799" s="196"/>
      <c r="Y799" s="196"/>
      <c r="Z799" s="196"/>
      <c r="AA799" s="196"/>
    </row>
    <row r="800" ht="15.75" customHeight="1" spans="1:27" x14ac:dyDescent="0.25">
      <c r="A800" s="196"/>
      <c r="B800" s="196"/>
      <c r="C800" s="196"/>
      <c r="D800" s="196"/>
      <c r="E800" s="196"/>
      <c r="F800" s="196"/>
      <c r="G800" s="196"/>
      <c r="H800" s="198"/>
      <c r="I800" s="199"/>
      <c r="J800" s="199"/>
      <c r="K800" s="199"/>
      <c r="L800" s="199"/>
      <c r="M800" s="199"/>
      <c r="N800" s="199"/>
      <c r="O800" s="199"/>
      <c r="P800" s="199"/>
      <c r="Q800" s="199"/>
      <c r="R800" s="199"/>
      <c r="S800" s="199"/>
      <c r="T800" s="199"/>
      <c r="U800" s="199"/>
      <c r="V800" s="199"/>
      <c r="W800" s="196"/>
      <c r="X800" s="196"/>
      <c r="Y800" s="196"/>
      <c r="Z800" s="196"/>
      <c r="AA800" s="196"/>
    </row>
    <row r="801" ht="15.75" customHeight="1" spans="1:27" x14ac:dyDescent="0.25">
      <c r="A801" s="196"/>
      <c r="B801" s="196"/>
      <c r="C801" s="196"/>
      <c r="D801" s="196"/>
      <c r="E801" s="196"/>
      <c r="F801" s="196"/>
      <c r="G801" s="196"/>
      <c r="H801" s="198"/>
      <c r="I801" s="199"/>
      <c r="J801" s="199"/>
      <c r="K801" s="199"/>
      <c r="L801" s="199"/>
      <c r="M801" s="199"/>
      <c r="N801" s="199"/>
      <c r="O801" s="199"/>
      <c r="P801" s="199"/>
      <c r="Q801" s="199"/>
      <c r="R801" s="199"/>
      <c r="S801" s="199"/>
      <c r="T801" s="199"/>
      <c r="U801" s="199"/>
      <c r="V801" s="199"/>
      <c r="W801" s="196"/>
      <c r="X801" s="196"/>
      <c r="Y801" s="196"/>
      <c r="Z801" s="196"/>
      <c r="AA801" s="196"/>
    </row>
    <row r="802" ht="15.75" customHeight="1" spans="1:27" x14ac:dyDescent="0.25">
      <c r="A802" s="196"/>
      <c r="B802" s="196"/>
      <c r="C802" s="196"/>
      <c r="D802" s="196"/>
      <c r="E802" s="196"/>
      <c r="F802" s="196"/>
      <c r="G802" s="196"/>
      <c r="H802" s="198"/>
      <c r="I802" s="199"/>
      <c r="J802" s="199"/>
      <c r="K802" s="199"/>
      <c r="L802" s="199"/>
      <c r="M802" s="199"/>
      <c r="N802" s="199"/>
      <c r="O802" s="199"/>
      <c r="P802" s="199"/>
      <c r="Q802" s="199"/>
      <c r="R802" s="199"/>
      <c r="S802" s="199"/>
      <c r="T802" s="199"/>
      <c r="U802" s="199"/>
      <c r="V802" s="199"/>
      <c r="W802" s="196"/>
      <c r="X802" s="196"/>
      <c r="Y802" s="196"/>
      <c r="Z802" s="196"/>
      <c r="AA802" s="196"/>
    </row>
    <row r="803" ht="15.75" customHeight="1" spans="1:27" x14ac:dyDescent="0.25">
      <c r="A803" s="196"/>
      <c r="B803" s="196"/>
      <c r="C803" s="196"/>
      <c r="D803" s="196"/>
      <c r="E803" s="196"/>
      <c r="F803" s="196"/>
      <c r="G803" s="196"/>
      <c r="H803" s="198"/>
      <c r="I803" s="199"/>
      <c r="J803" s="199"/>
      <c r="K803" s="199"/>
      <c r="L803" s="199"/>
      <c r="M803" s="199"/>
      <c r="N803" s="199"/>
      <c r="O803" s="199"/>
      <c r="P803" s="199"/>
      <c r="Q803" s="199"/>
      <c r="R803" s="199"/>
      <c r="S803" s="199"/>
      <c r="T803" s="199"/>
      <c r="U803" s="199"/>
      <c r="V803" s="199"/>
      <c r="W803" s="196"/>
      <c r="X803" s="196"/>
      <c r="Y803" s="196"/>
      <c r="Z803" s="196"/>
      <c r="AA803" s="196"/>
    </row>
    <row r="804" ht="15.75" customHeight="1" spans="1:27" x14ac:dyDescent="0.25">
      <c r="A804" s="196"/>
      <c r="B804" s="196"/>
      <c r="C804" s="196"/>
      <c r="D804" s="196"/>
      <c r="E804" s="196"/>
      <c r="F804" s="196"/>
      <c r="G804" s="196"/>
      <c r="H804" s="198"/>
      <c r="I804" s="199"/>
      <c r="J804" s="199"/>
      <c r="K804" s="199"/>
      <c r="L804" s="199"/>
      <c r="M804" s="199"/>
      <c r="N804" s="199"/>
      <c r="O804" s="199"/>
      <c r="P804" s="199"/>
      <c r="Q804" s="199"/>
      <c r="R804" s="199"/>
      <c r="S804" s="199"/>
      <c r="T804" s="199"/>
      <c r="U804" s="199"/>
      <c r="V804" s="199"/>
      <c r="W804" s="196"/>
      <c r="X804" s="196"/>
      <c r="Y804" s="196"/>
      <c r="Z804" s="196"/>
      <c r="AA804" s="196"/>
    </row>
    <row r="805" ht="15.75" customHeight="1" spans="1:27" x14ac:dyDescent="0.25">
      <c r="A805" s="196"/>
      <c r="B805" s="196"/>
      <c r="C805" s="196"/>
      <c r="D805" s="196"/>
      <c r="E805" s="196"/>
      <c r="F805" s="196"/>
      <c r="G805" s="196"/>
      <c r="H805" s="198"/>
      <c r="I805" s="199"/>
      <c r="J805" s="199"/>
      <c r="K805" s="199"/>
      <c r="L805" s="199"/>
      <c r="M805" s="199"/>
      <c r="N805" s="199"/>
      <c r="O805" s="199"/>
      <c r="P805" s="199"/>
      <c r="Q805" s="199"/>
      <c r="R805" s="199"/>
      <c r="S805" s="199"/>
      <c r="T805" s="199"/>
      <c r="U805" s="199"/>
      <c r="V805" s="199"/>
      <c r="W805" s="196"/>
      <c r="X805" s="196"/>
      <c r="Y805" s="196"/>
      <c r="Z805" s="196"/>
      <c r="AA805" s="196"/>
    </row>
    <row r="806" ht="15.75" customHeight="1" spans="1:27" x14ac:dyDescent="0.25">
      <c r="A806" s="196"/>
      <c r="B806" s="196"/>
      <c r="C806" s="196"/>
      <c r="D806" s="196"/>
      <c r="E806" s="196"/>
      <c r="F806" s="196"/>
      <c r="G806" s="196"/>
      <c r="H806" s="198"/>
      <c r="I806" s="199"/>
      <c r="J806" s="199"/>
      <c r="K806" s="199"/>
      <c r="L806" s="199"/>
      <c r="M806" s="199"/>
      <c r="N806" s="199"/>
      <c r="O806" s="199"/>
      <c r="P806" s="199"/>
      <c r="Q806" s="199"/>
      <c r="R806" s="199"/>
      <c r="S806" s="199"/>
      <c r="T806" s="199"/>
      <c r="U806" s="199"/>
      <c r="V806" s="199"/>
      <c r="W806" s="196"/>
      <c r="X806" s="196"/>
      <c r="Y806" s="196"/>
      <c r="Z806" s="196"/>
      <c r="AA806" s="196"/>
    </row>
    <row r="807" ht="15.75" customHeight="1" spans="1:27" x14ac:dyDescent="0.25">
      <c r="A807" s="196"/>
      <c r="B807" s="196"/>
      <c r="C807" s="196"/>
      <c r="D807" s="196"/>
      <c r="E807" s="196"/>
      <c r="F807" s="196"/>
      <c r="G807" s="196"/>
      <c r="H807" s="198"/>
      <c r="I807" s="199"/>
      <c r="J807" s="199"/>
      <c r="K807" s="199"/>
      <c r="L807" s="199"/>
      <c r="M807" s="199"/>
      <c r="N807" s="199"/>
      <c r="O807" s="199"/>
      <c r="P807" s="199"/>
      <c r="Q807" s="199"/>
      <c r="R807" s="199"/>
      <c r="S807" s="199"/>
      <c r="T807" s="199"/>
      <c r="U807" s="199"/>
      <c r="V807" s="199"/>
      <c r="W807" s="196"/>
      <c r="X807" s="196"/>
      <c r="Y807" s="196"/>
      <c r="Z807" s="196"/>
      <c r="AA807" s="196"/>
    </row>
    <row r="808" ht="15.75" customHeight="1" spans="1:27" x14ac:dyDescent="0.25">
      <c r="A808" s="196"/>
      <c r="B808" s="196"/>
      <c r="C808" s="196"/>
      <c r="D808" s="196"/>
      <c r="E808" s="196"/>
      <c r="F808" s="196"/>
      <c r="G808" s="196"/>
      <c r="H808" s="198"/>
      <c r="I808" s="199"/>
      <c r="J808" s="199"/>
      <c r="K808" s="199"/>
      <c r="L808" s="199"/>
      <c r="M808" s="199"/>
      <c r="N808" s="199"/>
      <c r="O808" s="199"/>
      <c r="P808" s="199"/>
      <c r="Q808" s="199"/>
      <c r="R808" s="199"/>
      <c r="S808" s="199"/>
      <c r="T808" s="199"/>
      <c r="U808" s="199"/>
      <c r="V808" s="199"/>
      <c r="W808" s="196"/>
      <c r="X808" s="196"/>
      <c r="Y808" s="196"/>
      <c r="Z808" s="196"/>
      <c r="AA808" s="196"/>
    </row>
    <row r="809" ht="15.75" customHeight="1" spans="1:27" x14ac:dyDescent="0.25">
      <c r="A809" s="196"/>
      <c r="B809" s="196"/>
      <c r="C809" s="196"/>
      <c r="D809" s="196"/>
      <c r="E809" s="196"/>
      <c r="F809" s="196"/>
      <c r="G809" s="196"/>
      <c r="H809" s="198"/>
      <c r="I809" s="199"/>
      <c r="J809" s="199"/>
      <c r="K809" s="199"/>
      <c r="L809" s="199"/>
      <c r="M809" s="199"/>
      <c r="N809" s="199"/>
      <c r="O809" s="199"/>
      <c r="P809" s="199"/>
      <c r="Q809" s="199"/>
      <c r="R809" s="199"/>
      <c r="S809" s="199"/>
      <c r="T809" s="199"/>
      <c r="U809" s="199"/>
      <c r="V809" s="199"/>
      <c r="W809" s="196"/>
      <c r="X809" s="196"/>
      <c r="Y809" s="196"/>
      <c r="Z809" s="196"/>
      <c r="AA809" s="196"/>
    </row>
    <row r="810" ht="15.75" customHeight="1" spans="1:27" x14ac:dyDescent="0.25">
      <c r="A810" s="196"/>
      <c r="B810" s="196"/>
      <c r="C810" s="196"/>
      <c r="D810" s="196"/>
      <c r="E810" s="196"/>
      <c r="F810" s="196"/>
      <c r="G810" s="196"/>
      <c r="H810" s="198"/>
      <c r="I810" s="199"/>
      <c r="J810" s="199"/>
      <c r="K810" s="199"/>
      <c r="L810" s="199"/>
      <c r="M810" s="199"/>
      <c r="N810" s="199"/>
      <c r="O810" s="199"/>
      <c r="P810" s="199"/>
      <c r="Q810" s="199"/>
      <c r="R810" s="199"/>
      <c r="S810" s="199"/>
      <c r="T810" s="199"/>
      <c r="U810" s="199"/>
      <c r="V810" s="199"/>
      <c r="W810" s="196"/>
      <c r="X810" s="196"/>
      <c r="Y810" s="196"/>
      <c r="Z810" s="196"/>
      <c r="AA810" s="196"/>
    </row>
    <row r="811" ht="15.75" customHeight="1" spans="1:27" x14ac:dyDescent="0.25">
      <c r="A811" s="196"/>
      <c r="B811" s="196"/>
      <c r="C811" s="196"/>
      <c r="D811" s="196"/>
      <c r="E811" s="196"/>
      <c r="F811" s="196"/>
      <c r="G811" s="196"/>
      <c r="H811" s="198"/>
      <c r="I811" s="199"/>
      <c r="J811" s="199"/>
      <c r="K811" s="199"/>
      <c r="L811" s="199"/>
      <c r="M811" s="199"/>
      <c r="N811" s="199"/>
      <c r="O811" s="199"/>
      <c r="P811" s="199"/>
      <c r="Q811" s="199"/>
      <c r="R811" s="199"/>
      <c r="S811" s="199"/>
      <c r="T811" s="199"/>
      <c r="U811" s="199"/>
      <c r="V811" s="199"/>
      <c r="W811" s="196"/>
      <c r="X811" s="196"/>
      <c r="Y811" s="196"/>
      <c r="Z811" s="196"/>
      <c r="AA811" s="196"/>
    </row>
    <row r="812" ht="15.75" customHeight="1" spans="1:27" x14ac:dyDescent="0.25">
      <c r="A812" s="196"/>
      <c r="B812" s="196"/>
      <c r="C812" s="196"/>
      <c r="D812" s="196"/>
      <c r="E812" s="196"/>
      <c r="F812" s="196"/>
      <c r="G812" s="196"/>
      <c r="H812" s="198"/>
      <c r="I812" s="199"/>
      <c r="J812" s="199"/>
      <c r="K812" s="199"/>
      <c r="L812" s="199"/>
      <c r="M812" s="199"/>
      <c r="N812" s="199"/>
      <c r="O812" s="199"/>
      <c r="P812" s="199"/>
      <c r="Q812" s="199"/>
      <c r="R812" s="199"/>
      <c r="S812" s="199"/>
      <c r="T812" s="199"/>
      <c r="U812" s="199"/>
      <c r="V812" s="199"/>
      <c r="W812" s="196"/>
      <c r="X812" s="196"/>
      <c r="Y812" s="196"/>
      <c r="Z812" s="196"/>
      <c r="AA812" s="196"/>
    </row>
    <row r="813" ht="15.75" customHeight="1" spans="1:27" x14ac:dyDescent="0.25">
      <c r="A813" s="196"/>
      <c r="B813" s="196"/>
      <c r="C813" s="196"/>
      <c r="D813" s="196"/>
      <c r="E813" s="196"/>
      <c r="F813" s="196"/>
      <c r="G813" s="196"/>
      <c r="H813" s="198"/>
      <c r="I813" s="199"/>
      <c r="J813" s="199"/>
      <c r="K813" s="199"/>
      <c r="L813" s="199"/>
      <c r="M813" s="199"/>
      <c r="N813" s="199"/>
      <c r="O813" s="199"/>
      <c r="P813" s="199"/>
      <c r="Q813" s="199"/>
      <c r="R813" s="199"/>
      <c r="S813" s="199"/>
      <c r="T813" s="199"/>
      <c r="U813" s="199"/>
      <c r="V813" s="199"/>
      <c r="W813" s="196"/>
      <c r="X813" s="196"/>
      <c r="Y813" s="196"/>
      <c r="Z813" s="196"/>
      <c r="AA813" s="196"/>
    </row>
    <row r="814" ht="15.75" customHeight="1" spans="1:27" x14ac:dyDescent="0.25">
      <c r="A814" s="196"/>
      <c r="B814" s="196"/>
      <c r="C814" s="196"/>
      <c r="D814" s="196"/>
      <c r="E814" s="196"/>
      <c r="F814" s="196"/>
      <c r="G814" s="196"/>
      <c r="H814" s="198"/>
      <c r="I814" s="199"/>
      <c r="J814" s="199"/>
      <c r="K814" s="199"/>
      <c r="L814" s="199"/>
      <c r="M814" s="199"/>
      <c r="N814" s="199"/>
      <c r="O814" s="199"/>
      <c r="P814" s="199"/>
      <c r="Q814" s="199"/>
      <c r="R814" s="199"/>
      <c r="S814" s="199"/>
      <c r="T814" s="199"/>
      <c r="U814" s="199"/>
      <c r="V814" s="199"/>
      <c r="W814" s="196"/>
      <c r="X814" s="196"/>
      <c r="Y814" s="196"/>
      <c r="Z814" s="196"/>
      <c r="AA814" s="196"/>
    </row>
    <row r="815" ht="15.75" customHeight="1" spans="1:27" x14ac:dyDescent="0.25">
      <c r="A815" s="196"/>
      <c r="B815" s="196"/>
      <c r="C815" s="196"/>
      <c r="D815" s="196"/>
      <c r="E815" s="196"/>
      <c r="F815" s="196"/>
      <c r="G815" s="196"/>
      <c r="H815" s="198"/>
      <c r="I815" s="199"/>
      <c r="J815" s="199"/>
      <c r="K815" s="199"/>
      <c r="L815" s="199"/>
      <c r="M815" s="199"/>
      <c r="N815" s="199"/>
      <c r="O815" s="199"/>
      <c r="P815" s="199"/>
      <c r="Q815" s="199"/>
      <c r="R815" s="199"/>
      <c r="S815" s="199"/>
      <c r="T815" s="199"/>
      <c r="U815" s="199"/>
      <c r="V815" s="199"/>
      <c r="W815" s="196"/>
      <c r="X815" s="196"/>
      <c r="Y815" s="196"/>
      <c r="Z815" s="196"/>
      <c r="AA815" s="196"/>
    </row>
    <row r="816" ht="15.75" customHeight="1" spans="1:27" x14ac:dyDescent="0.25">
      <c r="A816" s="196"/>
      <c r="B816" s="196"/>
      <c r="C816" s="196"/>
      <c r="D816" s="196"/>
      <c r="E816" s="196"/>
      <c r="F816" s="196"/>
      <c r="G816" s="196"/>
      <c r="H816" s="198"/>
      <c r="I816" s="199"/>
      <c r="J816" s="199"/>
      <c r="K816" s="199"/>
      <c r="L816" s="199"/>
      <c r="M816" s="199"/>
      <c r="N816" s="199"/>
      <c r="O816" s="199"/>
      <c r="P816" s="199"/>
      <c r="Q816" s="199"/>
      <c r="R816" s="199"/>
      <c r="S816" s="199"/>
      <c r="T816" s="199"/>
      <c r="U816" s="199"/>
      <c r="V816" s="199"/>
      <c r="W816" s="196"/>
      <c r="X816" s="196"/>
      <c r="Y816" s="196"/>
      <c r="Z816" s="196"/>
      <c r="AA816" s="196"/>
    </row>
    <row r="817" ht="15.75" customHeight="1" spans="1:27" x14ac:dyDescent="0.25">
      <c r="A817" s="196"/>
      <c r="B817" s="196"/>
      <c r="C817" s="196"/>
      <c r="D817" s="196"/>
      <c r="E817" s="196"/>
      <c r="F817" s="196"/>
      <c r="G817" s="196"/>
      <c r="H817" s="198"/>
      <c r="I817" s="199"/>
      <c r="J817" s="199"/>
      <c r="K817" s="199"/>
      <c r="L817" s="199"/>
      <c r="M817" s="199"/>
      <c r="N817" s="199"/>
      <c r="O817" s="199"/>
      <c r="P817" s="199"/>
      <c r="Q817" s="199"/>
      <c r="R817" s="199"/>
      <c r="S817" s="199"/>
      <c r="T817" s="199"/>
      <c r="U817" s="199"/>
      <c r="V817" s="199"/>
      <c r="W817" s="196"/>
      <c r="X817" s="196"/>
      <c r="Y817" s="196"/>
      <c r="Z817" s="196"/>
      <c r="AA817" s="196"/>
    </row>
    <row r="818" ht="15.75" customHeight="1" spans="1:27" x14ac:dyDescent="0.25">
      <c r="A818" s="196"/>
      <c r="B818" s="196"/>
      <c r="C818" s="196"/>
      <c r="D818" s="196"/>
      <c r="E818" s="196"/>
      <c r="F818" s="196"/>
      <c r="G818" s="196"/>
      <c r="H818" s="198"/>
      <c r="I818" s="199"/>
      <c r="J818" s="199"/>
      <c r="K818" s="199"/>
      <c r="L818" s="199"/>
      <c r="M818" s="199"/>
      <c r="N818" s="199"/>
      <c r="O818" s="199"/>
      <c r="P818" s="199"/>
      <c r="Q818" s="199"/>
      <c r="R818" s="199"/>
      <c r="S818" s="199"/>
      <c r="T818" s="199"/>
      <c r="U818" s="199"/>
      <c r="V818" s="199"/>
      <c r="W818" s="196"/>
      <c r="X818" s="196"/>
      <c r="Y818" s="196"/>
      <c r="Z818" s="196"/>
      <c r="AA818" s="196"/>
    </row>
    <row r="819" ht="15.75" customHeight="1" spans="1:27" x14ac:dyDescent="0.25">
      <c r="A819" s="196"/>
      <c r="B819" s="196"/>
      <c r="C819" s="196"/>
      <c r="D819" s="196"/>
      <c r="E819" s="196"/>
      <c r="F819" s="196"/>
      <c r="G819" s="196"/>
      <c r="H819" s="198"/>
      <c r="I819" s="199"/>
      <c r="J819" s="199"/>
      <c r="K819" s="199"/>
      <c r="L819" s="199"/>
      <c r="M819" s="199"/>
      <c r="N819" s="199"/>
      <c r="O819" s="199"/>
      <c r="P819" s="199"/>
      <c r="Q819" s="199"/>
      <c r="R819" s="199"/>
      <c r="S819" s="199"/>
      <c r="T819" s="199"/>
      <c r="U819" s="199"/>
      <c r="V819" s="199"/>
      <c r="W819" s="196"/>
      <c r="X819" s="196"/>
      <c r="Y819" s="196"/>
      <c r="Z819" s="196"/>
      <c r="AA819" s="196"/>
    </row>
    <row r="820" ht="15.75" customHeight="1" spans="1:27" x14ac:dyDescent="0.25">
      <c r="A820" s="196"/>
      <c r="B820" s="196"/>
      <c r="C820" s="196"/>
      <c r="D820" s="196"/>
      <c r="E820" s="196"/>
      <c r="F820" s="196"/>
      <c r="G820" s="196"/>
      <c r="H820" s="198"/>
      <c r="I820" s="199"/>
      <c r="J820" s="199"/>
      <c r="K820" s="199"/>
      <c r="L820" s="199"/>
      <c r="M820" s="199"/>
      <c r="N820" s="199"/>
      <c r="O820" s="199"/>
      <c r="P820" s="199"/>
      <c r="Q820" s="199"/>
      <c r="R820" s="199"/>
      <c r="S820" s="199"/>
      <c r="T820" s="199"/>
      <c r="U820" s="199"/>
      <c r="V820" s="199"/>
      <c r="W820" s="196"/>
      <c r="X820" s="196"/>
      <c r="Y820" s="196"/>
      <c r="Z820" s="196"/>
      <c r="AA820" s="196"/>
    </row>
    <row r="821" ht="15.75" customHeight="1" spans="1:27" x14ac:dyDescent="0.25">
      <c r="A821" s="196"/>
      <c r="B821" s="196"/>
      <c r="C821" s="196"/>
      <c r="D821" s="196"/>
      <c r="E821" s="196"/>
      <c r="F821" s="196"/>
      <c r="G821" s="196"/>
      <c r="H821" s="198"/>
      <c r="I821" s="199"/>
      <c r="J821" s="199"/>
      <c r="K821" s="199"/>
      <c r="L821" s="199"/>
      <c r="M821" s="199"/>
      <c r="N821" s="199"/>
      <c r="O821" s="199"/>
      <c r="P821" s="199"/>
      <c r="Q821" s="199"/>
      <c r="R821" s="199"/>
      <c r="S821" s="199"/>
      <c r="T821" s="199"/>
      <c r="U821" s="199"/>
      <c r="V821" s="199"/>
      <c r="W821" s="196"/>
      <c r="X821" s="196"/>
      <c r="Y821" s="196"/>
      <c r="Z821" s="196"/>
      <c r="AA821" s="196"/>
    </row>
    <row r="822" ht="15.75" customHeight="1" spans="1:27" x14ac:dyDescent="0.25">
      <c r="A822" s="196"/>
      <c r="B822" s="196"/>
      <c r="C822" s="196"/>
      <c r="D822" s="196"/>
      <c r="E822" s="196"/>
      <c r="F822" s="196"/>
      <c r="G822" s="196"/>
      <c r="H822" s="198"/>
      <c r="I822" s="199"/>
      <c r="J822" s="199"/>
      <c r="K822" s="199"/>
      <c r="L822" s="199"/>
      <c r="M822" s="199"/>
      <c r="N822" s="199"/>
      <c r="O822" s="199"/>
      <c r="P822" s="199"/>
      <c r="Q822" s="199"/>
      <c r="R822" s="199"/>
      <c r="S822" s="199"/>
      <c r="T822" s="199"/>
      <c r="U822" s="199"/>
      <c r="V822" s="199"/>
      <c r="W822" s="196"/>
      <c r="X822" s="196"/>
      <c r="Y822" s="196"/>
      <c r="Z822" s="196"/>
      <c r="AA822" s="196"/>
    </row>
    <row r="823" ht="15.75" customHeight="1" spans="1:27" x14ac:dyDescent="0.25">
      <c r="A823" s="196"/>
      <c r="B823" s="196"/>
      <c r="C823" s="196"/>
      <c r="D823" s="196"/>
      <c r="E823" s="196"/>
      <c r="F823" s="196"/>
      <c r="G823" s="196"/>
      <c r="H823" s="198"/>
      <c r="I823" s="199"/>
      <c r="J823" s="199"/>
      <c r="K823" s="199"/>
      <c r="L823" s="199"/>
      <c r="M823" s="199"/>
      <c r="N823" s="199"/>
      <c r="O823" s="199"/>
      <c r="P823" s="199"/>
      <c r="Q823" s="199"/>
      <c r="R823" s="199"/>
      <c r="S823" s="199"/>
      <c r="T823" s="199"/>
      <c r="U823" s="199"/>
      <c r="V823" s="199"/>
      <c r="W823" s="196"/>
      <c r="X823" s="196"/>
      <c r="Y823" s="196"/>
      <c r="Z823" s="196"/>
      <c r="AA823" s="196"/>
    </row>
    <row r="824" ht="15.75" customHeight="1" spans="1:27" x14ac:dyDescent="0.25">
      <c r="A824" s="196"/>
      <c r="B824" s="196"/>
      <c r="C824" s="196"/>
      <c r="D824" s="196"/>
      <c r="E824" s="196"/>
      <c r="F824" s="196"/>
      <c r="G824" s="196"/>
      <c r="H824" s="198"/>
      <c r="I824" s="199"/>
      <c r="J824" s="199"/>
      <c r="K824" s="199"/>
      <c r="L824" s="199"/>
      <c r="M824" s="199"/>
      <c r="N824" s="199"/>
      <c r="O824" s="199"/>
      <c r="P824" s="199"/>
      <c r="Q824" s="199"/>
      <c r="R824" s="199"/>
      <c r="S824" s="199"/>
      <c r="T824" s="199"/>
      <c r="U824" s="199"/>
      <c r="V824" s="199"/>
      <c r="W824" s="196"/>
      <c r="X824" s="196"/>
      <c r="Y824" s="196"/>
      <c r="Z824" s="196"/>
      <c r="AA824" s="196"/>
    </row>
    <row r="825" ht="15.75" customHeight="1" spans="1:27" x14ac:dyDescent="0.25">
      <c r="A825" s="196"/>
      <c r="B825" s="196"/>
      <c r="C825" s="196"/>
      <c r="D825" s="196"/>
      <c r="E825" s="196"/>
      <c r="F825" s="196"/>
      <c r="G825" s="196"/>
      <c r="H825" s="198"/>
      <c r="I825" s="199"/>
      <c r="J825" s="199"/>
      <c r="K825" s="199"/>
      <c r="L825" s="199"/>
      <c r="M825" s="199"/>
      <c r="N825" s="199"/>
      <c r="O825" s="199"/>
      <c r="P825" s="199"/>
      <c r="Q825" s="199"/>
      <c r="R825" s="199"/>
      <c r="S825" s="199"/>
      <c r="T825" s="199"/>
      <c r="U825" s="199"/>
      <c r="V825" s="199"/>
      <c r="W825" s="196"/>
      <c r="X825" s="196"/>
      <c r="Y825" s="196"/>
      <c r="Z825" s="196"/>
      <c r="AA825" s="196"/>
    </row>
    <row r="826" ht="15.75" customHeight="1" spans="1:27" x14ac:dyDescent="0.25">
      <c r="A826" s="196"/>
      <c r="B826" s="196"/>
      <c r="C826" s="196"/>
      <c r="D826" s="196"/>
      <c r="E826" s="196"/>
      <c r="F826" s="196"/>
      <c r="G826" s="196"/>
      <c r="H826" s="198"/>
      <c r="I826" s="199"/>
      <c r="J826" s="199"/>
      <c r="K826" s="199"/>
      <c r="L826" s="199"/>
      <c r="M826" s="199"/>
      <c r="N826" s="199"/>
      <c r="O826" s="199"/>
      <c r="P826" s="199"/>
      <c r="Q826" s="199"/>
      <c r="R826" s="199"/>
      <c r="S826" s="199"/>
      <c r="T826" s="199"/>
      <c r="U826" s="199"/>
      <c r="V826" s="199"/>
      <c r="W826" s="196"/>
      <c r="X826" s="196"/>
      <c r="Y826" s="196"/>
      <c r="Z826" s="196"/>
      <c r="AA826" s="196"/>
    </row>
    <row r="827" ht="15.75" customHeight="1" spans="1:27" x14ac:dyDescent="0.25">
      <c r="A827" s="196"/>
      <c r="B827" s="196"/>
      <c r="C827" s="196"/>
      <c r="D827" s="196"/>
      <c r="E827" s="196"/>
      <c r="F827" s="196"/>
      <c r="G827" s="196"/>
      <c r="H827" s="198"/>
      <c r="I827" s="199"/>
      <c r="J827" s="199"/>
      <c r="K827" s="199"/>
      <c r="L827" s="199"/>
      <c r="M827" s="199"/>
      <c r="N827" s="199"/>
      <c r="O827" s="199"/>
      <c r="P827" s="199"/>
      <c r="Q827" s="199"/>
      <c r="R827" s="199"/>
      <c r="S827" s="199"/>
      <c r="T827" s="199"/>
      <c r="U827" s="199"/>
      <c r="V827" s="199"/>
      <c r="W827" s="196"/>
      <c r="X827" s="196"/>
      <c r="Y827" s="196"/>
      <c r="Z827" s="196"/>
      <c r="AA827" s="196"/>
    </row>
    <row r="828" ht="15.75" customHeight="1" spans="1:27" x14ac:dyDescent="0.25">
      <c r="A828" s="196"/>
      <c r="B828" s="196"/>
      <c r="C828" s="196"/>
      <c r="D828" s="196"/>
      <c r="E828" s="196"/>
      <c r="F828" s="196"/>
      <c r="G828" s="196"/>
      <c r="H828" s="198"/>
      <c r="I828" s="199"/>
      <c r="J828" s="199"/>
      <c r="K828" s="199"/>
      <c r="L828" s="199"/>
      <c r="M828" s="199"/>
      <c r="N828" s="199"/>
      <c r="O828" s="199"/>
      <c r="P828" s="199"/>
      <c r="Q828" s="199"/>
      <c r="R828" s="199"/>
      <c r="S828" s="199"/>
      <c r="T828" s="199"/>
      <c r="U828" s="199"/>
      <c r="V828" s="199"/>
      <c r="W828" s="196"/>
      <c r="X828" s="196"/>
      <c r="Y828" s="196"/>
      <c r="Z828" s="196"/>
      <c r="AA828" s="196"/>
    </row>
    <row r="829" ht="15.75" customHeight="1" spans="1:27" x14ac:dyDescent="0.25">
      <c r="A829" s="196"/>
      <c r="B829" s="196"/>
      <c r="C829" s="196"/>
      <c r="D829" s="196"/>
      <c r="E829" s="196"/>
      <c r="F829" s="196"/>
      <c r="G829" s="196"/>
      <c r="H829" s="198"/>
      <c r="I829" s="199"/>
      <c r="J829" s="199"/>
      <c r="K829" s="199"/>
      <c r="L829" s="199"/>
      <c r="M829" s="199"/>
      <c r="N829" s="199"/>
      <c r="O829" s="199"/>
      <c r="P829" s="199"/>
      <c r="Q829" s="199"/>
      <c r="R829" s="199"/>
      <c r="S829" s="199"/>
      <c r="T829" s="199"/>
      <c r="U829" s="199"/>
      <c r="V829" s="199"/>
      <c r="W829" s="196"/>
      <c r="X829" s="196"/>
      <c r="Y829" s="196"/>
      <c r="Z829" s="196"/>
      <c r="AA829" s="196"/>
    </row>
    <row r="830" ht="15.75" customHeight="1" spans="1:27" x14ac:dyDescent="0.25">
      <c r="A830" s="196"/>
      <c r="B830" s="196"/>
      <c r="C830" s="196"/>
      <c r="D830" s="196"/>
      <c r="E830" s="196"/>
      <c r="F830" s="196"/>
      <c r="G830" s="196"/>
      <c r="H830" s="198"/>
      <c r="I830" s="199"/>
      <c r="J830" s="199"/>
      <c r="K830" s="199"/>
      <c r="L830" s="199"/>
      <c r="M830" s="199"/>
      <c r="N830" s="199"/>
      <c r="O830" s="199"/>
      <c r="P830" s="199"/>
      <c r="Q830" s="199"/>
      <c r="R830" s="199"/>
      <c r="S830" s="199"/>
      <c r="T830" s="199"/>
      <c r="U830" s="199"/>
      <c r="V830" s="199"/>
      <c r="W830" s="196"/>
      <c r="X830" s="196"/>
      <c r="Y830" s="196"/>
      <c r="Z830" s="196"/>
      <c r="AA830" s="196"/>
    </row>
    <row r="831" ht="15.75" customHeight="1" spans="1:27" x14ac:dyDescent="0.25">
      <c r="A831" s="196"/>
      <c r="B831" s="196"/>
      <c r="C831" s="196"/>
      <c r="D831" s="196"/>
      <c r="E831" s="196"/>
      <c r="F831" s="196"/>
      <c r="G831" s="196"/>
      <c r="H831" s="198"/>
      <c r="I831" s="199"/>
      <c r="J831" s="199"/>
      <c r="K831" s="199"/>
      <c r="L831" s="199"/>
      <c r="M831" s="199"/>
      <c r="N831" s="199"/>
      <c r="O831" s="199"/>
      <c r="P831" s="199"/>
      <c r="Q831" s="199"/>
      <c r="R831" s="199"/>
      <c r="S831" s="199"/>
      <c r="T831" s="199"/>
      <c r="U831" s="199"/>
      <c r="V831" s="199"/>
      <c r="W831" s="196"/>
      <c r="X831" s="196"/>
      <c r="Y831" s="196"/>
      <c r="Z831" s="196"/>
      <c r="AA831" s="196"/>
    </row>
    <row r="832" ht="15.75" customHeight="1" spans="1:27" x14ac:dyDescent="0.25">
      <c r="A832" s="196"/>
      <c r="B832" s="196"/>
      <c r="C832" s="196"/>
      <c r="D832" s="196"/>
      <c r="E832" s="196"/>
      <c r="F832" s="196"/>
      <c r="G832" s="196"/>
      <c r="H832" s="198"/>
      <c r="I832" s="199"/>
      <c r="J832" s="199"/>
      <c r="K832" s="199"/>
      <c r="L832" s="199"/>
      <c r="M832" s="199"/>
      <c r="N832" s="199"/>
      <c r="O832" s="199"/>
      <c r="P832" s="199"/>
      <c r="Q832" s="199"/>
      <c r="R832" s="199"/>
      <c r="S832" s="199"/>
      <c r="T832" s="199"/>
      <c r="U832" s="199"/>
      <c r="V832" s="199"/>
      <c r="W832" s="196"/>
      <c r="X832" s="196"/>
      <c r="Y832" s="196"/>
      <c r="Z832" s="196"/>
      <c r="AA832" s="196"/>
    </row>
    <row r="833" ht="15.75" customHeight="1" spans="1:27" x14ac:dyDescent="0.25">
      <c r="A833" s="196"/>
      <c r="B833" s="196"/>
      <c r="C833" s="196"/>
      <c r="D833" s="196"/>
      <c r="E833" s="196"/>
      <c r="F833" s="196"/>
      <c r="G833" s="196"/>
      <c r="H833" s="198"/>
      <c r="I833" s="199"/>
      <c r="J833" s="199"/>
      <c r="K833" s="199"/>
      <c r="L833" s="199"/>
      <c r="M833" s="199"/>
      <c r="N833" s="199"/>
      <c r="O833" s="199"/>
      <c r="P833" s="199"/>
      <c r="Q833" s="199"/>
      <c r="R833" s="199"/>
      <c r="S833" s="199"/>
      <c r="T833" s="199"/>
      <c r="U833" s="199"/>
      <c r="V833" s="199"/>
      <c r="W833" s="196"/>
      <c r="X833" s="196"/>
      <c r="Y833" s="196"/>
      <c r="Z833" s="196"/>
      <c r="AA833" s="196"/>
    </row>
    <row r="834" ht="15.75" customHeight="1" spans="1:27" x14ac:dyDescent="0.25">
      <c r="A834" s="196"/>
      <c r="B834" s="196"/>
      <c r="C834" s="196"/>
      <c r="D834" s="196"/>
      <c r="E834" s="196"/>
      <c r="F834" s="196"/>
      <c r="G834" s="196"/>
      <c r="H834" s="198"/>
      <c r="I834" s="199"/>
      <c r="J834" s="199"/>
      <c r="K834" s="199"/>
      <c r="L834" s="199"/>
      <c r="M834" s="199"/>
      <c r="N834" s="199"/>
      <c r="O834" s="199"/>
      <c r="P834" s="199"/>
      <c r="Q834" s="199"/>
      <c r="R834" s="199"/>
      <c r="S834" s="199"/>
      <c r="T834" s="199"/>
      <c r="U834" s="199"/>
      <c r="V834" s="199"/>
      <c r="W834" s="196"/>
      <c r="X834" s="196"/>
      <c r="Y834" s="196"/>
      <c r="Z834" s="196"/>
      <c r="AA834" s="196"/>
    </row>
    <row r="835" ht="15.75" customHeight="1" spans="1:27" x14ac:dyDescent="0.25">
      <c r="A835" s="196"/>
      <c r="B835" s="196"/>
      <c r="C835" s="196"/>
      <c r="D835" s="196"/>
      <c r="E835" s="196"/>
      <c r="F835" s="196"/>
      <c r="G835" s="196"/>
      <c r="H835" s="198"/>
      <c r="I835" s="199"/>
      <c r="J835" s="199"/>
      <c r="K835" s="199"/>
      <c r="L835" s="199"/>
      <c r="M835" s="199"/>
      <c r="N835" s="199"/>
      <c r="O835" s="199"/>
      <c r="P835" s="199"/>
      <c r="Q835" s="199"/>
      <c r="R835" s="199"/>
      <c r="S835" s="199"/>
      <c r="T835" s="199"/>
      <c r="U835" s="199"/>
      <c r="V835" s="199"/>
      <c r="W835" s="196"/>
      <c r="X835" s="196"/>
      <c r="Y835" s="196"/>
      <c r="Z835" s="196"/>
      <c r="AA835" s="196"/>
    </row>
    <row r="836" ht="15.75" customHeight="1" spans="1:27" x14ac:dyDescent="0.25">
      <c r="A836" s="196"/>
      <c r="B836" s="196"/>
      <c r="C836" s="196"/>
      <c r="D836" s="196"/>
      <c r="E836" s="196"/>
      <c r="F836" s="196"/>
      <c r="G836" s="196"/>
      <c r="H836" s="198"/>
      <c r="I836" s="199"/>
      <c r="J836" s="199"/>
      <c r="K836" s="199"/>
      <c r="L836" s="199"/>
      <c r="M836" s="199"/>
      <c r="N836" s="199"/>
      <c r="O836" s="199"/>
      <c r="P836" s="199"/>
      <c r="Q836" s="199"/>
      <c r="R836" s="199"/>
      <c r="S836" s="199"/>
      <c r="T836" s="199"/>
      <c r="U836" s="199"/>
      <c r="V836" s="199"/>
      <c r="W836" s="196"/>
      <c r="X836" s="196"/>
      <c r="Y836" s="196"/>
      <c r="Z836" s="196"/>
      <c r="AA836" s="196"/>
    </row>
    <row r="837" ht="15.75" customHeight="1" spans="1:27" x14ac:dyDescent="0.25">
      <c r="A837" s="196"/>
      <c r="B837" s="196"/>
      <c r="C837" s="196"/>
      <c r="D837" s="196"/>
      <c r="E837" s="196"/>
      <c r="F837" s="196"/>
      <c r="G837" s="196"/>
      <c r="H837" s="198"/>
      <c r="I837" s="199"/>
      <c r="J837" s="199"/>
      <c r="K837" s="199"/>
      <c r="L837" s="199"/>
      <c r="M837" s="199"/>
      <c r="N837" s="199"/>
      <c r="O837" s="199"/>
      <c r="P837" s="199"/>
      <c r="Q837" s="199"/>
      <c r="R837" s="199"/>
      <c r="S837" s="199"/>
      <c r="T837" s="199"/>
      <c r="U837" s="199"/>
      <c r="V837" s="199"/>
      <c r="W837" s="196"/>
      <c r="X837" s="196"/>
      <c r="Y837" s="196"/>
      <c r="Z837" s="196"/>
      <c r="AA837" s="196"/>
    </row>
    <row r="838" ht="15.75" customHeight="1" spans="1:27" x14ac:dyDescent="0.25">
      <c r="A838" s="196"/>
      <c r="B838" s="196"/>
      <c r="C838" s="196"/>
      <c r="D838" s="196"/>
      <c r="E838" s="196"/>
      <c r="F838" s="196"/>
      <c r="G838" s="196"/>
      <c r="H838" s="198"/>
      <c r="I838" s="199"/>
      <c r="J838" s="199"/>
      <c r="K838" s="199"/>
      <c r="L838" s="199"/>
      <c r="M838" s="199"/>
      <c r="N838" s="199"/>
      <c r="O838" s="199"/>
      <c r="P838" s="199"/>
      <c r="Q838" s="199"/>
      <c r="R838" s="199"/>
      <c r="S838" s="199"/>
      <c r="T838" s="199"/>
      <c r="U838" s="199"/>
      <c r="V838" s="199"/>
      <c r="W838" s="196"/>
      <c r="X838" s="196"/>
      <c r="Y838" s="196"/>
      <c r="Z838" s="196"/>
      <c r="AA838" s="196"/>
    </row>
    <row r="839" ht="15.75" customHeight="1" spans="1:27" x14ac:dyDescent="0.25">
      <c r="A839" s="196"/>
      <c r="B839" s="196"/>
      <c r="C839" s="196"/>
      <c r="D839" s="196"/>
      <c r="E839" s="196"/>
      <c r="F839" s="196"/>
      <c r="G839" s="196"/>
      <c r="H839" s="198"/>
      <c r="I839" s="199"/>
      <c r="J839" s="199"/>
      <c r="K839" s="199"/>
      <c r="L839" s="199"/>
      <c r="M839" s="199"/>
      <c r="N839" s="199"/>
      <c r="O839" s="199"/>
      <c r="P839" s="199"/>
      <c r="Q839" s="199"/>
      <c r="R839" s="199"/>
      <c r="S839" s="199"/>
      <c r="T839" s="199"/>
      <c r="U839" s="199"/>
      <c r="V839" s="199"/>
      <c r="W839" s="196"/>
      <c r="X839" s="196"/>
      <c r="Y839" s="196"/>
      <c r="Z839" s="196"/>
      <c r="AA839" s="196"/>
    </row>
    <row r="840" ht="15.75" customHeight="1" spans="1:27" x14ac:dyDescent="0.25">
      <c r="A840" s="196"/>
      <c r="B840" s="196"/>
      <c r="C840" s="196"/>
      <c r="D840" s="196"/>
      <c r="E840" s="196"/>
      <c r="F840" s="196"/>
      <c r="G840" s="196"/>
      <c r="H840" s="198"/>
      <c r="I840" s="199"/>
      <c r="J840" s="199"/>
      <c r="K840" s="199"/>
      <c r="L840" s="199"/>
      <c r="M840" s="199"/>
      <c r="N840" s="199"/>
      <c r="O840" s="199"/>
      <c r="P840" s="199"/>
      <c r="Q840" s="199"/>
      <c r="R840" s="199"/>
      <c r="S840" s="199"/>
      <c r="T840" s="199"/>
      <c r="U840" s="199"/>
      <c r="V840" s="199"/>
      <c r="W840" s="196"/>
      <c r="X840" s="196"/>
      <c r="Y840" s="196"/>
      <c r="Z840" s="196"/>
      <c r="AA840" s="196"/>
    </row>
    <row r="841" ht="15.75" customHeight="1" spans="1:27" x14ac:dyDescent="0.25">
      <c r="A841" s="196"/>
      <c r="B841" s="196"/>
      <c r="C841" s="196"/>
      <c r="D841" s="196"/>
      <c r="E841" s="196"/>
      <c r="F841" s="196"/>
      <c r="G841" s="196"/>
      <c r="H841" s="198"/>
      <c r="I841" s="199"/>
      <c r="J841" s="199"/>
      <c r="K841" s="199"/>
      <c r="L841" s="199"/>
      <c r="M841" s="199"/>
      <c r="N841" s="199"/>
      <c r="O841" s="199"/>
      <c r="P841" s="199"/>
      <c r="Q841" s="199"/>
      <c r="R841" s="199"/>
      <c r="S841" s="199"/>
      <c r="T841" s="199"/>
      <c r="U841" s="199"/>
      <c r="V841" s="199"/>
      <c r="W841" s="196"/>
      <c r="X841" s="196"/>
      <c r="Y841" s="196"/>
      <c r="Z841" s="196"/>
      <c r="AA841" s="196"/>
    </row>
    <row r="842" ht="15.75" customHeight="1" spans="1:27" x14ac:dyDescent="0.25">
      <c r="A842" s="196"/>
      <c r="B842" s="196"/>
      <c r="C842" s="196"/>
      <c r="D842" s="196"/>
      <c r="E842" s="196"/>
      <c r="F842" s="196"/>
      <c r="G842" s="196"/>
      <c r="H842" s="198"/>
      <c r="I842" s="199"/>
      <c r="J842" s="199"/>
      <c r="K842" s="199"/>
      <c r="L842" s="199"/>
      <c r="M842" s="199"/>
      <c r="N842" s="199"/>
      <c r="O842" s="199"/>
      <c r="P842" s="199"/>
      <c r="Q842" s="199"/>
      <c r="R842" s="199"/>
      <c r="S842" s="199"/>
      <c r="T842" s="199"/>
      <c r="U842" s="199"/>
      <c r="V842" s="199"/>
      <c r="W842" s="196"/>
      <c r="X842" s="196"/>
      <c r="Y842" s="196"/>
      <c r="Z842" s="196"/>
      <c r="AA842" s="196"/>
    </row>
    <row r="843" ht="15.75" customHeight="1" spans="1:27" x14ac:dyDescent="0.25">
      <c r="A843" s="196"/>
      <c r="B843" s="196"/>
      <c r="C843" s="196"/>
      <c r="D843" s="196"/>
      <c r="E843" s="196"/>
      <c r="F843" s="196"/>
      <c r="G843" s="196"/>
      <c r="H843" s="198"/>
      <c r="I843" s="199"/>
      <c r="J843" s="199"/>
      <c r="K843" s="199"/>
      <c r="L843" s="199"/>
      <c r="M843" s="199"/>
      <c r="N843" s="199"/>
      <c r="O843" s="199"/>
      <c r="P843" s="199"/>
      <c r="Q843" s="199"/>
      <c r="R843" s="199"/>
      <c r="S843" s="199"/>
      <c r="T843" s="199"/>
      <c r="U843" s="199"/>
      <c r="V843" s="199"/>
      <c r="W843" s="196"/>
      <c r="X843" s="196"/>
      <c r="Y843" s="196"/>
      <c r="Z843" s="196"/>
      <c r="AA843" s="196"/>
    </row>
    <row r="844" ht="15.75" customHeight="1" spans="1:27" x14ac:dyDescent="0.25">
      <c r="A844" s="196"/>
      <c r="B844" s="196"/>
      <c r="C844" s="196"/>
      <c r="D844" s="196"/>
      <c r="E844" s="196"/>
      <c r="F844" s="196"/>
      <c r="G844" s="196"/>
      <c r="H844" s="198"/>
      <c r="I844" s="199"/>
      <c r="J844" s="199"/>
      <c r="K844" s="199"/>
      <c r="L844" s="199"/>
      <c r="M844" s="199"/>
      <c r="N844" s="199"/>
      <c r="O844" s="199"/>
      <c r="P844" s="199"/>
      <c r="Q844" s="199"/>
      <c r="R844" s="199"/>
      <c r="S844" s="199"/>
      <c r="T844" s="199"/>
      <c r="U844" s="199"/>
      <c r="V844" s="199"/>
      <c r="W844" s="196"/>
      <c r="X844" s="196"/>
      <c r="Y844" s="196"/>
      <c r="Z844" s="196"/>
      <c r="AA844" s="196"/>
    </row>
    <row r="845" ht="15.75" customHeight="1" spans="1:27" x14ac:dyDescent="0.25">
      <c r="A845" s="196"/>
      <c r="B845" s="196"/>
      <c r="C845" s="196"/>
      <c r="D845" s="196"/>
      <c r="E845" s="196"/>
      <c r="F845" s="196"/>
      <c r="G845" s="196"/>
      <c r="H845" s="198"/>
      <c r="I845" s="199"/>
      <c r="J845" s="199"/>
      <c r="K845" s="199"/>
      <c r="L845" s="199"/>
      <c r="M845" s="199"/>
      <c r="N845" s="199"/>
      <c r="O845" s="199"/>
      <c r="P845" s="199"/>
      <c r="Q845" s="199"/>
      <c r="R845" s="199"/>
      <c r="S845" s="199"/>
      <c r="T845" s="199"/>
      <c r="U845" s="199"/>
      <c r="V845" s="199"/>
      <c r="W845" s="196"/>
      <c r="X845" s="196"/>
      <c r="Y845" s="196"/>
      <c r="Z845" s="196"/>
      <c r="AA845" s="196"/>
    </row>
    <row r="846" ht="15.75" customHeight="1" spans="1:27" x14ac:dyDescent="0.25">
      <c r="A846" s="196"/>
      <c r="B846" s="196"/>
      <c r="C846" s="196"/>
      <c r="D846" s="196"/>
      <c r="E846" s="196"/>
      <c r="F846" s="196"/>
      <c r="G846" s="196"/>
      <c r="H846" s="198"/>
      <c r="I846" s="199"/>
      <c r="J846" s="199"/>
      <c r="K846" s="199"/>
      <c r="L846" s="199"/>
      <c r="M846" s="199"/>
      <c r="N846" s="199"/>
      <c r="O846" s="199"/>
      <c r="P846" s="199"/>
      <c r="Q846" s="199"/>
      <c r="R846" s="199"/>
      <c r="S846" s="199"/>
      <c r="T846" s="199"/>
      <c r="U846" s="199"/>
      <c r="V846" s="199"/>
      <c r="W846" s="196"/>
      <c r="X846" s="196"/>
      <c r="Y846" s="196"/>
      <c r="Z846" s="196"/>
      <c r="AA846" s="196"/>
    </row>
    <row r="847" ht="15.75" customHeight="1" spans="1:27" x14ac:dyDescent="0.25">
      <c r="A847" s="196"/>
      <c r="B847" s="196"/>
      <c r="C847" s="196"/>
      <c r="D847" s="196"/>
      <c r="E847" s="196"/>
      <c r="F847" s="196"/>
      <c r="G847" s="196"/>
      <c r="H847" s="198"/>
      <c r="I847" s="199"/>
      <c r="J847" s="199"/>
      <c r="K847" s="199"/>
      <c r="L847" s="199"/>
      <c r="M847" s="199"/>
      <c r="N847" s="199"/>
      <c r="O847" s="199"/>
      <c r="P847" s="199"/>
      <c r="Q847" s="199"/>
      <c r="R847" s="199"/>
      <c r="S847" s="199"/>
      <c r="T847" s="199"/>
      <c r="U847" s="199"/>
      <c r="V847" s="199"/>
      <c r="W847" s="196"/>
      <c r="X847" s="196"/>
      <c r="Y847" s="196"/>
      <c r="Z847" s="196"/>
      <c r="AA847" s="196"/>
    </row>
    <row r="848" ht="15.75" customHeight="1" spans="1:27" x14ac:dyDescent="0.25">
      <c r="A848" s="196"/>
      <c r="B848" s="196"/>
      <c r="C848" s="196"/>
      <c r="D848" s="196"/>
      <c r="E848" s="196"/>
      <c r="F848" s="196"/>
      <c r="G848" s="196"/>
      <c r="H848" s="198"/>
      <c r="I848" s="199"/>
      <c r="J848" s="199"/>
      <c r="K848" s="199"/>
      <c r="L848" s="199"/>
      <c r="M848" s="199"/>
      <c r="N848" s="199"/>
      <c r="O848" s="199"/>
      <c r="P848" s="199"/>
      <c r="Q848" s="199"/>
      <c r="R848" s="199"/>
      <c r="S848" s="199"/>
      <c r="T848" s="199"/>
      <c r="U848" s="199"/>
      <c r="V848" s="199"/>
      <c r="W848" s="196"/>
      <c r="X848" s="196"/>
      <c r="Y848" s="196"/>
      <c r="Z848" s="196"/>
      <c r="AA848" s="196"/>
    </row>
    <row r="849" ht="15.75" customHeight="1" spans="1:27" x14ac:dyDescent="0.25">
      <c r="A849" s="196"/>
      <c r="B849" s="196"/>
      <c r="C849" s="196"/>
      <c r="D849" s="196"/>
      <c r="E849" s="196"/>
      <c r="F849" s="196"/>
      <c r="G849" s="196"/>
      <c r="H849" s="198"/>
      <c r="I849" s="199"/>
      <c r="J849" s="199"/>
      <c r="K849" s="199"/>
      <c r="L849" s="199"/>
      <c r="M849" s="199"/>
      <c r="N849" s="199"/>
      <c r="O849" s="199"/>
      <c r="P849" s="199"/>
      <c r="Q849" s="199"/>
      <c r="R849" s="199"/>
      <c r="S849" s="199"/>
      <c r="T849" s="199"/>
      <c r="U849" s="199"/>
      <c r="V849" s="199"/>
      <c r="W849" s="196"/>
      <c r="X849" s="196"/>
      <c r="Y849" s="196"/>
      <c r="Z849" s="196"/>
      <c r="AA849" s="196"/>
    </row>
    <row r="850" ht="15.75" customHeight="1" spans="1:27" x14ac:dyDescent="0.25">
      <c r="A850" s="196"/>
      <c r="B850" s="196"/>
      <c r="C850" s="196"/>
      <c r="D850" s="196"/>
      <c r="E850" s="196"/>
      <c r="F850" s="196"/>
      <c r="G850" s="196"/>
      <c r="H850" s="198"/>
      <c r="I850" s="199"/>
      <c r="J850" s="199"/>
      <c r="K850" s="199"/>
      <c r="L850" s="199"/>
      <c r="M850" s="199"/>
      <c r="N850" s="199"/>
      <c r="O850" s="199"/>
      <c r="P850" s="199"/>
      <c r="Q850" s="199"/>
      <c r="R850" s="199"/>
      <c r="S850" s="199"/>
      <c r="T850" s="199"/>
      <c r="U850" s="199"/>
      <c r="V850" s="199"/>
      <c r="W850" s="196"/>
      <c r="X850" s="196"/>
      <c r="Y850" s="196"/>
      <c r="Z850" s="196"/>
      <c r="AA850" s="196"/>
    </row>
    <row r="851" ht="15.75" customHeight="1" spans="1:27" x14ac:dyDescent="0.25">
      <c r="A851" s="196"/>
      <c r="B851" s="196"/>
      <c r="C851" s="196"/>
      <c r="D851" s="196"/>
      <c r="E851" s="196"/>
      <c r="F851" s="196"/>
      <c r="G851" s="196"/>
      <c r="H851" s="198"/>
      <c r="I851" s="199"/>
      <c r="J851" s="199"/>
      <c r="K851" s="199"/>
      <c r="L851" s="199"/>
      <c r="M851" s="199"/>
      <c r="N851" s="199"/>
      <c r="O851" s="199"/>
      <c r="P851" s="199"/>
      <c r="Q851" s="199"/>
      <c r="R851" s="199"/>
      <c r="S851" s="199"/>
      <c r="T851" s="199"/>
      <c r="U851" s="199"/>
      <c r="V851" s="199"/>
      <c r="W851" s="196"/>
      <c r="X851" s="196"/>
      <c r="Y851" s="196"/>
      <c r="Z851" s="196"/>
      <c r="AA851" s="196"/>
    </row>
    <row r="852" ht="15.75" customHeight="1" spans="1:27" x14ac:dyDescent="0.25">
      <c r="A852" s="196"/>
      <c r="B852" s="196"/>
      <c r="C852" s="196"/>
      <c r="D852" s="196"/>
      <c r="E852" s="196"/>
      <c r="F852" s="196"/>
      <c r="G852" s="196"/>
      <c r="H852" s="198"/>
      <c r="I852" s="199"/>
      <c r="J852" s="199"/>
      <c r="K852" s="199"/>
      <c r="L852" s="199"/>
      <c r="M852" s="199"/>
      <c r="N852" s="199"/>
      <c r="O852" s="199"/>
      <c r="P852" s="199"/>
      <c r="Q852" s="199"/>
      <c r="R852" s="199"/>
      <c r="S852" s="199"/>
      <c r="T852" s="199"/>
      <c r="U852" s="199"/>
      <c r="V852" s="199"/>
      <c r="W852" s="196"/>
      <c r="X852" s="196"/>
      <c r="Y852" s="196"/>
      <c r="Z852" s="196"/>
      <c r="AA852" s="196"/>
    </row>
    <row r="853" ht="15.75" customHeight="1" spans="1:27" x14ac:dyDescent="0.25">
      <c r="A853" s="196"/>
      <c r="B853" s="196"/>
      <c r="C853" s="196"/>
      <c r="D853" s="196"/>
      <c r="E853" s="196"/>
      <c r="F853" s="196"/>
      <c r="G853" s="196"/>
      <c r="H853" s="198"/>
      <c r="I853" s="199"/>
      <c r="J853" s="199"/>
      <c r="K853" s="199"/>
      <c r="L853" s="199"/>
      <c r="M853" s="199"/>
      <c r="N853" s="199"/>
      <c r="O853" s="199"/>
      <c r="P853" s="199"/>
      <c r="Q853" s="199"/>
      <c r="R853" s="199"/>
      <c r="S853" s="199"/>
      <c r="T853" s="199"/>
      <c r="U853" s="199"/>
      <c r="V853" s="199"/>
      <c r="W853" s="196"/>
      <c r="X853" s="196"/>
      <c r="Y853" s="196"/>
      <c r="Z853" s="196"/>
      <c r="AA853" s="196"/>
    </row>
    <row r="854" ht="15.75" customHeight="1" spans="1:27" x14ac:dyDescent="0.25">
      <c r="A854" s="196"/>
      <c r="B854" s="196"/>
      <c r="C854" s="196"/>
      <c r="D854" s="196"/>
      <c r="E854" s="196"/>
      <c r="F854" s="196"/>
      <c r="G854" s="196"/>
      <c r="H854" s="198"/>
      <c r="I854" s="199"/>
      <c r="J854" s="199"/>
      <c r="K854" s="199"/>
      <c r="L854" s="199"/>
      <c r="M854" s="199"/>
      <c r="N854" s="199"/>
      <c r="O854" s="199"/>
      <c r="P854" s="199"/>
      <c r="Q854" s="199"/>
      <c r="R854" s="199"/>
      <c r="S854" s="199"/>
      <c r="T854" s="199"/>
      <c r="U854" s="199"/>
      <c r="V854" s="199"/>
      <c r="W854" s="196"/>
      <c r="X854" s="196"/>
      <c r="Y854" s="196"/>
      <c r="Z854" s="196"/>
      <c r="AA854" s="196"/>
    </row>
    <row r="855" ht="15.75" customHeight="1" spans="1:27" x14ac:dyDescent="0.25">
      <c r="A855" s="196"/>
      <c r="B855" s="196"/>
      <c r="C855" s="196"/>
      <c r="D855" s="196"/>
      <c r="E855" s="196"/>
      <c r="F855" s="196"/>
      <c r="G855" s="196"/>
      <c r="H855" s="198"/>
      <c r="I855" s="199"/>
      <c r="J855" s="199"/>
      <c r="K855" s="199"/>
      <c r="L855" s="199"/>
      <c r="M855" s="199"/>
      <c r="N855" s="199"/>
      <c r="O855" s="199"/>
      <c r="P855" s="199"/>
      <c r="Q855" s="199"/>
      <c r="R855" s="199"/>
      <c r="S855" s="199"/>
      <c r="T855" s="199"/>
      <c r="U855" s="199"/>
      <c r="V855" s="199"/>
      <c r="W855" s="196"/>
      <c r="X855" s="196"/>
      <c r="Y855" s="196"/>
      <c r="Z855" s="196"/>
      <c r="AA855" s="196"/>
    </row>
    <row r="856" ht="15.75" customHeight="1" spans="1:27" x14ac:dyDescent="0.25">
      <c r="A856" s="196"/>
      <c r="B856" s="196"/>
      <c r="C856" s="196"/>
      <c r="D856" s="196"/>
      <c r="E856" s="196"/>
      <c r="F856" s="196"/>
      <c r="G856" s="196"/>
      <c r="H856" s="198"/>
      <c r="I856" s="199"/>
      <c r="J856" s="199"/>
      <c r="K856" s="199"/>
      <c r="L856" s="199"/>
      <c r="M856" s="199"/>
      <c r="N856" s="199"/>
      <c r="O856" s="199"/>
      <c r="P856" s="199"/>
      <c r="Q856" s="199"/>
      <c r="R856" s="199"/>
      <c r="S856" s="199"/>
      <c r="T856" s="199"/>
      <c r="U856" s="199"/>
      <c r="V856" s="199"/>
      <c r="W856" s="196"/>
      <c r="X856" s="196"/>
      <c r="Y856" s="196"/>
      <c r="Z856" s="196"/>
      <c r="AA856" s="196"/>
    </row>
    <row r="857" ht="15.75" customHeight="1" spans="1:27" x14ac:dyDescent="0.25">
      <c r="A857" s="196"/>
      <c r="B857" s="196"/>
      <c r="C857" s="196"/>
      <c r="D857" s="196"/>
      <c r="E857" s="196"/>
      <c r="F857" s="196"/>
      <c r="G857" s="196"/>
      <c r="H857" s="198"/>
      <c r="I857" s="199"/>
      <c r="J857" s="199"/>
      <c r="K857" s="199"/>
      <c r="L857" s="199"/>
      <c r="M857" s="199"/>
      <c r="N857" s="199"/>
      <c r="O857" s="199"/>
      <c r="P857" s="199"/>
      <c r="Q857" s="199"/>
      <c r="R857" s="199"/>
      <c r="S857" s="199"/>
      <c r="T857" s="199"/>
      <c r="U857" s="199"/>
      <c r="V857" s="199"/>
      <c r="W857" s="196"/>
      <c r="X857" s="196"/>
      <c r="Y857" s="196"/>
      <c r="Z857" s="196"/>
      <c r="AA857" s="196"/>
    </row>
    <row r="858" ht="15.75" customHeight="1" spans="1:27" x14ac:dyDescent="0.25">
      <c r="A858" s="196"/>
      <c r="B858" s="196"/>
      <c r="C858" s="196"/>
      <c r="D858" s="196"/>
      <c r="E858" s="196"/>
      <c r="F858" s="196"/>
      <c r="G858" s="196"/>
      <c r="H858" s="198"/>
      <c r="I858" s="199"/>
      <c r="J858" s="199"/>
      <c r="K858" s="199"/>
      <c r="L858" s="199"/>
      <c r="M858" s="199"/>
      <c r="N858" s="199"/>
      <c r="O858" s="199"/>
      <c r="P858" s="199"/>
      <c r="Q858" s="199"/>
      <c r="R858" s="199"/>
      <c r="S858" s="199"/>
      <c r="T858" s="199"/>
      <c r="U858" s="199"/>
      <c r="V858" s="199"/>
      <c r="W858" s="196"/>
      <c r="X858" s="196"/>
      <c r="Y858" s="196"/>
      <c r="Z858" s="196"/>
      <c r="AA858" s="196"/>
    </row>
    <row r="859" ht="15.75" customHeight="1" spans="1:27" x14ac:dyDescent="0.25">
      <c r="A859" s="196"/>
      <c r="B859" s="196"/>
      <c r="C859" s="196"/>
      <c r="D859" s="196"/>
      <c r="E859" s="196"/>
      <c r="F859" s="196"/>
      <c r="G859" s="196"/>
      <c r="H859" s="198"/>
      <c r="I859" s="199"/>
      <c r="J859" s="199"/>
      <c r="K859" s="199"/>
      <c r="L859" s="199"/>
      <c r="M859" s="199"/>
      <c r="N859" s="199"/>
      <c r="O859" s="199"/>
      <c r="P859" s="199"/>
      <c r="Q859" s="199"/>
      <c r="R859" s="199"/>
      <c r="S859" s="199"/>
      <c r="T859" s="199"/>
      <c r="U859" s="199"/>
      <c r="V859" s="199"/>
      <c r="W859" s="196"/>
      <c r="X859" s="196"/>
      <c r="Y859" s="196"/>
      <c r="Z859" s="196"/>
      <c r="AA859" s="196"/>
    </row>
    <row r="860" ht="15.75" customHeight="1" spans="1:27" x14ac:dyDescent="0.25">
      <c r="A860" s="196"/>
      <c r="B860" s="196"/>
      <c r="C860" s="196"/>
      <c r="D860" s="196"/>
      <c r="E860" s="196"/>
      <c r="F860" s="196"/>
      <c r="G860" s="196"/>
      <c r="H860" s="198"/>
      <c r="I860" s="199"/>
      <c r="J860" s="199"/>
      <c r="K860" s="199"/>
      <c r="L860" s="199"/>
      <c r="M860" s="199"/>
      <c r="N860" s="199"/>
      <c r="O860" s="199"/>
      <c r="P860" s="199"/>
      <c r="Q860" s="199"/>
      <c r="R860" s="199"/>
      <c r="S860" s="199"/>
      <c r="T860" s="199"/>
      <c r="U860" s="199"/>
      <c r="V860" s="199"/>
      <c r="W860" s="196"/>
      <c r="X860" s="196"/>
      <c r="Y860" s="196"/>
      <c r="Z860" s="196"/>
      <c r="AA860" s="196"/>
    </row>
    <row r="861" ht="15.75" customHeight="1" spans="1:27" x14ac:dyDescent="0.25">
      <c r="A861" s="196"/>
      <c r="B861" s="196"/>
      <c r="C861" s="196"/>
      <c r="D861" s="196"/>
      <c r="E861" s="196"/>
      <c r="F861" s="196"/>
      <c r="G861" s="196"/>
      <c r="H861" s="198"/>
      <c r="I861" s="199"/>
      <c r="J861" s="199"/>
      <c r="K861" s="199"/>
      <c r="L861" s="199"/>
      <c r="M861" s="199"/>
      <c r="N861" s="199"/>
      <c r="O861" s="199"/>
      <c r="P861" s="199"/>
      <c r="Q861" s="199"/>
      <c r="R861" s="199"/>
      <c r="S861" s="199"/>
      <c r="T861" s="199"/>
      <c r="U861" s="199"/>
      <c r="V861" s="199"/>
      <c r="W861" s="196"/>
      <c r="X861" s="196"/>
      <c r="Y861" s="196"/>
      <c r="Z861" s="196"/>
      <c r="AA861" s="196"/>
    </row>
    <row r="862" ht="15.75" customHeight="1" spans="1:27" x14ac:dyDescent="0.25">
      <c r="A862" s="196"/>
      <c r="B862" s="196"/>
      <c r="C862" s="196"/>
      <c r="D862" s="196"/>
      <c r="E862" s="196"/>
      <c r="F862" s="196"/>
      <c r="G862" s="196"/>
      <c r="H862" s="198"/>
      <c r="I862" s="199"/>
      <c r="J862" s="199"/>
      <c r="K862" s="199"/>
      <c r="L862" s="199"/>
      <c r="M862" s="199"/>
      <c r="N862" s="199"/>
      <c r="O862" s="199"/>
      <c r="P862" s="199"/>
      <c r="Q862" s="199"/>
      <c r="R862" s="199"/>
      <c r="S862" s="199"/>
      <c r="T862" s="199"/>
      <c r="U862" s="199"/>
      <c r="V862" s="199"/>
      <c r="W862" s="196"/>
      <c r="X862" s="196"/>
      <c r="Y862" s="196"/>
      <c r="Z862" s="196"/>
      <c r="AA862" s="196"/>
    </row>
    <row r="863" ht="15.75" customHeight="1" spans="1:27" x14ac:dyDescent="0.25">
      <c r="A863" s="196"/>
      <c r="B863" s="196"/>
      <c r="C863" s="196"/>
      <c r="D863" s="196"/>
      <c r="E863" s="196"/>
      <c r="F863" s="196"/>
      <c r="G863" s="196"/>
      <c r="H863" s="198"/>
      <c r="I863" s="199"/>
      <c r="J863" s="199"/>
      <c r="K863" s="199"/>
      <c r="L863" s="199"/>
      <c r="M863" s="199"/>
      <c r="N863" s="199"/>
      <c r="O863" s="199"/>
      <c r="P863" s="199"/>
      <c r="Q863" s="199"/>
      <c r="R863" s="199"/>
      <c r="S863" s="199"/>
      <c r="T863" s="199"/>
      <c r="U863" s="199"/>
      <c r="V863" s="199"/>
      <c r="W863" s="196"/>
      <c r="X863" s="196"/>
      <c r="Y863" s="196"/>
      <c r="Z863" s="196"/>
      <c r="AA863" s="196"/>
    </row>
    <row r="864" ht="15.75" customHeight="1" spans="1:27" x14ac:dyDescent="0.25">
      <c r="A864" s="196"/>
      <c r="B864" s="196"/>
      <c r="C864" s="196"/>
      <c r="D864" s="196"/>
      <c r="E864" s="196"/>
      <c r="F864" s="196"/>
      <c r="G864" s="196"/>
      <c r="H864" s="198"/>
      <c r="I864" s="199"/>
      <c r="J864" s="199"/>
      <c r="K864" s="199"/>
      <c r="L864" s="199"/>
      <c r="M864" s="199"/>
      <c r="N864" s="199"/>
      <c r="O864" s="199"/>
      <c r="P864" s="199"/>
      <c r="Q864" s="199"/>
      <c r="R864" s="199"/>
      <c r="S864" s="199"/>
      <c r="T864" s="199"/>
      <c r="U864" s="199"/>
      <c r="V864" s="199"/>
      <c r="W864" s="196"/>
      <c r="X864" s="196"/>
      <c r="Y864" s="196"/>
      <c r="Z864" s="196"/>
      <c r="AA864" s="196"/>
    </row>
    <row r="865" ht="15.75" customHeight="1" spans="1:27" x14ac:dyDescent="0.25">
      <c r="A865" s="196"/>
      <c r="B865" s="196"/>
      <c r="C865" s="196"/>
      <c r="D865" s="196"/>
      <c r="E865" s="196"/>
      <c r="F865" s="196"/>
      <c r="G865" s="196"/>
      <c r="H865" s="198"/>
      <c r="I865" s="199"/>
      <c r="J865" s="199"/>
      <c r="K865" s="199"/>
      <c r="L865" s="199"/>
      <c r="M865" s="199"/>
      <c r="N865" s="199"/>
      <c r="O865" s="199"/>
      <c r="P865" s="199"/>
      <c r="Q865" s="199"/>
      <c r="R865" s="199"/>
      <c r="S865" s="199"/>
      <c r="T865" s="199"/>
      <c r="U865" s="199"/>
      <c r="V865" s="199"/>
      <c r="W865" s="196"/>
      <c r="X865" s="196"/>
      <c r="Y865" s="196"/>
      <c r="Z865" s="196"/>
      <c r="AA865" s="196"/>
    </row>
    <row r="866" ht="15.75" customHeight="1" spans="1:27" x14ac:dyDescent="0.25">
      <c r="A866" s="196"/>
      <c r="B866" s="196"/>
      <c r="C866" s="196"/>
      <c r="D866" s="196"/>
      <c r="E866" s="196"/>
      <c r="F866" s="196"/>
      <c r="G866" s="196"/>
      <c r="H866" s="198"/>
      <c r="I866" s="199"/>
      <c r="J866" s="199"/>
      <c r="K866" s="199"/>
      <c r="L866" s="199"/>
      <c r="M866" s="199"/>
      <c r="N866" s="199"/>
      <c r="O866" s="199"/>
      <c r="P866" s="199"/>
      <c r="Q866" s="199"/>
      <c r="R866" s="199"/>
      <c r="S866" s="199"/>
      <c r="T866" s="199"/>
      <c r="U866" s="199"/>
      <c r="V866" s="199"/>
      <c r="W866" s="196"/>
      <c r="X866" s="196"/>
      <c r="Y866" s="196"/>
      <c r="Z866" s="196"/>
      <c r="AA866" s="196"/>
    </row>
    <row r="867" ht="15.75" customHeight="1" spans="1:27" x14ac:dyDescent="0.25">
      <c r="A867" s="196"/>
      <c r="B867" s="196"/>
      <c r="C867" s="196"/>
      <c r="D867" s="196"/>
      <c r="E867" s="196"/>
      <c r="F867" s="196"/>
      <c r="G867" s="196"/>
      <c r="H867" s="198"/>
      <c r="I867" s="199"/>
      <c r="J867" s="199"/>
      <c r="K867" s="199"/>
      <c r="L867" s="199"/>
      <c r="M867" s="199"/>
      <c r="N867" s="199"/>
      <c r="O867" s="199"/>
      <c r="P867" s="199"/>
      <c r="Q867" s="199"/>
      <c r="R867" s="199"/>
      <c r="S867" s="199"/>
      <c r="T867" s="199"/>
      <c r="U867" s="199"/>
      <c r="V867" s="199"/>
      <c r="W867" s="196"/>
      <c r="X867" s="196"/>
      <c r="Y867" s="196"/>
      <c r="Z867" s="196"/>
      <c r="AA867" s="196"/>
    </row>
    <row r="868" ht="15.75" customHeight="1" spans="1:27" x14ac:dyDescent="0.25">
      <c r="A868" s="196"/>
      <c r="B868" s="196"/>
      <c r="C868" s="196"/>
      <c r="D868" s="196"/>
      <c r="E868" s="196"/>
      <c r="F868" s="196"/>
      <c r="G868" s="196"/>
      <c r="H868" s="198"/>
      <c r="I868" s="199"/>
      <c r="J868" s="199"/>
      <c r="K868" s="199"/>
      <c r="L868" s="199"/>
      <c r="M868" s="199"/>
      <c r="N868" s="199"/>
      <c r="O868" s="199"/>
      <c r="P868" s="199"/>
      <c r="Q868" s="199"/>
      <c r="R868" s="199"/>
      <c r="S868" s="199"/>
      <c r="T868" s="199"/>
      <c r="U868" s="199"/>
      <c r="V868" s="199"/>
      <c r="W868" s="196"/>
      <c r="X868" s="196"/>
      <c r="Y868" s="196"/>
      <c r="Z868" s="196"/>
      <c r="AA868" s="196"/>
    </row>
    <row r="869" ht="15.75" customHeight="1" spans="1:27" x14ac:dyDescent="0.25">
      <c r="A869" s="196"/>
      <c r="B869" s="196"/>
      <c r="C869" s="196"/>
      <c r="D869" s="196"/>
      <c r="E869" s="196"/>
      <c r="F869" s="196"/>
      <c r="G869" s="196"/>
      <c r="H869" s="198"/>
      <c r="I869" s="199"/>
      <c r="J869" s="199"/>
      <c r="K869" s="199"/>
      <c r="L869" s="199"/>
      <c r="M869" s="199"/>
      <c r="N869" s="199"/>
      <c r="O869" s="199"/>
      <c r="P869" s="199"/>
      <c r="Q869" s="199"/>
      <c r="R869" s="199"/>
      <c r="S869" s="199"/>
      <c r="T869" s="199"/>
      <c r="U869" s="199"/>
      <c r="V869" s="199"/>
      <c r="W869" s="196"/>
      <c r="X869" s="196"/>
      <c r="Y869" s="196"/>
      <c r="Z869" s="196"/>
      <c r="AA869" s="196"/>
    </row>
    <row r="870" ht="15.75" customHeight="1" spans="1:27" x14ac:dyDescent="0.25">
      <c r="A870" s="196"/>
      <c r="B870" s="196"/>
      <c r="C870" s="196"/>
      <c r="D870" s="196"/>
      <c r="E870" s="196"/>
      <c r="F870" s="196"/>
      <c r="G870" s="196"/>
      <c r="H870" s="198"/>
      <c r="I870" s="199"/>
      <c r="J870" s="199"/>
      <c r="K870" s="199"/>
      <c r="L870" s="199"/>
      <c r="M870" s="199"/>
      <c r="N870" s="199"/>
      <c r="O870" s="199"/>
      <c r="P870" s="199"/>
      <c r="Q870" s="199"/>
      <c r="R870" s="199"/>
      <c r="S870" s="199"/>
      <c r="T870" s="199"/>
      <c r="U870" s="199"/>
      <c r="V870" s="199"/>
      <c r="W870" s="196"/>
      <c r="X870" s="196"/>
      <c r="Y870" s="196"/>
      <c r="Z870" s="196"/>
      <c r="AA870" s="196"/>
    </row>
    <row r="871" ht="15.75" customHeight="1" spans="1:27" x14ac:dyDescent="0.25">
      <c r="A871" s="196"/>
      <c r="B871" s="196"/>
      <c r="C871" s="196"/>
      <c r="D871" s="196"/>
      <c r="E871" s="196"/>
      <c r="F871" s="196"/>
      <c r="G871" s="196"/>
      <c r="H871" s="198"/>
      <c r="I871" s="199"/>
      <c r="J871" s="199"/>
      <c r="K871" s="199"/>
      <c r="L871" s="199"/>
      <c r="M871" s="199"/>
      <c r="N871" s="199"/>
      <c r="O871" s="199"/>
      <c r="P871" s="199"/>
      <c r="Q871" s="199"/>
      <c r="R871" s="199"/>
      <c r="S871" s="199"/>
      <c r="T871" s="199"/>
      <c r="U871" s="199"/>
      <c r="V871" s="199"/>
      <c r="W871" s="196"/>
      <c r="X871" s="196"/>
      <c r="Y871" s="196"/>
      <c r="Z871" s="196"/>
      <c r="AA871" s="196"/>
    </row>
    <row r="872" ht="15.75" customHeight="1" spans="1:27" x14ac:dyDescent="0.25">
      <c r="A872" s="196"/>
      <c r="B872" s="196"/>
      <c r="C872" s="196"/>
      <c r="D872" s="196"/>
      <c r="E872" s="196"/>
      <c r="F872" s="196"/>
      <c r="G872" s="196"/>
      <c r="H872" s="198"/>
      <c r="I872" s="199"/>
      <c r="J872" s="199"/>
      <c r="K872" s="199"/>
      <c r="L872" s="199"/>
      <c r="M872" s="199"/>
      <c r="N872" s="199"/>
      <c r="O872" s="199"/>
      <c r="P872" s="199"/>
      <c r="Q872" s="199"/>
      <c r="R872" s="199"/>
      <c r="S872" s="199"/>
      <c r="T872" s="199"/>
      <c r="U872" s="199"/>
      <c r="V872" s="199"/>
      <c r="W872" s="196"/>
      <c r="X872" s="196"/>
      <c r="Y872" s="196"/>
      <c r="Z872" s="196"/>
      <c r="AA872" s="196"/>
    </row>
    <row r="873" ht="15.75" customHeight="1" spans="1:27" x14ac:dyDescent="0.25">
      <c r="A873" s="196"/>
      <c r="B873" s="196"/>
      <c r="C873" s="196"/>
      <c r="D873" s="196"/>
      <c r="E873" s="196"/>
      <c r="F873" s="196"/>
      <c r="G873" s="196"/>
      <c r="H873" s="198"/>
      <c r="I873" s="199"/>
      <c r="J873" s="199"/>
      <c r="K873" s="199"/>
      <c r="L873" s="199"/>
      <c r="M873" s="199"/>
      <c r="N873" s="199"/>
      <c r="O873" s="199"/>
      <c r="P873" s="199"/>
      <c r="Q873" s="199"/>
      <c r="R873" s="199"/>
      <c r="S873" s="199"/>
      <c r="T873" s="199"/>
      <c r="U873" s="199"/>
      <c r="V873" s="199"/>
      <c r="W873" s="196"/>
      <c r="X873" s="196"/>
      <c r="Y873" s="196"/>
      <c r="Z873" s="196"/>
      <c r="AA873" s="196"/>
    </row>
    <row r="874" ht="15.75" customHeight="1" spans="1:27" x14ac:dyDescent="0.25">
      <c r="A874" s="196"/>
      <c r="B874" s="196"/>
      <c r="C874" s="196"/>
      <c r="D874" s="196"/>
      <c r="E874" s="196"/>
      <c r="F874" s="196"/>
      <c r="G874" s="196"/>
      <c r="H874" s="198"/>
      <c r="I874" s="199"/>
      <c r="J874" s="199"/>
      <c r="K874" s="199"/>
      <c r="L874" s="199"/>
      <c r="M874" s="199"/>
      <c r="N874" s="199"/>
      <c r="O874" s="199"/>
      <c r="P874" s="199"/>
      <c r="Q874" s="199"/>
      <c r="R874" s="199"/>
      <c r="S874" s="199"/>
      <c r="T874" s="199"/>
      <c r="U874" s="199"/>
      <c r="V874" s="199"/>
      <c r="W874" s="196"/>
      <c r="X874" s="196"/>
      <c r="Y874" s="196"/>
      <c r="Z874" s="196"/>
      <c r="AA874" s="196"/>
    </row>
    <row r="875" ht="15.75" customHeight="1" spans="1:27" x14ac:dyDescent="0.25">
      <c r="A875" s="196"/>
      <c r="B875" s="196"/>
      <c r="C875" s="196"/>
      <c r="D875" s="196"/>
      <c r="E875" s="196"/>
      <c r="F875" s="196"/>
      <c r="G875" s="196"/>
      <c r="H875" s="198"/>
      <c r="I875" s="199"/>
      <c r="J875" s="199"/>
      <c r="K875" s="199"/>
      <c r="L875" s="199"/>
      <c r="M875" s="199"/>
      <c r="N875" s="199"/>
      <c r="O875" s="199"/>
      <c r="P875" s="199"/>
      <c r="Q875" s="199"/>
      <c r="R875" s="199"/>
      <c r="S875" s="199"/>
      <c r="T875" s="199"/>
      <c r="U875" s="199"/>
      <c r="V875" s="199"/>
      <c r="W875" s="196"/>
      <c r="X875" s="196"/>
      <c r="Y875" s="196"/>
      <c r="Z875" s="196"/>
      <c r="AA875" s="196"/>
    </row>
    <row r="876" ht="15.75" customHeight="1" spans="1:27" x14ac:dyDescent="0.25">
      <c r="A876" s="196"/>
      <c r="B876" s="196"/>
      <c r="C876" s="196"/>
      <c r="D876" s="196"/>
      <c r="E876" s="196"/>
      <c r="F876" s="196"/>
      <c r="G876" s="196"/>
      <c r="H876" s="198"/>
      <c r="I876" s="199"/>
      <c r="J876" s="199"/>
      <c r="K876" s="199"/>
      <c r="L876" s="199"/>
      <c r="M876" s="199"/>
      <c r="N876" s="199"/>
      <c r="O876" s="199"/>
      <c r="P876" s="199"/>
      <c r="Q876" s="199"/>
      <c r="R876" s="199"/>
      <c r="S876" s="199"/>
      <c r="T876" s="199"/>
      <c r="U876" s="199"/>
      <c r="V876" s="199"/>
      <c r="W876" s="196"/>
      <c r="X876" s="196"/>
      <c r="Y876" s="196"/>
      <c r="Z876" s="196"/>
      <c r="AA876" s="196"/>
    </row>
    <row r="877" ht="15.75" customHeight="1" spans="1:27" x14ac:dyDescent="0.25">
      <c r="A877" s="196"/>
      <c r="B877" s="196"/>
      <c r="C877" s="196"/>
      <c r="D877" s="196"/>
      <c r="E877" s="196"/>
      <c r="F877" s="196"/>
      <c r="G877" s="196"/>
      <c r="H877" s="198"/>
      <c r="I877" s="199"/>
      <c r="J877" s="199"/>
      <c r="K877" s="199"/>
      <c r="L877" s="199"/>
      <c r="M877" s="199"/>
      <c r="N877" s="199"/>
      <c r="O877" s="199"/>
      <c r="P877" s="199"/>
      <c r="Q877" s="199"/>
      <c r="R877" s="199"/>
      <c r="S877" s="199"/>
      <c r="T877" s="199"/>
      <c r="U877" s="199"/>
      <c r="V877" s="199"/>
      <c r="W877" s="196"/>
      <c r="X877" s="196"/>
      <c r="Y877" s="196"/>
      <c r="Z877" s="196"/>
      <c r="AA877" s="196"/>
    </row>
    <row r="878" ht="15.75" customHeight="1" spans="1:27" x14ac:dyDescent="0.25">
      <c r="A878" s="196"/>
      <c r="B878" s="196"/>
      <c r="C878" s="196"/>
      <c r="D878" s="196"/>
      <c r="E878" s="196"/>
      <c r="F878" s="196"/>
      <c r="G878" s="196"/>
      <c r="H878" s="198"/>
      <c r="I878" s="199"/>
      <c r="J878" s="199"/>
      <c r="K878" s="199"/>
      <c r="L878" s="199"/>
      <c r="M878" s="199"/>
      <c r="N878" s="199"/>
      <c r="O878" s="199"/>
      <c r="P878" s="199"/>
      <c r="Q878" s="199"/>
      <c r="R878" s="199"/>
      <c r="S878" s="199"/>
      <c r="T878" s="199"/>
      <c r="U878" s="199"/>
      <c r="V878" s="199"/>
      <c r="W878" s="196"/>
      <c r="X878" s="196"/>
      <c r="Y878" s="196"/>
      <c r="Z878" s="196"/>
      <c r="AA878" s="196"/>
    </row>
    <row r="879" ht="15.75" customHeight="1" spans="1:27" x14ac:dyDescent="0.25">
      <c r="A879" s="196"/>
      <c r="B879" s="196"/>
      <c r="C879" s="196"/>
      <c r="D879" s="196"/>
      <c r="E879" s="196"/>
      <c r="F879" s="196"/>
      <c r="G879" s="196"/>
      <c r="H879" s="198"/>
      <c r="I879" s="199"/>
      <c r="J879" s="199"/>
      <c r="K879" s="199"/>
      <c r="L879" s="199"/>
      <c r="M879" s="199"/>
      <c r="N879" s="199"/>
      <c r="O879" s="199"/>
      <c r="P879" s="199"/>
      <c r="Q879" s="199"/>
      <c r="R879" s="199"/>
      <c r="S879" s="199"/>
      <c r="T879" s="199"/>
      <c r="U879" s="199"/>
      <c r="V879" s="199"/>
      <c r="W879" s="196"/>
      <c r="X879" s="196"/>
      <c r="Y879" s="196"/>
      <c r="Z879" s="196"/>
      <c r="AA879" s="196"/>
    </row>
    <row r="880" ht="15.75" customHeight="1" spans="1:27" x14ac:dyDescent="0.25">
      <c r="A880" s="196"/>
      <c r="B880" s="196"/>
      <c r="C880" s="196"/>
      <c r="D880" s="196"/>
      <c r="E880" s="196"/>
      <c r="F880" s="196"/>
      <c r="G880" s="196"/>
      <c r="H880" s="198"/>
      <c r="I880" s="199"/>
      <c r="J880" s="199"/>
      <c r="K880" s="199"/>
      <c r="L880" s="199"/>
      <c r="M880" s="199"/>
      <c r="N880" s="199"/>
      <c r="O880" s="199"/>
      <c r="P880" s="199"/>
      <c r="Q880" s="199"/>
      <c r="R880" s="199"/>
      <c r="S880" s="199"/>
      <c r="T880" s="199"/>
      <c r="U880" s="199"/>
      <c r="V880" s="199"/>
      <c r="W880" s="196"/>
      <c r="X880" s="196"/>
      <c r="Y880" s="196"/>
      <c r="Z880" s="196"/>
      <c r="AA880" s="196"/>
    </row>
    <row r="881" ht="15.75" customHeight="1" spans="1:27" x14ac:dyDescent="0.25">
      <c r="A881" s="196"/>
      <c r="B881" s="196"/>
      <c r="C881" s="196"/>
      <c r="D881" s="196"/>
      <c r="E881" s="196"/>
      <c r="F881" s="196"/>
      <c r="G881" s="196"/>
      <c r="H881" s="198"/>
      <c r="I881" s="199"/>
      <c r="J881" s="199"/>
      <c r="K881" s="199"/>
      <c r="L881" s="199"/>
      <c r="M881" s="199"/>
      <c r="N881" s="199"/>
      <c r="O881" s="199"/>
      <c r="P881" s="199"/>
      <c r="Q881" s="199"/>
      <c r="R881" s="199"/>
      <c r="S881" s="199"/>
      <c r="T881" s="199"/>
      <c r="U881" s="199"/>
      <c r="V881" s="199"/>
      <c r="W881" s="196"/>
      <c r="X881" s="196"/>
      <c r="Y881" s="196"/>
      <c r="Z881" s="196"/>
      <c r="AA881" s="196"/>
    </row>
    <row r="882" ht="15.75" customHeight="1" spans="1:27" x14ac:dyDescent="0.25">
      <c r="A882" s="196"/>
      <c r="B882" s="196"/>
      <c r="C882" s="196"/>
      <c r="D882" s="196"/>
      <c r="E882" s="196"/>
      <c r="F882" s="196"/>
      <c r="G882" s="196"/>
      <c r="H882" s="198"/>
      <c r="I882" s="199"/>
      <c r="J882" s="199"/>
      <c r="K882" s="199"/>
      <c r="L882" s="199"/>
      <c r="M882" s="199"/>
      <c r="N882" s="199"/>
      <c r="O882" s="199"/>
      <c r="P882" s="199"/>
      <c r="Q882" s="199"/>
      <c r="R882" s="199"/>
      <c r="S882" s="199"/>
      <c r="T882" s="199"/>
      <c r="U882" s="199"/>
      <c r="V882" s="199"/>
      <c r="W882" s="196"/>
      <c r="X882" s="196"/>
      <c r="Y882" s="196"/>
      <c r="Z882" s="196"/>
      <c r="AA882" s="196"/>
    </row>
    <row r="883" ht="15.75" customHeight="1" spans="1:27" x14ac:dyDescent="0.25">
      <c r="A883" s="196"/>
      <c r="B883" s="196"/>
      <c r="C883" s="196"/>
      <c r="D883" s="196"/>
      <c r="E883" s="196"/>
      <c r="F883" s="196"/>
      <c r="G883" s="196"/>
      <c r="H883" s="198"/>
      <c r="I883" s="199"/>
      <c r="J883" s="199"/>
      <c r="K883" s="199"/>
      <c r="L883" s="199"/>
      <c r="M883" s="199"/>
      <c r="N883" s="199"/>
      <c r="O883" s="199"/>
      <c r="P883" s="199"/>
      <c r="Q883" s="199"/>
      <c r="R883" s="199"/>
      <c r="S883" s="199"/>
      <c r="T883" s="199"/>
      <c r="U883" s="199"/>
      <c r="V883" s="199"/>
      <c r="W883" s="196"/>
      <c r="X883" s="196"/>
      <c r="Y883" s="196"/>
      <c r="Z883" s="196"/>
      <c r="AA883" s="196"/>
    </row>
    <row r="884" ht="15.75" customHeight="1" spans="1:27" x14ac:dyDescent="0.25">
      <c r="A884" s="196"/>
      <c r="B884" s="196"/>
      <c r="C884" s="196"/>
      <c r="D884" s="196"/>
      <c r="E884" s="196"/>
      <c r="F884" s="196"/>
      <c r="G884" s="196"/>
      <c r="H884" s="198"/>
      <c r="I884" s="199"/>
      <c r="J884" s="199"/>
      <c r="K884" s="199"/>
      <c r="L884" s="199"/>
      <c r="M884" s="199"/>
      <c r="N884" s="199"/>
      <c r="O884" s="199"/>
      <c r="P884" s="199"/>
      <c r="Q884" s="199"/>
      <c r="R884" s="199"/>
      <c r="S884" s="199"/>
      <c r="T884" s="199"/>
      <c r="U884" s="199"/>
      <c r="V884" s="199"/>
      <c r="W884" s="196"/>
      <c r="X884" s="196"/>
      <c r="Y884" s="196"/>
      <c r="Z884" s="196"/>
      <c r="AA884" s="196"/>
    </row>
    <row r="885" ht="15.75" customHeight="1" spans="1:27" x14ac:dyDescent="0.25">
      <c r="A885" s="196"/>
      <c r="B885" s="196"/>
      <c r="C885" s="196"/>
      <c r="D885" s="196"/>
      <c r="E885" s="196"/>
      <c r="F885" s="196"/>
      <c r="G885" s="196"/>
      <c r="H885" s="198"/>
      <c r="I885" s="199"/>
      <c r="J885" s="199"/>
      <c r="K885" s="199"/>
      <c r="L885" s="199"/>
      <c r="M885" s="199"/>
      <c r="N885" s="199"/>
      <c r="O885" s="199"/>
      <c r="P885" s="199"/>
      <c r="Q885" s="199"/>
      <c r="R885" s="199"/>
      <c r="S885" s="199"/>
      <c r="T885" s="199"/>
      <c r="U885" s="199"/>
      <c r="V885" s="199"/>
      <c r="W885" s="196"/>
      <c r="X885" s="196"/>
      <c r="Y885" s="196"/>
      <c r="Z885" s="196"/>
      <c r="AA885" s="196"/>
    </row>
    <row r="886" ht="15.75" customHeight="1" spans="1:27" x14ac:dyDescent="0.25">
      <c r="A886" s="196"/>
      <c r="B886" s="196"/>
      <c r="C886" s="196"/>
      <c r="D886" s="196"/>
      <c r="E886" s="196"/>
      <c r="F886" s="196"/>
      <c r="G886" s="196"/>
      <c r="H886" s="198"/>
      <c r="I886" s="199"/>
      <c r="J886" s="199"/>
      <c r="K886" s="199"/>
      <c r="L886" s="199"/>
      <c r="M886" s="199"/>
      <c r="N886" s="199"/>
      <c r="O886" s="199"/>
      <c r="P886" s="199"/>
      <c r="Q886" s="199"/>
      <c r="R886" s="199"/>
      <c r="S886" s="199"/>
      <c r="T886" s="199"/>
      <c r="U886" s="199"/>
      <c r="V886" s="199"/>
      <c r="W886" s="196"/>
      <c r="X886" s="196"/>
      <c r="Y886" s="196"/>
      <c r="Z886" s="196"/>
      <c r="AA886" s="196"/>
    </row>
    <row r="887" ht="15.75" customHeight="1" spans="1:27" x14ac:dyDescent="0.25">
      <c r="A887" s="196"/>
      <c r="B887" s="196"/>
      <c r="C887" s="196"/>
      <c r="D887" s="196"/>
      <c r="E887" s="196"/>
      <c r="F887" s="196"/>
      <c r="G887" s="196"/>
      <c r="H887" s="198"/>
      <c r="I887" s="199"/>
      <c r="J887" s="199"/>
      <c r="K887" s="199"/>
      <c r="L887" s="199"/>
      <c r="M887" s="199"/>
      <c r="N887" s="199"/>
      <c r="O887" s="199"/>
      <c r="P887" s="199"/>
      <c r="Q887" s="199"/>
      <c r="R887" s="199"/>
      <c r="S887" s="199"/>
      <c r="T887" s="199"/>
      <c r="U887" s="199"/>
      <c r="V887" s="199"/>
      <c r="W887" s="196"/>
      <c r="X887" s="196"/>
      <c r="Y887" s="196"/>
      <c r="Z887" s="196"/>
      <c r="AA887" s="196"/>
    </row>
    <row r="888" ht="15.75" customHeight="1" spans="1:27" x14ac:dyDescent="0.25">
      <c r="A888" s="196"/>
      <c r="B888" s="196"/>
      <c r="C888" s="196"/>
      <c r="D888" s="196"/>
      <c r="E888" s="196"/>
      <c r="F888" s="196"/>
      <c r="G888" s="196"/>
      <c r="H888" s="198"/>
      <c r="I888" s="199"/>
      <c r="J888" s="199"/>
      <c r="K888" s="199"/>
      <c r="L888" s="199"/>
      <c r="M888" s="199"/>
      <c r="N888" s="199"/>
      <c r="O888" s="199"/>
      <c r="P888" s="199"/>
      <c r="Q888" s="199"/>
      <c r="R888" s="199"/>
      <c r="S888" s="199"/>
      <c r="T888" s="199"/>
      <c r="U888" s="199"/>
      <c r="V888" s="199"/>
      <c r="W888" s="196"/>
      <c r="X888" s="196"/>
      <c r="Y888" s="196"/>
      <c r="Z888" s="196"/>
      <c r="AA888" s="196"/>
    </row>
    <row r="889" ht="15.75" customHeight="1" spans="1:27" x14ac:dyDescent="0.25">
      <c r="A889" s="196"/>
      <c r="B889" s="196"/>
      <c r="C889" s="196"/>
      <c r="D889" s="196"/>
      <c r="E889" s="196"/>
      <c r="F889" s="196"/>
      <c r="G889" s="196"/>
      <c r="H889" s="198"/>
      <c r="I889" s="199"/>
      <c r="J889" s="199"/>
      <c r="K889" s="199"/>
      <c r="L889" s="199"/>
      <c r="M889" s="199"/>
      <c r="N889" s="199"/>
      <c r="O889" s="199"/>
      <c r="P889" s="199"/>
      <c r="Q889" s="199"/>
      <c r="R889" s="199"/>
      <c r="S889" s="199"/>
      <c r="T889" s="199"/>
      <c r="U889" s="199"/>
      <c r="V889" s="199"/>
      <c r="W889" s="196"/>
      <c r="X889" s="196"/>
      <c r="Y889" s="196"/>
      <c r="Z889" s="196"/>
      <c r="AA889" s="196"/>
    </row>
    <row r="890" ht="15.75" customHeight="1" spans="1:27" x14ac:dyDescent="0.25">
      <c r="A890" s="196"/>
      <c r="B890" s="196"/>
      <c r="C890" s="196"/>
      <c r="D890" s="196"/>
      <c r="E890" s="196"/>
      <c r="F890" s="196"/>
      <c r="G890" s="196"/>
      <c r="H890" s="198"/>
      <c r="I890" s="199"/>
      <c r="J890" s="199"/>
      <c r="K890" s="199"/>
      <c r="L890" s="199"/>
      <c r="M890" s="199"/>
      <c r="N890" s="199"/>
      <c r="O890" s="199"/>
      <c r="P890" s="199"/>
      <c r="Q890" s="199"/>
      <c r="R890" s="199"/>
      <c r="S890" s="199"/>
      <c r="T890" s="199"/>
      <c r="U890" s="199"/>
      <c r="V890" s="199"/>
      <c r="W890" s="196"/>
      <c r="X890" s="196"/>
      <c r="Y890" s="196"/>
      <c r="Z890" s="196"/>
      <c r="AA890" s="196"/>
    </row>
    <row r="891" ht="15.75" customHeight="1" spans="1:27" x14ac:dyDescent="0.25">
      <c r="A891" s="196"/>
      <c r="B891" s="196"/>
      <c r="C891" s="196"/>
      <c r="D891" s="196"/>
      <c r="E891" s="196"/>
      <c r="F891" s="196"/>
      <c r="G891" s="196"/>
      <c r="H891" s="198"/>
      <c r="I891" s="199"/>
      <c r="J891" s="199"/>
      <c r="K891" s="199"/>
      <c r="L891" s="199"/>
      <c r="M891" s="199"/>
      <c r="N891" s="199"/>
      <c r="O891" s="199"/>
      <c r="P891" s="199"/>
      <c r="Q891" s="199"/>
      <c r="R891" s="199"/>
      <c r="S891" s="199"/>
      <c r="T891" s="199"/>
      <c r="U891" s="199"/>
      <c r="V891" s="199"/>
      <c r="W891" s="196"/>
      <c r="X891" s="196"/>
      <c r="Y891" s="196"/>
      <c r="Z891" s="196"/>
      <c r="AA891" s="196"/>
    </row>
    <row r="892" ht="15.75" customHeight="1" spans="1:27" x14ac:dyDescent="0.25">
      <c r="A892" s="196"/>
      <c r="B892" s="196"/>
      <c r="C892" s="196"/>
      <c r="D892" s="196"/>
      <c r="E892" s="196"/>
      <c r="F892" s="196"/>
      <c r="G892" s="196"/>
      <c r="H892" s="198"/>
      <c r="I892" s="199"/>
      <c r="J892" s="199"/>
      <c r="K892" s="199"/>
      <c r="L892" s="199"/>
      <c r="M892" s="199"/>
      <c r="N892" s="199"/>
      <c r="O892" s="199"/>
      <c r="P892" s="199"/>
      <c r="Q892" s="199"/>
      <c r="R892" s="199"/>
      <c r="S892" s="199"/>
      <c r="T892" s="199"/>
      <c r="U892" s="199"/>
      <c r="V892" s="199"/>
      <c r="W892" s="196"/>
      <c r="X892" s="196"/>
      <c r="Y892" s="196"/>
      <c r="Z892" s="196"/>
      <c r="AA892" s="196"/>
    </row>
    <row r="893" ht="15.75" customHeight="1" spans="1:27" x14ac:dyDescent="0.25">
      <c r="A893" s="196"/>
      <c r="B893" s="196"/>
      <c r="C893" s="196"/>
      <c r="D893" s="196"/>
      <c r="E893" s="196"/>
      <c r="F893" s="196"/>
      <c r="G893" s="196"/>
      <c r="H893" s="198"/>
      <c r="I893" s="199"/>
      <c r="J893" s="199"/>
      <c r="K893" s="199"/>
      <c r="L893" s="199"/>
      <c r="M893" s="199"/>
      <c r="N893" s="199"/>
      <c r="O893" s="199"/>
      <c r="P893" s="199"/>
      <c r="Q893" s="199"/>
      <c r="R893" s="199"/>
      <c r="S893" s="199"/>
      <c r="T893" s="199"/>
      <c r="U893" s="199"/>
      <c r="V893" s="199"/>
      <c r="W893" s="196"/>
      <c r="X893" s="196"/>
      <c r="Y893" s="196"/>
      <c r="Z893" s="196"/>
      <c r="AA893" s="196"/>
    </row>
    <row r="894" ht="15.75" customHeight="1" spans="1:27" x14ac:dyDescent="0.25">
      <c r="A894" s="196"/>
      <c r="B894" s="196"/>
      <c r="C894" s="196"/>
      <c r="D894" s="196"/>
      <c r="E894" s="196"/>
      <c r="F894" s="196"/>
      <c r="G894" s="196"/>
      <c r="H894" s="198"/>
      <c r="I894" s="199"/>
      <c r="J894" s="199"/>
      <c r="K894" s="199"/>
      <c r="L894" s="199"/>
      <c r="M894" s="199"/>
      <c r="N894" s="199"/>
      <c r="O894" s="199"/>
      <c r="P894" s="199"/>
      <c r="Q894" s="199"/>
      <c r="R894" s="199"/>
      <c r="S894" s="199"/>
      <c r="T894" s="199"/>
      <c r="U894" s="199"/>
      <c r="V894" s="199"/>
      <c r="W894" s="196"/>
      <c r="X894" s="196"/>
      <c r="Y894" s="196"/>
      <c r="Z894" s="196"/>
      <c r="AA894" s="196"/>
    </row>
    <row r="895" ht="15.75" customHeight="1" spans="1:27" x14ac:dyDescent="0.25">
      <c r="A895" s="196"/>
      <c r="B895" s="196"/>
      <c r="C895" s="196"/>
      <c r="D895" s="196"/>
      <c r="E895" s="196"/>
      <c r="F895" s="196"/>
      <c r="G895" s="196"/>
      <c r="H895" s="198"/>
      <c r="I895" s="199"/>
      <c r="J895" s="199"/>
      <c r="K895" s="199"/>
      <c r="L895" s="199"/>
      <c r="M895" s="199"/>
      <c r="N895" s="199"/>
      <c r="O895" s="199"/>
      <c r="P895" s="199"/>
      <c r="Q895" s="199"/>
      <c r="R895" s="199"/>
      <c r="S895" s="199"/>
      <c r="T895" s="199"/>
      <c r="U895" s="199"/>
      <c r="V895" s="199"/>
      <c r="W895" s="196"/>
      <c r="X895" s="196"/>
      <c r="Y895" s="196"/>
      <c r="Z895" s="196"/>
      <c r="AA895" s="196"/>
    </row>
    <row r="896" ht="15.75" customHeight="1" spans="1:27" x14ac:dyDescent="0.25">
      <c r="A896" s="196"/>
      <c r="B896" s="196"/>
      <c r="C896" s="196"/>
      <c r="D896" s="196"/>
      <c r="E896" s="196"/>
      <c r="F896" s="196"/>
      <c r="G896" s="196"/>
      <c r="H896" s="198"/>
      <c r="I896" s="199"/>
      <c r="J896" s="199"/>
      <c r="K896" s="199"/>
      <c r="L896" s="199"/>
      <c r="M896" s="199"/>
      <c r="N896" s="199"/>
      <c r="O896" s="199"/>
      <c r="P896" s="199"/>
      <c r="Q896" s="199"/>
      <c r="R896" s="199"/>
      <c r="S896" s="199"/>
      <c r="T896" s="199"/>
      <c r="U896" s="199"/>
      <c r="V896" s="199"/>
      <c r="W896" s="196"/>
      <c r="X896" s="196"/>
      <c r="Y896" s="196"/>
      <c r="Z896" s="196"/>
      <c r="AA896" s="196"/>
    </row>
    <row r="897" ht="15.75" customHeight="1" spans="1:27" x14ac:dyDescent="0.25">
      <c r="A897" s="196"/>
      <c r="B897" s="196"/>
      <c r="C897" s="196"/>
      <c r="D897" s="196"/>
      <c r="E897" s="196"/>
      <c r="F897" s="196"/>
      <c r="G897" s="196"/>
      <c r="H897" s="198"/>
      <c r="I897" s="199"/>
      <c r="J897" s="199"/>
      <c r="K897" s="199"/>
      <c r="L897" s="199"/>
      <c r="M897" s="199"/>
      <c r="N897" s="199"/>
      <c r="O897" s="199"/>
      <c r="P897" s="199"/>
      <c r="Q897" s="199"/>
      <c r="R897" s="199"/>
      <c r="S897" s="199"/>
      <c r="T897" s="199"/>
      <c r="U897" s="199"/>
      <c r="V897" s="199"/>
      <c r="W897" s="196"/>
      <c r="X897" s="196"/>
      <c r="Y897" s="196"/>
      <c r="Z897" s="196"/>
      <c r="AA897" s="196"/>
    </row>
    <row r="898" ht="15.75" customHeight="1" spans="1:27" x14ac:dyDescent="0.25">
      <c r="A898" s="196"/>
      <c r="B898" s="196"/>
      <c r="C898" s="196"/>
      <c r="D898" s="196"/>
      <c r="E898" s="196"/>
      <c r="F898" s="196"/>
      <c r="G898" s="196"/>
      <c r="H898" s="198"/>
      <c r="I898" s="199"/>
      <c r="J898" s="199"/>
      <c r="K898" s="199"/>
      <c r="L898" s="199"/>
      <c r="M898" s="199"/>
      <c r="N898" s="199"/>
      <c r="O898" s="199"/>
      <c r="P898" s="199"/>
      <c r="Q898" s="199"/>
      <c r="R898" s="199"/>
      <c r="S898" s="199"/>
      <c r="T898" s="199"/>
      <c r="U898" s="199"/>
      <c r="V898" s="199"/>
      <c r="W898" s="196"/>
      <c r="X898" s="196"/>
      <c r="Y898" s="196"/>
      <c r="Z898" s="196"/>
      <c r="AA898" s="196"/>
    </row>
    <row r="899" ht="15.75" customHeight="1" spans="1:27" x14ac:dyDescent="0.25">
      <c r="A899" s="196"/>
      <c r="B899" s="196"/>
      <c r="C899" s="196"/>
      <c r="D899" s="196"/>
      <c r="E899" s="196"/>
      <c r="F899" s="196"/>
      <c r="G899" s="196"/>
      <c r="H899" s="198"/>
      <c r="I899" s="199"/>
      <c r="J899" s="199"/>
      <c r="K899" s="199"/>
      <c r="L899" s="199"/>
      <c r="M899" s="199"/>
      <c r="N899" s="199"/>
      <c r="O899" s="199"/>
      <c r="P899" s="199"/>
      <c r="Q899" s="199"/>
      <c r="R899" s="199"/>
      <c r="S899" s="199"/>
      <c r="T899" s="199"/>
      <c r="U899" s="199"/>
      <c r="V899" s="199"/>
      <c r="W899" s="196"/>
      <c r="X899" s="196"/>
      <c r="Y899" s="196"/>
      <c r="Z899" s="196"/>
      <c r="AA899" s="196"/>
    </row>
    <row r="900" ht="15.75" customHeight="1" spans="1:27" x14ac:dyDescent="0.25">
      <c r="A900" s="196"/>
      <c r="B900" s="196"/>
      <c r="C900" s="196"/>
      <c r="D900" s="196"/>
      <c r="E900" s="196"/>
      <c r="F900" s="196"/>
      <c r="G900" s="196"/>
      <c r="H900" s="198"/>
      <c r="I900" s="199"/>
      <c r="J900" s="199"/>
      <c r="K900" s="199"/>
      <c r="L900" s="199"/>
      <c r="M900" s="199"/>
      <c r="N900" s="199"/>
      <c r="O900" s="199"/>
      <c r="P900" s="199"/>
      <c r="Q900" s="199"/>
      <c r="R900" s="199"/>
      <c r="S900" s="199"/>
      <c r="T900" s="199"/>
      <c r="U900" s="199"/>
      <c r="V900" s="199"/>
      <c r="W900" s="196"/>
      <c r="X900" s="196"/>
      <c r="Y900" s="196"/>
      <c r="Z900" s="196"/>
      <c r="AA900" s="196"/>
    </row>
    <row r="901" ht="15.75" customHeight="1" spans="1:27" x14ac:dyDescent="0.25">
      <c r="A901" s="196"/>
      <c r="B901" s="196"/>
      <c r="C901" s="196"/>
      <c r="D901" s="196"/>
      <c r="E901" s="196"/>
      <c r="F901" s="196"/>
      <c r="G901" s="196"/>
      <c r="H901" s="198"/>
      <c r="I901" s="199"/>
      <c r="J901" s="199"/>
      <c r="K901" s="199"/>
      <c r="L901" s="199"/>
      <c r="M901" s="199"/>
      <c r="N901" s="199"/>
      <c r="O901" s="199"/>
      <c r="P901" s="199"/>
      <c r="Q901" s="199"/>
      <c r="R901" s="199"/>
      <c r="S901" s="199"/>
      <c r="T901" s="199"/>
      <c r="U901" s="199"/>
      <c r="V901" s="199"/>
      <c r="W901" s="196"/>
      <c r="X901" s="196"/>
      <c r="Y901" s="196"/>
      <c r="Z901" s="196"/>
      <c r="AA901" s="196"/>
    </row>
    <row r="902" ht="15.75" customHeight="1" spans="1:27" x14ac:dyDescent="0.25">
      <c r="A902" s="196"/>
      <c r="B902" s="196"/>
      <c r="C902" s="196"/>
      <c r="D902" s="196"/>
      <c r="E902" s="196"/>
      <c r="F902" s="196"/>
      <c r="G902" s="196"/>
      <c r="H902" s="198"/>
      <c r="I902" s="199"/>
      <c r="J902" s="199"/>
      <c r="K902" s="199"/>
      <c r="L902" s="199"/>
      <c r="M902" s="199"/>
      <c r="N902" s="199"/>
      <c r="O902" s="199"/>
      <c r="P902" s="199"/>
      <c r="Q902" s="199"/>
      <c r="R902" s="199"/>
      <c r="S902" s="199"/>
      <c r="T902" s="199"/>
      <c r="U902" s="199"/>
      <c r="V902" s="199"/>
      <c r="W902" s="196"/>
      <c r="X902" s="196"/>
      <c r="Y902" s="196"/>
      <c r="Z902" s="196"/>
      <c r="AA902" s="196"/>
    </row>
    <row r="903" ht="15.75" customHeight="1" spans="1:27" x14ac:dyDescent="0.25">
      <c r="A903" s="196"/>
      <c r="B903" s="196"/>
      <c r="C903" s="196"/>
      <c r="D903" s="196"/>
      <c r="E903" s="196"/>
      <c r="F903" s="196"/>
      <c r="G903" s="196"/>
      <c r="H903" s="198"/>
      <c r="I903" s="199"/>
      <c r="J903" s="199"/>
      <c r="K903" s="199"/>
      <c r="L903" s="199"/>
      <c r="M903" s="199"/>
      <c r="N903" s="199"/>
      <c r="O903" s="199"/>
      <c r="P903" s="199"/>
      <c r="Q903" s="199"/>
      <c r="R903" s="199"/>
      <c r="S903" s="199"/>
      <c r="T903" s="199"/>
      <c r="U903" s="199"/>
      <c r="V903" s="199"/>
      <c r="W903" s="196"/>
      <c r="X903" s="196"/>
      <c r="Y903" s="196"/>
      <c r="Z903" s="196"/>
      <c r="AA903" s="196"/>
    </row>
    <row r="904" ht="15.75" customHeight="1" spans="1:27" x14ac:dyDescent="0.25">
      <c r="A904" s="196"/>
      <c r="B904" s="196"/>
      <c r="C904" s="196"/>
      <c r="D904" s="196"/>
      <c r="E904" s="196"/>
      <c r="F904" s="196"/>
      <c r="G904" s="196"/>
      <c r="H904" s="198"/>
      <c r="I904" s="199"/>
      <c r="J904" s="199"/>
      <c r="K904" s="199"/>
      <c r="L904" s="199"/>
      <c r="M904" s="199"/>
      <c r="N904" s="199"/>
      <c r="O904" s="199"/>
      <c r="P904" s="199"/>
      <c r="Q904" s="199"/>
      <c r="R904" s="199"/>
      <c r="S904" s="199"/>
      <c r="T904" s="199"/>
      <c r="U904" s="199"/>
      <c r="V904" s="199"/>
      <c r="W904" s="196"/>
      <c r="X904" s="196"/>
      <c r="Y904" s="196"/>
      <c r="Z904" s="196"/>
      <c r="AA904" s="196"/>
    </row>
    <row r="905" ht="15.75" customHeight="1" spans="1:27" x14ac:dyDescent="0.25">
      <c r="A905" s="196"/>
      <c r="B905" s="196"/>
      <c r="C905" s="196"/>
      <c r="D905" s="196"/>
      <c r="E905" s="196"/>
      <c r="F905" s="196"/>
      <c r="G905" s="196"/>
      <c r="H905" s="198"/>
      <c r="I905" s="199"/>
      <c r="J905" s="199"/>
      <c r="K905" s="199"/>
      <c r="L905" s="199"/>
      <c r="M905" s="199"/>
      <c r="N905" s="199"/>
      <c r="O905" s="199"/>
      <c r="P905" s="199"/>
      <c r="Q905" s="199"/>
      <c r="R905" s="199"/>
      <c r="S905" s="199"/>
      <c r="T905" s="199"/>
      <c r="U905" s="199"/>
      <c r="V905" s="199"/>
      <c r="W905" s="196"/>
      <c r="X905" s="196"/>
      <c r="Y905" s="196"/>
      <c r="Z905" s="196"/>
      <c r="AA905" s="196"/>
    </row>
    <row r="906" ht="15.75" customHeight="1" spans="1:27" x14ac:dyDescent="0.25">
      <c r="A906" s="196"/>
      <c r="B906" s="196"/>
      <c r="C906" s="196"/>
      <c r="D906" s="196"/>
      <c r="E906" s="196"/>
      <c r="F906" s="196"/>
      <c r="G906" s="196"/>
      <c r="H906" s="198"/>
      <c r="I906" s="199"/>
      <c r="J906" s="199"/>
      <c r="K906" s="199"/>
      <c r="L906" s="199"/>
      <c r="M906" s="199"/>
      <c r="N906" s="199"/>
      <c r="O906" s="199"/>
      <c r="P906" s="199"/>
      <c r="Q906" s="199"/>
      <c r="R906" s="199"/>
      <c r="S906" s="199"/>
      <c r="T906" s="199"/>
      <c r="U906" s="199"/>
      <c r="V906" s="199"/>
      <c r="W906" s="196"/>
      <c r="X906" s="196"/>
      <c r="Y906" s="196"/>
      <c r="Z906" s="196"/>
      <c r="AA906" s="196"/>
    </row>
    <row r="907" ht="15.75" customHeight="1" spans="1:27" x14ac:dyDescent="0.25">
      <c r="A907" s="196"/>
      <c r="B907" s="196"/>
      <c r="C907" s="196"/>
      <c r="D907" s="196"/>
      <c r="E907" s="196"/>
      <c r="F907" s="196"/>
      <c r="G907" s="196"/>
      <c r="H907" s="198"/>
      <c r="I907" s="199"/>
      <c r="J907" s="199"/>
      <c r="K907" s="199"/>
      <c r="L907" s="199"/>
      <c r="M907" s="199"/>
      <c r="N907" s="199"/>
      <c r="O907" s="199"/>
      <c r="P907" s="199"/>
      <c r="Q907" s="199"/>
      <c r="R907" s="199"/>
      <c r="S907" s="199"/>
      <c r="T907" s="199"/>
      <c r="U907" s="199"/>
      <c r="V907" s="199"/>
      <c r="W907" s="196"/>
      <c r="X907" s="196"/>
      <c r="Y907" s="196"/>
      <c r="Z907" s="196"/>
      <c r="AA907" s="196"/>
    </row>
    <row r="908" ht="15.75" customHeight="1" spans="1:27" x14ac:dyDescent="0.25">
      <c r="A908" s="196"/>
      <c r="B908" s="196"/>
      <c r="C908" s="196"/>
      <c r="D908" s="196"/>
      <c r="E908" s="196"/>
      <c r="F908" s="196"/>
      <c r="G908" s="196"/>
      <c r="H908" s="198"/>
      <c r="I908" s="199"/>
      <c r="J908" s="199"/>
      <c r="K908" s="199"/>
      <c r="L908" s="199"/>
      <c r="M908" s="199"/>
      <c r="N908" s="199"/>
      <c r="O908" s="199"/>
      <c r="P908" s="199"/>
      <c r="Q908" s="199"/>
      <c r="R908" s="199"/>
      <c r="S908" s="199"/>
      <c r="T908" s="199"/>
      <c r="U908" s="199"/>
      <c r="V908" s="199"/>
      <c r="W908" s="196"/>
      <c r="X908" s="196"/>
      <c r="Y908" s="196"/>
      <c r="Z908" s="196"/>
      <c r="AA908" s="196"/>
    </row>
    <row r="909" ht="15.75" customHeight="1" spans="1:27" x14ac:dyDescent="0.25">
      <c r="A909" s="196"/>
      <c r="B909" s="196"/>
      <c r="C909" s="196"/>
      <c r="D909" s="196"/>
      <c r="E909" s="196"/>
      <c r="F909" s="196"/>
      <c r="G909" s="196"/>
      <c r="H909" s="198"/>
      <c r="I909" s="199"/>
      <c r="J909" s="199"/>
      <c r="K909" s="199"/>
      <c r="L909" s="199"/>
      <c r="M909" s="199"/>
      <c r="N909" s="199"/>
      <c r="O909" s="199"/>
      <c r="P909" s="199"/>
      <c r="Q909" s="199"/>
      <c r="R909" s="199"/>
      <c r="S909" s="199"/>
      <c r="T909" s="199"/>
      <c r="U909" s="199"/>
      <c r="V909" s="199"/>
      <c r="W909" s="196"/>
      <c r="X909" s="196"/>
      <c r="Y909" s="196"/>
      <c r="Z909" s="196"/>
      <c r="AA909" s="196"/>
    </row>
    <row r="910" ht="15.75" customHeight="1" spans="1:27" x14ac:dyDescent="0.25">
      <c r="A910" s="196"/>
      <c r="B910" s="196"/>
      <c r="C910" s="196"/>
      <c r="D910" s="196"/>
      <c r="E910" s="196"/>
      <c r="F910" s="196"/>
      <c r="G910" s="196"/>
      <c r="H910" s="198"/>
      <c r="I910" s="199"/>
      <c r="J910" s="199"/>
      <c r="K910" s="199"/>
      <c r="L910" s="199"/>
      <c r="M910" s="199"/>
      <c r="N910" s="199"/>
      <c r="O910" s="199"/>
      <c r="P910" s="199"/>
      <c r="Q910" s="199"/>
      <c r="R910" s="199"/>
      <c r="S910" s="199"/>
      <c r="T910" s="199"/>
      <c r="U910" s="199"/>
      <c r="V910" s="199"/>
      <c r="W910" s="196"/>
      <c r="X910" s="196"/>
      <c r="Y910" s="196"/>
      <c r="Z910" s="196"/>
      <c r="AA910" s="196"/>
    </row>
    <row r="911" ht="15.75" customHeight="1" spans="1:27" x14ac:dyDescent="0.25">
      <c r="A911" s="196"/>
      <c r="B911" s="196"/>
      <c r="C911" s="196"/>
      <c r="D911" s="196"/>
      <c r="E911" s="196"/>
      <c r="F911" s="196"/>
      <c r="G911" s="196"/>
      <c r="H911" s="198"/>
      <c r="I911" s="199"/>
      <c r="J911" s="199"/>
      <c r="K911" s="199"/>
      <c r="L911" s="199"/>
      <c r="M911" s="199"/>
      <c r="N911" s="199"/>
      <c r="O911" s="199"/>
      <c r="P911" s="199"/>
      <c r="Q911" s="199"/>
      <c r="R911" s="199"/>
      <c r="S911" s="199"/>
      <c r="T911" s="199"/>
      <c r="U911" s="199"/>
      <c r="V911" s="199"/>
      <c r="W911" s="196"/>
      <c r="X911" s="196"/>
      <c r="Y911" s="196"/>
      <c r="Z911" s="196"/>
      <c r="AA911" s="196"/>
    </row>
    <row r="912" ht="15.75" customHeight="1" spans="1:27" x14ac:dyDescent="0.25">
      <c r="A912" s="196"/>
      <c r="B912" s="196"/>
      <c r="C912" s="196"/>
      <c r="D912" s="196"/>
      <c r="E912" s="196"/>
      <c r="F912" s="196"/>
      <c r="G912" s="196"/>
      <c r="H912" s="198"/>
      <c r="I912" s="199"/>
      <c r="J912" s="199"/>
      <c r="K912" s="199"/>
      <c r="L912" s="199"/>
      <c r="M912" s="199"/>
      <c r="N912" s="199"/>
      <c r="O912" s="199"/>
      <c r="P912" s="199"/>
      <c r="Q912" s="199"/>
      <c r="R912" s="199"/>
      <c r="S912" s="199"/>
      <c r="T912" s="199"/>
      <c r="U912" s="199"/>
      <c r="V912" s="199"/>
      <c r="W912" s="196"/>
      <c r="X912" s="196"/>
      <c r="Y912" s="196"/>
      <c r="Z912" s="196"/>
      <c r="AA912" s="196"/>
    </row>
    <row r="913" ht="15.75" customHeight="1" spans="1:27" x14ac:dyDescent="0.25">
      <c r="A913" s="196"/>
      <c r="B913" s="196"/>
      <c r="C913" s="196"/>
      <c r="D913" s="196"/>
      <c r="E913" s="196"/>
      <c r="F913" s="196"/>
      <c r="G913" s="196"/>
      <c r="H913" s="198"/>
      <c r="I913" s="199"/>
      <c r="J913" s="199"/>
      <c r="K913" s="199"/>
      <c r="L913" s="199"/>
      <c r="M913" s="199"/>
      <c r="N913" s="199"/>
      <c r="O913" s="199"/>
      <c r="P913" s="199"/>
      <c r="Q913" s="199"/>
      <c r="R913" s="199"/>
      <c r="S913" s="199"/>
      <c r="T913" s="199"/>
      <c r="U913" s="199"/>
      <c r="V913" s="199"/>
      <c r="W913" s="196"/>
      <c r="X913" s="196"/>
      <c r="Y913" s="196"/>
      <c r="Z913" s="196"/>
      <c r="AA913" s="196"/>
    </row>
    <row r="914" ht="15.75" customHeight="1" spans="1:27" x14ac:dyDescent="0.25">
      <c r="A914" s="196"/>
      <c r="B914" s="196"/>
      <c r="C914" s="196"/>
      <c r="D914" s="196"/>
      <c r="E914" s="196"/>
      <c r="F914" s="196"/>
      <c r="G914" s="196"/>
      <c r="H914" s="198"/>
      <c r="I914" s="199"/>
      <c r="J914" s="199"/>
      <c r="K914" s="199"/>
      <c r="L914" s="199"/>
      <c r="M914" s="199"/>
      <c r="N914" s="199"/>
      <c r="O914" s="199"/>
      <c r="P914" s="199"/>
      <c r="Q914" s="199"/>
      <c r="R914" s="199"/>
      <c r="S914" s="199"/>
      <c r="T914" s="199"/>
      <c r="U914" s="199"/>
      <c r="V914" s="199"/>
      <c r="W914" s="196"/>
      <c r="X914" s="196"/>
      <c r="Y914" s="196"/>
      <c r="Z914" s="196"/>
      <c r="AA914" s="196"/>
    </row>
    <row r="915" ht="15.75" customHeight="1" spans="1:27" x14ac:dyDescent="0.25">
      <c r="A915" s="196"/>
      <c r="B915" s="196"/>
      <c r="C915" s="196"/>
      <c r="D915" s="196"/>
      <c r="E915" s="196"/>
      <c r="F915" s="196"/>
      <c r="G915" s="196"/>
      <c r="H915" s="198"/>
      <c r="I915" s="199"/>
      <c r="J915" s="199"/>
      <c r="K915" s="199"/>
      <c r="L915" s="199"/>
      <c r="M915" s="199"/>
      <c r="N915" s="199"/>
      <c r="O915" s="199"/>
      <c r="P915" s="199"/>
      <c r="Q915" s="199"/>
      <c r="R915" s="199"/>
      <c r="S915" s="199"/>
      <c r="T915" s="199"/>
      <c r="U915" s="199"/>
      <c r="V915" s="199"/>
      <c r="W915" s="196"/>
      <c r="X915" s="196"/>
      <c r="Y915" s="196"/>
      <c r="Z915" s="196"/>
      <c r="AA915" s="196"/>
    </row>
    <row r="916" ht="15.75" customHeight="1" spans="1:27" x14ac:dyDescent="0.25">
      <c r="A916" s="196"/>
      <c r="B916" s="196"/>
      <c r="C916" s="196"/>
      <c r="D916" s="196"/>
      <c r="E916" s="196"/>
      <c r="F916" s="196"/>
      <c r="G916" s="196"/>
      <c r="H916" s="198"/>
      <c r="I916" s="199"/>
      <c r="J916" s="199"/>
      <c r="K916" s="199"/>
      <c r="L916" s="199"/>
      <c r="M916" s="199"/>
      <c r="N916" s="199"/>
      <c r="O916" s="199"/>
      <c r="P916" s="199"/>
      <c r="Q916" s="199"/>
      <c r="R916" s="199"/>
      <c r="S916" s="199"/>
      <c r="T916" s="199"/>
      <c r="U916" s="199"/>
      <c r="V916" s="199"/>
      <c r="W916" s="196"/>
      <c r="X916" s="196"/>
      <c r="Y916" s="196"/>
      <c r="Z916" s="196"/>
      <c r="AA916" s="196"/>
    </row>
    <row r="917" ht="15.75" customHeight="1" spans="1:27" x14ac:dyDescent="0.25">
      <c r="A917" s="196"/>
      <c r="B917" s="196"/>
      <c r="C917" s="196"/>
      <c r="D917" s="196"/>
      <c r="E917" s="196"/>
      <c r="F917" s="196"/>
      <c r="G917" s="196"/>
      <c r="H917" s="198"/>
      <c r="I917" s="199"/>
      <c r="J917" s="199"/>
      <c r="K917" s="199"/>
      <c r="L917" s="199"/>
      <c r="M917" s="199"/>
      <c r="N917" s="199"/>
      <c r="O917" s="199"/>
      <c r="P917" s="199"/>
      <c r="Q917" s="199"/>
      <c r="R917" s="199"/>
      <c r="S917" s="199"/>
      <c r="T917" s="199"/>
      <c r="U917" s="199"/>
      <c r="V917" s="199"/>
      <c r="W917" s="196"/>
      <c r="X917" s="196"/>
      <c r="Y917" s="196"/>
      <c r="Z917" s="196"/>
      <c r="AA917" s="196"/>
    </row>
    <row r="918" ht="15.75" customHeight="1" spans="1:27" x14ac:dyDescent="0.25">
      <c r="A918" s="196"/>
      <c r="B918" s="196"/>
      <c r="C918" s="196"/>
      <c r="D918" s="196"/>
      <c r="E918" s="196"/>
      <c r="F918" s="196"/>
      <c r="G918" s="196"/>
      <c r="H918" s="198"/>
      <c r="I918" s="199"/>
      <c r="J918" s="199"/>
      <c r="K918" s="199"/>
      <c r="L918" s="199"/>
      <c r="M918" s="199"/>
      <c r="N918" s="199"/>
      <c r="O918" s="199"/>
      <c r="P918" s="199"/>
      <c r="Q918" s="199"/>
      <c r="R918" s="199"/>
      <c r="S918" s="199"/>
      <c r="T918" s="199"/>
      <c r="U918" s="199"/>
      <c r="V918" s="199"/>
      <c r="W918" s="196"/>
      <c r="X918" s="196"/>
      <c r="Y918" s="196"/>
      <c r="Z918" s="196"/>
      <c r="AA918" s="196"/>
    </row>
    <row r="919" ht="15.75" customHeight="1" spans="1:27" x14ac:dyDescent="0.25">
      <c r="A919" s="196"/>
      <c r="B919" s="196"/>
      <c r="C919" s="196"/>
      <c r="D919" s="196"/>
      <c r="E919" s="196"/>
      <c r="F919" s="196"/>
      <c r="G919" s="196"/>
      <c r="H919" s="198"/>
      <c r="I919" s="199"/>
      <c r="J919" s="199"/>
      <c r="K919" s="199"/>
      <c r="L919" s="199"/>
      <c r="M919" s="199"/>
      <c r="N919" s="199"/>
      <c r="O919" s="199"/>
      <c r="P919" s="199"/>
      <c r="Q919" s="199"/>
      <c r="R919" s="199"/>
      <c r="S919" s="199"/>
      <c r="T919" s="199"/>
      <c r="U919" s="199"/>
      <c r="V919" s="199"/>
      <c r="W919" s="196"/>
      <c r="X919" s="196"/>
      <c r="Y919" s="196"/>
      <c r="Z919" s="196"/>
      <c r="AA919" s="196"/>
    </row>
    <row r="920" ht="15.75" customHeight="1" spans="1:27" x14ac:dyDescent="0.25">
      <c r="A920" s="196"/>
      <c r="B920" s="196"/>
      <c r="C920" s="196"/>
      <c r="D920" s="196"/>
      <c r="E920" s="196"/>
      <c r="F920" s="196"/>
      <c r="G920" s="196"/>
      <c r="H920" s="198"/>
      <c r="I920" s="199"/>
      <c r="J920" s="199"/>
      <c r="K920" s="199"/>
      <c r="L920" s="199"/>
      <c r="M920" s="199"/>
      <c r="N920" s="199"/>
      <c r="O920" s="199"/>
      <c r="P920" s="199"/>
      <c r="Q920" s="199"/>
      <c r="R920" s="199"/>
      <c r="S920" s="199"/>
      <c r="T920" s="199"/>
      <c r="U920" s="199"/>
      <c r="V920" s="199"/>
      <c r="W920" s="196"/>
      <c r="X920" s="196"/>
      <c r="Y920" s="196"/>
      <c r="Z920" s="196"/>
      <c r="AA920" s="196"/>
    </row>
    <row r="921" ht="15.75" customHeight="1" spans="1:27" x14ac:dyDescent="0.25">
      <c r="A921" s="196"/>
      <c r="B921" s="196"/>
      <c r="C921" s="196"/>
      <c r="D921" s="196"/>
      <c r="E921" s="196"/>
      <c r="F921" s="196"/>
      <c r="G921" s="196"/>
      <c r="H921" s="198"/>
      <c r="I921" s="199"/>
      <c r="J921" s="199"/>
      <c r="K921" s="199"/>
      <c r="L921" s="199"/>
      <c r="M921" s="199"/>
      <c r="N921" s="199"/>
      <c r="O921" s="199"/>
      <c r="P921" s="199"/>
      <c r="Q921" s="199"/>
      <c r="R921" s="199"/>
      <c r="S921" s="199"/>
      <c r="T921" s="199"/>
      <c r="U921" s="199"/>
      <c r="V921" s="199"/>
      <c r="W921" s="196"/>
      <c r="X921" s="196"/>
      <c r="Y921" s="196"/>
      <c r="Z921" s="196"/>
      <c r="AA921" s="196"/>
    </row>
    <row r="922" ht="15.75" customHeight="1" spans="1:27" x14ac:dyDescent="0.25">
      <c r="A922" s="196"/>
      <c r="B922" s="196"/>
      <c r="C922" s="196"/>
      <c r="D922" s="196"/>
      <c r="E922" s="196"/>
      <c r="F922" s="196"/>
      <c r="G922" s="196"/>
      <c r="H922" s="198"/>
      <c r="I922" s="199"/>
      <c r="J922" s="199"/>
      <c r="K922" s="199"/>
      <c r="L922" s="199"/>
      <c r="M922" s="199"/>
      <c r="N922" s="199"/>
      <c r="O922" s="199"/>
      <c r="P922" s="199"/>
      <c r="Q922" s="199"/>
      <c r="R922" s="199"/>
      <c r="S922" s="199"/>
      <c r="T922" s="199"/>
      <c r="U922" s="199"/>
      <c r="V922" s="199"/>
      <c r="W922" s="196"/>
      <c r="X922" s="196"/>
      <c r="Y922" s="196"/>
      <c r="Z922" s="196"/>
      <c r="AA922" s="196"/>
    </row>
    <row r="923" ht="15.75" customHeight="1" spans="1:27" x14ac:dyDescent="0.25">
      <c r="A923" s="196"/>
      <c r="B923" s="196"/>
      <c r="C923" s="196"/>
      <c r="D923" s="196"/>
      <c r="E923" s="196"/>
      <c r="F923" s="196"/>
      <c r="G923" s="196"/>
      <c r="H923" s="198"/>
      <c r="I923" s="199"/>
      <c r="J923" s="199"/>
      <c r="K923" s="199"/>
      <c r="L923" s="199"/>
      <c r="M923" s="199"/>
      <c r="N923" s="199"/>
      <c r="O923" s="199"/>
      <c r="P923" s="199"/>
      <c r="Q923" s="199"/>
      <c r="R923" s="199"/>
      <c r="S923" s="199"/>
      <c r="T923" s="199"/>
      <c r="U923" s="199"/>
      <c r="V923" s="199"/>
      <c r="W923" s="196"/>
      <c r="X923" s="196"/>
      <c r="Y923" s="196"/>
      <c r="Z923" s="196"/>
      <c r="AA923" s="196"/>
    </row>
    <row r="924" ht="15.75" customHeight="1" spans="1:27" x14ac:dyDescent="0.25">
      <c r="A924" s="196"/>
      <c r="B924" s="196"/>
      <c r="C924" s="196"/>
      <c r="D924" s="196"/>
      <c r="E924" s="196"/>
      <c r="F924" s="196"/>
      <c r="G924" s="196"/>
      <c r="H924" s="198"/>
      <c r="I924" s="199"/>
      <c r="J924" s="199"/>
      <c r="K924" s="199"/>
      <c r="L924" s="199"/>
      <c r="M924" s="199"/>
      <c r="N924" s="199"/>
      <c r="O924" s="199"/>
      <c r="P924" s="199"/>
      <c r="Q924" s="199"/>
      <c r="R924" s="199"/>
      <c r="S924" s="199"/>
      <c r="T924" s="199"/>
      <c r="U924" s="199"/>
      <c r="V924" s="199"/>
      <c r="W924" s="196"/>
      <c r="X924" s="196"/>
      <c r="Y924" s="196"/>
      <c r="Z924" s="196"/>
      <c r="AA924" s="196"/>
    </row>
    <row r="925" ht="15.75" customHeight="1" spans="1:27" x14ac:dyDescent="0.25">
      <c r="A925" s="196"/>
      <c r="B925" s="196"/>
      <c r="C925" s="196"/>
      <c r="D925" s="196"/>
      <c r="E925" s="196"/>
      <c r="F925" s="196"/>
      <c r="G925" s="196"/>
      <c r="H925" s="198"/>
      <c r="I925" s="199"/>
      <c r="J925" s="199"/>
      <c r="K925" s="199"/>
      <c r="L925" s="199"/>
      <c r="M925" s="199"/>
      <c r="N925" s="199"/>
      <c r="O925" s="199"/>
      <c r="P925" s="199"/>
      <c r="Q925" s="199"/>
      <c r="R925" s="199"/>
      <c r="S925" s="199"/>
      <c r="T925" s="199"/>
      <c r="U925" s="199"/>
      <c r="V925" s="199"/>
      <c r="W925" s="196"/>
      <c r="X925" s="196"/>
      <c r="Y925" s="196"/>
      <c r="Z925" s="196"/>
      <c r="AA925" s="196"/>
    </row>
    <row r="926" ht="15.75" customHeight="1" spans="1:27" x14ac:dyDescent="0.25">
      <c r="A926" s="196"/>
      <c r="B926" s="196"/>
      <c r="C926" s="196"/>
      <c r="D926" s="196"/>
      <c r="E926" s="196"/>
      <c r="F926" s="196"/>
      <c r="G926" s="196"/>
      <c r="H926" s="198"/>
      <c r="I926" s="199"/>
      <c r="J926" s="199"/>
      <c r="K926" s="199"/>
      <c r="L926" s="199"/>
      <c r="M926" s="199"/>
      <c r="N926" s="199"/>
      <c r="O926" s="199"/>
      <c r="P926" s="199"/>
      <c r="Q926" s="199"/>
      <c r="R926" s="199"/>
      <c r="S926" s="199"/>
      <c r="T926" s="199"/>
      <c r="U926" s="199"/>
      <c r="V926" s="199"/>
      <c r="W926" s="196"/>
      <c r="X926" s="196"/>
      <c r="Y926" s="196"/>
      <c r="Z926" s="196"/>
      <c r="AA926" s="196"/>
    </row>
    <row r="927" ht="15.75" customHeight="1" spans="1:27" x14ac:dyDescent="0.25">
      <c r="A927" s="196"/>
      <c r="B927" s="196"/>
      <c r="C927" s="196"/>
      <c r="D927" s="196"/>
      <c r="E927" s="196"/>
      <c r="F927" s="196"/>
      <c r="G927" s="196"/>
      <c r="H927" s="198"/>
      <c r="I927" s="199"/>
      <c r="J927" s="199"/>
      <c r="K927" s="199"/>
      <c r="L927" s="199"/>
      <c r="M927" s="199"/>
      <c r="N927" s="199"/>
      <c r="O927" s="199"/>
      <c r="P927" s="199"/>
      <c r="Q927" s="199"/>
      <c r="R927" s="199"/>
      <c r="S927" s="199"/>
      <c r="T927" s="199"/>
      <c r="U927" s="199"/>
      <c r="V927" s="199"/>
      <c r="W927" s="196"/>
      <c r="X927" s="196"/>
      <c r="Y927" s="196"/>
      <c r="Z927" s="196"/>
      <c r="AA927" s="196"/>
    </row>
    <row r="928" ht="15.75" customHeight="1" spans="1:27" x14ac:dyDescent="0.25">
      <c r="A928" s="196"/>
      <c r="B928" s="196"/>
      <c r="C928" s="196"/>
      <c r="D928" s="196"/>
      <c r="E928" s="196"/>
      <c r="F928" s="196"/>
      <c r="G928" s="196"/>
      <c r="H928" s="198"/>
      <c r="I928" s="199"/>
      <c r="J928" s="199"/>
      <c r="K928" s="199"/>
      <c r="L928" s="199"/>
      <c r="M928" s="199"/>
      <c r="N928" s="199"/>
      <c r="O928" s="199"/>
      <c r="P928" s="199"/>
      <c r="Q928" s="199"/>
      <c r="R928" s="199"/>
      <c r="S928" s="199"/>
      <c r="T928" s="199"/>
      <c r="U928" s="199"/>
      <c r="V928" s="199"/>
      <c r="W928" s="196"/>
      <c r="X928" s="196"/>
      <c r="Y928" s="196"/>
      <c r="Z928" s="196"/>
      <c r="AA928" s="196"/>
    </row>
    <row r="929" ht="15.75" customHeight="1" spans="1:27" x14ac:dyDescent="0.25">
      <c r="A929" s="196"/>
      <c r="B929" s="196"/>
      <c r="C929" s="196"/>
      <c r="D929" s="196"/>
      <c r="E929" s="196"/>
      <c r="F929" s="196"/>
      <c r="G929" s="196"/>
      <c r="H929" s="198"/>
      <c r="I929" s="199"/>
      <c r="J929" s="199"/>
      <c r="K929" s="199"/>
      <c r="L929" s="199"/>
      <c r="M929" s="199"/>
      <c r="N929" s="199"/>
      <c r="O929" s="199"/>
      <c r="P929" s="199"/>
      <c r="Q929" s="199"/>
      <c r="R929" s="199"/>
      <c r="S929" s="199"/>
      <c r="T929" s="199"/>
      <c r="U929" s="199"/>
      <c r="V929" s="199"/>
      <c r="W929" s="196"/>
      <c r="X929" s="196"/>
      <c r="Y929" s="196"/>
      <c r="Z929" s="196"/>
      <c r="AA929" s="196"/>
    </row>
    <row r="930" ht="15.75" customHeight="1" spans="1:27" x14ac:dyDescent="0.25">
      <c r="A930" s="196"/>
      <c r="B930" s="196"/>
      <c r="C930" s="196"/>
      <c r="D930" s="196"/>
      <c r="E930" s="196"/>
      <c r="F930" s="196"/>
      <c r="G930" s="196"/>
      <c r="H930" s="198"/>
      <c r="I930" s="199"/>
      <c r="J930" s="199"/>
      <c r="K930" s="199"/>
      <c r="L930" s="199"/>
      <c r="M930" s="199"/>
      <c r="N930" s="199"/>
      <c r="O930" s="199"/>
      <c r="P930" s="199"/>
      <c r="Q930" s="199"/>
      <c r="R930" s="199"/>
      <c r="S930" s="199"/>
      <c r="T930" s="199"/>
      <c r="U930" s="199"/>
      <c r="V930" s="199"/>
      <c r="W930" s="196"/>
      <c r="X930" s="196"/>
      <c r="Y930" s="196"/>
      <c r="Z930" s="196"/>
      <c r="AA930" s="196"/>
    </row>
    <row r="931" ht="15.75" customHeight="1" spans="1:27" x14ac:dyDescent="0.25">
      <c r="A931" s="196"/>
      <c r="B931" s="196"/>
      <c r="C931" s="196"/>
      <c r="D931" s="196"/>
      <c r="E931" s="196"/>
      <c r="F931" s="196"/>
      <c r="G931" s="196"/>
      <c r="H931" s="198"/>
      <c r="I931" s="199"/>
      <c r="J931" s="199"/>
      <c r="K931" s="199"/>
      <c r="L931" s="199"/>
      <c r="M931" s="199"/>
      <c r="N931" s="199"/>
      <c r="O931" s="199"/>
      <c r="P931" s="199"/>
      <c r="Q931" s="199"/>
      <c r="R931" s="199"/>
      <c r="S931" s="199"/>
      <c r="T931" s="199"/>
      <c r="U931" s="199"/>
      <c r="V931" s="199"/>
      <c r="W931" s="196"/>
      <c r="X931" s="196"/>
      <c r="Y931" s="196"/>
      <c r="Z931" s="196"/>
      <c r="AA931" s="196"/>
    </row>
    <row r="932" ht="15.75" customHeight="1" spans="1:27" x14ac:dyDescent="0.25">
      <c r="A932" s="196"/>
      <c r="B932" s="196"/>
      <c r="C932" s="196"/>
      <c r="D932" s="196"/>
      <c r="E932" s="196"/>
      <c r="F932" s="196"/>
      <c r="G932" s="196"/>
      <c r="H932" s="198"/>
      <c r="I932" s="199"/>
      <c r="J932" s="199"/>
      <c r="K932" s="199"/>
      <c r="L932" s="199"/>
      <c r="M932" s="199"/>
      <c r="N932" s="199"/>
      <c r="O932" s="199"/>
      <c r="P932" s="199"/>
      <c r="Q932" s="199"/>
      <c r="R932" s="199"/>
      <c r="S932" s="199"/>
      <c r="T932" s="199"/>
      <c r="U932" s="199"/>
      <c r="V932" s="199"/>
      <c r="W932" s="196"/>
      <c r="X932" s="196"/>
      <c r="Y932" s="196"/>
      <c r="Z932" s="196"/>
      <c r="AA932" s="196"/>
    </row>
    <row r="933" ht="15.75" customHeight="1" spans="1:27" x14ac:dyDescent="0.25">
      <c r="A933" s="196"/>
      <c r="B933" s="196"/>
      <c r="C933" s="196"/>
      <c r="D933" s="196"/>
      <c r="E933" s="196"/>
      <c r="F933" s="196"/>
      <c r="G933" s="196"/>
      <c r="H933" s="198"/>
      <c r="I933" s="199"/>
      <c r="J933" s="199"/>
      <c r="K933" s="199"/>
      <c r="L933" s="199"/>
      <c r="M933" s="199"/>
      <c r="N933" s="199"/>
      <c r="O933" s="199"/>
      <c r="P933" s="199"/>
      <c r="Q933" s="199"/>
      <c r="R933" s="199"/>
      <c r="S933" s="199"/>
      <c r="T933" s="199"/>
      <c r="U933" s="199"/>
      <c r="V933" s="199"/>
      <c r="W933" s="196"/>
      <c r="X933" s="196"/>
      <c r="Y933" s="196"/>
      <c r="Z933" s="196"/>
      <c r="AA933" s="196"/>
    </row>
    <row r="934" ht="15.75" customHeight="1" spans="1:27" x14ac:dyDescent="0.25">
      <c r="A934" s="196"/>
      <c r="B934" s="196"/>
      <c r="C934" s="196"/>
      <c r="D934" s="196"/>
      <c r="E934" s="196"/>
      <c r="F934" s="196"/>
      <c r="G934" s="196"/>
      <c r="H934" s="198"/>
      <c r="I934" s="199"/>
      <c r="J934" s="199"/>
      <c r="K934" s="199"/>
      <c r="L934" s="199"/>
      <c r="M934" s="199"/>
      <c r="N934" s="199"/>
      <c r="O934" s="199"/>
      <c r="P934" s="199"/>
      <c r="Q934" s="199"/>
      <c r="R934" s="199"/>
      <c r="S934" s="199"/>
      <c r="T934" s="199"/>
      <c r="U934" s="199"/>
      <c r="V934" s="199"/>
      <c r="W934" s="196"/>
      <c r="X934" s="196"/>
      <c r="Y934" s="196"/>
      <c r="Z934" s="196"/>
      <c r="AA934" s="196"/>
    </row>
    <row r="935" ht="15.75" customHeight="1" spans="1:27" x14ac:dyDescent="0.25">
      <c r="A935" s="196"/>
      <c r="B935" s="196"/>
      <c r="C935" s="196"/>
      <c r="D935" s="196"/>
      <c r="E935" s="196"/>
      <c r="F935" s="196"/>
      <c r="G935" s="196"/>
      <c r="H935" s="198"/>
      <c r="I935" s="199"/>
      <c r="J935" s="199"/>
      <c r="K935" s="199"/>
      <c r="L935" s="199"/>
      <c r="M935" s="199"/>
      <c r="N935" s="199"/>
      <c r="O935" s="199"/>
      <c r="P935" s="199"/>
      <c r="Q935" s="199"/>
      <c r="R935" s="199"/>
      <c r="S935" s="199"/>
      <c r="T935" s="199"/>
      <c r="U935" s="199"/>
      <c r="V935" s="199"/>
      <c r="W935" s="196"/>
      <c r="X935" s="196"/>
      <c r="Y935" s="196"/>
      <c r="Z935" s="196"/>
      <c r="AA935" s="196"/>
    </row>
    <row r="936" ht="15.75" customHeight="1" spans="1:27" x14ac:dyDescent="0.25">
      <c r="A936" s="196"/>
      <c r="B936" s="196"/>
      <c r="C936" s="196"/>
      <c r="D936" s="196"/>
      <c r="E936" s="196"/>
      <c r="F936" s="196"/>
      <c r="G936" s="196"/>
      <c r="H936" s="198"/>
      <c r="I936" s="199"/>
      <c r="J936" s="199"/>
      <c r="K936" s="199"/>
      <c r="L936" s="199"/>
      <c r="M936" s="199"/>
      <c r="N936" s="199"/>
      <c r="O936" s="199"/>
      <c r="P936" s="199"/>
      <c r="Q936" s="199"/>
      <c r="R936" s="199"/>
      <c r="S936" s="199"/>
      <c r="T936" s="199"/>
      <c r="U936" s="199"/>
      <c r="V936" s="199"/>
      <c r="W936" s="196"/>
      <c r="X936" s="196"/>
      <c r="Y936" s="196"/>
      <c r="Z936" s="196"/>
      <c r="AA936" s="196"/>
    </row>
    <row r="937" ht="15.75" customHeight="1" spans="1:27" x14ac:dyDescent="0.25">
      <c r="A937" s="196"/>
      <c r="B937" s="196"/>
      <c r="C937" s="196"/>
      <c r="D937" s="196"/>
      <c r="E937" s="196"/>
      <c r="F937" s="196"/>
      <c r="G937" s="196"/>
      <c r="H937" s="198"/>
      <c r="I937" s="199"/>
      <c r="J937" s="199"/>
      <c r="K937" s="199"/>
      <c r="L937" s="199"/>
      <c r="M937" s="199"/>
      <c r="N937" s="199"/>
      <c r="O937" s="199"/>
      <c r="P937" s="199"/>
      <c r="Q937" s="199"/>
      <c r="R937" s="199"/>
      <c r="S937" s="199"/>
      <c r="T937" s="199"/>
      <c r="U937" s="199"/>
      <c r="V937" s="199"/>
      <c r="W937" s="196"/>
      <c r="X937" s="196"/>
      <c r="Y937" s="196"/>
      <c r="Z937" s="196"/>
      <c r="AA937" s="196"/>
    </row>
    <row r="938" ht="15.75" customHeight="1" spans="1:27" x14ac:dyDescent="0.25">
      <c r="A938" s="196"/>
      <c r="B938" s="196"/>
      <c r="C938" s="196"/>
      <c r="D938" s="196"/>
      <c r="E938" s="196"/>
      <c r="F938" s="196"/>
      <c r="G938" s="196"/>
      <c r="H938" s="198"/>
      <c r="I938" s="199"/>
      <c r="J938" s="199"/>
      <c r="K938" s="199"/>
      <c r="L938" s="199"/>
      <c r="M938" s="199"/>
      <c r="N938" s="199"/>
      <c r="O938" s="199"/>
      <c r="P938" s="199"/>
      <c r="Q938" s="199"/>
      <c r="R938" s="199"/>
      <c r="S938" s="199"/>
      <c r="T938" s="199"/>
      <c r="U938" s="199"/>
      <c r="V938" s="199"/>
      <c r="W938" s="196"/>
      <c r="X938" s="196"/>
      <c r="Y938" s="196"/>
      <c r="Z938" s="196"/>
      <c r="AA938" s="196"/>
    </row>
    <row r="939" ht="15.75" customHeight="1" spans="1:27" x14ac:dyDescent="0.25">
      <c r="A939" s="196"/>
      <c r="B939" s="196"/>
      <c r="C939" s="196"/>
      <c r="D939" s="196"/>
      <c r="E939" s="196"/>
      <c r="F939" s="196"/>
      <c r="G939" s="196"/>
      <c r="H939" s="198"/>
      <c r="I939" s="199"/>
      <c r="J939" s="199"/>
      <c r="K939" s="199"/>
      <c r="L939" s="199"/>
      <c r="M939" s="199"/>
      <c r="N939" s="199"/>
      <c r="O939" s="199"/>
      <c r="P939" s="199"/>
      <c r="Q939" s="199"/>
      <c r="R939" s="199"/>
      <c r="S939" s="199"/>
      <c r="T939" s="199"/>
      <c r="U939" s="199"/>
      <c r="V939" s="199"/>
      <c r="W939" s="196"/>
      <c r="X939" s="196"/>
      <c r="Y939" s="196"/>
      <c r="Z939" s="196"/>
      <c r="AA939" s="196"/>
    </row>
    <row r="940" ht="15.75" customHeight="1" spans="1:27" x14ac:dyDescent="0.25">
      <c r="A940" s="196"/>
      <c r="B940" s="196"/>
      <c r="C940" s="196"/>
      <c r="D940" s="196"/>
      <c r="E940" s="196"/>
      <c r="F940" s="196"/>
      <c r="G940" s="196"/>
      <c r="H940" s="198"/>
      <c r="I940" s="199"/>
      <c r="J940" s="199"/>
      <c r="K940" s="199"/>
      <c r="L940" s="199"/>
      <c r="M940" s="199"/>
      <c r="N940" s="199"/>
      <c r="O940" s="199"/>
      <c r="P940" s="199"/>
      <c r="Q940" s="199"/>
      <c r="R940" s="199"/>
      <c r="S940" s="199"/>
      <c r="T940" s="199"/>
      <c r="U940" s="199"/>
      <c r="V940" s="199"/>
      <c r="W940" s="196"/>
      <c r="X940" s="196"/>
      <c r="Y940" s="196"/>
      <c r="Z940" s="196"/>
      <c r="AA940" s="196"/>
    </row>
    <row r="941" ht="15.75" customHeight="1" spans="1:27" x14ac:dyDescent="0.25">
      <c r="A941" s="196"/>
      <c r="B941" s="196"/>
      <c r="C941" s="196"/>
      <c r="D941" s="196"/>
      <c r="E941" s="196"/>
      <c r="F941" s="196"/>
      <c r="G941" s="196"/>
      <c r="H941" s="198"/>
      <c r="I941" s="199"/>
      <c r="J941" s="199"/>
      <c r="K941" s="199"/>
      <c r="L941" s="199"/>
      <c r="M941" s="199"/>
      <c r="N941" s="199"/>
      <c r="O941" s="199"/>
      <c r="P941" s="199"/>
      <c r="Q941" s="199"/>
      <c r="R941" s="199"/>
      <c r="S941" s="199"/>
      <c r="T941" s="199"/>
      <c r="U941" s="199"/>
      <c r="V941" s="199"/>
      <c r="W941" s="196"/>
      <c r="X941" s="196"/>
      <c r="Y941" s="196"/>
      <c r="Z941" s="196"/>
      <c r="AA941" s="196"/>
    </row>
    <row r="942" ht="15.75" customHeight="1" spans="1:27" x14ac:dyDescent="0.25">
      <c r="A942" s="196"/>
      <c r="B942" s="196"/>
      <c r="C942" s="196"/>
      <c r="D942" s="196"/>
      <c r="E942" s="196"/>
      <c r="F942" s="196"/>
      <c r="G942" s="196"/>
      <c r="H942" s="198"/>
      <c r="I942" s="199"/>
      <c r="J942" s="199"/>
      <c r="K942" s="199"/>
      <c r="L942" s="199"/>
      <c r="M942" s="199"/>
      <c r="N942" s="199"/>
      <c r="O942" s="199"/>
      <c r="P942" s="199"/>
      <c r="Q942" s="199"/>
      <c r="R942" s="199"/>
      <c r="S942" s="199"/>
      <c r="T942" s="199"/>
      <c r="U942" s="199"/>
      <c r="V942" s="199"/>
      <c r="W942" s="196"/>
      <c r="X942" s="196"/>
      <c r="Y942" s="196"/>
      <c r="Z942" s="196"/>
      <c r="AA942" s="196"/>
    </row>
    <row r="943" ht="15.75" customHeight="1" spans="1:27" x14ac:dyDescent="0.25">
      <c r="A943" s="196"/>
      <c r="B943" s="196"/>
      <c r="C943" s="196"/>
      <c r="D943" s="196"/>
      <c r="E943" s="196"/>
      <c r="F943" s="196"/>
      <c r="G943" s="196"/>
      <c r="H943" s="198"/>
      <c r="I943" s="199"/>
      <c r="J943" s="199"/>
      <c r="K943" s="199"/>
      <c r="L943" s="199"/>
      <c r="M943" s="199"/>
      <c r="N943" s="199"/>
      <c r="O943" s="199"/>
      <c r="P943" s="199"/>
      <c r="Q943" s="199"/>
      <c r="R943" s="199"/>
      <c r="S943" s="199"/>
      <c r="T943" s="199"/>
      <c r="U943" s="199"/>
      <c r="V943" s="199"/>
      <c r="W943" s="196"/>
      <c r="X943" s="196"/>
      <c r="Y943" s="196"/>
      <c r="Z943" s="196"/>
      <c r="AA943" s="196"/>
    </row>
    <row r="944" ht="15.75" customHeight="1" spans="1:27" x14ac:dyDescent="0.25">
      <c r="A944" s="196"/>
      <c r="B944" s="196"/>
      <c r="C944" s="196"/>
      <c r="D944" s="196"/>
      <c r="E944" s="196"/>
      <c r="F944" s="196"/>
      <c r="G944" s="196"/>
      <c r="H944" s="198"/>
      <c r="I944" s="199"/>
      <c r="J944" s="199"/>
      <c r="K944" s="199"/>
      <c r="L944" s="199"/>
      <c r="M944" s="199"/>
      <c r="N944" s="199"/>
      <c r="O944" s="199"/>
      <c r="P944" s="199"/>
      <c r="Q944" s="199"/>
      <c r="R944" s="199"/>
      <c r="S944" s="199"/>
      <c r="T944" s="199"/>
      <c r="U944" s="199"/>
      <c r="V944" s="199"/>
      <c r="W944" s="196"/>
      <c r="X944" s="196"/>
      <c r="Y944" s="196"/>
      <c r="Z944" s="196"/>
      <c r="AA944" s="196"/>
    </row>
    <row r="945" ht="15.75" customHeight="1" spans="1:27" x14ac:dyDescent="0.25">
      <c r="A945" s="196"/>
      <c r="B945" s="196"/>
      <c r="C945" s="196"/>
      <c r="D945" s="196"/>
      <c r="E945" s="196"/>
      <c r="F945" s="196"/>
      <c r="G945" s="196"/>
      <c r="H945" s="198"/>
      <c r="I945" s="199"/>
      <c r="J945" s="199"/>
      <c r="K945" s="199"/>
      <c r="L945" s="199"/>
      <c r="M945" s="199"/>
      <c r="N945" s="199"/>
      <c r="O945" s="199"/>
      <c r="P945" s="199"/>
      <c r="Q945" s="199"/>
      <c r="R945" s="199"/>
      <c r="S945" s="199"/>
      <c r="T945" s="199"/>
      <c r="U945" s="199"/>
      <c r="V945" s="199"/>
      <c r="W945" s="196"/>
      <c r="X945" s="196"/>
      <c r="Y945" s="196"/>
      <c r="Z945" s="196"/>
      <c r="AA945" s="196"/>
    </row>
    <row r="946" ht="15.75" customHeight="1" spans="1:27" x14ac:dyDescent="0.25">
      <c r="A946" s="196"/>
      <c r="B946" s="196"/>
      <c r="C946" s="196"/>
      <c r="D946" s="196"/>
      <c r="E946" s="196"/>
      <c r="F946" s="196"/>
      <c r="G946" s="196"/>
      <c r="H946" s="198"/>
      <c r="I946" s="199"/>
      <c r="J946" s="199"/>
      <c r="K946" s="199"/>
      <c r="L946" s="199"/>
      <c r="M946" s="199"/>
      <c r="N946" s="199"/>
      <c r="O946" s="199"/>
      <c r="P946" s="199"/>
      <c r="Q946" s="199"/>
      <c r="R946" s="199"/>
      <c r="S946" s="199"/>
      <c r="T946" s="199"/>
      <c r="U946" s="199"/>
      <c r="V946" s="199"/>
      <c r="W946" s="196"/>
      <c r="X946" s="196"/>
      <c r="Y946" s="196"/>
      <c r="Z946" s="196"/>
      <c r="AA946" s="196"/>
    </row>
    <row r="947" ht="15.75" customHeight="1" spans="1:27" x14ac:dyDescent="0.25">
      <c r="A947" s="196"/>
      <c r="B947" s="196"/>
      <c r="C947" s="196"/>
      <c r="D947" s="196"/>
      <c r="E947" s="196"/>
      <c r="F947" s="196"/>
      <c r="G947" s="196"/>
      <c r="H947" s="198"/>
      <c r="I947" s="199"/>
      <c r="J947" s="199"/>
      <c r="K947" s="199"/>
      <c r="L947" s="199"/>
      <c r="M947" s="199"/>
      <c r="N947" s="199"/>
      <c r="O947" s="199"/>
      <c r="P947" s="199"/>
      <c r="Q947" s="199"/>
      <c r="R947" s="199"/>
      <c r="S947" s="199"/>
      <c r="T947" s="199"/>
      <c r="U947" s="199"/>
      <c r="V947" s="199"/>
      <c r="W947" s="196"/>
      <c r="X947" s="196"/>
      <c r="Y947" s="196"/>
      <c r="Z947" s="196"/>
      <c r="AA947" s="196"/>
    </row>
    <row r="948" ht="15.75" customHeight="1" spans="1:27" x14ac:dyDescent="0.25">
      <c r="A948" s="196"/>
      <c r="B948" s="196"/>
      <c r="C948" s="196"/>
      <c r="D948" s="196"/>
      <c r="E948" s="196"/>
      <c r="F948" s="196"/>
      <c r="G948" s="196"/>
      <c r="H948" s="198"/>
      <c r="I948" s="199"/>
      <c r="J948" s="199"/>
      <c r="K948" s="199"/>
      <c r="L948" s="199"/>
      <c r="M948" s="199"/>
      <c r="N948" s="199"/>
      <c r="O948" s="199"/>
      <c r="P948" s="199"/>
      <c r="Q948" s="199"/>
      <c r="R948" s="199"/>
      <c r="S948" s="199"/>
      <c r="T948" s="199"/>
      <c r="U948" s="199"/>
      <c r="V948" s="199"/>
      <c r="W948" s="196"/>
      <c r="X948" s="196"/>
      <c r="Y948" s="196"/>
      <c r="Z948" s="196"/>
      <c r="AA948" s="196"/>
    </row>
    <row r="949" ht="15.75" customHeight="1" spans="1:27" x14ac:dyDescent="0.25">
      <c r="A949" s="196"/>
      <c r="B949" s="196"/>
      <c r="C949" s="196"/>
      <c r="D949" s="196"/>
      <c r="E949" s="196"/>
      <c r="F949" s="196"/>
      <c r="G949" s="196"/>
      <c r="H949" s="198"/>
      <c r="I949" s="199"/>
      <c r="J949" s="199"/>
      <c r="K949" s="199"/>
      <c r="L949" s="199"/>
      <c r="M949" s="199"/>
      <c r="N949" s="199"/>
      <c r="O949" s="199"/>
      <c r="P949" s="199"/>
      <c r="Q949" s="199"/>
      <c r="R949" s="199"/>
      <c r="S949" s="199"/>
      <c r="T949" s="199"/>
      <c r="U949" s="199"/>
      <c r="V949" s="199"/>
      <c r="W949" s="196"/>
      <c r="X949" s="196"/>
      <c r="Y949" s="196"/>
      <c r="Z949" s="196"/>
      <c r="AA949" s="196"/>
    </row>
    <row r="950" ht="15.75" customHeight="1" spans="1:27" x14ac:dyDescent="0.25">
      <c r="A950" s="196"/>
      <c r="B950" s="196"/>
      <c r="C950" s="196"/>
      <c r="D950" s="196"/>
      <c r="E950" s="196"/>
      <c r="F950" s="196"/>
      <c r="G950" s="196"/>
      <c r="H950" s="198"/>
      <c r="I950" s="199"/>
      <c r="J950" s="199"/>
      <c r="K950" s="199"/>
      <c r="L950" s="199"/>
      <c r="M950" s="199"/>
      <c r="N950" s="199"/>
      <c r="O950" s="199"/>
      <c r="P950" s="199"/>
      <c r="Q950" s="199"/>
      <c r="R950" s="199"/>
      <c r="S950" s="199"/>
      <c r="T950" s="199"/>
      <c r="U950" s="199"/>
      <c r="V950" s="199"/>
      <c r="W950" s="196"/>
      <c r="X950" s="196"/>
      <c r="Y950" s="196"/>
      <c r="Z950" s="196"/>
      <c r="AA950" s="196"/>
    </row>
    <row r="951" ht="15.75" customHeight="1" spans="1:27" x14ac:dyDescent="0.25">
      <c r="A951" s="196"/>
      <c r="B951" s="196"/>
      <c r="C951" s="196"/>
      <c r="D951" s="196"/>
      <c r="E951" s="196"/>
      <c r="F951" s="196"/>
      <c r="G951" s="196"/>
      <c r="H951" s="198"/>
      <c r="I951" s="199"/>
      <c r="J951" s="199"/>
      <c r="K951" s="199"/>
      <c r="L951" s="199"/>
      <c r="M951" s="199"/>
      <c r="N951" s="199"/>
      <c r="O951" s="199"/>
      <c r="P951" s="199"/>
      <c r="Q951" s="199"/>
      <c r="R951" s="199"/>
      <c r="S951" s="199"/>
      <c r="T951" s="199"/>
      <c r="U951" s="199"/>
      <c r="V951" s="199"/>
      <c r="W951" s="196"/>
      <c r="X951" s="196"/>
      <c r="Y951" s="196"/>
      <c r="Z951" s="196"/>
      <c r="AA951" s="196"/>
    </row>
    <row r="952" ht="15.75" customHeight="1" spans="1:27" x14ac:dyDescent="0.25">
      <c r="A952" s="196"/>
      <c r="B952" s="196"/>
      <c r="C952" s="196"/>
      <c r="D952" s="196"/>
      <c r="E952" s="196"/>
      <c r="F952" s="196"/>
      <c r="G952" s="196"/>
      <c r="H952" s="198"/>
      <c r="I952" s="199"/>
      <c r="J952" s="199"/>
      <c r="K952" s="199"/>
      <c r="L952" s="199"/>
      <c r="M952" s="199"/>
      <c r="N952" s="199"/>
      <c r="O952" s="199"/>
      <c r="P952" s="199"/>
      <c r="Q952" s="199"/>
      <c r="R952" s="199"/>
      <c r="S952" s="199"/>
      <c r="T952" s="199"/>
      <c r="U952" s="199"/>
      <c r="V952" s="199"/>
      <c r="W952" s="196"/>
      <c r="X952" s="196"/>
      <c r="Y952" s="196"/>
      <c r="Z952" s="196"/>
      <c r="AA952" s="196"/>
    </row>
    <row r="953" ht="15.75" customHeight="1" spans="1:27" x14ac:dyDescent="0.25">
      <c r="A953" s="196"/>
      <c r="B953" s="196"/>
      <c r="C953" s="196"/>
      <c r="D953" s="196"/>
      <c r="E953" s="196"/>
      <c r="F953" s="196"/>
      <c r="G953" s="196"/>
      <c r="H953" s="198"/>
      <c r="I953" s="199"/>
      <c r="J953" s="199"/>
      <c r="K953" s="199"/>
      <c r="L953" s="199"/>
      <c r="M953" s="199"/>
      <c r="N953" s="199"/>
      <c r="O953" s="199"/>
      <c r="P953" s="199"/>
      <c r="Q953" s="199"/>
      <c r="R953" s="199"/>
      <c r="S953" s="199"/>
      <c r="T953" s="199"/>
      <c r="U953" s="199"/>
      <c r="V953" s="199"/>
      <c r="W953" s="196"/>
      <c r="X953" s="196"/>
      <c r="Y953" s="196"/>
      <c r="Z953" s="196"/>
      <c r="AA953" s="196"/>
    </row>
    <row r="954" ht="15.75" customHeight="1" spans="1:27" x14ac:dyDescent="0.25">
      <c r="A954" s="196"/>
      <c r="B954" s="196"/>
      <c r="C954" s="196"/>
      <c r="D954" s="196"/>
      <c r="E954" s="196"/>
      <c r="F954" s="196"/>
      <c r="G954" s="196"/>
      <c r="H954" s="198"/>
      <c r="I954" s="199"/>
      <c r="J954" s="199"/>
      <c r="K954" s="199"/>
      <c r="L954" s="199"/>
      <c r="M954" s="199"/>
      <c r="N954" s="199"/>
      <c r="O954" s="199"/>
      <c r="P954" s="199"/>
      <c r="Q954" s="199"/>
      <c r="R954" s="199"/>
      <c r="S954" s="199"/>
      <c r="T954" s="199"/>
      <c r="U954" s="199"/>
      <c r="V954" s="199"/>
      <c r="W954" s="196"/>
      <c r="X954" s="196"/>
      <c r="Y954" s="196"/>
      <c r="Z954" s="196"/>
      <c r="AA954" s="196"/>
    </row>
    <row r="955" ht="15.75" customHeight="1" spans="1:27" x14ac:dyDescent="0.25">
      <c r="A955" s="196"/>
      <c r="B955" s="196"/>
      <c r="C955" s="196"/>
      <c r="D955" s="196"/>
      <c r="E955" s="196"/>
      <c r="F955" s="196"/>
      <c r="G955" s="196"/>
      <c r="H955" s="198"/>
      <c r="I955" s="199"/>
      <c r="J955" s="199"/>
      <c r="K955" s="199"/>
      <c r="L955" s="199"/>
      <c r="M955" s="199"/>
      <c r="N955" s="199"/>
      <c r="O955" s="199"/>
      <c r="P955" s="199"/>
      <c r="Q955" s="199"/>
      <c r="R955" s="199"/>
      <c r="S955" s="199"/>
      <c r="T955" s="199"/>
      <c r="U955" s="199"/>
      <c r="V955" s="199"/>
      <c r="W955" s="196"/>
      <c r="X955" s="196"/>
      <c r="Y955" s="196"/>
      <c r="Z955" s="196"/>
      <c r="AA955" s="196"/>
    </row>
    <row r="956" ht="15.75" customHeight="1" spans="1:27" x14ac:dyDescent="0.25">
      <c r="A956" s="196"/>
      <c r="B956" s="196"/>
      <c r="C956" s="196"/>
      <c r="D956" s="196"/>
      <c r="E956" s="196"/>
      <c r="F956" s="196"/>
      <c r="G956" s="196"/>
      <c r="H956" s="198"/>
      <c r="I956" s="199"/>
      <c r="J956" s="199"/>
      <c r="K956" s="199"/>
      <c r="L956" s="199"/>
      <c r="M956" s="199"/>
      <c r="N956" s="199"/>
      <c r="O956" s="199"/>
      <c r="P956" s="199"/>
      <c r="Q956" s="199"/>
      <c r="R956" s="199"/>
      <c r="S956" s="199"/>
      <c r="T956" s="199"/>
      <c r="U956" s="199"/>
      <c r="V956" s="199"/>
      <c r="W956" s="196"/>
      <c r="X956" s="196"/>
      <c r="Y956" s="196"/>
      <c r="Z956" s="196"/>
      <c r="AA956" s="196"/>
    </row>
    <row r="957" ht="15.75" customHeight="1" spans="1:27" x14ac:dyDescent="0.25">
      <c r="A957" s="196"/>
      <c r="B957" s="196"/>
      <c r="C957" s="196"/>
      <c r="D957" s="196"/>
      <c r="E957" s="196"/>
      <c r="F957" s="196"/>
      <c r="G957" s="196"/>
      <c r="H957" s="198"/>
      <c r="I957" s="199"/>
      <c r="J957" s="199"/>
      <c r="K957" s="199"/>
      <c r="L957" s="199"/>
      <c r="M957" s="199"/>
      <c r="N957" s="199"/>
      <c r="O957" s="199"/>
      <c r="P957" s="199"/>
      <c r="Q957" s="199"/>
      <c r="R957" s="199"/>
      <c r="S957" s="199"/>
      <c r="T957" s="199"/>
      <c r="U957" s="199"/>
      <c r="V957" s="199"/>
      <c r="W957" s="196"/>
      <c r="X957" s="196"/>
      <c r="Y957" s="196"/>
      <c r="Z957" s="196"/>
      <c r="AA957" s="196"/>
    </row>
    <row r="958" ht="15.75" customHeight="1" spans="1:27" x14ac:dyDescent="0.25">
      <c r="A958" s="196"/>
      <c r="B958" s="196"/>
      <c r="C958" s="196"/>
      <c r="D958" s="196"/>
      <c r="E958" s="196"/>
      <c r="F958" s="196"/>
      <c r="G958" s="196"/>
      <c r="H958" s="198"/>
      <c r="I958" s="199"/>
      <c r="J958" s="199"/>
      <c r="K958" s="199"/>
      <c r="L958" s="199"/>
      <c r="M958" s="199"/>
      <c r="N958" s="199"/>
      <c r="O958" s="199"/>
      <c r="P958" s="199"/>
      <c r="Q958" s="199"/>
      <c r="R958" s="199"/>
      <c r="S958" s="199"/>
      <c r="T958" s="199"/>
      <c r="U958" s="199"/>
      <c r="V958" s="199"/>
      <c r="W958" s="196"/>
      <c r="X958" s="196"/>
      <c r="Y958" s="196"/>
      <c r="Z958" s="196"/>
      <c r="AA958" s="196"/>
    </row>
    <row r="959" ht="15.75" customHeight="1" spans="1:27" x14ac:dyDescent="0.25">
      <c r="A959" s="196"/>
      <c r="B959" s="196"/>
      <c r="C959" s="196"/>
      <c r="D959" s="196"/>
      <c r="E959" s="196"/>
      <c r="F959" s="196"/>
      <c r="G959" s="196"/>
      <c r="H959" s="198"/>
      <c r="I959" s="199"/>
      <c r="J959" s="199"/>
      <c r="K959" s="199"/>
      <c r="L959" s="199"/>
      <c r="M959" s="199"/>
      <c r="N959" s="199"/>
      <c r="O959" s="199"/>
      <c r="P959" s="199"/>
      <c r="Q959" s="199"/>
      <c r="R959" s="199"/>
      <c r="S959" s="199"/>
      <c r="T959" s="199"/>
      <c r="U959" s="199"/>
      <c r="V959" s="199"/>
      <c r="W959" s="196"/>
      <c r="X959" s="196"/>
      <c r="Y959" s="196"/>
      <c r="Z959" s="196"/>
      <c r="AA959" s="196"/>
    </row>
    <row r="960" ht="15.75" customHeight="1" spans="1:27" x14ac:dyDescent="0.25">
      <c r="A960" s="196"/>
      <c r="B960" s="196"/>
      <c r="C960" s="196"/>
      <c r="D960" s="196"/>
      <c r="E960" s="196"/>
      <c r="F960" s="196"/>
      <c r="G960" s="196"/>
      <c r="H960" s="198"/>
      <c r="I960" s="199"/>
      <c r="J960" s="199"/>
      <c r="K960" s="199"/>
      <c r="L960" s="199"/>
      <c r="M960" s="199"/>
      <c r="N960" s="199"/>
      <c r="O960" s="199"/>
      <c r="P960" s="199"/>
      <c r="Q960" s="199"/>
      <c r="R960" s="199"/>
      <c r="S960" s="199"/>
      <c r="T960" s="199"/>
      <c r="U960" s="199"/>
      <c r="V960" s="199"/>
      <c r="W960" s="196"/>
      <c r="X960" s="196"/>
      <c r="Y960" s="196"/>
      <c r="Z960" s="196"/>
      <c r="AA960" s="196"/>
    </row>
    <row r="961" ht="15.75" customHeight="1" spans="1:27" x14ac:dyDescent="0.25">
      <c r="A961" s="196"/>
      <c r="B961" s="196"/>
      <c r="C961" s="196"/>
      <c r="D961" s="196"/>
      <c r="E961" s="196"/>
      <c r="F961" s="196"/>
      <c r="G961" s="196"/>
      <c r="H961" s="198"/>
      <c r="I961" s="199"/>
      <c r="J961" s="199"/>
      <c r="K961" s="199"/>
      <c r="L961" s="199"/>
      <c r="M961" s="199"/>
      <c r="N961" s="199"/>
      <c r="O961" s="199"/>
      <c r="P961" s="199"/>
      <c r="Q961" s="199"/>
      <c r="R961" s="199"/>
      <c r="S961" s="199"/>
      <c r="T961" s="199"/>
      <c r="U961" s="199"/>
      <c r="V961" s="199"/>
      <c r="W961" s="196"/>
      <c r="X961" s="196"/>
      <c r="Y961" s="196"/>
      <c r="Z961" s="196"/>
      <c r="AA961" s="196"/>
    </row>
    <row r="962" ht="15.75" customHeight="1" spans="1:27" x14ac:dyDescent="0.25">
      <c r="A962" s="196"/>
      <c r="B962" s="196"/>
      <c r="C962" s="196"/>
      <c r="D962" s="196"/>
      <c r="E962" s="196"/>
      <c r="F962" s="196"/>
      <c r="G962" s="196"/>
      <c r="H962" s="198"/>
      <c r="I962" s="199"/>
      <c r="J962" s="199"/>
      <c r="K962" s="199"/>
      <c r="L962" s="199"/>
      <c r="M962" s="199"/>
      <c r="N962" s="199"/>
      <c r="O962" s="199"/>
      <c r="P962" s="199"/>
      <c r="Q962" s="199"/>
      <c r="R962" s="199"/>
      <c r="S962" s="199"/>
      <c r="T962" s="199"/>
      <c r="U962" s="199"/>
      <c r="V962" s="199"/>
      <c r="W962" s="196"/>
      <c r="X962" s="196"/>
      <c r="Y962" s="196"/>
      <c r="Z962" s="196"/>
      <c r="AA962" s="196"/>
    </row>
    <row r="963" ht="15.75" customHeight="1" spans="1:27" x14ac:dyDescent="0.25">
      <c r="A963" s="196"/>
      <c r="B963" s="196"/>
      <c r="C963" s="196"/>
      <c r="D963" s="196"/>
      <c r="E963" s="196"/>
      <c r="F963" s="196"/>
      <c r="G963" s="196"/>
      <c r="H963" s="198"/>
      <c r="I963" s="199"/>
      <c r="J963" s="199"/>
      <c r="K963" s="199"/>
      <c r="L963" s="199"/>
      <c r="M963" s="199"/>
      <c r="N963" s="199"/>
      <c r="O963" s="199"/>
      <c r="P963" s="199"/>
      <c r="Q963" s="199"/>
      <c r="R963" s="199"/>
      <c r="S963" s="199"/>
      <c r="T963" s="199"/>
      <c r="U963" s="199"/>
      <c r="V963" s="199"/>
      <c r="W963" s="196"/>
      <c r="X963" s="196"/>
      <c r="Y963" s="196"/>
      <c r="Z963" s="196"/>
      <c r="AA963" s="196"/>
    </row>
    <row r="964" ht="15.75" customHeight="1" spans="1:27" x14ac:dyDescent="0.25">
      <c r="A964" s="196"/>
      <c r="B964" s="196"/>
      <c r="C964" s="196"/>
      <c r="D964" s="196"/>
      <c r="E964" s="196"/>
      <c r="F964" s="196"/>
      <c r="G964" s="196"/>
      <c r="H964" s="198"/>
      <c r="I964" s="199"/>
      <c r="J964" s="199"/>
      <c r="K964" s="199"/>
      <c r="L964" s="199"/>
      <c r="M964" s="199"/>
      <c r="N964" s="199"/>
      <c r="O964" s="199"/>
      <c r="P964" s="199"/>
      <c r="Q964" s="199"/>
      <c r="R964" s="199"/>
      <c r="S964" s="199"/>
      <c r="T964" s="199"/>
      <c r="U964" s="199"/>
      <c r="V964" s="199"/>
      <c r="W964" s="196"/>
      <c r="X964" s="196"/>
      <c r="Y964" s="196"/>
      <c r="Z964" s="196"/>
      <c r="AA964" s="196"/>
    </row>
    <row r="965" ht="15.75" customHeight="1" spans="1:27" x14ac:dyDescent="0.25">
      <c r="A965" s="196"/>
      <c r="B965" s="196"/>
      <c r="C965" s="196"/>
      <c r="D965" s="196"/>
      <c r="E965" s="196"/>
      <c r="F965" s="196"/>
      <c r="G965" s="196"/>
      <c r="H965" s="198"/>
      <c r="I965" s="199"/>
      <c r="J965" s="199"/>
      <c r="K965" s="199"/>
      <c r="L965" s="199"/>
      <c r="M965" s="199"/>
      <c r="N965" s="199"/>
      <c r="O965" s="199"/>
      <c r="P965" s="199"/>
      <c r="Q965" s="199"/>
      <c r="R965" s="199"/>
      <c r="S965" s="199"/>
      <c r="T965" s="199"/>
      <c r="U965" s="199"/>
      <c r="V965" s="199"/>
      <c r="W965" s="196"/>
      <c r="X965" s="196"/>
      <c r="Y965" s="196"/>
      <c r="Z965" s="196"/>
      <c r="AA965" s="196"/>
    </row>
    <row r="966" ht="15.75" customHeight="1" spans="1:27" x14ac:dyDescent="0.25">
      <c r="A966" s="196"/>
      <c r="B966" s="196"/>
      <c r="C966" s="196"/>
      <c r="D966" s="196"/>
      <c r="E966" s="196"/>
      <c r="F966" s="196"/>
      <c r="G966" s="196"/>
      <c r="H966" s="198"/>
      <c r="I966" s="199"/>
      <c r="J966" s="199"/>
      <c r="K966" s="199"/>
      <c r="L966" s="199"/>
      <c r="M966" s="199"/>
      <c r="N966" s="199"/>
      <c r="O966" s="199"/>
      <c r="P966" s="199"/>
      <c r="Q966" s="199"/>
      <c r="R966" s="199"/>
      <c r="S966" s="199"/>
      <c r="T966" s="199"/>
      <c r="U966" s="199"/>
      <c r="V966" s="199"/>
      <c r="W966" s="196"/>
      <c r="X966" s="196"/>
      <c r="Y966" s="196"/>
      <c r="Z966" s="196"/>
      <c r="AA966" s="196"/>
    </row>
    <row r="967" ht="15.75" customHeight="1" spans="1:27" x14ac:dyDescent="0.25">
      <c r="A967" s="196"/>
      <c r="B967" s="196"/>
      <c r="C967" s="196"/>
      <c r="D967" s="196"/>
      <c r="E967" s="196"/>
      <c r="F967" s="196"/>
      <c r="G967" s="196"/>
      <c r="H967" s="198"/>
      <c r="I967" s="199"/>
      <c r="J967" s="199"/>
      <c r="K967" s="199"/>
      <c r="L967" s="199"/>
      <c r="M967" s="199"/>
      <c r="N967" s="199"/>
      <c r="O967" s="199"/>
      <c r="P967" s="199"/>
      <c r="Q967" s="199"/>
      <c r="R967" s="199"/>
      <c r="S967" s="199"/>
      <c r="T967" s="199"/>
      <c r="U967" s="199"/>
      <c r="V967" s="199"/>
      <c r="W967" s="196"/>
      <c r="X967" s="196"/>
      <c r="Y967" s="196"/>
      <c r="Z967" s="196"/>
      <c r="AA967" s="196"/>
    </row>
    <row r="968" ht="15.75" customHeight="1" spans="1:27" x14ac:dyDescent="0.25">
      <c r="A968" s="196"/>
      <c r="B968" s="196"/>
      <c r="C968" s="196"/>
      <c r="D968" s="196"/>
      <c r="E968" s="196"/>
      <c r="F968" s="196"/>
      <c r="G968" s="196"/>
      <c r="H968" s="198"/>
      <c r="I968" s="199"/>
      <c r="J968" s="199"/>
      <c r="K968" s="199"/>
      <c r="L968" s="199"/>
      <c r="M968" s="199"/>
      <c r="N968" s="199"/>
      <c r="O968" s="199"/>
      <c r="P968" s="199"/>
      <c r="Q968" s="199"/>
      <c r="R968" s="199"/>
      <c r="S968" s="199"/>
      <c r="T968" s="199"/>
      <c r="U968" s="199"/>
      <c r="V968" s="199"/>
      <c r="W968" s="196"/>
      <c r="X968" s="196"/>
      <c r="Y968" s="196"/>
      <c r="Z968" s="196"/>
      <c r="AA968" s="196"/>
    </row>
    <row r="969" ht="15.75" customHeight="1" spans="1:27" x14ac:dyDescent="0.25">
      <c r="A969" s="196"/>
      <c r="B969" s="196"/>
      <c r="C969" s="196"/>
      <c r="D969" s="196"/>
      <c r="E969" s="196"/>
      <c r="F969" s="196"/>
      <c r="G969" s="196"/>
      <c r="H969" s="198"/>
      <c r="I969" s="199"/>
      <c r="J969" s="199"/>
      <c r="K969" s="199"/>
      <c r="L969" s="199"/>
      <c r="M969" s="199"/>
      <c r="N969" s="199"/>
      <c r="O969" s="199"/>
      <c r="P969" s="199"/>
      <c r="Q969" s="199"/>
      <c r="R969" s="199"/>
      <c r="S969" s="199"/>
      <c r="T969" s="199"/>
      <c r="U969" s="199"/>
      <c r="V969" s="199"/>
      <c r="W969" s="196"/>
      <c r="X969" s="196"/>
      <c r="Y969" s="196"/>
      <c r="Z969" s="196"/>
      <c r="AA969" s="196"/>
    </row>
    <row r="970" ht="15.75" customHeight="1" spans="1:27" x14ac:dyDescent="0.25">
      <c r="A970" s="196"/>
      <c r="B970" s="196"/>
      <c r="C970" s="196"/>
      <c r="D970" s="196"/>
      <c r="E970" s="196"/>
      <c r="F970" s="196"/>
      <c r="G970" s="196"/>
      <c r="H970" s="198"/>
      <c r="I970" s="199"/>
      <c r="J970" s="199"/>
      <c r="K970" s="199"/>
      <c r="L970" s="199"/>
      <c r="M970" s="199"/>
      <c r="N970" s="199"/>
      <c r="O970" s="199"/>
      <c r="P970" s="199"/>
      <c r="Q970" s="199"/>
      <c r="R970" s="199"/>
      <c r="S970" s="199"/>
      <c r="T970" s="199"/>
      <c r="U970" s="199"/>
      <c r="V970" s="199"/>
      <c r="W970" s="196"/>
      <c r="X970" s="196"/>
      <c r="Y970" s="196"/>
      <c r="Z970" s="196"/>
      <c r="AA970" s="196"/>
    </row>
    <row r="971" ht="15.75" customHeight="1" spans="1:27" x14ac:dyDescent="0.25">
      <c r="A971" s="196"/>
      <c r="B971" s="196"/>
      <c r="C971" s="196"/>
      <c r="D971" s="196"/>
      <c r="E971" s="196"/>
      <c r="F971" s="196"/>
      <c r="G971" s="196"/>
      <c r="H971" s="198"/>
      <c r="I971" s="199"/>
      <c r="J971" s="199"/>
      <c r="K971" s="199"/>
      <c r="L971" s="199"/>
      <c r="M971" s="199"/>
      <c r="N971" s="199"/>
      <c r="O971" s="199"/>
      <c r="P971" s="199"/>
      <c r="Q971" s="199"/>
      <c r="R971" s="199"/>
      <c r="S971" s="199"/>
      <c r="T971" s="199"/>
      <c r="U971" s="199"/>
      <c r="V971" s="199"/>
      <c r="W971" s="196"/>
      <c r="X971" s="196"/>
      <c r="Y971" s="196"/>
      <c r="Z971" s="196"/>
      <c r="AA971" s="196"/>
    </row>
  </sheetData>
  <hyperlinks>
    <hyperlink ref="D1" r:id="rId1"/>
    <hyperlink ref="D2" r:id="rId2"/>
  </hyperlinks>
  <pageMargins left="0.7" right="0.7" top="0.75" bottom="0.75" header="0" footer="0"/>
  <pageSetup orientation="landscape"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80000"/>
  </sheetPr>
  <dimension ref="A1:AC1017"/>
  <sheetViews>
    <sheetView workbookViewId="0" showGridLines="0" zoomScale="100" zoomScaleNormal="100">
      <selection activeCell="B37" sqref="B37"/>
    </sheetView>
  </sheetViews>
  <sheetFormatPr defaultRowHeight="15" outlineLevelRow="0" outlineLevelCol="0" x14ac:dyDescent="0" defaultColWidth="14.44140625"/>
  <cols>
    <col min="1" max="1" width="1.5546875" style="515" customWidth="1"/>
    <col min="2" max="2" width="32.88671875" style="515" customWidth="1"/>
    <col min="3" max="3" width="10.88671875" style="556" customWidth="1"/>
    <col min="4" max="4" width="8.44140625" style="556" customWidth="1"/>
    <col min="5" max="5" width="10.88671875" style="556" customWidth="1"/>
    <col min="6" max="6" width="23.6640625" style="797" customWidth="1"/>
    <col min="7" max="7" width="2.5546875" style="515" customWidth="1"/>
    <col min="8" max="29" width="8.88671875" style="515" customWidth="1"/>
    <col min="30" max="16384" width="14.44140625" style="515" customWidth="1"/>
  </cols>
  <sheetData>
    <row r="1" ht="6" customHeight="1" spans="1:29" x14ac:dyDescent="0.25">
      <c r="A1" s="798"/>
      <c r="B1" s="798"/>
      <c r="C1" s="799"/>
      <c r="D1" s="799"/>
      <c r="E1" s="799"/>
      <c r="F1" s="800"/>
      <c r="G1" s="798"/>
      <c r="H1" s="798"/>
      <c r="I1" s="798"/>
      <c r="J1" s="798"/>
      <c r="K1" s="798"/>
      <c r="L1" s="798"/>
      <c r="M1" s="798"/>
      <c r="N1" s="801"/>
      <c r="O1" s="801"/>
      <c r="P1" s="798"/>
      <c r="Q1" s="798"/>
      <c r="R1" s="798"/>
      <c r="S1" s="798"/>
      <c r="T1" s="798"/>
      <c r="U1" s="798"/>
      <c r="V1" s="798"/>
      <c r="W1" s="798"/>
      <c r="X1" s="798"/>
      <c r="Y1" s="798"/>
      <c r="Z1" s="798"/>
      <c r="AA1" s="798"/>
      <c r="AB1" s="798"/>
      <c r="AC1" s="798"/>
    </row>
    <row r="2" ht="7.5" customHeight="1" spans="1:29" x14ac:dyDescent="0.25">
      <c r="A2" s="798"/>
      <c r="B2" s="802"/>
      <c r="C2" s="803"/>
      <c r="D2" s="803"/>
      <c r="E2" s="803"/>
      <c r="F2" s="800"/>
      <c r="G2" s="798"/>
      <c r="H2" s="798"/>
      <c r="I2" s="798"/>
      <c r="J2" s="798"/>
      <c r="K2" s="798"/>
      <c r="L2" s="798"/>
      <c r="M2" s="798"/>
      <c r="N2" s="801"/>
      <c r="O2" s="801"/>
      <c r="P2" s="798"/>
      <c r="Q2" s="798"/>
      <c r="R2" s="798"/>
      <c r="S2" s="798"/>
      <c r="T2" s="798"/>
      <c r="U2" s="798"/>
      <c r="V2" s="798"/>
      <c r="W2" s="798"/>
      <c r="X2" s="798"/>
      <c r="Y2" s="798"/>
      <c r="Z2" s="798"/>
      <c r="AA2" s="798"/>
      <c r="AB2" s="798"/>
      <c r="AC2" s="798"/>
    </row>
    <row r="3" ht="14.25" customHeight="1" spans="1:29" x14ac:dyDescent="0.25">
      <c r="A3" s="798"/>
      <c r="B3" s="804" t="s">
        <v>1169</v>
      </c>
      <c r="C3" s="805" t="s">
        <v>1170</v>
      </c>
      <c r="D3" s="805" t="s">
        <v>1171</v>
      </c>
      <c r="E3" s="805" t="s">
        <v>1172</v>
      </c>
      <c r="F3" s="806" t="s">
        <v>1173</v>
      </c>
      <c r="G3" s="798"/>
      <c r="H3" s="798"/>
      <c r="I3" s="807"/>
      <c r="J3" s="807"/>
      <c r="K3" s="807"/>
      <c r="M3" s="798"/>
      <c r="N3" s="801"/>
      <c r="O3" s="801"/>
      <c r="P3" s="798"/>
      <c r="Q3" s="798"/>
      <c r="R3" s="798"/>
      <c r="S3" s="798"/>
      <c r="T3" s="798"/>
      <c r="U3" s="798"/>
      <c r="V3" s="798"/>
      <c r="W3" s="798"/>
      <c r="X3" s="798"/>
      <c r="Y3" s="798"/>
      <c r="Z3" s="798"/>
      <c r="AA3" s="798"/>
      <c r="AB3" s="798"/>
      <c r="AC3" s="798"/>
    </row>
    <row r="4" ht="14.25" customHeight="1" spans="1:29" x14ac:dyDescent="0.25">
      <c r="A4" s="798"/>
      <c r="B4" s="808" t="s">
        <v>1174</v>
      </c>
      <c r="C4" s="809">
        <f>'ToT (Intake Form)'!C44</f>
        <v>39</v>
      </c>
      <c r="D4" s="810"/>
      <c r="E4" s="810"/>
      <c r="F4" s="800"/>
      <c r="G4" s="798"/>
      <c r="H4" s="556" t="s">
        <v>1175</v>
      </c>
      <c r="I4" s="556" t="s">
        <v>1176</v>
      </c>
      <c r="J4" s="799" t="s">
        <v>760</v>
      </c>
      <c r="K4" s="556" t="s">
        <v>781</v>
      </c>
      <c r="L4" s="556" t="s">
        <v>1177</v>
      </c>
      <c r="M4" s="798"/>
      <c r="N4" s="801"/>
      <c r="O4" s="801"/>
      <c r="P4" s="798"/>
      <c r="Q4" s="798"/>
      <c r="R4" s="798"/>
      <c r="S4" s="798"/>
      <c r="T4" s="798"/>
      <c r="U4" s="798"/>
      <c r="V4" s="798"/>
      <c r="W4" s="798"/>
      <c r="X4" s="798"/>
      <c r="Y4" s="798"/>
      <c r="Z4" s="798"/>
      <c r="AA4" s="798"/>
      <c r="AB4" s="798"/>
      <c r="AC4" s="798"/>
    </row>
    <row r="5" ht="14.25" customHeight="1" spans="1:29" x14ac:dyDescent="0.25">
      <c r="A5" s="798"/>
      <c r="B5" s="811" t="s">
        <v>1178</v>
      </c>
      <c r="C5" s="812">
        <f>C4</f>
        <v>39</v>
      </c>
      <c r="D5" s="813">
        <f>H5</f>
        <v>2550</v>
      </c>
      <c r="E5" s="814">
        <f t="shared" ref="E5:E13" si="0">C5*D5</f>
        <v>99450</v>
      </c>
      <c r="F5" s="800" t="s">
        <v>1175</v>
      </c>
      <c r="G5" s="798"/>
      <c r="H5" s="815">
        <v>2550</v>
      </c>
      <c r="I5" s="556">
        <v>1920</v>
      </c>
      <c r="J5" s="556">
        <v>1320</v>
      </c>
      <c r="K5" s="556">
        <v>935</v>
      </c>
      <c r="L5" s="556"/>
      <c r="M5" s="811" t="s">
        <v>1178</v>
      </c>
      <c r="N5" s="801"/>
      <c r="O5" s="801"/>
      <c r="P5" s="798"/>
      <c r="Q5" s="798"/>
      <c r="R5" s="798"/>
      <c r="S5" s="798"/>
      <c r="T5" s="798"/>
      <c r="U5" s="798"/>
      <c r="V5" s="798"/>
      <c r="W5" s="798"/>
      <c r="X5" s="798"/>
      <c r="Y5" s="798"/>
      <c r="Z5" s="798"/>
      <c r="AA5" s="798"/>
      <c r="AB5" s="798"/>
      <c r="AC5" s="798"/>
    </row>
    <row r="6" ht="14.25" customHeight="1" spans="1:29" x14ac:dyDescent="0.25">
      <c r="A6" s="798"/>
      <c r="B6" s="811" t="s">
        <v>1179</v>
      </c>
      <c r="C6" s="816">
        <f t="shared" ref="C6:C14" si="1">C5</f>
        <v>39</v>
      </c>
      <c r="D6" s="813">
        <f>H6</f>
        <v>2430</v>
      </c>
      <c r="E6" s="814">
        <f t="shared" si="0"/>
        <v>94770</v>
      </c>
      <c r="F6" s="800" t="s">
        <v>1175</v>
      </c>
      <c r="G6" s="798"/>
      <c r="H6" s="815">
        <v>2430</v>
      </c>
      <c r="I6" s="556">
        <v>1750</v>
      </c>
      <c r="J6" s="556">
        <v>1140</v>
      </c>
      <c r="K6" s="556">
        <v>765</v>
      </c>
      <c r="L6" s="556"/>
      <c r="M6" s="811" t="s">
        <v>1179</v>
      </c>
      <c r="N6" s="801"/>
      <c r="O6" s="801"/>
      <c r="P6" s="798"/>
      <c r="Q6" s="798"/>
      <c r="R6" s="798"/>
      <c r="S6" s="798"/>
      <c r="T6" s="798"/>
      <c r="U6" s="798"/>
      <c r="V6" s="798"/>
      <c r="W6" s="798"/>
      <c r="X6" s="798"/>
      <c r="Y6" s="798"/>
      <c r="Z6" s="798"/>
      <c r="AA6" s="798"/>
      <c r="AB6" s="798"/>
      <c r="AC6" s="798"/>
    </row>
    <row r="7" ht="14.25" customHeight="1" spans="1:29" x14ac:dyDescent="0.25">
      <c r="A7" s="798"/>
      <c r="B7" s="811" t="s">
        <v>1180</v>
      </c>
      <c r="C7" s="816">
        <f t="shared" si="1"/>
        <v>39</v>
      </c>
      <c r="D7" s="813">
        <f>I7</f>
        <v>2775</v>
      </c>
      <c r="E7" s="814">
        <f t="shared" si="0"/>
        <v>108225</v>
      </c>
      <c r="F7" s="800" t="s">
        <v>1176</v>
      </c>
      <c r="G7" s="798"/>
      <c r="H7" s="815">
        <v>3675</v>
      </c>
      <c r="I7" s="556">
        <v>2775</v>
      </c>
      <c r="J7" s="556">
        <v>1960</v>
      </c>
      <c r="K7" s="556">
        <v>1510</v>
      </c>
      <c r="L7" s="556"/>
      <c r="M7" s="811" t="s">
        <v>1181</v>
      </c>
      <c r="N7" s="801"/>
      <c r="O7" s="801"/>
      <c r="P7" s="798"/>
      <c r="Q7" s="798"/>
      <c r="R7" s="798"/>
      <c r="S7" s="798"/>
      <c r="T7" s="798"/>
      <c r="U7" s="798"/>
      <c r="V7" s="798"/>
      <c r="W7" s="798"/>
      <c r="X7" s="798"/>
      <c r="Y7" s="798"/>
      <c r="Z7" s="798"/>
      <c r="AA7" s="798"/>
      <c r="AB7" s="798"/>
      <c r="AC7" s="798"/>
    </row>
    <row r="8" ht="14.25" customHeight="1" spans="1:29" x14ac:dyDescent="0.25">
      <c r="A8" s="798"/>
      <c r="B8" s="811" t="s">
        <v>1182</v>
      </c>
      <c r="C8" s="816">
        <f t="shared" si="1"/>
        <v>39</v>
      </c>
      <c r="D8" s="813">
        <f>I8</f>
        <v>2170</v>
      </c>
      <c r="E8" s="814">
        <f t="shared" si="0"/>
        <v>84630</v>
      </c>
      <c r="F8" s="800" t="s">
        <v>1176</v>
      </c>
      <c r="G8" s="798"/>
      <c r="H8" s="815">
        <v>3200</v>
      </c>
      <c r="I8" s="556">
        <v>2170</v>
      </c>
      <c r="J8" s="556">
        <v>1440</v>
      </c>
      <c r="K8" s="556">
        <v>975</v>
      </c>
      <c r="L8" s="556"/>
      <c r="M8" s="811" t="s">
        <v>1182</v>
      </c>
      <c r="N8" s="801"/>
      <c r="R8" s="798"/>
      <c r="S8" s="798"/>
      <c r="T8" s="798"/>
      <c r="U8" s="798"/>
      <c r="V8" s="798"/>
      <c r="W8" s="798"/>
      <c r="X8" s="798"/>
      <c r="Y8" s="798"/>
      <c r="Z8" s="798"/>
      <c r="AA8" s="798"/>
      <c r="AB8" s="798"/>
      <c r="AC8" s="798"/>
    </row>
    <row r="9" ht="14.25" customHeight="1" spans="1:29" x14ac:dyDescent="0.25">
      <c r="A9" s="798"/>
      <c r="B9" s="811" t="s">
        <v>1183</v>
      </c>
      <c r="C9" s="816">
        <f t="shared" si="1"/>
        <v>39</v>
      </c>
      <c r="D9" s="813">
        <f>H9</f>
        <v>2430</v>
      </c>
      <c r="E9" s="814">
        <f t="shared" si="0"/>
        <v>94770</v>
      </c>
      <c r="F9" s="800" t="s">
        <v>1175</v>
      </c>
      <c r="G9" s="798"/>
      <c r="H9" s="815">
        <v>2430</v>
      </c>
      <c r="I9" s="556">
        <v>2040</v>
      </c>
      <c r="J9" s="556">
        <v>1600</v>
      </c>
      <c r="K9" s="556">
        <v>1090</v>
      </c>
      <c r="L9" s="556"/>
      <c r="M9" s="811" t="s">
        <v>1184</v>
      </c>
      <c r="N9" s="801"/>
      <c r="R9" s="798"/>
      <c r="S9" s="798"/>
      <c r="T9" s="798"/>
      <c r="U9" s="798"/>
      <c r="V9" s="798"/>
      <c r="W9" s="798"/>
      <c r="X9" s="798"/>
      <c r="Y9" s="798"/>
      <c r="Z9" s="798"/>
      <c r="AA9" s="798"/>
      <c r="AB9" s="798"/>
      <c r="AC9" s="798"/>
    </row>
    <row r="10" ht="14.25" customHeight="1" spans="1:29" x14ac:dyDescent="0.25">
      <c r="A10" s="798"/>
      <c r="B10" s="817" t="s">
        <v>1185</v>
      </c>
      <c r="C10" s="816">
        <f t="shared" si="1"/>
        <v>39</v>
      </c>
      <c r="D10" s="813">
        <f>H10</f>
        <v>2390</v>
      </c>
      <c r="E10" s="814">
        <f t="shared" si="0"/>
        <v>93210</v>
      </c>
      <c r="F10" s="800" t="s">
        <v>1175</v>
      </c>
      <c r="G10" s="798"/>
      <c r="H10" s="815">
        <v>2390</v>
      </c>
      <c r="I10" s="556">
        <v>1830</v>
      </c>
      <c r="J10" s="556">
        <v>1300</v>
      </c>
      <c r="K10" s="556">
        <v>975</v>
      </c>
      <c r="L10" s="556"/>
      <c r="M10" s="817" t="s">
        <v>1185</v>
      </c>
      <c r="N10" s="818"/>
      <c r="R10" s="798"/>
      <c r="S10" s="798"/>
      <c r="T10" s="798"/>
      <c r="U10" s="798"/>
      <c r="V10" s="798"/>
      <c r="W10" s="798"/>
      <c r="X10" s="798"/>
      <c r="Y10" s="798"/>
      <c r="Z10" s="798"/>
      <c r="AA10" s="798"/>
      <c r="AB10" s="798"/>
      <c r="AC10" s="798"/>
    </row>
    <row r="11" ht="13.8" customHeight="1" spans="1:29" x14ac:dyDescent="0.25">
      <c r="A11" s="798"/>
      <c r="B11" s="817" t="s">
        <v>1186</v>
      </c>
      <c r="C11" s="816">
        <f t="shared" si="1"/>
        <v>39</v>
      </c>
      <c r="D11" s="813">
        <v>0</v>
      </c>
      <c r="E11" s="814">
        <f t="shared" si="0"/>
        <v>0</v>
      </c>
      <c r="F11" s="800" t="s">
        <v>1187</v>
      </c>
      <c r="G11" s="798"/>
      <c r="H11" s="815">
        <v>1540</v>
      </c>
      <c r="I11" s="556">
        <v>1120</v>
      </c>
      <c r="J11" s="556">
        <v>695</v>
      </c>
      <c r="K11" s="556">
        <v>460</v>
      </c>
      <c r="L11" s="556"/>
      <c r="M11" s="817" t="s">
        <v>1186</v>
      </c>
      <c r="N11" s="801"/>
      <c r="R11" s="798"/>
      <c r="S11" s="798"/>
      <c r="T11" s="798"/>
      <c r="U11" s="798"/>
      <c r="V11" s="798"/>
      <c r="W11" s="798"/>
      <c r="X11" s="798"/>
      <c r="Y11" s="798"/>
      <c r="Z11" s="798"/>
      <c r="AA11" s="798"/>
      <c r="AB11" s="798"/>
      <c r="AC11" s="798"/>
    </row>
    <row r="12" ht="14.25" customHeight="1" spans="1:29" x14ac:dyDescent="0.25">
      <c r="A12" s="798"/>
      <c r="B12" s="817" t="s">
        <v>1188</v>
      </c>
      <c r="C12" s="816">
        <f t="shared" si="1"/>
        <v>39</v>
      </c>
      <c r="D12" s="813">
        <f>H12</f>
        <v>4050</v>
      </c>
      <c r="E12" s="814">
        <f t="shared" si="0"/>
        <v>157950</v>
      </c>
      <c r="F12" s="800" t="s">
        <v>1175</v>
      </c>
      <c r="G12" s="798"/>
      <c r="H12" s="815">
        <v>4050</v>
      </c>
      <c r="I12" s="556">
        <v>3025</v>
      </c>
      <c r="J12" s="556">
        <v>2100</v>
      </c>
      <c r="K12" s="556">
        <v>1450</v>
      </c>
      <c r="L12" s="556"/>
      <c r="M12" s="817" t="s">
        <v>1189</v>
      </c>
      <c r="N12" s="801"/>
      <c r="R12" s="798"/>
      <c r="S12" s="798"/>
      <c r="T12" s="798"/>
      <c r="U12" s="798"/>
      <c r="V12" s="798"/>
      <c r="W12" s="798"/>
      <c r="X12" s="798"/>
      <c r="Y12" s="798"/>
      <c r="Z12" s="798"/>
      <c r="AA12" s="798"/>
      <c r="AB12" s="798"/>
      <c r="AC12" s="798"/>
    </row>
    <row r="13" ht="13.8" customHeight="1" spans="1:29" x14ac:dyDescent="0.25">
      <c r="A13" s="798"/>
      <c r="B13" s="811" t="s">
        <v>1190</v>
      </c>
      <c r="C13" s="816">
        <f t="shared" si="1"/>
        <v>39</v>
      </c>
      <c r="D13" s="813">
        <v>0</v>
      </c>
      <c r="E13" s="814">
        <f t="shared" si="0"/>
        <v>0</v>
      </c>
      <c r="F13" s="800" t="s">
        <v>1191</v>
      </c>
      <c r="G13" s="798"/>
      <c r="H13" s="815">
        <v>5300</v>
      </c>
      <c r="I13" s="556">
        <v>4725</v>
      </c>
      <c r="J13" s="556">
        <v>3700</v>
      </c>
      <c r="K13" s="556">
        <v>2900</v>
      </c>
      <c r="L13" s="556"/>
      <c r="M13" s="811" t="s">
        <v>1190</v>
      </c>
      <c r="N13" s="801"/>
      <c r="R13" s="798"/>
      <c r="S13" s="798"/>
      <c r="T13" s="798"/>
      <c r="U13" s="798"/>
      <c r="V13" s="798"/>
      <c r="W13" s="798"/>
      <c r="X13" s="798"/>
      <c r="Y13" s="798"/>
      <c r="Z13" s="798"/>
      <c r="AA13" s="798"/>
      <c r="AB13" s="798"/>
      <c r="AC13" s="798"/>
    </row>
    <row r="14" ht="14.25" customHeight="1" spans="1:29" x14ac:dyDescent="0.25">
      <c r="A14" s="798"/>
      <c r="B14" s="819" t="s">
        <v>1192</v>
      </c>
      <c r="C14" s="820">
        <f t="shared" si="1"/>
        <v>39</v>
      </c>
      <c r="D14" s="821">
        <f>H14</f>
        <v>3225</v>
      </c>
      <c r="E14" s="822">
        <f>C14*D14</f>
        <v>125775</v>
      </c>
      <c r="F14" s="823" t="s">
        <v>1175</v>
      </c>
      <c r="G14" s="798"/>
      <c r="H14" s="815">
        <v>3225</v>
      </c>
      <c r="I14" s="556">
        <v>2250</v>
      </c>
      <c r="J14" s="556">
        <v>1260</v>
      </c>
      <c r="K14" s="556">
        <v>780</v>
      </c>
      <c r="L14" s="556"/>
      <c r="M14" s="811" t="s">
        <v>1192</v>
      </c>
      <c r="N14" s="801"/>
      <c r="R14" s="798"/>
      <c r="S14" s="798"/>
      <c r="T14" s="798"/>
      <c r="U14" s="798"/>
      <c r="V14" s="798"/>
      <c r="W14" s="798"/>
      <c r="X14" s="798"/>
      <c r="Y14" s="798"/>
      <c r="Z14" s="798"/>
      <c r="AA14" s="798"/>
      <c r="AB14" s="798"/>
      <c r="AC14" s="798"/>
    </row>
    <row r="15" ht="13.5" customHeight="1" spans="1:29" x14ac:dyDescent="0.25">
      <c r="A15" s="798"/>
      <c r="B15" s="824" t="s">
        <v>1193</v>
      </c>
      <c r="C15" s="825"/>
      <c r="D15" s="826">
        <f>SUM(D5:D14)</f>
        <v>22020</v>
      </c>
      <c r="E15" s="826">
        <f>SUM(E5:E14)</f>
        <v>858780</v>
      </c>
      <c r="F15" s="800"/>
      <c r="G15" s="798"/>
      <c r="H15" s="798"/>
      <c r="I15" s="798"/>
      <c r="J15" s="798"/>
      <c r="K15" s="798"/>
      <c r="L15" s="798"/>
      <c r="M15" s="798"/>
      <c r="N15" s="801"/>
      <c r="R15" s="798"/>
      <c r="S15" s="798"/>
      <c r="T15" s="798"/>
      <c r="U15" s="798"/>
      <c r="V15" s="798"/>
      <c r="W15" s="798"/>
      <c r="X15" s="798"/>
      <c r="Y15" s="798"/>
      <c r="Z15" s="798"/>
      <c r="AA15" s="798"/>
      <c r="AB15" s="798"/>
      <c r="AC15" s="798"/>
    </row>
    <row r="16" ht="14.25" customHeight="1" spans="1:29" x14ac:dyDescent="0.25">
      <c r="A16" s="798"/>
      <c r="B16" s="824"/>
      <c r="C16" s="827"/>
      <c r="D16" s="814"/>
      <c r="E16" s="814"/>
      <c r="F16" s="800"/>
      <c r="G16" s="798"/>
      <c r="H16" s="798"/>
      <c r="I16" s="798"/>
      <c r="J16" s="798"/>
      <c r="K16" s="798"/>
      <c r="L16" s="798"/>
      <c r="M16" s="798"/>
      <c r="N16" s="801"/>
      <c r="R16" s="798"/>
      <c r="S16" s="798"/>
      <c r="T16" s="798"/>
      <c r="U16" s="798"/>
      <c r="V16" s="798"/>
      <c r="W16" s="798"/>
      <c r="X16" s="798"/>
      <c r="Y16" s="798"/>
      <c r="Z16" s="798"/>
      <c r="AA16" s="798"/>
      <c r="AB16" s="798"/>
      <c r="AC16" s="798"/>
    </row>
    <row r="17" ht="14.25" customHeight="1" spans="1:29" x14ac:dyDescent="0.25">
      <c r="A17" s="798"/>
      <c r="B17" s="828" t="s">
        <v>1194</v>
      </c>
      <c r="C17" s="829" t="s">
        <v>1195</v>
      </c>
      <c r="D17" s="829" t="s">
        <v>1196</v>
      </c>
      <c r="E17" s="830"/>
      <c r="F17" s="829" t="s">
        <v>1197</v>
      </c>
      <c r="G17" s="798"/>
      <c r="H17" s="798"/>
      <c r="I17" s="798"/>
      <c r="J17" s="798"/>
      <c r="K17" s="798"/>
      <c r="L17" s="798"/>
      <c r="M17" s="798"/>
      <c r="N17" s="801"/>
      <c r="R17" s="798"/>
      <c r="S17" s="798"/>
      <c r="T17" s="798"/>
      <c r="U17" s="798"/>
      <c r="V17" s="798"/>
      <c r="W17" s="798"/>
      <c r="X17" s="798"/>
      <c r="Y17" s="798"/>
      <c r="Z17" s="798"/>
      <c r="AA17" s="798"/>
      <c r="AB17" s="798"/>
      <c r="AC17" s="798"/>
    </row>
    <row r="18" ht="14.25" customHeight="1" spans="1:29" x14ac:dyDescent="0.25">
      <c r="A18" s="798"/>
      <c r="B18" s="811" t="s">
        <v>1198</v>
      </c>
      <c r="C18" s="831" t="s">
        <v>1199</v>
      </c>
      <c r="D18" s="832">
        <v>0.94</v>
      </c>
      <c r="E18" s="833">
        <f t="shared" ref="E18:E22" si="2">D18</f>
        <v>0.94</v>
      </c>
      <c r="F18" s="800" t="s">
        <v>1200</v>
      </c>
      <c r="G18" s="798"/>
      <c r="H18" s="798"/>
      <c r="I18" s="798"/>
      <c r="J18" s="798"/>
      <c r="K18" s="798"/>
      <c r="L18" s="798"/>
      <c r="M18" s="798"/>
      <c r="N18" s="801"/>
      <c r="R18" s="798"/>
      <c r="S18" s="798"/>
      <c r="T18" s="798"/>
      <c r="U18" s="798"/>
      <c r="V18" s="798"/>
      <c r="W18" s="798"/>
      <c r="X18" s="798"/>
      <c r="Y18" s="798"/>
      <c r="Z18" s="798"/>
      <c r="AA18" s="798"/>
      <c r="AB18" s="798"/>
      <c r="AC18" s="798"/>
    </row>
    <row r="19" ht="14.25" customHeight="1" spans="1:29" x14ac:dyDescent="0.25">
      <c r="A19" s="798"/>
      <c r="B19" s="811" t="s">
        <v>1201</v>
      </c>
      <c r="C19" s="831" t="s">
        <v>1202</v>
      </c>
      <c r="D19" s="832">
        <v>0.95</v>
      </c>
      <c r="E19" s="833">
        <f t="shared" si="2"/>
        <v>0.95</v>
      </c>
      <c r="F19" s="800" t="s">
        <v>1200</v>
      </c>
      <c r="G19" s="798"/>
      <c r="H19" s="798"/>
      <c r="I19" s="798"/>
      <c r="J19" s="798"/>
      <c r="K19" s="798"/>
      <c r="L19" s="798"/>
      <c r="M19" s="798"/>
      <c r="N19" s="801"/>
      <c r="O19" s="801"/>
      <c r="P19" s="798"/>
      <c r="Q19" s="798"/>
      <c r="R19" s="798"/>
      <c r="S19" s="798"/>
      <c r="T19" s="798"/>
      <c r="U19" s="798"/>
      <c r="V19" s="798"/>
      <c r="W19" s="798"/>
      <c r="X19" s="798"/>
      <c r="Y19" s="798"/>
      <c r="Z19" s="798"/>
      <c r="AA19" s="798"/>
      <c r="AB19" s="798"/>
      <c r="AC19" s="798"/>
    </row>
    <row r="20" ht="14.25" customHeight="1" spans="1:29" x14ac:dyDescent="0.25">
      <c r="A20" s="798"/>
      <c r="B20" s="811" t="s">
        <v>1203</v>
      </c>
      <c r="C20" s="831">
        <f>C5</f>
        <v>39</v>
      </c>
      <c r="D20" s="832">
        <v>1.15</v>
      </c>
      <c r="E20" s="833">
        <f t="shared" si="2"/>
        <v>1.15</v>
      </c>
      <c r="F20" s="800" t="s">
        <v>1200</v>
      </c>
      <c r="G20" s="798"/>
      <c r="H20" s="798"/>
      <c r="I20" s="798"/>
      <c r="J20" s="798"/>
      <c r="K20" s="798"/>
      <c r="L20" s="798"/>
      <c r="M20" s="798"/>
      <c r="N20" s="801"/>
      <c r="O20" s="801"/>
      <c r="P20" s="798"/>
      <c r="Q20" s="798"/>
      <c r="R20" s="798"/>
      <c r="S20" s="798"/>
      <c r="T20" s="798"/>
      <c r="U20" s="798"/>
      <c r="V20" s="798"/>
      <c r="W20" s="798"/>
      <c r="X20" s="798"/>
      <c r="Y20" s="798"/>
      <c r="Z20" s="798"/>
      <c r="AA20" s="798"/>
      <c r="AB20" s="798"/>
      <c r="AC20" s="798"/>
    </row>
    <row r="21" ht="14.25" customHeight="1" spans="1:29" x14ac:dyDescent="0.25">
      <c r="A21" s="798"/>
      <c r="B21" s="811" t="s">
        <v>1204</v>
      </c>
      <c r="C21" s="834">
        <f>'ToT (Intake Form)'!C18/'ToT (Intake Form)'!C44</f>
        <v>11169.23076923077</v>
      </c>
      <c r="D21" s="832">
        <v>1.05</v>
      </c>
      <c r="E21" s="833">
        <f t="shared" si="2"/>
        <v>1.05</v>
      </c>
      <c r="F21" s="800" t="s">
        <v>1200</v>
      </c>
      <c r="G21" s="798"/>
      <c r="H21" s="798"/>
      <c r="I21" s="798"/>
      <c r="J21" s="800"/>
      <c r="K21" s="798"/>
      <c r="L21" s="798"/>
      <c r="M21" s="798"/>
      <c r="N21" s="801"/>
      <c r="O21" s="801"/>
      <c r="P21" s="798"/>
      <c r="Q21" s="798"/>
      <c r="R21" s="798"/>
      <c r="S21" s="798"/>
      <c r="T21" s="798"/>
      <c r="U21" s="798"/>
      <c r="V21" s="798"/>
      <c r="W21" s="798"/>
      <c r="X21" s="798"/>
      <c r="Y21" s="798"/>
      <c r="Z21" s="798"/>
      <c r="AA21" s="798"/>
      <c r="AB21" s="798"/>
      <c r="AC21" s="798"/>
    </row>
    <row r="22" ht="14.25" customHeight="1" spans="1:29" x14ac:dyDescent="0.25">
      <c r="A22" s="798"/>
      <c r="B22" s="835" t="s">
        <v>1205</v>
      </c>
      <c r="C22" s="836"/>
      <c r="D22" s="837">
        <v>1.3</v>
      </c>
      <c r="E22" s="838">
        <f t="shared" si="2"/>
        <v>1.3</v>
      </c>
      <c r="F22" s="823" t="s">
        <v>1206</v>
      </c>
      <c r="G22" s="798"/>
      <c r="H22" s="798"/>
      <c r="I22" s="798"/>
      <c r="J22" s="800"/>
      <c r="K22" s="798"/>
      <c r="L22" s="798"/>
      <c r="M22" s="798"/>
      <c r="N22" s="801"/>
      <c r="O22" s="801"/>
      <c r="P22" s="798"/>
      <c r="Q22" s="798"/>
      <c r="R22" s="798"/>
      <c r="S22" s="798"/>
      <c r="T22" s="798"/>
      <c r="U22" s="798"/>
      <c r="V22" s="798"/>
      <c r="W22" s="798"/>
      <c r="X22" s="798"/>
      <c r="Y22" s="798"/>
      <c r="Z22" s="798"/>
      <c r="AA22" s="798"/>
      <c r="AB22" s="798"/>
      <c r="AC22" s="798"/>
    </row>
    <row r="23" ht="14.25" customHeight="1" spans="1:29" x14ac:dyDescent="0.25">
      <c r="A23" s="798"/>
      <c r="B23" s="824" t="s">
        <v>1207</v>
      </c>
      <c r="C23" s="839"/>
      <c r="D23" s="840">
        <f>D18*D19*D20*D21*D22</f>
        <v>1.4017867499999999</v>
      </c>
      <c r="E23" s="840">
        <f>D23</f>
        <v>1.4017867499999999</v>
      </c>
      <c r="F23" s="800"/>
      <c r="G23" s="798"/>
      <c r="H23" s="798"/>
      <c r="I23" s="798"/>
      <c r="J23" s="798"/>
      <c r="K23" s="798"/>
      <c r="L23" s="798"/>
      <c r="M23" s="798"/>
      <c r="N23" s="801"/>
      <c r="O23" s="801"/>
      <c r="P23" s="798"/>
      <c r="Q23" s="798"/>
      <c r="R23" s="798"/>
      <c r="S23" s="798"/>
      <c r="T23" s="798"/>
      <c r="U23" s="798"/>
      <c r="V23" s="798"/>
      <c r="W23" s="798"/>
      <c r="X23" s="798"/>
      <c r="Y23" s="798"/>
      <c r="Z23" s="798"/>
      <c r="AA23" s="798"/>
      <c r="AB23" s="798"/>
      <c r="AC23" s="798"/>
    </row>
    <row r="24" ht="14.25" customHeight="1" spans="1:29" x14ac:dyDescent="0.25">
      <c r="A24" s="798"/>
      <c r="B24" s="811"/>
      <c r="C24" s="816"/>
      <c r="D24" s="841"/>
      <c r="E24" s="799"/>
      <c r="F24" s="800"/>
      <c r="G24" s="798"/>
      <c r="H24" s="798"/>
      <c r="I24" s="798"/>
      <c r="J24" s="798"/>
      <c r="K24" s="798"/>
      <c r="L24" s="798"/>
      <c r="M24" s="798"/>
      <c r="N24" s="801"/>
      <c r="O24" s="801"/>
      <c r="P24" s="798"/>
      <c r="Q24" s="798"/>
      <c r="R24" s="798"/>
      <c r="S24" s="798"/>
      <c r="T24" s="798"/>
      <c r="U24" s="798"/>
      <c r="V24" s="798"/>
      <c r="W24" s="798"/>
      <c r="X24" s="798"/>
      <c r="Y24" s="798"/>
      <c r="Z24" s="798"/>
      <c r="AA24" s="798"/>
      <c r="AB24" s="798"/>
      <c r="AC24" s="798"/>
    </row>
    <row r="25" ht="14.25" customHeight="1" spans="1:29" x14ac:dyDescent="0.25">
      <c r="A25" s="798"/>
      <c r="B25" s="828" t="s">
        <v>1208</v>
      </c>
      <c r="C25" s="842" t="s">
        <v>1170</v>
      </c>
      <c r="D25" s="842" t="s">
        <v>1209</v>
      </c>
      <c r="E25" s="842" t="s">
        <v>1210</v>
      </c>
      <c r="F25" s="829" t="s">
        <v>1197</v>
      </c>
      <c r="G25" s="798"/>
      <c r="H25" s="798"/>
      <c r="I25" s="798"/>
      <c r="J25" s="798"/>
      <c r="K25" s="798"/>
      <c r="L25" s="798"/>
      <c r="M25" s="798"/>
      <c r="N25" s="801"/>
      <c r="O25" s="801"/>
      <c r="P25" s="798"/>
      <c r="Q25" s="798"/>
      <c r="R25" s="798"/>
      <c r="S25" s="798"/>
      <c r="T25" s="798"/>
      <c r="U25" s="798"/>
      <c r="V25" s="798"/>
      <c r="W25" s="798"/>
      <c r="X25" s="798"/>
      <c r="Y25" s="798"/>
      <c r="Z25" s="798"/>
      <c r="AA25" s="798"/>
      <c r="AB25" s="798"/>
      <c r="AC25" s="798"/>
    </row>
    <row r="26" ht="14.25" customHeight="1" spans="1:29" x14ac:dyDescent="0.25">
      <c r="A26" s="798"/>
      <c r="B26" s="811" t="str">
        <f>B5</f>
        <v>Engineering </v>
      </c>
      <c r="C26" s="816">
        <f t="shared" ref="C26:C33" si="3">C5</f>
        <v>39</v>
      </c>
      <c r="D26" s="814">
        <f t="shared" ref="D26" si="4">$D$23*D5</f>
        <v>3574.5562124999997</v>
      </c>
      <c r="E26" s="814">
        <f>$D$23*E5</f>
        <v>139407.6922875</v>
      </c>
      <c r="F26" s="800" t="str">
        <f t="shared" ref="F26:F35" si="5">F5</f>
        <v>Excellent</v>
      </c>
      <c r="G26" s="798"/>
      <c r="H26" s="798"/>
      <c r="I26" s="798"/>
      <c r="J26" s="798"/>
      <c r="K26" s="798"/>
      <c r="L26" s="798"/>
      <c r="M26" s="798"/>
      <c r="N26" s="801"/>
      <c r="O26" s="801"/>
      <c r="P26" s="798"/>
      <c r="Q26" s="798"/>
      <c r="R26" s="798"/>
      <c r="S26" s="798"/>
      <c r="T26" s="798"/>
      <c r="U26" s="798"/>
      <c r="V26" s="798"/>
      <c r="W26" s="798"/>
      <c r="X26" s="798"/>
      <c r="Y26" s="798"/>
      <c r="Z26" s="798"/>
      <c r="AA26" s="798"/>
      <c r="AB26" s="798"/>
      <c r="AC26" s="798"/>
    </row>
    <row r="27" ht="14.25" customHeight="1" spans="1:29" x14ac:dyDescent="0.25">
      <c r="A27" s="798"/>
      <c r="B27" s="811" t="str">
        <f t="shared" ref="B27:B35" si="6">B6</f>
        <v>Grading</v>
      </c>
      <c r="C27" s="816">
        <f t="shared" si="3"/>
        <v>39</v>
      </c>
      <c r="D27" s="814">
        <f t="shared" ref="D27:E27" si="7">$D$23*D6</f>
        <v>3406.3418024999996</v>
      </c>
      <c r="E27" s="814">
        <f t="shared" si="7"/>
        <v>132847.33029749998</v>
      </c>
      <c r="F27" s="800" t="str">
        <f t="shared" si="5"/>
        <v>Excellent</v>
      </c>
      <c r="G27" s="798"/>
      <c r="H27" s="798"/>
      <c r="I27" s="798"/>
      <c r="J27" s="798"/>
      <c r="K27" s="798"/>
      <c r="L27" s="798"/>
      <c r="M27" s="798"/>
      <c r="N27" s="801"/>
      <c r="O27" s="801"/>
      <c r="P27" s="798"/>
      <c r="Q27" s="798"/>
      <c r="R27" s="798"/>
      <c r="S27" s="798"/>
      <c r="T27" s="798"/>
      <c r="U27" s="798"/>
      <c r="V27" s="798"/>
      <c r="W27" s="798"/>
      <c r="X27" s="798"/>
      <c r="Y27" s="798"/>
      <c r="Z27" s="798"/>
      <c r="AA27" s="798"/>
      <c r="AB27" s="798"/>
      <c r="AC27" s="798"/>
    </row>
    <row r="28" ht="14.25" customHeight="1" spans="1:29" x14ac:dyDescent="0.25">
      <c r="A28" s="798"/>
      <c r="B28" s="811" t="str">
        <f t="shared" si="6"/>
        <v>Street Paving</v>
      </c>
      <c r="C28" s="816">
        <f t="shared" si="3"/>
        <v>39</v>
      </c>
      <c r="D28" s="814">
        <f t="shared" ref="D28:E28" si="8">$D$23*D7</f>
        <v>3889.9582312499997</v>
      </c>
      <c r="E28" s="814">
        <f t="shared" si="8"/>
        <v>151708.37101874998</v>
      </c>
      <c r="F28" s="800" t="str">
        <f t="shared" si="5"/>
        <v>Good</v>
      </c>
      <c r="G28" s="798"/>
      <c r="H28" s="798"/>
      <c r="I28" s="798"/>
      <c r="J28" s="798"/>
      <c r="K28" s="798"/>
      <c r="L28" s="798"/>
      <c r="M28" s="798"/>
      <c r="N28" s="843"/>
      <c r="O28" s="801"/>
      <c r="P28" s="798"/>
      <c r="Q28" s="798"/>
      <c r="R28" s="798"/>
      <c r="S28" s="798"/>
      <c r="T28" s="798"/>
      <c r="U28" s="798"/>
      <c r="V28" s="798"/>
      <c r="W28" s="798"/>
      <c r="X28" s="798"/>
      <c r="Y28" s="798"/>
      <c r="Z28" s="798"/>
      <c r="AA28" s="798"/>
      <c r="AB28" s="798"/>
      <c r="AC28" s="798"/>
    </row>
    <row r="29" ht="14.25" customHeight="1" spans="1:29" x14ac:dyDescent="0.25">
      <c r="A29" s="798"/>
      <c r="B29" s="811" t="str">
        <f t="shared" si="6"/>
        <v>Patios and Walks </v>
      </c>
      <c r="C29" s="816">
        <f t="shared" si="3"/>
        <v>39</v>
      </c>
      <c r="D29" s="814">
        <f t="shared" ref="D29:E29" si="9">$D$23*D8</f>
        <v>3041.8772474999996</v>
      </c>
      <c r="E29" s="814">
        <f t="shared" si="9"/>
        <v>118633.21265249999</v>
      </c>
      <c r="F29" s="800" t="str">
        <f t="shared" si="5"/>
        <v>Good</v>
      </c>
      <c r="G29" s="798"/>
      <c r="H29" s="798"/>
      <c r="I29" s="798"/>
      <c r="J29" s="798"/>
      <c r="K29" s="798"/>
      <c r="L29" s="798"/>
      <c r="M29" s="798"/>
      <c r="N29" s="801"/>
      <c r="O29" s="801"/>
      <c r="P29" s="798"/>
      <c r="Q29" s="798"/>
      <c r="R29" s="798"/>
      <c r="S29" s="798"/>
      <c r="T29" s="798"/>
      <c r="U29" s="798"/>
      <c r="V29" s="798"/>
      <c r="W29" s="798"/>
      <c r="X29" s="798"/>
      <c r="Y29" s="798"/>
      <c r="Z29" s="798"/>
      <c r="AA29" s="798"/>
      <c r="AB29" s="798"/>
      <c r="AC29" s="798"/>
    </row>
    <row r="30" ht="14.25" customHeight="1" spans="1:29" x14ac:dyDescent="0.25">
      <c r="A30" s="798"/>
      <c r="B30" s="811" t="str">
        <f t="shared" si="6"/>
        <v>Sewer</v>
      </c>
      <c r="C30" s="816">
        <f t="shared" si="3"/>
        <v>39</v>
      </c>
      <c r="D30" s="814">
        <f t="shared" ref="D30:E30" si="10">$D$23*D9</f>
        <v>3406.3418024999996</v>
      </c>
      <c r="E30" s="814">
        <f t="shared" si="10"/>
        <v>132847.33029749998</v>
      </c>
      <c r="F30" s="800" t="str">
        <f t="shared" si="5"/>
        <v>Excellent</v>
      </c>
      <c r="G30" s="798"/>
      <c r="H30" s="798"/>
      <c r="I30" s="798"/>
      <c r="J30" s="798"/>
      <c r="K30" s="798"/>
      <c r="L30" s="798"/>
      <c r="M30" s="798"/>
      <c r="N30" s="801"/>
      <c r="O30" s="801"/>
      <c r="P30" s="798"/>
      <c r="Q30" s="798"/>
      <c r="R30" s="798"/>
      <c r="S30" s="798"/>
      <c r="T30" s="798"/>
      <c r="U30" s="798"/>
      <c r="V30" s="798"/>
      <c r="W30" s="798"/>
      <c r="X30" s="798"/>
      <c r="Y30" s="798"/>
      <c r="Z30" s="798"/>
      <c r="AA30" s="798"/>
      <c r="AB30" s="798"/>
      <c r="AC30" s="798"/>
    </row>
    <row r="31" ht="14.25" customHeight="1" spans="1:29" x14ac:dyDescent="0.25">
      <c r="A31" s="798"/>
      <c r="B31" s="811" t="str">
        <f t="shared" si="6"/>
        <v>Water</v>
      </c>
      <c r="C31" s="816">
        <f t="shared" si="3"/>
        <v>39</v>
      </c>
      <c r="D31" s="814">
        <f t="shared" ref="D31:E31" si="11">$D$23*D10</f>
        <v>3350.2703324999998</v>
      </c>
      <c r="E31" s="814">
        <f t="shared" si="11"/>
        <v>130660.54296749999</v>
      </c>
      <c r="F31" s="800" t="str">
        <f t="shared" si="5"/>
        <v>Excellent</v>
      </c>
      <c r="G31" s="798"/>
      <c r="H31" s="798"/>
      <c r="I31" s="798"/>
      <c r="J31" s="798"/>
      <c r="K31" s="798"/>
      <c r="L31" s="798"/>
      <c r="M31" s="798"/>
      <c r="N31" s="801"/>
      <c r="O31" s="801"/>
      <c r="P31" s="798"/>
      <c r="Q31" s="798"/>
      <c r="R31" s="798"/>
      <c r="S31" s="798"/>
      <c r="T31" s="798"/>
      <c r="U31" s="798"/>
      <c r="V31" s="798"/>
      <c r="W31" s="798"/>
      <c r="X31" s="798"/>
      <c r="Y31" s="798"/>
      <c r="Z31" s="798"/>
      <c r="AA31" s="798"/>
      <c r="AB31" s="798"/>
      <c r="AC31" s="798"/>
    </row>
    <row r="32" ht="13.8" customHeight="1" spans="1:29" x14ac:dyDescent="0.25">
      <c r="A32" s="798"/>
      <c r="B32" s="811" t="str">
        <f t="shared" si="6"/>
        <v>Gas</v>
      </c>
      <c r="C32" s="816">
        <f t="shared" si="3"/>
        <v>39</v>
      </c>
      <c r="D32" s="815">
        <v>0</v>
      </c>
      <c r="E32" s="814">
        <f t="shared" ref="E32" si="12">C32*D32</f>
        <v>0</v>
      </c>
      <c r="F32" s="800" t="str">
        <f t="shared" si="5"/>
        <v>N/A</v>
      </c>
      <c r="G32" s="798"/>
      <c r="H32" s="798"/>
      <c r="I32" s="798"/>
      <c r="J32" s="798"/>
      <c r="K32" s="798"/>
      <c r="L32" s="798"/>
      <c r="M32" s="798"/>
      <c r="N32" s="801"/>
      <c r="O32" s="801"/>
      <c r="P32" s="798"/>
      <c r="Q32" s="798"/>
      <c r="R32" s="798"/>
      <c r="S32" s="798"/>
      <c r="T32" s="798"/>
      <c r="U32" s="798"/>
      <c r="V32" s="798"/>
      <c r="W32" s="798"/>
      <c r="X32" s="798"/>
      <c r="Y32" s="798"/>
      <c r="Z32" s="798"/>
      <c r="AA32" s="798"/>
      <c r="AB32" s="798"/>
      <c r="AC32" s="798"/>
    </row>
    <row r="33" ht="13.8" customHeight="1" spans="1:29" x14ac:dyDescent="0.25">
      <c r="A33" s="798"/>
      <c r="B33" s="811" t="str">
        <f t="shared" si="6"/>
        <v>Electrical</v>
      </c>
      <c r="C33" s="816">
        <f t="shared" si="3"/>
        <v>39</v>
      </c>
      <c r="D33" s="815">
        <f t="shared" ref="D33:E33" si="13">$D$23*D12</f>
        <v>5677.2363374999995</v>
      </c>
      <c r="E33" s="814">
        <f t="shared" si="13"/>
        <v>221412.2171625</v>
      </c>
      <c r="F33" s="800" t="str">
        <f t="shared" si="5"/>
        <v>Excellent</v>
      </c>
      <c r="G33" s="798"/>
      <c r="H33" s="798"/>
      <c r="I33" s="798"/>
      <c r="J33" s="798"/>
      <c r="K33" s="798"/>
      <c r="L33" s="798"/>
      <c r="M33" s="798"/>
      <c r="N33" s="801"/>
      <c r="O33" s="801"/>
      <c r="P33" s="798"/>
      <c r="Q33" s="798"/>
      <c r="R33" s="798"/>
      <c r="S33" s="798"/>
      <c r="T33" s="798"/>
      <c r="U33" s="798"/>
      <c r="V33" s="798"/>
      <c r="W33" s="798"/>
      <c r="X33" s="798"/>
      <c r="Y33" s="798"/>
      <c r="Z33" s="798"/>
      <c r="AA33" s="798"/>
      <c r="AB33" s="798"/>
      <c r="AC33" s="798"/>
    </row>
    <row r="34" ht="13.8" customHeight="1" spans="1:29" x14ac:dyDescent="0.25">
      <c r="A34" s="798"/>
      <c r="B34" s="811" t="str">
        <f t="shared" si="6"/>
        <v>Buildings</v>
      </c>
      <c r="C34" s="816">
        <f t="shared" ref="C34" si="14">C13</f>
        <v>39</v>
      </c>
      <c r="D34" s="815">
        <v>0</v>
      </c>
      <c r="E34" s="814">
        <f t="shared" ref="E34" si="15">C34*D34</f>
        <v>0</v>
      </c>
      <c r="F34" s="800" t="str">
        <f t="shared" si="5"/>
        <v>Separate Calc.</v>
      </c>
      <c r="G34" s="798"/>
      <c r="H34" s="798"/>
      <c r="I34" s="798"/>
      <c r="J34" s="798"/>
      <c r="K34" s="798"/>
      <c r="L34" s="798"/>
      <c r="M34" s="798"/>
      <c r="N34" s="801"/>
      <c r="O34" s="801"/>
      <c r="P34" s="844"/>
      <c r="Q34" s="798"/>
      <c r="R34" s="798"/>
      <c r="S34" s="798"/>
      <c r="T34" s="798"/>
      <c r="U34" s="798"/>
      <c r="V34" s="798"/>
      <c r="W34" s="798"/>
      <c r="X34" s="798"/>
      <c r="Y34" s="798"/>
      <c r="Z34" s="798"/>
      <c r="AA34" s="798"/>
      <c r="AB34" s="798"/>
      <c r="AC34" s="798"/>
    </row>
    <row r="35" ht="14.25" customHeight="1" spans="1:29" x14ac:dyDescent="0.25">
      <c r="A35" s="798"/>
      <c r="B35" s="811" t="str">
        <f t="shared" si="6"/>
        <v>Miscellaneous</v>
      </c>
      <c r="C35" s="816">
        <f t="shared" ref="C35" si="16">C14</f>
        <v>39</v>
      </c>
      <c r="D35" s="814">
        <f t="shared" ref="D35:E35" si="17">$D$23*D14</f>
        <v>4520.76226875</v>
      </c>
      <c r="E35" s="814">
        <f t="shared" si="17"/>
        <v>176309.72848124997</v>
      </c>
      <c r="F35" s="800" t="str">
        <f t="shared" si="5"/>
        <v>Excellent</v>
      </c>
      <c r="G35" s="798"/>
      <c r="H35" s="798"/>
      <c r="I35" s="798"/>
      <c r="J35" s="798"/>
      <c r="K35" s="798"/>
      <c r="L35" s="798"/>
      <c r="M35" s="798"/>
      <c r="N35" s="801"/>
      <c r="O35" s="801"/>
      <c r="P35" s="798"/>
      <c r="Q35" s="798"/>
      <c r="R35" s="798"/>
      <c r="S35" s="798"/>
      <c r="T35" s="798"/>
      <c r="U35" s="798"/>
      <c r="V35" s="798"/>
      <c r="W35" s="798"/>
      <c r="X35" s="798"/>
      <c r="Y35" s="798"/>
      <c r="Z35" s="798"/>
      <c r="AA35" s="798"/>
      <c r="AB35" s="798"/>
      <c r="AC35" s="798"/>
    </row>
    <row r="36" ht="14.25" customHeight="1" spans="1:29" x14ac:dyDescent="0.25">
      <c r="A36" s="798"/>
      <c r="B36" s="845" t="s">
        <v>1211</v>
      </c>
      <c r="C36" s="846"/>
      <c r="D36" s="847">
        <f>SUM(D26:D35)</f>
        <v>30867.344234999997</v>
      </c>
      <c r="E36" s="847">
        <f>SUM(E26:E35)</f>
        <v>1203826.425165</v>
      </c>
      <c r="F36" s="848"/>
      <c r="G36" s="798"/>
      <c r="H36" s="798"/>
      <c r="I36" s="798"/>
      <c r="J36" s="798"/>
      <c r="K36" s="798"/>
      <c r="L36" s="798"/>
      <c r="M36" s="798"/>
      <c r="N36" s="801"/>
      <c r="O36" s="801"/>
      <c r="P36" s="798"/>
      <c r="Q36" s="798"/>
      <c r="R36" s="798"/>
      <c r="S36" s="798"/>
      <c r="T36" s="798"/>
      <c r="U36" s="798"/>
      <c r="V36" s="798"/>
      <c r="W36" s="798"/>
      <c r="X36" s="798"/>
      <c r="Y36" s="798"/>
      <c r="Z36" s="798"/>
      <c r="AA36" s="798"/>
      <c r="AB36" s="798"/>
      <c r="AC36" s="798"/>
    </row>
    <row r="37" ht="14.25" customHeight="1" spans="1:29" x14ac:dyDescent="0.25">
      <c r="A37" s="798"/>
      <c r="B37" s="849"/>
      <c r="C37" s="803"/>
      <c r="D37" s="803"/>
      <c r="E37" s="803"/>
      <c r="F37" s="800"/>
      <c r="G37" s="798"/>
      <c r="H37" s="798"/>
      <c r="I37" s="798"/>
      <c r="J37" s="798"/>
      <c r="K37" s="798"/>
      <c r="L37" s="798"/>
      <c r="M37" s="798"/>
      <c r="N37" s="801"/>
      <c r="O37" s="801"/>
      <c r="P37" s="798"/>
      <c r="Q37" s="798"/>
      <c r="R37" s="798"/>
      <c r="S37" s="798"/>
      <c r="T37" s="798"/>
      <c r="U37" s="798"/>
      <c r="V37" s="798"/>
      <c r="W37" s="798"/>
      <c r="X37" s="798"/>
      <c r="Y37" s="798"/>
      <c r="Z37" s="798"/>
      <c r="AA37" s="798"/>
      <c r="AB37" s="798"/>
      <c r="AC37" s="798"/>
    </row>
    <row r="38" ht="14.25" customHeight="1" spans="1:29" x14ac:dyDescent="0.25">
      <c r="A38" s="798"/>
      <c r="B38" s="850" t="s">
        <v>1212</v>
      </c>
      <c r="C38" s="805" t="s">
        <v>1213</v>
      </c>
      <c r="D38" s="851" t="s">
        <v>1214</v>
      </c>
      <c r="E38" s="851" t="s">
        <v>1215</v>
      </c>
      <c r="F38" s="806" t="s">
        <v>1216</v>
      </c>
      <c r="G38" s="798"/>
      <c r="H38" s="798"/>
      <c r="I38" s="798"/>
      <c r="J38" s="798"/>
      <c r="K38" s="798"/>
      <c r="L38" s="798"/>
      <c r="M38" s="798"/>
      <c r="N38" s="801"/>
      <c r="O38" s="801"/>
      <c r="P38" s="798"/>
      <c r="Q38" s="798"/>
      <c r="R38" s="798"/>
      <c r="S38" s="798"/>
      <c r="T38" s="798"/>
      <c r="U38" s="798"/>
      <c r="V38" s="798"/>
      <c r="W38" s="798"/>
      <c r="X38" s="798"/>
      <c r="Y38" s="798"/>
      <c r="Z38" s="798"/>
      <c r="AA38" s="798"/>
      <c r="AB38" s="798"/>
      <c r="AC38" s="798"/>
    </row>
    <row r="39" ht="14.25" customHeight="1" spans="1:29" x14ac:dyDescent="0.25">
      <c r="A39" s="798"/>
      <c r="B39" s="798" t="str">
        <f>'ToT (Intake Form)'!C23</f>
        <v>Mirror Cabin Large</v>
      </c>
      <c r="C39" s="799">
        <f>'ToT (Intake Form)'!C24</f>
        <v>15</v>
      </c>
      <c r="D39" s="813">
        <f>150000+7000</f>
        <v>157000</v>
      </c>
      <c r="E39" s="852">
        <f t="shared" ref="E39:E45" si="18">D39*C39</f>
        <v>2355000</v>
      </c>
      <c r="F39" s="800" t="s">
        <v>1217</v>
      </c>
      <c r="G39" s="798"/>
      <c r="H39" s="798"/>
      <c r="I39" s="798"/>
      <c r="J39" s="798"/>
      <c r="K39" s="798"/>
      <c r="L39" s="798"/>
      <c r="M39" s="798"/>
      <c r="N39" s="801"/>
      <c r="O39" s="801"/>
      <c r="P39" s="798"/>
      <c r="Q39" s="798"/>
      <c r="R39" s="798"/>
      <c r="S39" s="798"/>
      <c r="T39" s="798"/>
      <c r="U39" s="798"/>
      <c r="V39" s="798"/>
      <c r="W39" s="798"/>
      <c r="X39" s="798"/>
      <c r="Y39" s="798"/>
      <c r="Z39" s="798"/>
      <c r="AA39" s="798"/>
      <c r="AB39" s="798"/>
      <c r="AC39" s="798"/>
    </row>
    <row r="40" ht="14.25" customHeight="1" spans="1:29" x14ac:dyDescent="0.25">
      <c r="A40" s="798"/>
      <c r="B40" s="798" t="str">
        <f>'ToT (Intake Form)'!C26</f>
        <v>Mirror Cabin Small</v>
      </c>
      <c r="C40" s="799">
        <f>'ToT (Intake Form)'!C27</f>
        <v>10</v>
      </c>
      <c r="D40" s="813">
        <f>(650*300)+7000</f>
        <v>202000</v>
      </c>
      <c r="E40" s="852">
        <f t="shared" si="18"/>
        <v>2020000</v>
      </c>
      <c r="F40" s="800"/>
      <c r="G40" s="798"/>
      <c r="H40" s="798"/>
      <c r="I40" s="798"/>
      <c r="J40" s="798"/>
      <c r="K40" s="798"/>
      <c r="L40" s="798"/>
      <c r="M40" s="798"/>
      <c r="N40" s="801"/>
      <c r="O40" s="801"/>
      <c r="P40" s="798"/>
      <c r="Q40" s="798"/>
      <c r="R40" s="798"/>
      <c r="S40" s="798"/>
      <c r="T40" s="798"/>
      <c r="U40" s="798"/>
      <c r="V40" s="798"/>
      <c r="W40" s="798"/>
      <c r="X40" s="798"/>
      <c r="Y40" s="798"/>
      <c r="Z40" s="798"/>
      <c r="AA40" s="798"/>
      <c r="AB40" s="798"/>
      <c r="AC40" s="798"/>
    </row>
    <row r="41" ht="14.25" customHeight="1" spans="1:29" x14ac:dyDescent="0.25">
      <c r="A41" s="798"/>
      <c r="B41" s="798" t="str">
        <f>'ToT (Intake Form)'!C29</f>
        <v>Dome Large</v>
      </c>
      <c r="C41" s="799">
        <f>'ToT (Intake Form)'!C30</f>
        <v>5</v>
      </c>
      <c r="D41" s="813">
        <f>150000+7000</f>
        <v>157000</v>
      </c>
      <c r="E41" s="852">
        <f t="shared" si="18"/>
        <v>785000</v>
      </c>
      <c r="F41" s="800"/>
      <c r="G41" s="798"/>
      <c r="H41" s="798"/>
      <c r="I41" s="798"/>
      <c r="J41" s="798"/>
      <c r="K41" s="798"/>
      <c r="L41" s="798"/>
      <c r="M41" s="798"/>
      <c r="N41" s="801"/>
      <c r="O41" s="801"/>
      <c r="P41" s="798"/>
      <c r="Q41" s="798"/>
      <c r="R41" s="798"/>
      <c r="S41" s="798"/>
      <c r="T41" s="798"/>
      <c r="U41" s="798"/>
      <c r="V41" s="798"/>
      <c r="W41" s="798"/>
      <c r="X41" s="798"/>
      <c r="Y41" s="798"/>
      <c r="Z41" s="798"/>
      <c r="AA41" s="798"/>
      <c r="AB41" s="798"/>
      <c r="AC41" s="798"/>
    </row>
    <row r="42" ht="14.25" customHeight="1" spans="1:29" x14ac:dyDescent="0.25">
      <c r="A42" s="798"/>
      <c r="B42" s="798" t="str">
        <f>'ToT (Intake Form)'!C32</f>
        <v>Dome Small</v>
      </c>
      <c r="C42" s="799">
        <f>'ToT (Intake Form)'!C33</f>
        <v>4</v>
      </c>
      <c r="D42" s="813">
        <f>(650*300)+7000</f>
        <v>202000</v>
      </c>
      <c r="E42" s="852">
        <f t="shared" si="18"/>
        <v>808000</v>
      </c>
      <c r="F42" s="800"/>
      <c r="G42" s="798"/>
      <c r="H42" s="798"/>
      <c r="I42" s="798"/>
      <c r="J42" s="798"/>
      <c r="K42" s="798"/>
      <c r="L42" s="798"/>
      <c r="M42" s="798"/>
      <c r="N42" s="801"/>
      <c r="O42" s="801"/>
      <c r="P42" s="798"/>
      <c r="Q42" s="798"/>
      <c r="R42" s="798"/>
      <c r="S42" s="798"/>
      <c r="T42" s="798"/>
      <c r="U42" s="798"/>
      <c r="V42" s="798"/>
      <c r="W42" s="798"/>
      <c r="X42" s="798"/>
      <c r="Y42" s="798"/>
      <c r="Z42" s="798"/>
      <c r="AA42" s="798"/>
      <c r="AB42" s="798"/>
      <c r="AC42" s="798"/>
    </row>
    <row r="43" ht="14.25" customHeight="1" spans="1:29" x14ac:dyDescent="0.25">
      <c r="A43" s="798"/>
      <c r="B43" s="798" t="str">
        <f>'ToT (Intake Form)'!C35</f>
        <v>Safari Tent Large </v>
      </c>
      <c r="C43" s="799">
        <f>'ToT (Intake Form)'!C36</f>
        <v>3</v>
      </c>
      <c r="D43" s="813">
        <f>150000+7000</f>
        <v>157000</v>
      </c>
      <c r="E43" s="852">
        <f t="shared" si="18"/>
        <v>471000</v>
      </c>
      <c r="F43" s="800"/>
      <c r="G43" s="798"/>
      <c r="H43" s="798"/>
      <c r="I43" s="798"/>
      <c r="J43" s="798"/>
      <c r="K43" s="798"/>
      <c r="L43" s="798"/>
      <c r="M43" s="798"/>
      <c r="N43" s="801"/>
      <c r="O43" s="801"/>
      <c r="P43" s="798"/>
      <c r="Q43" s="798"/>
      <c r="R43" s="798"/>
      <c r="S43" s="798"/>
      <c r="T43" s="798"/>
      <c r="U43" s="798"/>
      <c r="V43" s="798"/>
      <c r="W43" s="798"/>
      <c r="X43" s="798"/>
      <c r="Y43" s="798"/>
      <c r="Z43" s="798"/>
      <c r="AA43" s="798"/>
      <c r="AB43" s="798"/>
      <c r="AC43" s="798"/>
    </row>
    <row r="44" ht="14.25" customHeight="1" spans="1:29" x14ac:dyDescent="0.25">
      <c r="A44" s="798"/>
      <c r="B44" s="798" t="str">
        <f>'ToT (Intake Form)'!C38</f>
        <v>Safari Tent Medium</v>
      </c>
      <c r="C44" s="799">
        <f>'ToT (Intake Form)'!C39</f>
        <v>2</v>
      </c>
      <c r="D44" s="813">
        <f>(650*300)+7000</f>
        <v>202000</v>
      </c>
      <c r="E44" s="852">
        <f t="shared" si="18"/>
        <v>404000</v>
      </c>
      <c r="F44" s="800"/>
      <c r="G44" s="798"/>
      <c r="H44" s="798"/>
      <c r="I44" s="798"/>
      <c r="J44" s="798"/>
      <c r="K44" s="798"/>
      <c r="L44" s="798"/>
      <c r="M44" s="798"/>
      <c r="N44" s="801"/>
      <c r="O44" s="801"/>
      <c r="P44" s="798"/>
      <c r="Q44" s="798"/>
      <c r="R44" s="798"/>
      <c r="S44" s="798"/>
      <c r="T44" s="798"/>
      <c r="U44" s="798"/>
      <c r="V44" s="798"/>
      <c r="W44" s="798"/>
      <c r="X44" s="798"/>
      <c r="Y44" s="798"/>
      <c r="Z44" s="798"/>
      <c r="AA44" s="798"/>
      <c r="AB44" s="798"/>
      <c r="AC44" s="798"/>
    </row>
    <row r="45" ht="14.25" customHeight="1" spans="1:29" x14ac:dyDescent="0.25">
      <c r="A45" s="798"/>
      <c r="B45" s="853" t="str">
        <f>'ToT (Intake Form)'!C41</f>
        <v>USE FOR MONTHLY</v>
      </c>
      <c r="C45" s="854">
        <f>'ToT (Intake Form)'!C42</f>
        <v>0</v>
      </c>
      <c r="D45" s="821">
        <f>(35900)+50000+7000</f>
        <v>92900</v>
      </c>
      <c r="E45" s="855">
        <f t="shared" si="18"/>
        <v>0</v>
      </c>
      <c r="F45" s="856"/>
      <c r="G45" s="798"/>
      <c r="H45" s="798"/>
      <c r="I45" s="798"/>
      <c r="J45" s="798"/>
      <c r="K45" s="798"/>
      <c r="L45" s="798"/>
      <c r="M45" s="798"/>
      <c r="N45" s="801"/>
      <c r="O45" s="801"/>
      <c r="P45" s="798"/>
      <c r="Q45" s="798"/>
      <c r="R45" s="798"/>
      <c r="S45" s="798"/>
      <c r="T45" s="798"/>
      <c r="U45" s="798"/>
      <c r="V45" s="798"/>
      <c r="W45" s="798"/>
      <c r="X45" s="798"/>
      <c r="Y45" s="798"/>
      <c r="Z45" s="798"/>
      <c r="AA45" s="798"/>
      <c r="AB45" s="798"/>
      <c r="AC45" s="798"/>
    </row>
    <row r="46" ht="14.25" customHeight="1" spans="1:29" x14ac:dyDescent="0.25">
      <c r="A46" s="798"/>
      <c r="B46" s="828" t="s">
        <v>1218</v>
      </c>
      <c r="C46" s="842">
        <f>SUM(C39:C45)</f>
        <v>39</v>
      </c>
      <c r="D46" s="643">
        <f>E46/C46</f>
        <v>175461.53846153847</v>
      </c>
      <c r="E46" s="826">
        <f>SUM(E39:E45)</f>
        <v>6843000</v>
      </c>
      <c r="F46" s="800"/>
      <c r="G46" s="798"/>
      <c r="H46" s="798"/>
      <c r="I46" s="798"/>
      <c r="J46" s="798"/>
      <c r="K46" s="798"/>
      <c r="L46" s="798"/>
      <c r="M46" s="798"/>
      <c r="N46" s="801"/>
      <c r="O46" s="801"/>
      <c r="P46" s="798"/>
      <c r="Q46" s="798"/>
      <c r="R46" s="798"/>
      <c r="S46" s="798"/>
      <c r="T46" s="798"/>
      <c r="U46" s="798"/>
      <c r="V46" s="798"/>
      <c r="W46" s="798"/>
      <c r="X46" s="798"/>
      <c r="Y46" s="798"/>
      <c r="Z46" s="798"/>
      <c r="AA46" s="798"/>
      <c r="AB46" s="798"/>
      <c r="AC46" s="798"/>
    </row>
    <row r="47" ht="14.25" customHeight="1" spans="1:29" x14ac:dyDescent="0.25">
      <c r="A47" s="798"/>
      <c r="B47" s="828"/>
      <c r="C47" s="842"/>
      <c r="D47" s="643"/>
      <c r="E47" s="826"/>
      <c r="F47" s="800"/>
      <c r="G47" s="798"/>
      <c r="H47" s="798"/>
      <c r="I47" s="798"/>
      <c r="J47" s="798"/>
      <c r="K47" s="798"/>
      <c r="L47" s="798"/>
      <c r="M47" s="798"/>
      <c r="N47" s="801"/>
      <c r="O47" s="801"/>
      <c r="P47" s="798"/>
      <c r="Q47" s="798"/>
      <c r="R47" s="798"/>
      <c r="S47" s="798"/>
      <c r="T47" s="798"/>
      <c r="U47" s="798"/>
      <c r="V47" s="798"/>
      <c r="W47" s="798"/>
      <c r="X47" s="798"/>
      <c r="Y47" s="798"/>
      <c r="Z47" s="798"/>
      <c r="AA47" s="798"/>
      <c r="AB47" s="798"/>
      <c r="AC47" s="798"/>
    </row>
    <row r="48" ht="14.25" customHeight="1" spans="1:29" x14ac:dyDescent="0.25">
      <c r="A48" s="798"/>
      <c r="B48" s="845" t="s">
        <v>1219</v>
      </c>
      <c r="C48" s="846"/>
      <c r="D48" s="592"/>
      <c r="E48" s="847">
        <f>SUM(E36,E39:E45)</f>
        <v>8046826.425164999</v>
      </c>
      <c r="F48" s="848"/>
      <c r="G48" s="798"/>
      <c r="H48" s="798"/>
      <c r="I48" s="798"/>
      <c r="J48" s="798"/>
      <c r="K48" s="798"/>
      <c r="L48" s="798"/>
      <c r="M48" s="798"/>
      <c r="N48" s="801"/>
      <c r="O48" s="801"/>
      <c r="P48" s="798"/>
      <c r="Q48" s="798"/>
      <c r="R48" s="798"/>
      <c r="S48" s="798"/>
      <c r="T48" s="798"/>
      <c r="U48" s="798"/>
      <c r="V48" s="798"/>
      <c r="W48" s="798"/>
      <c r="X48" s="798"/>
      <c r="Y48" s="798"/>
      <c r="Z48" s="798"/>
      <c r="AA48" s="798"/>
      <c r="AB48" s="798"/>
      <c r="AC48" s="798"/>
    </row>
    <row r="49" ht="14.25" customHeight="1" spans="1:29" x14ac:dyDescent="0.25">
      <c r="A49" s="798"/>
      <c r="B49" s="798"/>
      <c r="C49" s="799"/>
      <c r="D49" s="814"/>
      <c r="E49" s="814"/>
      <c r="F49" s="800"/>
      <c r="G49" s="798"/>
      <c r="H49" s="798"/>
      <c r="I49" s="798"/>
      <c r="J49" s="798"/>
      <c r="K49" s="798"/>
      <c r="L49" s="798"/>
      <c r="M49" s="798"/>
      <c r="N49" s="801"/>
      <c r="O49" s="801"/>
      <c r="P49" s="798"/>
      <c r="Q49" s="798"/>
      <c r="R49" s="798"/>
      <c r="S49" s="798"/>
      <c r="T49" s="798"/>
      <c r="U49" s="798"/>
      <c r="V49" s="798"/>
      <c r="W49" s="798"/>
      <c r="X49" s="798"/>
      <c r="Y49" s="798"/>
      <c r="Z49" s="798"/>
      <c r="AA49" s="798"/>
      <c r="AB49" s="798"/>
      <c r="AC49" s="798"/>
    </row>
    <row r="50" ht="22.95" customHeight="1" spans="1:29" x14ac:dyDescent="0.25">
      <c r="A50" s="798"/>
      <c r="B50" s="857"/>
      <c r="C50" s="799"/>
      <c r="D50" s="814"/>
      <c r="E50" s="814"/>
      <c r="F50" s="800"/>
      <c r="G50" s="798"/>
      <c r="H50" s="798"/>
      <c r="I50" s="798"/>
      <c r="J50" s="798"/>
      <c r="K50" s="798"/>
      <c r="L50" s="798"/>
      <c r="M50" s="798"/>
      <c r="N50" s="801"/>
      <c r="O50" s="801"/>
      <c r="P50" s="798"/>
      <c r="Q50" s="798"/>
      <c r="R50" s="798"/>
      <c r="S50" s="798"/>
      <c r="T50" s="798"/>
      <c r="U50" s="798"/>
      <c r="V50" s="798"/>
      <c r="W50" s="798"/>
      <c r="X50" s="798"/>
      <c r="Y50" s="798"/>
      <c r="Z50" s="798"/>
      <c r="AA50" s="798"/>
      <c r="AB50" s="798"/>
      <c r="AC50" s="798"/>
    </row>
    <row r="51" ht="14.25" customHeight="1" spans="1:29" x14ac:dyDescent="0.25">
      <c r="A51" s="798"/>
      <c r="B51" s="798"/>
      <c r="C51" s="799"/>
      <c r="D51" s="814"/>
      <c r="E51" s="814"/>
      <c r="F51" s="800"/>
      <c r="G51" s="798"/>
      <c r="H51" s="798"/>
      <c r="I51" s="798"/>
      <c r="J51" s="798"/>
      <c r="K51" s="798"/>
      <c r="L51" s="798"/>
      <c r="M51" s="798"/>
      <c r="N51" s="801"/>
      <c r="O51" s="801"/>
      <c r="P51" s="798"/>
      <c r="Q51" s="798"/>
      <c r="R51" s="798"/>
      <c r="S51" s="798"/>
      <c r="T51" s="798"/>
      <c r="U51" s="798"/>
      <c r="V51" s="798"/>
      <c r="W51" s="798"/>
      <c r="X51" s="798"/>
      <c r="Y51" s="798"/>
      <c r="Z51" s="798"/>
      <c r="AA51" s="798"/>
      <c r="AB51" s="798"/>
      <c r="AC51" s="798"/>
    </row>
    <row r="52" ht="14.25" customHeight="1" spans="1:29" x14ac:dyDescent="0.25">
      <c r="A52" s="798"/>
      <c r="B52" s="798"/>
      <c r="C52" s="858"/>
      <c r="D52" s="814"/>
      <c r="E52" s="814"/>
      <c r="F52" s="800"/>
      <c r="G52" s="798"/>
      <c r="H52" s="798"/>
      <c r="I52" s="798"/>
      <c r="J52" s="798"/>
      <c r="K52" s="798"/>
      <c r="L52" s="798"/>
      <c r="M52" s="798"/>
      <c r="N52" s="801"/>
      <c r="O52" s="801"/>
      <c r="P52" s="798"/>
      <c r="Q52" s="798"/>
      <c r="R52" s="798"/>
      <c r="S52" s="798"/>
      <c r="T52" s="798"/>
      <c r="U52" s="798"/>
      <c r="V52" s="798"/>
      <c r="W52" s="798"/>
      <c r="X52" s="798"/>
      <c r="Y52" s="798"/>
      <c r="Z52" s="798"/>
      <c r="AA52" s="798"/>
      <c r="AB52" s="798"/>
      <c r="AC52" s="798"/>
    </row>
    <row r="53" ht="14.25" customHeight="1" spans="1:29" x14ac:dyDescent="0.25">
      <c r="A53" s="798"/>
      <c r="B53" s="828"/>
      <c r="C53" s="842"/>
      <c r="D53" s="826"/>
      <c r="E53" s="826"/>
      <c r="F53" s="800"/>
      <c r="G53" s="798"/>
      <c r="H53" s="798"/>
      <c r="I53" s="798"/>
      <c r="J53" s="798"/>
      <c r="K53" s="798"/>
      <c r="L53" s="798"/>
      <c r="M53" s="798"/>
      <c r="N53" s="801"/>
      <c r="O53" s="801"/>
      <c r="P53" s="798"/>
      <c r="Q53" s="798"/>
      <c r="R53" s="798"/>
      <c r="S53" s="798"/>
      <c r="T53" s="798"/>
      <c r="U53" s="798"/>
      <c r="V53" s="798"/>
      <c r="W53" s="798"/>
      <c r="X53" s="798"/>
      <c r="Y53" s="798"/>
      <c r="Z53" s="798"/>
      <c r="AA53" s="798"/>
      <c r="AB53" s="798"/>
      <c r="AC53" s="798"/>
    </row>
    <row r="54" ht="14.25" customHeight="1" spans="1:29" x14ac:dyDescent="0.25">
      <c r="A54" s="798"/>
      <c r="B54" s="828"/>
      <c r="C54" s="842"/>
      <c r="D54" s="826"/>
      <c r="E54" s="826"/>
      <c r="F54" s="800"/>
      <c r="G54" s="798"/>
      <c r="H54" s="798"/>
      <c r="I54" s="798"/>
      <c r="J54" s="798"/>
      <c r="K54" s="798"/>
      <c r="L54" s="798"/>
      <c r="M54" s="798"/>
      <c r="N54" s="801"/>
      <c r="O54" s="801"/>
      <c r="P54" s="798"/>
      <c r="Q54" s="798"/>
      <c r="R54" s="798"/>
      <c r="S54" s="798"/>
      <c r="T54" s="798"/>
      <c r="U54" s="798"/>
      <c r="V54" s="798"/>
      <c r="W54" s="798"/>
      <c r="X54" s="798"/>
      <c r="Y54" s="798"/>
      <c r="Z54" s="798"/>
      <c r="AA54" s="798"/>
      <c r="AB54" s="798"/>
      <c r="AC54" s="798"/>
    </row>
    <row r="55" ht="14.25" customHeight="1" spans="1:29" x14ac:dyDescent="0.25">
      <c r="A55" s="798"/>
      <c r="B55" s="828"/>
      <c r="C55" s="842"/>
      <c r="D55" s="826"/>
      <c r="E55" s="826"/>
      <c r="F55" s="800"/>
      <c r="G55" s="798"/>
      <c r="H55" s="798"/>
      <c r="I55" s="798"/>
      <c r="J55" s="798"/>
      <c r="K55" s="798"/>
      <c r="L55" s="798"/>
      <c r="M55" s="798"/>
      <c r="N55" s="801"/>
      <c r="O55" s="801"/>
      <c r="P55" s="798"/>
      <c r="Q55" s="798"/>
      <c r="R55" s="798"/>
      <c r="S55" s="798"/>
      <c r="T55" s="798"/>
      <c r="U55" s="798"/>
      <c r="V55" s="798"/>
      <c r="W55" s="798"/>
      <c r="X55" s="798"/>
      <c r="Y55" s="798"/>
      <c r="Z55" s="798"/>
      <c r="AA55" s="798"/>
      <c r="AB55" s="798"/>
      <c r="AC55" s="798"/>
    </row>
    <row r="56" ht="14.25" customHeight="1" spans="1:29" x14ac:dyDescent="0.25">
      <c r="A56" s="798"/>
      <c r="B56" s="798"/>
      <c r="C56" s="799"/>
      <c r="D56" s="814"/>
      <c r="E56" s="814"/>
      <c r="F56" s="800"/>
      <c r="G56" s="798"/>
      <c r="H56" s="798"/>
      <c r="I56" s="798"/>
      <c r="J56" s="798"/>
      <c r="K56" s="798"/>
      <c r="L56" s="798"/>
      <c r="M56" s="798"/>
      <c r="N56" s="801"/>
      <c r="O56" s="801"/>
      <c r="P56" s="798"/>
      <c r="Q56" s="798"/>
      <c r="R56" s="798"/>
      <c r="S56" s="798"/>
      <c r="T56" s="798"/>
      <c r="U56" s="798"/>
      <c r="V56" s="798"/>
      <c r="W56" s="798"/>
      <c r="X56" s="798"/>
      <c r="Y56" s="798"/>
      <c r="Z56" s="798"/>
      <c r="AA56" s="798"/>
      <c r="AB56" s="798"/>
      <c r="AC56" s="798"/>
    </row>
    <row r="57" ht="14.25" customHeight="1" spans="1:29" x14ac:dyDescent="0.25">
      <c r="A57" s="798"/>
      <c r="B57" s="798"/>
      <c r="C57" s="799"/>
      <c r="D57" s="859"/>
      <c r="E57" s="814"/>
      <c r="F57" s="800"/>
      <c r="G57" s="798"/>
      <c r="H57" s="798"/>
      <c r="I57" s="798"/>
      <c r="J57" s="798"/>
      <c r="K57" s="798"/>
      <c r="L57" s="798"/>
      <c r="M57" s="798"/>
      <c r="N57" s="801"/>
      <c r="O57" s="801"/>
      <c r="P57" s="798"/>
      <c r="Q57" s="798"/>
      <c r="R57" s="798"/>
      <c r="S57" s="798"/>
      <c r="T57" s="798"/>
      <c r="U57" s="798"/>
      <c r="V57" s="798"/>
      <c r="W57" s="798"/>
      <c r="X57" s="798"/>
      <c r="Y57" s="798"/>
      <c r="Z57" s="798"/>
      <c r="AA57" s="798"/>
      <c r="AB57" s="798"/>
      <c r="AC57" s="798"/>
    </row>
    <row r="58" ht="14.25" customHeight="1" spans="1:29" x14ac:dyDescent="0.25">
      <c r="A58" s="798"/>
      <c r="B58" s="798"/>
      <c r="C58" s="799"/>
      <c r="D58" s="859"/>
      <c r="E58" s="814"/>
      <c r="F58" s="800"/>
      <c r="G58" s="798"/>
      <c r="H58" s="798"/>
      <c r="I58" s="798"/>
      <c r="J58" s="798"/>
      <c r="K58" s="798"/>
      <c r="L58" s="798"/>
      <c r="M58" s="798"/>
      <c r="N58" s="801"/>
      <c r="O58" s="801"/>
      <c r="P58" s="798"/>
      <c r="Q58" s="798"/>
      <c r="R58" s="798"/>
      <c r="S58" s="798"/>
      <c r="T58" s="798"/>
      <c r="U58" s="798"/>
      <c r="V58" s="798"/>
      <c r="W58" s="798"/>
      <c r="X58" s="798"/>
      <c r="Y58" s="798"/>
      <c r="Z58" s="798"/>
      <c r="AA58" s="798"/>
      <c r="AB58" s="798"/>
      <c r="AC58" s="798"/>
    </row>
    <row r="59" ht="14.25" customHeight="1" spans="1:29" x14ac:dyDescent="0.25">
      <c r="A59" s="798"/>
      <c r="B59" s="828"/>
      <c r="C59" s="842"/>
      <c r="D59" s="826"/>
      <c r="E59" s="826"/>
      <c r="F59" s="800"/>
      <c r="G59" s="798"/>
      <c r="H59" s="798"/>
      <c r="I59" s="798"/>
      <c r="J59" s="798"/>
      <c r="K59" s="798"/>
      <c r="L59" s="798"/>
      <c r="M59" s="798"/>
      <c r="N59" s="801"/>
      <c r="O59" s="801"/>
      <c r="P59" s="798"/>
      <c r="Q59" s="798"/>
      <c r="R59" s="798"/>
      <c r="S59" s="798"/>
      <c r="T59" s="798"/>
      <c r="U59" s="798"/>
      <c r="V59" s="798"/>
      <c r="W59" s="798"/>
      <c r="X59" s="798"/>
      <c r="Y59" s="798"/>
      <c r="Z59" s="798"/>
      <c r="AA59" s="798"/>
      <c r="AB59" s="798"/>
      <c r="AC59" s="798"/>
    </row>
    <row r="60" ht="14.25" customHeight="1" spans="1:29" x14ac:dyDescent="0.25">
      <c r="A60" s="798"/>
      <c r="B60" s="798"/>
      <c r="C60" s="799"/>
      <c r="D60" s="814"/>
      <c r="E60" s="814"/>
      <c r="F60" s="800"/>
      <c r="G60" s="798"/>
      <c r="H60" s="798"/>
      <c r="I60" s="798"/>
      <c r="J60" s="798"/>
      <c r="K60" s="798"/>
      <c r="L60" s="798"/>
      <c r="M60" s="798"/>
      <c r="N60" s="801"/>
      <c r="O60" s="801"/>
      <c r="P60" s="798"/>
      <c r="Q60" s="798"/>
      <c r="R60" s="798"/>
      <c r="S60" s="798"/>
      <c r="T60" s="798"/>
      <c r="U60" s="798"/>
      <c r="V60" s="798"/>
      <c r="W60" s="798"/>
      <c r="X60" s="798"/>
      <c r="Y60" s="798"/>
      <c r="Z60" s="798"/>
      <c r="AA60" s="798"/>
      <c r="AB60" s="798"/>
      <c r="AC60" s="798"/>
    </row>
    <row r="61" ht="14.25" customHeight="1" spans="1:29" x14ac:dyDescent="0.25">
      <c r="A61" s="798"/>
      <c r="B61" s="798"/>
      <c r="C61" s="799"/>
      <c r="D61" s="814"/>
      <c r="E61" s="814"/>
      <c r="F61" s="800"/>
      <c r="G61" s="798"/>
      <c r="H61" s="798"/>
      <c r="I61" s="798"/>
      <c r="J61" s="798"/>
      <c r="K61" s="798"/>
      <c r="L61" s="798"/>
      <c r="M61" s="798"/>
      <c r="N61" s="801"/>
      <c r="O61" s="801"/>
      <c r="P61" s="798"/>
      <c r="Q61" s="798"/>
      <c r="R61" s="798"/>
      <c r="S61" s="798"/>
      <c r="T61" s="798"/>
      <c r="U61" s="798"/>
      <c r="V61" s="798"/>
      <c r="W61" s="798"/>
      <c r="X61" s="798"/>
      <c r="Y61" s="798"/>
      <c r="Z61" s="798"/>
      <c r="AA61" s="798"/>
      <c r="AB61" s="798"/>
      <c r="AC61" s="798"/>
    </row>
    <row r="62" ht="14.25" customHeight="1" spans="1:29" x14ac:dyDescent="0.25">
      <c r="A62" s="798"/>
      <c r="B62" s="798"/>
      <c r="C62" s="799"/>
      <c r="D62" s="814"/>
      <c r="E62" s="814"/>
      <c r="F62" s="800"/>
      <c r="G62" s="798"/>
      <c r="H62" s="798"/>
      <c r="I62" s="798"/>
      <c r="J62" s="798"/>
      <c r="K62" s="798"/>
      <c r="L62" s="798"/>
      <c r="M62" s="798"/>
      <c r="N62" s="801"/>
      <c r="O62" s="801"/>
      <c r="P62" s="798"/>
      <c r="Q62" s="798"/>
      <c r="R62" s="798"/>
      <c r="S62" s="798"/>
      <c r="T62" s="798"/>
      <c r="U62" s="798"/>
      <c r="V62" s="798"/>
      <c r="W62" s="798"/>
      <c r="X62" s="798"/>
      <c r="Y62" s="798"/>
      <c r="Z62" s="798"/>
      <c r="AA62" s="798"/>
      <c r="AB62" s="798"/>
      <c r="AC62" s="798"/>
    </row>
    <row r="63" ht="14.25" customHeight="1" spans="1:29" x14ac:dyDescent="0.25">
      <c r="A63" s="798"/>
      <c r="B63" s="828"/>
      <c r="C63" s="842"/>
      <c r="D63" s="826"/>
      <c r="E63" s="826"/>
      <c r="F63" s="800"/>
      <c r="G63" s="798"/>
      <c r="H63" s="798"/>
      <c r="I63" s="798"/>
      <c r="J63" s="798"/>
      <c r="K63" s="798"/>
      <c r="L63" s="798"/>
      <c r="M63" s="798"/>
      <c r="N63" s="801"/>
      <c r="O63" s="801"/>
      <c r="P63" s="798"/>
      <c r="Q63" s="798"/>
      <c r="R63" s="798"/>
      <c r="S63" s="798"/>
      <c r="T63" s="798"/>
      <c r="U63" s="798"/>
      <c r="V63" s="798"/>
      <c r="W63" s="798"/>
      <c r="X63" s="798"/>
      <c r="Y63" s="798"/>
      <c r="Z63" s="798"/>
      <c r="AA63" s="798"/>
      <c r="AB63" s="798"/>
      <c r="AC63" s="798"/>
    </row>
    <row r="64" ht="14.25" customHeight="1" spans="1:29" x14ac:dyDescent="0.25">
      <c r="A64" s="798"/>
      <c r="B64" s="828"/>
      <c r="C64" s="842"/>
      <c r="D64" s="826"/>
      <c r="E64" s="826"/>
      <c r="F64" s="800"/>
      <c r="G64" s="798"/>
      <c r="H64" s="798"/>
      <c r="I64" s="798"/>
      <c r="J64" s="798"/>
      <c r="K64" s="798"/>
      <c r="L64" s="798"/>
      <c r="M64" s="798"/>
      <c r="N64" s="801"/>
      <c r="O64" s="801"/>
      <c r="P64" s="798"/>
      <c r="Q64" s="798"/>
      <c r="R64" s="798"/>
      <c r="S64" s="798"/>
      <c r="T64" s="798"/>
      <c r="U64" s="798"/>
      <c r="V64" s="798"/>
      <c r="W64" s="798"/>
      <c r="X64" s="798"/>
      <c r="Y64" s="798"/>
      <c r="Z64" s="798"/>
      <c r="AA64" s="798"/>
      <c r="AB64" s="798"/>
      <c r="AC64" s="798"/>
    </row>
    <row r="65" ht="9" customHeight="1" spans="1:29" x14ac:dyDescent="0.25">
      <c r="A65" s="798"/>
      <c r="B65" s="179"/>
      <c r="C65" s="860"/>
      <c r="D65" s="815"/>
      <c r="E65" s="815"/>
      <c r="F65" s="861"/>
      <c r="G65" s="818"/>
      <c r="H65" s="179"/>
      <c r="I65" s="179"/>
      <c r="J65" s="798"/>
      <c r="K65" s="798"/>
      <c r="L65" s="798"/>
      <c r="M65" s="798"/>
      <c r="N65" s="801"/>
      <c r="O65" s="801"/>
      <c r="P65" s="798"/>
      <c r="Q65" s="798"/>
      <c r="R65" s="798"/>
      <c r="S65" s="798"/>
      <c r="T65" s="798"/>
      <c r="U65" s="798"/>
      <c r="V65" s="798"/>
      <c r="W65" s="798"/>
      <c r="X65" s="798"/>
      <c r="Y65" s="798"/>
      <c r="Z65" s="798"/>
      <c r="AA65" s="798"/>
      <c r="AB65" s="798"/>
      <c r="AC65" s="798"/>
    </row>
    <row r="66" ht="14.25" customHeight="1" spans="1:29" x14ac:dyDescent="0.25">
      <c r="A66" s="798"/>
      <c r="B66" s="498"/>
      <c r="C66" s="515"/>
      <c r="D66" s="515"/>
      <c r="E66" s="515"/>
      <c r="F66" s="515"/>
      <c r="G66" s="515"/>
      <c r="H66" s="179"/>
      <c r="I66" s="179"/>
      <c r="J66" s="798"/>
      <c r="K66" s="798"/>
      <c r="L66" s="798"/>
      <c r="M66" s="798"/>
      <c r="N66" s="801"/>
      <c r="O66" s="801"/>
      <c r="P66" s="798"/>
      <c r="Q66" s="798"/>
      <c r="R66" s="798"/>
      <c r="S66" s="798"/>
      <c r="T66" s="798"/>
      <c r="U66" s="798"/>
      <c r="V66" s="798"/>
      <c r="W66" s="798"/>
      <c r="X66" s="798"/>
      <c r="Y66" s="798"/>
      <c r="Z66" s="798"/>
      <c r="AA66" s="798"/>
      <c r="AB66" s="798"/>
      <c r="AC66" s="798"/>
    </row>
    <row r="67" ht="14.25" customHeight="1" spans="1:29" x14ac:dyDescent="0.25">
      <c r="A67" s="798"/>
      <c r="B67" s="857"/>
      <c r="C67" s="803"/>
      <c r="D67" s="803"/>
      <c r="E67" s="803"/>
      <c r="F67" s="498"/>
      <c r="G67" s="857"/>
      <c r="H67" s="179"/>
      <c r="I67" s="179"/>
      <c r="J67" s="798"/>
      <c r="K67" s="798"/>
      <c r="L67" s="798"/>
      <c r="M67" s="798"/>
      <c r="N67" s="801"/>
      <c r="O67" s="801"/>
      <c r="P67" s="798"/>
      <c r="Q67" s="798"/>
      <c r="R67" s="798"/>
      <c r="S67" s="798"/>
      <c r="T67" s="798"/>
      <c r="U67" s="798"/>
      <c r="V67" s="798"/>
      <c r="W67" s="798"/>
      <c r="X67" s="798"/>
      <c r="Y67" s="798"/>
      <c r="Z67" s="798"/>
      <c r="AA67" s="798"/>
      <c r="AB67" s="798"/>
      <c r="AC67" s="798"/>
    </row>
    <row r="68" ht="14.25" customHeight="1" spans="1:29" x14ac:dyDescent="0.25">
      <c r="A68" s="798"/>
      <c r="B68" s="849"/>
      <c r="C68" s="860"/>
      <c r="D68" s="815"/>
      <c r="E68" s="815"/>
      <c r="F68" s="861"/>
      <c r="G68" s="862"/>
      <c r="H68" s="179"/>
      <c r="I68" s="179"/>
      <c r="J68" s="798"/>
      <c r="K68" s="798"/>
      <c r="L68" s="798"/>
      <c r="M68" s="798"/>
      <c r="N68" s="801"/>
      <c r="O68" s="801"/>
      <c r="P68" s="798"/>
      <c r="Q68" s="798"/>
      <c r="R68" s="798"/>
      <c r="S68" s="798"/>
      <c r="T68" s="798"/>
      <c r="U68" s="798"/>
      <c r="V68" s="798"/>
      <c r="W68" s="798"/>
      <c r="X68" s="798"/>
      <c r="Y68" s="798"/>
      <c r="Z68" s="798"/>
      <c r="AA68" s="798"/>
      <c r="AB68" s="798"/>
      <c r="AC68" s="798"/>
    </row>
    <row r="69" ht="14.25" customHeight="1" spans="1:29" x14ac:dyDescent="0.25">
      <c r="A69" s="798"/>
      <c r="B69" s="849"/>
      <c r="C69" s="860"/>
      <c r="D69" s="815"/>
      <c r="E69" s="815"/>
      <c r="F69" s="861"/>
      <c r="G69" s="862"/>
      <c r="H69" s="179"/>
      <c r="I69" s="179"/>
      <c r="J69" s="798"/>
      <c r="K69" s="798"/>
      <c r="L69" s="798"/>
      <c r="M69" s="798"/>
      <c r="N69" s="801"/>
      <c r="O69" s="801"/>
      <c r="P69" s="798"/>
      <c r="Q69" s="798"/>
      <c r="R69" s="798"/>
      <c r="S69" s="798"/>
      <c r="T69" s="798"/>
      <c r="U69" s="798"/>
      <c r="V69" s="798"/>
      <c r="W69" s="798"/>
      <c r="X69" s="798"/>
      <c r="Y69" s="798"/>
      <c r="Z69" s="798"/>
      <c r="AA69" s="798"/>
      <c r="AB69" s="798"/>
      <c r="AC69" s="798"/>
    </row>
    <row r="70" ht="14.25" customHeight="1" spans="1:29" x14ac:dyDescent="0.25">
      <c r="A70" s="798"/>
      <c r="B70" s="849"/>
      <c r="C70" s="860"/>
      <c r="D70" s="815"/>
      <c r="E70" s="815"/>
      <c r="F70" s="861"/>
      <c r="G70" s="862"/>
      <c r="H70" s="179"/>
      <c r="I70" s="179"/>
      <c r="J70" s="798"/>
      <c r="K70" s="798"/>
      <c r="L70" s="798"/>
      <c r="M70" s="798"/>
      <c r="N70" s="801"/>
      <c r="O70" s="801"/>
      <c r="P70" s="798"/>
      <c r="Q70" s="798"/>
      <c r="R70" s="798"/>
      <c r="S70" s="798"/>
      <c r="T70" s="798"/>
      <c r="U70" s="798"/>
      <c r="V70" s="798"/>
      <c r="W70" s="798"/>
      <c r="X70" s="798"/>
      <c r="Y70" s="798"/>
      <c r="Z70" s="798"/>
      <c r="AA70" s="798"/>
      <c r="AB70" s="798"/>
      <c r="AC70" s="798"/>
    </row>
    <row r="71" ht="14.25" customHeight="1" spans="1:29" x14ac:dyDescent="0.25">
      <c r="A71" s="798"/>
      <c r="B71" s="849"/>
      <c r="C71" s="860"/>
      <c r="D71" s="815"/>
      <c r="E71" s="815"/>
      <c r="F71" s="861"/>
      <c r="G71" s="862"/>
      <c r="H71" s="179"/>
      <c r="I71" s="179"/>
      <c r="J71" s="798"/>
      <c r="K71" s="798"/>
      <c r="L71" s="798"/>
      <c r="M71" s="798"/>
      <c r="N71" s="801"/>
      <c r="O71" s="801"/>
      <c r="P71" s="798"/>
      <c r="Q71" s="798"/>
      <c r="R71" s="798"/>
      <c r="S71" s="798"/>
      <c r="T71" s="798"/>
      <c r="U71" s="798"/>
      <c r="V71" s="798"/>
      <c r="W71" s="798"/>
      <c r="X71" s="798"/>
      <c r="Y71" s="798"/>
      <c r="Z71" s="798"/>
      <c r="AA71" s="798"/>
      <c r="AB71" s="798"/>
      <c r="AC71" s="798"/>
    </row>
    <row r="72" ht="14.25" customHeight="1" spans="1:29" x14ac:dyDescent="0.25">
      <c r="A72" s="798"/>
      <c r="B72" s="849"/>
      <c r="C72" s="860"/>
      <c r="D72" s="815"/>
      <c r="E72" s="815"/>
      <c r="F72" s="861"/>
      <c r="G72" s="862"/>
      <c r="H72" s="179"/>
      <c r="I72" s="179"/>
      <c r="J72" s="798"/>
      <c r="K72" s="798"/>
      <c r="L72" s="798"/>
      <c r="M72" s="798"/>
      <c r="N72" s="801"/>
      <c r="O72" s="801"/>
      <c r="P72" s="798"/>
      <c r="Q72" s="798"/>
      <c r="R72" s="798"/>
      <c r="S72" s="798"/>
      <c r="T72" s="798"/>
      <c r="U72" s="798"/>
      <c r="V72" s="798"/>
      <c r="W72" s="798"/>
      <c r="X72" s="798"/>
      <c r="Y72" s="798"/>
      <c r="Z72" s="798"/>
      <c r="AA72" s="798"/>
      <c r="AB72" s="798"/>
      <c r="AC72" s="798"/>
    </row>
    <row r="73" ht="14.25" customHeight="1" spans="1:29" x14ac:dyDescent="0.25">
      <c r="A73" s="798"/>
      <c r="B73" s="849"/>
      <c r="C73" s="860"/>
      <c r="D73" s="815"/>
      <c r="E73" s="815"/>
      <c r="F73" s="861"/>
      <c r="G73" s="863"/>
      <c r="H73" s="179"/>
      <c r="I73" s="179"/>
      <c r="J73" s="798"/>
      <c r="K73" s="798"/>
      <c r="L73" s="798"/>
      <c r="M73" s="798"/>
      <c r="N73" s="801"/>
      <c r="O73" s="801"/>
      <c r="P73" s="798"/>
      <c r="Q73" s="798"/>
      <c r="R73" s="798"/>
      <c r="S73" s="798"/>
      <c r="T73" s="798"/>
      <c r="U73" s="798"/>
      <c r="V73" s="798"/>
      <c r="W73" s="798"/>
      <c r="X73" s="798"/>
      <c r="Y73" s="798"/>
      <c r="Z73" s="798"/>
      <c r="AA73" s="798"/>
      <c r="AB73" s="798"/>
      <c r="AC73" s="798"/>
    </row>
    <row r="74" ht="14.25" customHeight="1" spans="1:29" x14ac:dyDescent="0.25">
      <c r="A74" s="798"/>
      <c r="B74" s="849"/>
      <c r="C74" s="860"/>
      <c r="D74" s="815"/>
      <c r="E74" s="815"/>
      <c r="F74" s="861"/>
      <c r="G74" s="863"/>
      <c r="H74" s="179"/>
      <c r="I74" s="179"/>
      <c r="J74" s="798"/>
      <c r="K74" s="798"/>
      <c r="L74" s="798"/>
      <c r="M74" s="798"/>
      <c r="N74" s="801"/>
      <c r="O74" s="801"/>
      <c r="P74" s="798"/>
      <c r="Q74" s="798"/>
      <c r="R74" s="798"/>
      <c r="S74" s="798"/>
      <c r="T74" s="798"/>
      <c r="U74" s="798"/>
      <c r="V74" s="798"/>
      <c r="W74" s="798"/>
      <c r="X74" s="798"/>
      <c r="Y74" s="798"/>
      <c r="Z74" s="798"/>
      <c r="AA74" s="798"/>
      <c r="AB74" s="798"/>
      <c r="AC74" s="798"/>
    </row>
    <row r="75" ht="14.25" customHeight="1" spans="1:29" x14ac:dyDescent="0.25">
      <c r="A75" s="798"/>
      <c r="B75" s="849"/>
      <c r="C75" s="860"/>
      <c r="D75" s="815"/>
      <c r="E75" s="815"/>
      <c r="F75" s="861"/>
      <c r="G75" s="863"/>
      <c r="H75" s="179"/>
      <c r="I75" s="179"/>
      <c r="J75" s="798"/>
      <c r="K75" s="798"/>
      <c r="L75" s="798"/>
      <c r="M75" s="798"/>
      <c r="N75" s="801"/>
      <c r="O75" s="801"/>
      <c r="P75" s="798"/>
      <c r="Q75" s="798"/>
      <c r="R75" s="798"/>
      <c r="S75" s="798"/>
      <c r="T75" s="798"/>
      <c r="U75" s="798"/>
      <c r="V75" s="798"/>
      <c r="W75" s="798"/>
      <c r="X75" s="798"/>
      <c r="Y75" s="798"/>
      <c r="Z75" s="798"/>
      <c r="AA75" s="798"/>
      <c r="AB75" s="798"/>
      <c r="AC75" s="798"/>
    </row>
    <row r="76" ht="14.25" customHeight="1" spans="1:29" x14ac:dyDescent="0.25">
      <c r="A76" s="798"/>
      <c r="B76" s="849"/>
      <c r="C76" s="860"/>
      <c r="D76" s="815"/>
      <c r="E76" s="815"/>
      <c r="F76" s="861"/>
      <c r="G76" s="862"/>
      <c r="H76" s="179"/>
      <c r="I76" s="179"/>
      <c r="J76" s="798"/>
      <c r="K76" s="798"/>
      <c r="L76" s="798"/>
      <c r="M76" s="798"/>
      <c r="N76" s="801"/>
      <c r="O76" s="801"/>
      <c r="P76" s="798"/>
      <c r="Q76" s="798"/>
      <c r="R76" s="798"/>
      <c r="S76" s="798"/>
      <c r="T76" s="798"/>
      <c r="U76" s="798"/>
      <c r="V76" s="798"/>
      <c r="W76" s="798"/>
      <c r="X76" s="798"/>
      <c r="Y76" s="798"/>
      <c r="Z76" s="798"/>
      <c r="AA76" s="798"/>
      <c r="AB76" s="798"/>
      <c r="AC76" s="798"/>
    </row>
    <row r="77" ht="14.25" customHeight="1" spans="1:29" x14ac:dyDescent="0.25">
      <c r="A77" s="798"/>
      <c r="B77" s="849"/>
      <c r="C77" s="860"/>
      <c r="D77" s="815"/>
      <c r="E77" s="815"/>
      <c r="F77" s="861"/>
      <c r="G77" s="862"/>
      <c r="H77" s="179"/>
      <c r="I77" s="179"/>
      <c r="J77" s="798"/>
      <c r="K77" s="798"/>
      <c r="L77" s="798"/>
      <c r="M77" s="798"/>
      <c r="N77" s="801"/>
      <c r="O77" s="801"/>
      <c r="P77" s="798"/>
      <c r="Q77" s="798"/>
      <c r="R77" s="798"/>
      <c r="S77" s="798"/>
      <c r="T77" s="798"/>
      <c r="U77" s="798"/>
      <c r="V77" s="798"/>
      <c r="W77" s="798"/>
      <c r="X77" s="798"/>
      <c r="Y77" s="798"/>
      <c r="Z77" s="798"/>
      <c r="AA77" s="798"/>
      <c r="AB77" s="798"/>
      <c r="AC77" s="798"/>
    </row>
    <row r="78" ht="14.25" customHeight="1" spans="1:29" x14ac:dyDescent="0.25">
      <c r="A78" s="798"/>
      <c r="B78" s="857"/>
      <c r="C78" s="803"/>
      <c r="D78" s="864"/>
      <c r="E78" s="864"/>
      <c r="F78" s="865"/>
      <c r="G78" s="857"/>
      <c r="H78" s="179"/>
      <c r="I78" s="179"/>
      <c r="J78" s="798"/>
      <c r="K78" s="798"/>
      <c r="L78" s="798"/>
      <c r="M78" s="798"/>
      <c r="N78" s="801"/>
      <c r="O78" s="801"/>
      <c r="P78" s="798"/>
      <c r="Q78" s="798"/>
      <c r="R78" s="798"/>
      <c r="S78" s="798"/>
      <c r="T78" s="798"/>
      <c r="U78" s="798"/>
      <c r="V78" s="798"/>
      <c r="W78" s="798"/>
      <c r="X78" s="798"/>
      <c r="Y78" s="798"/>
      <c r="Z78" s="798"/>
      <c r="AA78" s="798"/>
      <c r="AB78" s="798"/>
      <c r="AC78" s="798"/>
    </row>
    <row r="79" ht="14.25" customHeight="1" spans="1:29" x14ac:dyDescent="0.25">
      <c r="A79" s="798"/>
      <c r="B79" s="179"/>
      <c r="C79" s="860"/>
      <c r="D79" s="860"/>
      <c r="E79" s="860"/>
      <c r="F79" s="866"/>
      <c r="G79" s="179"/>
      <c r="H79" s="179"/>
      <c r="I79" s="179"/>
      <c r="J79" s="798"/>
      <c r="K79" s="798"/>
      <c r="L79" s="798"/>
      <c r="M79" s="798"/>
      <c r="N79" s="801"/>
      <c r="O79" s="801"/>
      <c r="P79" s="798"/>
      <c r="Q79" s="798"/>
      <c r="R79" s="798"/>
      <c r="S79" s="798"/>
      <c r="T79" s="798"/>
      <c r="U79" s="798"/>
      <c r="V79" s="798"/>
      <c r="W79" s="798"/>
      <c r="X79" s="798"/>
      <c r="Y79" s="798"/>
      <c r="Z79" s="798"/>
      <c r="AA79" s="798"/>
      <c r="AB79" s="798"/>
      <c r="AC79" s="798"/>
    </row>
    <row r="80" ht="14.25" customHeight="1" spans="1:29" x14ac:dyDescent="0.25">
      <c r="A80" s="798"/>
      <c r="B80" s="857"/>
      <c r="C80" s="803"/>
      <c r="D80" s="860"/>
      <c r="E80" s="860"/>
      <c r="F80" s="866"/>
      <c r="G80" s="179"/>
      <c r="H80" s="179"/>
      <c r="I80" s="179"/>
      <c r="J80" s="798"/>
      <c r="K80" s="798"/>
      <c r="L80" s="798"/>
      <c r="M80" s="798"/>
      <c r="N80" s="801"/>
      <c r="O80" s="801"/>
      <c r="P80" s="798"/>
      <c r="Q80" s="798"/>
      <c r="R80" s="798"/>
      <c r="S80" s="798"/>
      <c r="T80" s="798"/>
      <c r="U80" s="798"/>
      <c r="V80" s="798"/>
      <c r="W80" s="798"/>
      <c r="X80" s="798"/>
      <c r="Y80" s="798"/>
      <c r="Z80" s="798"/>
      <c r="AA80" s="798"/>
      <c r="AB80" s="798"/>
      <c r="AC80" s="798"/>
    </row>
    <row r="81" ht="14.25" customHeight="1" spans="1:29" x14ac:dyDescent="0.25">
      <c r="A81" s="798"/>
      <c r="B81" s="849"/>
      <c r="C81" s="860"/>
      <c r="D81" s="815"/>
      <c r="E81" s="860"/>
      <c r="F81" s="866"/>
      <c r="G81" s="179"/>
      <c r="H81" s="179"/>
      <c r="I81" s="179"/>
      <c r="J81" s="798"/>
      <c r="K81" s="798"/>
      <c r="L81" s="798"/>
      <c r="M81" s="798"/>
      <c r="N81" s="801"/>
      <c r="O81" s="801"/>
      <c r="P81" s="798"/>
      <c r="Q81" s="798"/>
      <c r="R81" s="798"/>
      <c r="S81" s="798"/>
      <c r="T81" s="798"/>
      <c r="U81" s="798"/>
      <c r="V81" s="798"/>
      <c r="W81" s="798"/>
      <c r="X81" s="798"/>
      <c r="Y81" s="798"/>
      <c r="Z81" s="798"/>
      <c r="AA81" s="798"/>
      <c r="AB81" s="798"/>
      <c r="AC81" s="798"/>
    </row>
    <row r="82" ht="14.25" customHeight="1" spans="1:29" x14ac:dyDescent="0.25">
      <c r="A82" s="798"/>
      <c r="B82" s="867"/>
      <c r="C82" s="799"/>
      <c r="D82" s="814"/>
      <c r="E82" s="799"/>
      <c r="F82" s="800"/>
      <c r="G82" s="798"/>
      <c r="H82" s="798"/>
      <c r="I82" s="798"/>
      <c r="J82" s="798"/>
      <c r="K82" s="798"/>
      <c r="L82" s="798"/>
      <c r="M82" s="798"/>
      <c r="N82" s="801"/>
      <c r="O82" s="801"/>
      <c r="P82" s="798"/>
      <c r="Q82" s="798"/>
      <c r="R82" s="798"/>
      <c r="S82" s="798"/>
      <c r="T82" s="798"/>
      <c r="U82" s="798"/>
      <c r="V82" s="798"/>
      <c r="W82" s="798"/>
      <c r="X82" s="798"/>
      <c r="Y82" s="798"/>
      <c r="Z82" s="798"/>
      <c r="AA82" s="798"/>
      <c r="AB82" s="798"/>
      <c r="AC82" s="798"/>
    </row>
    <row r="83" ht="14.25" customHeight="1" spans="1:29" x14ac:dyDescent="0.25">
      <c r="A83" s="798"/>
      <c r="B83" s="867"/>
      <c r="C83" s="799"/>
      <c r="D83" s="814"/>
      <c r="E83" s="799"/>
      <c r="F83" s="800"/>
      <c r="G83" s="798"/>
      <c r="H83" s="798"/>
      <c r="I83" s="798"/>
      <c r="J83" s="798"/>
      <c r="K83" s="798"/>
      <c r="L83" s="798"/>
      <c r="M83" s="798"/>
      <c r="N83" s="801"/>
      <c r="O83" s="801"/>
      <c r="P83" s="798"/>
      <c r="Q83" s="798"/>
      <c r="R83" s="798"/>
      <c r="S83" s="798"/>
      <c r="T83" s="798"/>
      <c r="U83" s="798"/>
      <c r="V83" s="798"/>
      <c r="W83" s="798"/>
      <c r="X83" s="798"/>
      <c r="Y83" s="798"/>
      <c r="Z83" s="798"/>
      <c r="AA83" s="798"/>
      <c r="AB83" s="798"/>
      <c r="AC83" s="798"/>
    </row>
    <row r="84" ht="14.25" customHeight="1" spans="1:29" x14ac:dyDescent="0.25">
      <c r="A84" s="798"/>
      <c r="B84" s="867"/>
      <c r="C84" s="799"/>
      <c r="D84" s="814"/>
      <c r="E84" s="799"/>
      <c r="F84" s="800"/>
      <c r="G84" s="798"/>
      <c r="H84" s="798"/>
      <c r="I84" s="798"/>
      <c r="J84" s="798"/>
      <c r="K84" s="798"/>
      <c r="L84" s="798"/>
      <c r="M84" s="798"/>
      <c r="N84" s="801"/>
      <c r="O84" s="801"/>
      <c r="P84" s="798"/>
      <c r="Q84" s="798"/>
      <c r="R84" s="798"/>
      <c r="S84" s="798"/>
      <c r="T84" s="798"/>
      <c r="U84" s="798"/>
      <c r="V84" s="798"/>
      <c r="W84" s="798"/>
      <c r="X84" s="798"/>
      <c r="Y84" s="798"/>
      <c r="Z84" s="798"/>
      <c r="AA84" s="798"/>
      <c r="AB84" s="798"/>
      <c r="AC84" s="798"/>
    </row>
    <row r="85" ht="14.25" customHeight="1" spans="1:29" x14ac:dyDescent="0.25">
      <c r="A85" s="798"/>
      <c r="B85" s="867"/>
      <c r="C85" s="799"/>
      <c r="D85" s="814"/>
      <c r="E85" s="799"/>
      <c r="F85" s="800"/>
      <c r="G85" s="798"/>
      <c r="H85" s="798"/>
      <c r="I85" s="798"/>
      <c r="J85" s="798"/>
      <c r="K85" s="798"/>
      <c r="L85" s="798"/>
      <c r="M85" s="798"/>
      <c r="N85" s="801"/>
      <c r="O85" s="801"/>
      <c r="P85" s="798"/>
      <c r="Q85" s="798"/>
      <c r="R85" s="798"/>
      <c r="S85" s="798"/>
      <c r="T85" s="798"/>
      <c r="U85" s="798"/>
      <c r="V85" s="798"/>
      <c r="W85" s="798"/>
      <c r="X85" s="798"/>
      <c r="Y85" s="798"/>
      <c r="Z85" s="798"/>
      <c r="AA85" s="798"/>
      <c r="AB85" s="798"/>
      <c r="AC85" s="798"/>
    </row>
    <row r="86" ht="14.25" customHeight="1" spans="1:29" x14ac:dyDescent="0.25">
      <c r="A86" s="798"/>
      <c r="B86" s="828"/>
      <c r="C86" s="842"/>
      <c r="D86" s="826"/>
      <c r="E86" s="799"/>
      <c r="F86" s="800"/>
      <c r="G86" s="798"/>
      <c r="H86" s="798"/>
      <c r="I86" s="798"/>
      <c r="J86" s="798"/>
      <c r="K86" s="798"/>
      <c r="L86" s="798"/>
      <c r="M86" s="798"/>
      <c r="N86" s="801"/>
      <c r="O86" s="801"/>
      <c r="P86" s="798"/>
      <c r="Q86" s="798"/>
      <c r="R86" s="798"/>
      <c r="S86" s="798"/>
      <c r="T86" s="798"/>
      <c r="U86" s="798"/>
      <c r="V86" s="798"/>
      <c r="W86" s="798"/>
      <c r="X86" s="798"/>
      <c r="Y86" s="798"/>
      <c r="Z86" s="798"/>
      <c r="AA86" s="798"/>
      <c r="AB86" s="798"/>
      <c r="AC86" s="798"/>
    </row>
    <row r="87" ht="14.25" customHeight="1" spans="1:29" x14ac:dyDescent="0.25">
      <c r="A87" s="798"/>
      <c r="B87" s="798"/>
      <c r="C87" s="799"/>
      <c r="D87" s="799"/>
      <c r="E87" s="799"/>
      <c r="F87" s="800"/>
      <c r="G87" s="798"/>
      <c r="H87" s="798"/>
      <c r="I87" s="798"/>
      <c r="J87" s="798"/>
      <c r="K87" s="798"/>
      <c r="L87" s="798"/>
      <c r="M87" s="798"/>
      <c r="N87" s="801"/>
      <c r="O87" s="801"/>
      <c r="P87" s="798"/>
      <c r="Q87" s="798"/>
      <c r="R87" s="798"/>
      <c r="S87" s="798"/>
      <c r="T87" s="798"/>
      <c r="U87" s="798"/>
      <c r="V87" s="798"/>
      <c r="W87" s="798"/>
      <c r="X87" s="798"/>
      <c r="Y87" s="798"/>
      <c r="Z87" s="798"/>
      <c r="AA87" s="798"/>
      <c r="AB87" s="798"/>
      <c r="AC87" s="798"/>
    </row>
    <row r="88" ht="14.25" customHeight="1" spans="1:29" x14ac:dyDescent="0.25">
      <c r="A88" s="798"/>
      <c r="B88" s="798"/>
      <c r="C88" s="799"/>
      <c r="D88" s="799"/>
      <c r="E88" s="799"/>
      <c r="F88" s="800"/>
      <c r="G88" s="798"/>
      <c r="H88" s="798"/>
      <c r="I88" s="798"/>
      <c r="J88" s="798"/>
      <c r="K88" s="798"/>
      <c r="L88" s="798"/>
      <c r="M88" s="798"/>
      <c r="N88" s="801"/>
      <c r="O88" s="801"/>
      <c r="P88" s="798"/>
      <c r="Q88" s="798"/>
      <c r="R88" s="798"/>
      <c r="S88" s="798"/>
      <c r="T88" s="798"/>
      <c r="U88" s="798"/>
      <c r="V88" s="798"/>
      <c r="W88" s="798"/>
      <c r="X88" s="798"/>
      <c r="Y88" s="798"/>
      <c r="Z88" s="798"/>
      <c r="AA88" s="798"/>
      <c r="AB88" s="798"/>
      <c r="AC88" s="798"/>
    </row>
    <row r="89" ht="14.25" customHeight="1" spans="1:29" x14ac:dyDescent="0.25">
      <c r="A89" s="798"/>
      <c r="C89" s="860"/>
      <c r="E89" s="799"/>
      <c r="J89" s="798"/>
      <c r="K89" s="798"/>
      <c r="L89" s="798"/>
      <c r="M89" s="798"/>
      <c r="N89" s="801"/>
      <c r="O89" s="801"/>
      <c r="P89" s="798"/>
      <c r="Q89" s="798"/>
      <c r="R89" s="798"/>
      <c r="S89" s="798"/>
      <c r="T89" s="798"/>
      <c r="U89" s="798"/>
      <c r="V89" s="798"/>
      <c r="W89" s="798"/>
      <c r="X89" s="798"/>
      <c r="Y89" s="798"/>
      <c r="Z89" s="798"/>
      <c r="AA89" s="798"/>
      <c r="AB89" s="798"/>
      <c r="AC89" s="798"/>
    </row>
    <row r="90" ht="14.25" customHeight="1" spans="1:29" x14ac:dyDescent="0.25">
      <c r="A90" s="798"/>
      <c r="C90" s="860"/>
      <c r="E90" s="799"/>
      <c r="J90" s="798"/>
      <c r="K90" s="798"/>
      <c r="L90" s="798"/>
      <c r="M90" s="798"/>
      <c r="N90" s="801"/>
      <c r="O90" s="801"/>
      <c r="P90" s="798"/>
      <c r="Q90" s="798"/>
      <c r="R90" s="798"/>
      <c r="S90" s="798"/>
      <c r="T90" s="798"/>
      <c r="U90" s="798"/>
      <c r="V90" s="798"/>
      <c r="W90" s="798"/>
      <c r="X90" s="798"/>
      <c r="Y90" s="798"/>
      <c r="Z90" s="798"/>
      <c r="AA90" s="798"/>
      <c r="AB90" s="798"/>
      <c r="AC90" s="798"/>
    </row>
    <row r="91" ht="14.25" customHeight="1" spans="1:29" x14ac:dyDescent="0.25">
      <c r="A91" s="798"/>
      <c r="C91" s="860"/>
      <c r="E91" s="799"/>
      <c r="J91" s="798"/>
      <c r="K91" s="798"/>
      <c r="L91" s="798"/>
      <c r="M91" s="798"/>
      <c r="N91" s="801"/>
      <c r="O91" s="801"/>
      <c r="P91" s="798"/>
      <c r="Q91" s="798"/>
      <c r="R91" s="798"/>
      <c r="S91" s="798"/>
      <c r="T91" s="798"/>
      <c r="U91" s="798"/>
      <c r="V91" s="798"/>
      <c r="W91" s="798"/>
      <c r="X91" s="798"/>
      <c r="Y91" s="798"/>
      <c r="Z91" s="798"/>
      <c r="AA91" s="798"/>
      <c r="AB91" s="798"/>
      <c r="AC91" s="798"/>
    </row>
    <row r="92" ht="14.25" customHeight="1" spans="1:29" x14ac:dyDescent="0.25">
      <c r="A92" s="798"/>
      <c r="C92" s="860"/>
      <c r="E92" s="799"/>
      <c r="J92" s="798"/>
      <c r="K92" s="798"/>
      <c r="L92" s="798"/>
      <c r="M92" s="798"/>
      <c r="N92" s="801"/>
      <c r="O92" s="801"/>
      <c r="P92" s="798"/>
      <c r="Q92" s="798"/>
      <c r="R92" s="798"/>
      <c r="S92" s="798"/>
      <c r="T92" s="798"/>
      <c r="U92" s="798"/>
      <c r="V92" s="798"/>
      <c r="W92" s="798"/>
      <c r="X92" s="798"/>
      <c r="Y92" s="798"/>
      <c r="Z92" s="798"/>
      <c r="AA92" s="798"/>
      <c r="AB92" s="798"/>
      <c r="AC92" s="798"/>
    </row>
    <row r="93" ht="14.25" customHeight="1" spans="1:29" x14ac:dyDescent="0.25">
      <c r="A93" s="798"/>
      <c r="C93" s="860"/>
      <c r="E93" s="799"/>
      <c r="J93" s="798"/>
      <c r="K93" s="798"/>
      <c r="L93" s="798"/>
      <c r="M93" s="798"/>
      <c r="N93" s="801"/>
      <c r="O93" s="801"/>
      <c r="P93" s="798"/>
      <c r="Q93" s="798"/>
      <c r="R93" s="798"/>
      <c r="S93" s="798"/>
      <c r="T93" s="798"/>
      <c r="U93" s="798"/>
      <c r="V93" s="798"/>
      <c r="W93" s="798"/>
      <c r="X93" s="798"/>
      <c r="Y93" s="798"/>
      <c r="Z93" s="798"/>
      <c r="AA93" s="798"/>
      <c r="AB93" s="798"/>
      <c r="AC93" s="798"/>
    </row>
    <row r="94" ht="14.25" customHeight="1" spans="1:29" x14ac:dyDescent="0.25">
      <c r="A94" s="798"/>
      <c r="C94" s="860"/>
      <c r="E94" s="799"/>
      <c r="J94" s="798"/>
      <c r="K94" s="798"/>
      <c r="L94" s="798"/>
      <c r="M94" s="798"/>
      <c r="N94" s="801"/>
      <c r="O94" s="801"/>
      <c r="P94" s="798"/>
      <c r="Q94" s="798"/>
      <c r="R94" s="798"/>
      <c r="S94" s="798"/>
      <c r="T94" s="798"/>
      <c r="U94" s="798"/>
      <c r="V94" s="798"/>
      <c r="W94" s="798"/>
      <c r="X94" s="798"/>
      <c r="Y94" s="798"/>
      <c r="Z94" s="798"/>
      <c r="AA94" s="798"/>
      <c r="AB94" s="798"/>
      <c r="AC94" s="798"/>
    </row>
    <row r="95" ht="14.25" customHeight="1" spans="1:29" x14ac:dyDescent="0.25">
      <c r="A95" s="798"/>
      <c r="B95" s="798"/>
      <c r="C95" s="799"/>
      <c r="D95" s="799"/>
      <c r="E95" s="799"/>
      <c r="J95" s="798"/>
      <c r="K95" s="798"/>
      <c r="L95" s="798"/>
      <c r="M95" s="798"/>
      <c r="N95" s="801"/>
      <c r="O95" s="801"/>
      <c r="P95" s="798"/>
      <c r="Q95" s="798"/>
      <c r="R95" s="798"/>
      <c r="S95" s="798"/>
      <c r="T95" s="798"/>
      <c r="U95" s="798"/>
      <c r="V95" s="798"/>
      <c r="W95" s="798"/>
      <c r="X95" s="798"/>
      <c r="Y95" s="798"/>
      <c r="Z95" s="798"/>
      <c r="AA95" s="798"/>
      <c r="AB95" s="798"/>
      <c r="AC95" s="798"/>
    </row>
    <row r="96" ht="14.25" customHeight="1" spans="1:29" x14ac:dyDescent="0.25">
      <c r="A96" s="798"/>
      <c r="B96" s="798"/>
      <c r="C96" s="799"/>
      <c r="D96" s="799"/>
      <c r="E96" s="799"/>
      <c r="J96" s="798"/>
      <c r="K96" s="798"/>
      <c r="L96" s="798"/>
      <c r="M96" s="798"/>
      <c r="N96" s="801"/>
      <c r="O96" s="801"/>
      <c r="P96" s="798"/>
      <c r="Q96" s="798"/>
      <c r="R96" s="798"/>
      <c r="S96" s="798"/>
      <c r="T96" s="798"/>
      <c r="U96" s="798"/>
      <c r="V96" s="798"/>
      <c r="W96" s="798"/>
      <c r="X96" s="798"/>
      <c r="Y96" s="798"/>
      <c r="Z96" s="798"/>
      <c r="AA96" s="798"/>
      <c r="AB96" s="798"/>
      <c r="AC96" s="798"/>
    </row>
    <row r="97" ht="14.25" customHeight="1" spans="1:29" x14ac:dyDescent="0.25">
      <c r="A97" s="798"/>
      <c r="B97" s="798"/>
      <c r="C97" s="799"/>
      <c r="D97" s="799"/>
      <c r="E97" s="799"/>
      <c r="J97" s="798"/>
      <c r="K97" s="798"/>
      <c r="L97" s="798"/>
      <c r="M97" s="798"/>
      <c r="N97" s="801"/>
      <c r="O97" s="801"/>
      <c r="P97" s="798"/>
      <c r="Q97" s="798"/>
      <c r="R97" s="798"/>
      <c r="S97" s="798"/>
      <c r="T97" s="798"/>
      <c r="U97" s="798"/>
      <c r="V97" s="798"/>
      <c r="W97" s="798"/>
      <c r="X97" s="798"/>
      <c r="Y97" s="798"/>
      <c r="Z97" s="798"/>
      <c r="AA97" s="798"/>
      <c r="AB97" s="798"/>
      <c r="AC97" s="798"/>
    </row>
    <row r="98" ht="14.25" customHeight="1" spans="1:29" x14ac:dyDescent="0.25">
      <c r="A98" s="798"/>
      <c r="B98" s="798"/>
      <c r="C98" s="799"/>
      <c r="D98" s="799"/>
      <c r="E98" s="799"/>
      <c r="F98" s="800"/>
      <c r="G98" s="798"/>
      <c r="H98" s="798"/>
      <c r="I98" s="798"/>
      <c r="J98" s="798"/>
      <c r="K98" s="798"/>
      <c r="L98" s="798"/>
      <c r="M98" s="798"/>
      <c r="N98" s="801"/>
      <c r="O98" s="801"/>
      <c r="P98" s="798"/>
      <c r="Q98" s="798"/>
      <c r="R98" s="798"/>
      <c r="S98" s="798"/>
      <c r="T98" s="798"/>
      <c r="U98" s="798"/>
      <c r="V98" s="798"/>
      <c r="W98" s="798"/>
      <c r="X98" s="798"/>
      <c r="Y98" s="798"/>
      <c r="Z98" s="798"/>
      <c r="AA98" s="798"/>
      <c r="AB98" s="798"/>
      <c r="AC98" s="798"/>
    </row>
    <row r="99" ht="14.25" customHeight="1" spans="1:29" x14ac:dyDescent="0.25">
      <c r="A99" s="798"/>
      <c r="B99" s="798"/>
      <c r="C99" s="799"/>
      <c r="D99" s="799"/>
      <c r="E99" s="799"/>
      <c r="F99" s="800"/>
      <c r="G99" s="798"/>
      <c r="H99" s="798"/>
      <c r="I99" s="798"/>
      <c r="J99" s="798"/>
      <c r="K99" s="798"/>
      <c r="L99" s="798"/>
      <c r="M99" s="798"/>
      <c r="N99" s="801"/>
      <c r="O99" s="801"/>
      <c r="P99" s="798"/>
      <c r="Q99" s="798"/>
      <c r="R99" s="798"/>
      <c r="S99" s="798"/>
      <c r="T99" s="798"/>
      <c r="U99" s="798"/>
      <c r="V99" s="798"/>
      <c r="W99" s="798"/>
      <c r="X99" s="798"/>
      <c r="Y99" s="798"/>
      <c r="Z99" s="798"/>
      <c r="AA99" s="798"/>
      <c r="AB99" s="798"/>
      <c r="AC99" s="798"/>
    </row>
    <row r="100" ht="14.25" customHeight="1" spans="1:29" x14ac:dyDescent="0.25">
      <c r="A100" s="798"/>
      <c r="B100" s="798"/>
      <c r="C100" s="799"/>
      <c r="D100" s="799"/>
      <c r="E100" s="799"/>
      <c r="F100" s="800"/>
      <c r="G100" s="798"/>
      <c r="H100" s="798"/>
      <c r="I100" s="798"/>
      <c r="J100" s="798"/>
      <c r="K100" s="798"/>
      <c r="L100" s="798"/>
      <c r="M100" s="798"/>
      <c r="N100" s="801"/>
      <c r="O100" s="801"/>
      <c r="P100" s="798"/>
      <c r="Q100" s="798"/>
      <c r="R100" s="798"/>
      <c r="S100" s="798"/>
      <c r="T100" s="798"/>
      <c r="U100" s="798"/>
      <c r="V100" s="798"/>
      <c r="W100" s="798"/>
      <c r="X100" s="798"/>
      <c r="Y100" s="798"/>
      <c r="Z100" s="798"/>
      <c r="AA100" s="798"/>
      <c r="AB100" s="798"/>
      <c r="AC100" s="798"/>
    </row>
    <row r="101" ht="14.25" customHeight="1" spans="1:29" x14ac:dyDescent="0.25">
      <c r="A101" s="798"/>
      <c r="B101" s="798"/>
      <c r="C101" s="799"/>
      <c r="D101" s="799"/>
      <c r="E101" s="799"/>
      <c r="F101" s="800"/>
      <c r="G101" s="798"/>
      <c r="H101" s="798"/>
      <c r="I101" s="798"/>
      <c r="J101" s="798"/>
      <c r="K101" s="798"/>
      <c r="L101" s="798"/>
      <c r="M101" s="798"/>
      <c r="N101" s="801"/>
      <c r="O101" s="801"/>
      <c r="P101" s="798"/>
      <c r="Q101" s="798"/>
      <c r="R101" s="798"/>
      <c r="S101" s="798"/>
      <c r="T101" s="798"/>
      <c r="U101" s="798"/>
      <c r="V101" s="798"/>
      <c r="W101" s="798"/>
      <c r="X101" s="798"/>
      <c r="Y101" s="798"/>
      <c r="Z101" s="798"/>
      <c r="AA101" s="798"/>
      <c r="AB101" s="798"/>
      <c r="AC101" s="798"/>
    </row>
    <row r="102" ht="14.25" customHeight="1" spans="1:29" x14ac:dyDescent="0.25">
      <c r="A102" s="798"/>
      <c r="B102" s="798"/>
      <c r="C102" s="799"/>
      <c r="D102" s="799"/>
      <c r="E102" s="799"/>
      <c r="F102" s="800"/>
      <c r="G102" s="798"/>
      <c r="H102" s="798"/>
      <c r="I102" s="798"/>
      <c r="J102" s="798"/>
      <c r="K102" s="798"/>
      <c r="L102" s="798"/>
      <c r="M102" s="798"/>
      <c r="N102" s="801"/>
      <c r="O102" s="801"/>
      <c r="P102" s="798"/>
      <c r="Q102" s="798"/>
      <c r="R102" s="798"/>
      <c r="S102" s="798"/>
      <c r="T102" s="798"/>
      <c r="U102" s="798"/>
      <c r="V102" s="798"/>
      <c r="W102" s="798"/>
      <c r="X102" s="798"/>
      <c r="Y102" s="798"/>
      <c r="Z102" s="798"/>
      <c r="AA102" s="798"/>
      <c r="AB102" s="798"/>
      <c r="AC102" s="798"/>
    </row>
    <row r="103" ht="14.25" customHeight="1" spans="1:29" x14ac:dyDescent="0.25">
      <c r="A103" s="798"/>
      <c r="B103" s="798"/>
      <c r="C103" s="799"/>
      <c r="D103" s="799"/>
      <c r="E103" s="799"/>
      <c r="F103" s="800"/>
      <c r="G103" s="798"/>
      <c r="H103" s="798"/>
      <c r="I103" s="798"/>
      <c r="J103" s="798"/>
      <c r="K103" s="798"/>
      <c r="L103" s="798"/>
      <c r="M103" s="798"/>
      <c r="N103" s="801"/>
      <c r="O103" s="801"/>
      <c r="P103" s="798"/>
      <c r="Q103" s="798"/>
      <c r="R103" s="798"/>
      <c r="S103" s="798"/>
      <c r="T103" s="798"/>
      <c r="U103" s="798"/>
      <c r="V103" s="798"/>
      <c r="W103" s="798"/>
      <c r="X103" s="798"/>
      <c r="Y103" s="798"/>
      <c r="Z103" s="798"/>
      <c r="AA103" s="798"/>
      <c r="AB103" s="798"/>
      <c r="AC103" s="798"/>
    </row>
    <row r="104" ht="14.25" customHeight="1" spans="1:29" x14ac:dyDescent="0.25">
      <c r="A104" s="798"/>
      <c r="B104" s="798"/>
      <c r="C104" s="799"/>
      <c r="D104" s="799"/>
      <c r="E104" s="799"/>
      <c r="F104" s="800"/>
      <c r="G104" s="798"/>
      <c r="H104" s="798"/>
      <c r="I104" s="798"/>
      <c r="J104" s="798"/>
      <c r="K104" s="798"/>
      <c r="L104" s="798"/>
      <c r="M104" s="798"/>
      <c r="N104" s="801"/>
      <c r="O104" s="801"/>
      <c r="P104" s="798"/>
      <c r="Q104" s="798"/>
      <c r="R104" s="798"/>
      <c r="S104" s="798"/>
      <c r="T104" s="798"/>
      <c r="U104" s="798"/>
      <c r="V104" s="798"/>
      <c r="W104" s="798"/>
      <c r="X104" s="798"/>
      <c r="Y104" s="798"/>
      <c r="Z104" s="798"/>
      <c r="AA104" s="798"/>
      <c r="AB104" s="798"/>
      <c r="AC104" s="798"/>
    </row>
    <row r="105" ht="14.25" customHeight="1" spans="1:29" x14ac:dyDescent="0.25">
      <c r="A105" s="798"/>
      <c r="B105" s="798"/>
      <c r="C105" s="799"/>
      <c r="D105" s="799"/>
      <c r="E105" s="799"/>
      <c r="F105" s="800"/>
      <c r="G105" s="798"/>
      <c r="H105" s="798"/>
      <c r="I105" s="798"/>
      <c r="J105" s="798"/>
      <c r="K105" s="798"/>
      <c r="L105" s="798"/>
      <c r="M105" s="798"/>
      <c r="N105" s="801"/>
      <c r="O105" s="801"/>
      <c r="P105" s="798"/>
      <c r="Q105" s="798"/>
      <c r="R105" s="798"/>
      <c r="S105" s="798"/>
      <c r="T105" s="798"/>
      <c r="U105" s="798"/>
      <c r="V105" s="798"/>
      <c r="W105" s="798"/>
      <c r="X105" s="798"/>
      <c r="Y105" s="798"/>
      <c r="Z105" s="798"/>
      <c r="AA105" s="798"/>
      <c r="AB105" s="798"/>
      <c r="AC105" s="798"/>
    </row>
    <row r="106" ht="14.25" customHeight="1" spans="1:29" x14ac:dyDescent="0.25">
      <c r="A106" s="798"/>
      <c r="B106" s="798"/>
      <c r="C106" s="799"/>
      <c r="D106" s="799"/>
      <c r="E106" s="799"/>
      <c r="F106" s="800"/>
      <c r="G106" s="798"/>
      <c r="H106" s="798"/>
      <c r="I106" s="798"/>
      <c r="J106" s="798"/>
      <c r="K106" s="798"/>
      <c r="L106" s="798"/>
      <c r="M106" s="798"/>
      <c r="N106" s="801"/>
      <c r="O106" s="801"/>
      <c r="P106" s="798"/>
      <c r="Q106" s="798"/>
      <c r="R106" s="798"/>
      <c r="S106" s="798"/>
      <c r="T106" s="798"/>
      <c r="U106" s="798"/>
      <c r="V106" s="798"/>
      <c r="W106" s="798"/>
      <c r="X106" s="798"/>
      <c r="Y106" s="798"/>
      <c r="Z106" s="798"/>
      <c r="AA106" s="798"/>
      <c r="AB106" s="798"/>
      <c r="AC106" s="798"/>
    </row>
    <row r="107" ht="14.25" customHeight="1" spans="1:29" x14ac:dyDescent="0.25">
      <c r="A107" s="798"/>
      <c r="B107" s="798"/>
      <c r="C107" s="799"/>
      <c r="D107" s="799"/>
      <c r="E107" s="799"/>
      <c r="F107" s="800"/>
      <c r="G107" s="798"/>
      <c r="H107" s="798"/>
      <c r="I107" s="798"/>
      <c r="J107" s="798"/>
      <c r="K107" s="798"/>
      <c r="L107" s="798"/>
      <c r="M107" s="798"/>
      <c r="N107" s="801"/>
      <c r="O107" s="801"/>
      <c r="P107" s="798"/>
      <c r="Q107" s="798"/>
      <c r="R107" s="798"/>
      <c r="S107" s="798"/>
      <c r="T107" s="798"/>
      <c r="U107" s="798"/>
      <c r="V107" s="798"/>
      <c r="W107" s="798"/>
      <c r="X107" s="798"/>
      <c r="Y107" s="798"/>
      <c r="Z107" s="798"/>
      <c r="AA107" s="798"/>
      <c r="AB107" s="798"/>
      <c r="AC107" s="798"/>
    </row>
    <row r="108" ht="14.25" customHeight="1" spans="1:29" x14ac:dyDescent="0.25">
      <c r="A108" s="798"/>
      <c r="B108" s="798"/>
      <c r="C108" s="799"/>
      <c r="D108" s="799"/>
      <c r="E108" s="799"/>
      <c r="F108" s="800"/>
      <c r="G108" s="798"/>
      <c r="H108" s="798"/>
      <c r="I108" s="798"/>
      <c r="J108" s="798"/>
      <c r="K108" s="798"/>
      <c r="L108" s="798"/>
      <c r="M108" s="798"/>
      <c r="N108" s="801"/>
      <c r="O108" s="801"/>
      <c r="P108" s="798"/>
      <c r="Q108" s="798"/>
      <c r="R108" s="798"/>
      <c r="S108" s="798"/>
      <c r="T108" s="798"/>
      <c r="U108" s="798"/>
      <c r="V108" s="798"/>
      <c r="W108" s="798"/>
      <c r="X108" s="798"/>
      <c r="Y108" s="798"/>
      <c r="Z108" s="798"/>
      <c r="AA108" s="798"/>
      <c r="AB108" s="798"/>
      <c r="AC108" s="798"/>
    </row>
    <row r="109" ht="14.25" customHeight="1" spans="1:29" x14ac:dyDescent="0.25">
      <c r="A109" s="798"/>
      <c r="B109" s="798"/>
      <c r="C109" s="799"/>
      <c r="D109" s="799"/>
      <c r="E109" s="799"/>
      <c r="F109" s="800"/>
      <c r="G109" s="798"/>
      <c r="H109" s="798"/>
      <c r="I109" s="798"/>
      <c r="J109" s="798"/>
      <c r="K109" s="798"/>
      <c r="L109" s="798"/>
      <c r="M109" s="798"/>
      <c r="N109" s="801"/>
      <c r="O109" s="801"/>
      <c r="P109" s="798"/>
      <c r="Q109" s="798"/>
      <c r="R109" s="798"/>
      <c r="S109" s="798"/>
      <c r="T109" s="798"/>
      <c r="U109" s="798"/>
      <c r="V109" s="798"/>
      <c r="W109" s="798"/>
      <c r="X109" s="798"/>
      <c r="Y109" s="798"/>
      <c r="Z109" s="798"/>
      <c r="AA109" s="798"/>
      <c r="AB109" s="798"/>
      <c r="AC109" s="798"/>
    </row>
    <row r="110" ht="14.25" customHeight="1" spans="1:29" x14ac:dyDescent="0.25">
      <c r="A110" s="798"/>
      <c r="B110" s="798"/>
      <c r="C110" s="799"/>
      <c r="D110" s="799"/>
      <c r="E110" s="799"/>
      <c r="F110" s="800"/>
      <c r="G110" s="798"/>
      <c r="H110" s="798"/>
      <c r="I110" s="798"/>
      <c r="J110" s="798"/>
      <c r="K110" s="798"/>
      <c r="L110" s="798"/>
      <c r="M110" s="798"/>
      <c r="N110" s="801"/>
      <c r="O110" s="801"/>
      <c r="P110" s="798"/>
      <c r="Q110" s="798"/>
      <c r="R110" s="798"/>
      <c r="S110" s="798"/>
      <c r="T110" s="798"/>
      <c r="U110" s="798"/>
      <c r="V110" s="798"/>
      <c r="W110" s="798"/>
      <c r="X110" s="798"/>
      <c r="Y110" s="798"/>
      <c r="Z110" s="798"/>
      <c r="AA110" s="798"/>
      <c r="AB110" s="798"/>
      <c r="AC110" s="798"/>
    </row>
    <row r="111" ht="14.25" customHeight="1" spans="1:29" x14ac:dyDescent="0.25">
      <c r="A111" s="798"/>
      <c r="B111" s="798"/>
      <c r="C111" s="799"/>
      <c r="D111" s="799"/>
      <c r="E111" s="799"/>
      <c r="F111" s="800"/>
      <c r="G111" s="798"/>
      <c r="H111" s="798"/>
      <c r="I111" s="798"/>
      <c r="J111" s="798"/>
      <c r="K111" s="798"/>
      <c r="L111" s="798"/>
      <c r="M111" s="798"/>
      <c r="N111" s="801"/>
      <c r="O111" s="801"/>
      <c r="P111" s="798"/>
      <c r="Q111" s="798"/>
      <c r="R111" s="798"/>
      <c r="S111" s="798"/>
      <c r="T111" s="798"/>
      <c r="U111" s="798"/>
      <c r="V111" s="798"/>
      <c r="W111" s="798"/>
      <c r="X111" s="798"/>
      <c r="Y111" s="798"/>
      <c r="Z111" s="798"/>
      <c r="AA111" s="798"/>
      <c r="AB111" s="798"/>
      <c r="AC111" s="798"/>
    </row>
    <row r="112" ht="14.25" customHeight="1" spans="1:29" x14ac:dyDescent="0.25">
      <c r="A112" s="798"/>
      <c r="B112" s="798"/>
      <c r="C112" s="799"/>
      <c r="D112" s="799"/>
      <c r="E112" s="799"/>
      <c r="F112" s="800"/>
      <c r="G112" s="798"/>
      <c r="H112" s="798"/>
      <c r="I112" s="798"/>
      <c r="J112" s="798"/>
      <c r="K112" s="798"/>
      <c r="L112" s="798"/>
      <c r="M112" s="798"/>
      <c r="N112" s="801"/>
      <c r="O112" s="801"/>
      <c r="P112" s="798"/>
      <c r="Q112" s="798"/>
      <c r="R112" s="798"/>
      <c r="S112" s="798"/>
      <c r="T112" s="798"/>
      <c r="U112" s="798"/>
      <c r="V112" s="798"/>
      <c r="W112" s="798"/>
      <c r="X112" s="798"/>
      <c r="Y112" s="798"/>
      <c r="Z112" s="798"/>
      <c r="AA112" s="798"/>
      <c r="AB112" s="798"/>
      <c r="AC112" s="798"/>
    </row>
    <row r="113" ht="14.25" customHeight="1" spans="1:29" x14ac:dyDescent="0.25">
      <c r="A113" s="798"/>
      <c r="B113" s="798"/>
      <c r="C113" s="799"/>
      <c r="D113" s="799"/>
      <c r="E113" s="799"/>
      <c r="F113" s="800"/>
      <c r="G113" s="798"/>
      <c r="H113" s="798"/>
      <c r="I113" s="798"/>
      <c r="J113" s="798"/>
      <c r="K113" s="798"/>
      <c r="L113" s="798"/>
      <c r="M113" s="798"/>
      <c r="N113" s="801"/>
      <c r="O113" s="801"/>
      <c r="P113" s="798"/>
      <c r="Q113" s="798"/>
      <c r="R113" s="798"/>
      <c r="S113" s="798"/>
      <c r="T113" s="798"/>
      <c r="U113" s="798"/>
      <c r="V113" s="798"/>
      <c r="W113" s="798"/>
      <c r="X113" s="798"/>
      <c r="Y113" s="798"/>
      <c r="Z113" s="798"/>
      <c r="AA113" s="798"/>
      <c r="AB113" s="798"/>
      <c r="AC113" s="798"/>
    </row>
    <row r="114" ht="14.25" customHeight="1" spans="1:29" x14ac:dyDescent="0.25">
      <c r="A114" s="798"/>
      <c r="B114" s="798"/>
      <c r="C114" s="799"/>
      <c r="D114" s="799"/>
      <c r="E114" s="799"/>
      <c r="F114" s="800"/>
      <c r="G114" s="798"/>
      <c r="H114" s="798"/>
      <c r="I114" s="798"/>
      <c r="J114" s="798"/>
      <c r="K114" s="798"/>
      <c r="L114" s="798"/>
      <c r="M114" s="798"/>
      <c r="N114" s="801"/>
      <c r="O114" s="801"/>
      <c r="P114" s="798"/>
      <c r="Q114" s="798"/>
      <c r="R114" s="798"/>
      <c r="S114" s="798"/>
      <c r="T114" s="798"/>
      <c r="U114" s="798"/>
      <c r="V114" s="798"/>
      <c r="W114" s="798"/>
      <c r="X114" s="798"/>
      <c r="Y114" s="798"/>
      <c r="Z114" s="798"/>
      <c r="AA114" s="798"/>
      <c r="AB114" s="798"/>
      <c r="AC114" s="798"/>
    </row>
    <row r="115" ht="14.25" customHeight="1" spans="1:29" x14ac:dyDescent="0.25">
      <c r="A115" s="798"/>
      <c r="B115" s="798"/>
      <c r="C115" s="799"/>
      <c r="D115" s="799"/>
      <c r="E115" s="799"/>
      <c r="F115" s="800"/>
      <c r="G115" s="798"/>
      <c r="H115" s="798"/>
      <c r="I115" s="798"/>
      <c r="J115" s="798"/>
      <c r="K115" s="798"/>
      <c r="L115" s="798"/>
      <c r="M115" s="798"/>
      <c r="N115" s="801"/>
      <c r="O115" s="801"/>
      <c r="P115" s="798"/>
      <c r="Q115" s="798"/>
      <c r="R115" s="798"/>
      <c r="S115" s="798"/>
      <c r="T115" s="798"/>
      <c r="U115" s="798"/>
      <c r="V115" s="798"/>
      <c r="W115" s="798"/>
      <c r="X115" s="798"/>
      <c r="Y115" s="798"/>
      <c r="Z115" s="798"/>
      <c r="AA115" s="798"/>
      <c r="AB115" s="798"/>
      <c r="AC115" s="798"/>
    </row>
    <row r="116" ht="14.25" customHeight="1" spans="1:29" x14ac:dyDescent="0.25">
      <c r="A116" s="798"/>
      <c r="B116" s="798"/>
      <c r="C116" s="799"/>
      <c r="D116" s="799"/>
      <c r="E116" s="799"/>
      <c r="F116" s="800"/>
      <c r="G116" s="798"/>
      <c r="H116" s="798"/>
      <c r="I116" s="798"/>
      <c r="J116" s="798"/>
      <c r="K116" s="798"/>
      <c r="L116" s="798"/>
      <c r="M116" s="798"/>
      <c r="N116" s="801"/>
      <c r="O116" s="801"/>
      <c r="P116" s="798"/>
      <c r="Q116" s="798"/>
      <c r="R116" s="798"/>
      <c r="S116" s="798"/>
      <c r="T116" s="798"/>
      <c r="U116" s="798"/>
      <c r="V116" s="798"/>
      <c r="W116" s="798"/>
      <c r="X116" s="798"/>
      <c r="Y116" s="798"/>
      <c r="Z116" s="798"/>
      <c r="AA116" s="798"/>
      <c r="AB116" s="798"/>
      <c r="AC116" s="798"/>
    </row>
    <row r="117" ht="14.25" customHeight="1" spans="1:29" x14ac:dyDescent="0.25">
      <c r="A117" s="798"/>
      <c r="B117" s="798"/>
      <c r="C117" s="799"/>
      <c r="D117" s="799"/>
      <c r="E117" s="799"/>
      <c r="F117" s="800"/>
      <c r="G117" s="798"/>
      <c r="H117" s="798"/>
      <c r="I117" s="798"/>
      <c r="J117" s="798"/>
      <c r="K117" s="798"/>
      <c r="L117" s="798"/>
      <c r="M117" s="798"/>
      <c r="N117" s="801"/>
      <c r="O117" s="801"/>
      <c r="P117" s="798"/>
      <c r="Q117" s="798"/>
      <c r="R117" s="798"/>
      <c r="S117" s="798"/>
      <c r="T117" s="798"/>
      <c r="U117" s="798"/>
      <c r="V117" s="798"/>
      <c r="W117" s="798"/>
      <c r="X117" s="798"/>
      <c r="Y117" s="798"/>
      <c r="Z117" s="798"/>
      <c r="AA117" s="798"/>
      <c r="AB117" s="798"/>
      <c r="AC117" s="798"/>
    </row>
    <row r="118" ht="14.25" customHeight="1" spans="1:29" x14ac:dyDescent="0.25">
      <c r="A118" s="798"/>
      <c r="B118" s="798"/>
      <c r="C118" s="799"/>
      <c r="D118" s="799"/>
      <c r="E118" s="799"/>
      <c r="F118" s="800"/>
      <c r="G118" s="798"/>
      <c r="H118" s="798"/>
      <c r="I118" s="798"/>
      <c r="J118" s="798"/>
      <c r="K118" s="798"/>
      <c r="L118" s="798"/>
      <c r="M118" s="798"/>
      <c r="N118" s="801"/>
      <c r="O118" s="801"/>
      <c r="P118" s="798"/>
      <c r="Q118" s="798"/>
      <c r="R118" s="798"/>
      <c r="S118" s="798"/>
      <c r="T118" s="798"/>
      <c r="U118" s="798"/>
      <c r="V118" s="798"/>
      <c r="W118" s="798"/>
      <c r="X118" s="798"/>
      <c r="Y118" s="798"/>
      <c r="Z118" s="798"/>
      <c r="AA118" s="798"/>
      <c r="AB118" s="798"/>
      <c r="AC118" s="798"/>
    </row>
    <row r="119" ht="14.25" customHeight="1" spans="1:29" x14ac:dyDescent="0.25">
      <c r="A119" s="798"/>
      <c r="B119" s="798"/>
      <c r="C119" s="799"/>
      <c r="D119" s="799"/>
      <c r="E119" s="799"/>
      <c r="F119" s="800"/>
      <c r="G119" s="798"/>
      <c r="H119" s="798"/>
      <c r="I119" s="798"/>
      <c r="J119" s="798"/>
      <c r="K119" s="798"/>
      <c r="L119" s="798"/>
      <c r="M119" s="798"/>
      <c r="N119" s="801"/>
      <c r="O119" s="801"/>
      <c r="P119" s="798"/>
      <c r="Q119" s="798"/>
      <c r="R119" s="798"/>
      <c r="S119" s="798"/>
      <c r="T119" s="798"/>
      <c r="U119" s="798"/>
      <c r="V119" s="798"/>
      <c r="W119" s="798"/>
      <c r="X119" s="798"/>
      <c r="Y119" s="798"/>
      <c r="Z119" s="798"/>
      <c r="AA119" s="798"/>
      <c r="AB119" s="798"/>
      <c r="AC119" s="798"/>
    </row>
    <row r="120" ht="14.25" customHeight="1" spans="1:29" x14ac:dyDescent="0.25">
      <c r="A120" s="798"/>
      <c r="B120" s="798"/>
      <c r="C120" s="799"/>
      <c r="D120" s="799"/>
      <c r="E120" s="799"/>
      <c r="F120" s="800"/>
      <c r="G120" s="798"/>
      <c r="H120" s="798"/>
      <c r="I120" s="798"/>
      <c r="J120" s="798"/>
      <c r="K120" s="798"/>
      <c r="L120" s="798"/>
      <c r="M120" s="798"/>
      <c r="N120" s="801"/>
      <c r="O120" s="801"/>
      <c r="P120" s="798"/>
      <c r="Q120" s="798"/>
      <c r="R120" s="798"/>
      <c r="S120" s="798"/>
      <c r="T120" s="798"/>
      <c r="U120" s="798"/>
      <c r="V120" s="798"/>
      <c r="W120" s="798"/>
      <c r="X120" s="798"/>
      <c r="Y120" s="798"/>
      <c r="Z120" s="798"/>
      <c r="AA120" s="798"/>
      <c r="AB120" s="798"/>
      <c r="AC120" s="798"/>
    </row>
    <row r="121" ht="14.25" customHeight="1" spans="1:29" x14ac:dyDescent="0.25">
      <c r="A121" s="798"/>
      <c r="B121" s="798"/>
      <c r="C121" s="799"/>
      <c r="D121" s="799"/>
      <c r="E121" s="799"/>
      <c r="F121" s="800"/>
      <c r="G121" s="798"/>
      <c r="H121" s="798"/>
      <c r="I121" s="798"/>
      <c r="J121" s="798"/>
      <c r="K121" s="798"/>
      <c r="L121" s="798"/>
      <c r="M121" s="798"/>
      <c r="N121" s="801"/>
      <c r="O121" s="801"/>
      <c r="P121" s="798"/>
      <c r="Q121" s="798"/>
      <c r="R121" s="798"/>
      <c r="S121" s="798"/>
      <c r="T121" s="798"/>
      <c r="U121" s="798"/>
      <c r="V121" s="798"/>
      <c r="W121" s="798"/>
      <c r="X121" s="798"/>
      <c r="Y121" s="798"/>
      <c r="Z121" s="798"/>
      <c r="AA121" s="798"/>
      <c r="AB121" s="798"/>
      <c r="AC121" s="798"/>
    </row>
    <row r="122" ht="14.25" customHeight="1" spans="1:29" x14ac:dyDescent="0.25">
      <c r="A122" s="798"/>
      <c r="B122" s="798"/>
      <c r="C122" s="799"/>
      <c r="D122" s="799"/>
      <c r="E122" s="799"/>
      <c r="F122" s="800"/>
      <c r="G122" s="798"/>
      <c r="H122" s="798"/>
      <c r="I122" s="798"/>
      <c r="J122" s="798"/>
      <c r="K122" s="798"/>
      <c r="L122" s="798"/>
      <c r="M122" s="798"/>
      <c r="N122" s="801"/>
      <c r="O122" s="801"/>
      <c r="P122" s="798"/>
      <c r="Q122" s="798"/>
      <c r="R122" s="798"/>
      <c r="S122" s="798"/>
      <c r="T122" s="798"/>
      <c r="U122" s="798"/>
      <c r="V122" s="798"/>
      <c r="W122" s="798"/>
      <c r="X122" s="798"/>
      <c r="Y122" s="798"/>
      <c r="Z122" s="798"/>
      <c r="AA122" s="798"/>
      <c r="AB122" s="798"/>
      <c r="AC122" s="798"/>
    </row>
    <row r="123" ht="14.25" customHeight="1" spans="1:29" x14ac:dyDescent="0.25">
      <c r="A123" s="798"/>
      <c r="B123" s="798"/>
      <c r="C123" s="799"/>
      <c r="D123" s="799"/>
      <c r="E123" s="799"/>
      <c r="F123" s="800"/>
      <c r="G123" s="798"/>
      <c r="H123" s="798"/>
      <c r="I123" s="798"/>
      <c r="J123" s="798"/>
      <c r="K123" s="798"/>
      <c r="L123" s="798"/>
      <c r="M123" s="798"/>
      <c r="N123" s="801"/>
      <c r="O123" s="801"/>
      <c r="P123" s="798"/>
      <c r="Q123" s="798"/>
      <c r="R123" s="798"/>
      <c r="S123" s="798"/>
      <c r="T123" s="798"/>
      <c r="U123" s="798"/>
      <c r="V123" s="798"/>
      <c r="W123" s="798"/>
      <c r="X123" s="798"/>
      <c r="Y123" s="798"/>
      <c r="Z123" s="798"/>
      <c r="AA123" s="798"/>
      <c r="AB123" s="798"/>
      <c r="AC123" s="798"/>
    </row>
    <row r="124" ht="14.25" customHeight="1" spans="1:29" x14ac:dyDescent="0.25">
      <c r="A124" s="798"/>
      <c r="B124" s="798"/>
      <c r="C124" s="799"/>
      <c r="D124" s="799"/>
      <c r="E124" s="799"/>
      <c r="F124" s="800"/>
      <c r="G124" s="798"/>
      <c r="H124" s="798"/>
      <c r="I124" s="798"/>
      <c r="J124" s="798"/>
      <c r="K124" s="798"/>
      <c r="L124" s="798"/>
      <c r="M124" s="798"/>
      <c r="N124" s="801"/>
      <c r="O124" s="801"/>
      <c r="P124" s="798"/>
      <c r="Q124" s="798"/>
      <c r="R124" s="798"/>
      <c r="S124" s="798"/>
      <c r="T124" s="798"/>
      <c r="U124" s="798"/>
      <c r="V124" s="798"/>
      <c r="W124" s="798"/>
      <c r="X124" s="798"/>
      <c r="Y124" s="798"/>
      <c r="Z124" s="798"/>
      <c r="AA124" s="798"/>
      <c r="AB124" s="798"/>
      <c r="AC124" s="798"/>
    </row>
    <row r="125" ht="14.25" customHeight="1" spans="1:29" x14ac:dyDescent="0.25">
      <c r="A125" s="798"/>
      <c r="B125" s="798"/>
      <c r="C125" s="799"/>
      <c r="D125" s="799"/>
      <c r="E125" s="799"/>
      <c r="F125" s="800"/>
      <c r="G125" s="798"/>
      <c r="H125" s="798"/>
      <c r="I125" s="798"/>
      <c r="J125" s="798"/>
      <c r="K125" s="798"/>
      <c r="L125" s="798"/>
      <c r="M125" s="798"/>
      <c r="N125" s="801"/>
      <c r="O125" s="801"/>
      <c r="P125" s="798"/>
      <c r="Q125" s="798"/>
      <c r="R125" s="798"/>
      <c r="S125" s="798"/>
      <c r="T125" s="798"/>
      <c r="U125" s="798"/>
      <c r="V125" s="798"/>
      <c r="W125" s="798"/>
      <c r="X125" s="798"/>
      <c r="Y125" s="798"/>
      <c r="Z125" s="798"/>
      <c r="AA125" s="798"/>
      <c r="AB125" s="798"/>
      <c r="AC125" s="798"/>
    </row>
    <row r="126" ht="14.25" customHeight="1" spans="1:29" x14ac:dyDescent="0.25">
      <c r="A126" s="798"/>
      <c r="B126" s="798"/>
      <c r="C126" s="799"/>
      <c r="D126" s="799"/>
      <c r="E126" s="799"/>
      <c r="F126" s="800"/>
      <c r="G126" s="798"/>
      <c r="H126" s="798"/>
      <c r="I126" s="798"/>
      <c r="J126" s="798"/>
      <c r="K126" s="798"/>
      <c r="L126" s="798"/>
      <c r="M126" s="798"/>
      <c r="N126" s="801"/>
      <c r="O126" s="801"/>
      <c r="P126" s="798"/>
      <c r="Q126" s="798"/>
      <c r="R126" s="798"/>
      <c r="S126" s="798"/>
      <c r="T126" s="798"/>
      <c r="U126" s="798"/>
      <c r="V126" s="798"/>
      <c r="W126" s="798"/>
      <c r="X126" s="798"/>
      <c r="Y126" s="798"/>
      <c r="Z126" s="798"/>
      <c r="AA126" s="798"/>
      <c r="AB126" s="798"/>
      <c r="AC126" s="798"/>
    </row>
    <row r="127" ht="14.25" customHeight="1" spans="1:29" x14ac:dyDescent="0.25">
      <c r="A127" s="798"/>
      <c r="B127" s="798"/>
      <c r="C127" s="799"/>
      <c r="D127" s="799"/>
      <c r="E127" s="799"/>
      <c r="F127" s="800"/>
      <c r="G127" s="798"/>
      <c r="H127" s="798"/>
      <c r="I127" s="798"/>
      <c r="J127" s="798"/>
      <c r="K127" s="798"/>
      <c r="L127" s="798"/>
      <c r="M127" s="798"/>
      <c r="N127" s="801"/>
      <c r="O127" s="801"/>
      <c r="P127" s="798"/>
      <c r="Q127" s="798"/>
      <c r="R127" s="798"/>
      <c r="S127" s="798"/>
      <c r="T127" s="798"/>
      <c r="U127" s="798"/>
      <c r="V127" s="798"/>
      <c r="W127" s="798"/>
      <c r="X127" s="798"/>
      <c r="Y127" s="798"/>
      <c r="Z127" s="798"/>
      <c r="AA127" s="798"/>
      <c r="AB127" s="798"/>
      <c r="AC127" s="798"/>
    </row>
    <row r="128" ht="14.25" customHeight="1" spans="1:29" x14ac:dyDescent="0.25">
      <c r="A128" s="798"/>
      <c r="B128" s="798"/>
      <c r="C128" s="799"/>
      <c r="D128" s="799"/>
      <c r="E128" s="799"/>
      <c r="F128" s="800"/>
      <c r="G128" s="798"/>
      <c r="H128" s="798"/>
      <c r="I128" s="798"/>
      <c r="J128" s="798"/>
      <c r="K128" s="798"/>
      <c r="L128" s="798"/>
      <c r="M128" s="798"/>
      <c r="N128" s="801"/>
      <c r="O128" s="801"/>
      <c r="P128" s="798"/>
      <c r="Q128" s="798"/>
      <c r="R128" s="798"/>
      <c r="S128" s="798"/>
      <c r="T128" s="798"/>
      <c r="U128" s="798"/>
      <c r="V128" s="798"/>
      <c r="W128" s="798"/>
      <c r="X128" s="798"/>
      <c r="Y128" s="798"/>
      <c r="Z128" s="798"/>
      <c r="AA128" s="798"/>
      <c r="AB128" s="798"/>
      <c r="AC128" s="798"/>
    </row>
    <row r="129" ht="14.25" customHeight="1" spans="1:29" x14ac:dyDescent="0.25">
      <c r="A129" s="798"/>
      <c r="B129" s="798"/>
      <c r="C129" s="799"/>
      <c r="D129" s="799"/>
      <c r="E129" s="799"/>
      <c r="F129" s="800"/>
      <c r="G129" s="798"/>
      <c r="H129" s="798"/>
      <c r="I129" s="798"/>
      <c r="J129" s="798"/>
      <c r="K129" s="798"/>
      <c r="L129" s="798"/>
      <c r="M129" s="798"/>
      <c r="N129" s="801"/>
      <c r="O129" s="801"/>
      <c r="P129" s="798"/>
      <c r="Q129" s="798"/>
      <c r="R129" s="798"/>
      <c r="S129" s="798"/>
      <c r="T129" s="798"/>
      <c r="U129" s="798"/>
      <c r="V129" s="798"/>
      <c r="W129" s="798"/>
      <c r="X129" s="798"/>
      <c r="Y129" s="798"/>
      <c r="Z129" s="798"/>
      <c r="AA129" s="798"/>
      <c r="AB129" s="798"/>
      <c r="AC129" s="798"/>
    </row>
    <row r="130" ht="14.25" customHeight="1" spans="1:29" x14ac:dyDescent="0.25">
      <c r="A130" s="798"/>
      <c r="B130" s="798"/>
      <c r="C130" s="799"/>
      <c r="D130" s="799"/>
      <c r="E130" s="799"/>
      <c r="F130" s="800"/>
      <c r="G130" s="798"/>
      <c r="H130" s="798"/>
      <c r="I130" s="798"/>
      <c r="J130" s="798"/>
      <c r="K130" s="798"/>
      <c r="L130" s="798"/>
      <c r="M130" s="798"/>
      <c r="N130" s="801"/>
      <c r="O130" s="801"/>
      <c r="P130" s="798"/>
      <c r="Q130" s="798"/>
      <c r="R130" s="798"/>
      <c r="S130" s="798"/>
      <c r="T130" s="798"/>
      <c r="U130" s="798"/>
      <c r="V130" s="798"/>
      <c r="W130" s="798"/>
      <c r="X130" s="798"/>
      <c r="Y130" s="798"/>
      <c r="Z130" s="798"/>
      <c r="AA130" s="798"/>
      <c r="AB130" s="798"/>
      <c r="AC130" s="798"/>
    </row>
    <row r="131" ht="14.25" customHeight="1" spans="1:29" x14ac:dyDescent="0.25">
      <c r="A131" s="798"/>
      <c r="B131" s="798"/>
      <c r="C131" s="799"/>
      <c r="D131" s="799"/>
      <c r="E131" s="799"/>
      <c r="F131" s="800"/>
      <c r="G131" s="798"/>
      <c r="H131" s="798"/>
      <c r="I131" s="798"/>
      <c r="J131" s="798"/>
      <c r="K131" s="798"/>
      <c r="L131" s="798"/>
      <c r="M131" s="798"/>
      <c r="N131" s="801"/>
      <c r="O131" s="801"/>
      <c r="P131" s="798"/>
      <c r="Q131" s="798"/>
      <c r="R131" s="798"/>
      <c r="S131" s="798"/>
      <c r="T131" s="798"/>
      <c r="U131" s="798"/>
      <c r="V131" s="798"/>
      <c r="W131" s="798"/>
      <c r="X131" s="798"/>
      <c r="Y131" s="798"/>
      <c r="Z131" s="798"/>
      <c r="AA131" s="798"/>
      <c r="AB131" s="798"/>
      <c r="AC131" s="798"/>
    </row>
    <row r="132" ht="14.25" customHeight="1" spans="1:29" x14ac:dyDescent="0.25">
      <c r="A132" s="798"/>
      <c r="B132" s="798"/>
      <c r="C132" s="799"/>
      <c r="D132" s="799"/>
      <c r="E132" s="799"/>
      <c r="F132" s="800"/>
      <c r="G132" s="798"/>
      <c r="H132" s="798"/>
      <c r="I132" s="798"/>
      <c r="J132" s="798"/>
      <c r="K132" s="798"/>
      <c r="L132" s="798"/>
      <c r="M132" s="798"/>
      <c r="N132" s="801"/>
      <c r="O132" s="801"/>
      <c r="P132" s="798"/>
      <c r="Q132" s="798"/>
      <c r="R132" s="798"/>
      <c r="S132" s="798"/>
      <c r="T132" s="798"/>
      <c r="U132" s="798"/>
      <c r="V132" s="798"/>
      <c r="W132" s="798"/>
      <c r="X132" s="798"/>
      <c r="Y132" s="798"/>
      <c r="Z132" s="798"/>
      <c r="AA132" s="798"/>
      <c r="AB132" s="798"/>
      <c r="AC132" s="798"/>
    </row>
    <row r="133" ht="14.25" customHeight="1" spans="1:29" x14ac:dyDescent="0.25">
      <c r="A133" s="798"/>
      <c r="B133" s="798"/>
      <c r="C133" s="799"/>
      <c r="D133" s="799"/>
      <c r="E133" s="799"/>
      <c r="F133" s="800"/>
      <c r="G133" s="798"/>
      <c r="H133" s="798"/>
      <c r="I133" s="798"/>
      <c r="J133" s="798"/>
      <c r="K133" s="798"/>
      <c r="L133" s="798"/>
      <c r="M133" s="798"/>
      <c r="N133" s="801"/>
      <c r="O133" s="801"/>
      <c r="P133" s="798"/>
      <c r="Q133" s="798"/>
      <c r="R133" s="798"/>
      <c r="S133" s="798"/>
      <c r="T133" s="798"/>
      <c r="U133" s="798"/>
      <c r="V133" s="798"/>
      <c r="W133" s="798"/>
      <c r="X133" s="798"/>
      <c r="Y133" s="798"/>
      <c r="Z133" s="798"/>
      <c r="AA133" s="798"/>
      <c r="AB133" s="798"/>
      <c r="AC133" s="798"/>
    </row>
    <row r="134" ht="14.25" customHeight="1" spans="1:29" x14ac:dyDescent="0.25">
      <c r="A134" s="798"/>
      <c r="B134" s="798"/>
      <c r="C134" s="799"/>
      <c r="D134" s="799"/>
      <c r="E134" s="799"/>
      <c r="F134" s="800"/>
      <c r="G134" s="798"/>
      <c r="H134" s="798"/>
      <c r="I134" s="798"/>
      <c r="J134" s="798"/>
      <c r="K134" s="798"/>
      <c r="L134" s="798"/>
      <c r="M134" s="798"/>
      <c r="N134" s="801"/>
      <c r="O134" s="801"/>
      <c r="P134" s="798"/>
      <c r="Q134" s="798"/>
      <c r="R134" s="798"/>
      <c r="S134" s="798"/>
      <c r="T134" s="798"/>
      <c r="U134" s="798"/>
      <c r="V134" s="798"/>
      <c r="W134" s="798"/>
      <c r="X134" s="798"/>
      <c r="Y134" s="798"/>
      <c r="Z134" s="798"/>
      <c r="AA134" s="798"/>
      <c r="AB134" s="798"/>
      <c r="AC134" s="798"/>
    </row>
    <row r="135" ht="14.25" customHeight="1" spans="1:29" x14ac:dyDescent="0.25">
      <c r="A135" s="798"/>
      <c r="B135" s="798"/>
      <c r="C135" s="799"/>
      <c r="D135" s="799"/>
      <c r="E135" s="799"/>
      <c r="F135" s="800"/>
      <c r="G135" s="798"/>
      <c r="H135" s="798"/>
      <c r="I135" s="798"/>
      <c r="J135" s="798"/>
      <c r="K135" s="798"/>
      <c r="L135" s="798"/>
      <c r="M135" s="798"/>
      <c r="N135" s="801"/>
      <c r="O135" s="801"/>
      <c r="P135" s="798"/>
      <c r="Q135" s="798"/>
      <c r="R135" s="798"/>
      <c r="S135" s="798"/>
      <c r="T135" s="798"/>
      <c r="U135" s="798"/>
      <c r="V135" s="798"/>
      <c r="W135" s="798"/>
      <c r="X135" s="798"/>
      <c r="Y135" s="798"/>
      <c r="Z135" s="798"/>
      <c r="AA135" s="798"/>
      <c r="AB135" s="798"/>
      <c r="AC135" s="798"/>
    </row>
    <row r="136" ht="14.25" customHeight="1" spans="1:29" x14ac:dyDescent="0.25">
      <c r="A136" s="798"/>
      <c r="B136" s="798"/>
      <c r="C136" s="799"/>
      <c r="D136" s="799"/>
      <c r="E136" s="799"/>
      <c r="F136" s="800"/>
      <c r="G136" s="798"/>
      <c r="H136" s="798"/>
      <c r="I136" s="798"/>
      <c r="J136" s="798"/>
      <c r="K136" s="798"/>
      <c r="L136" s="798"/>
      <c r="M136" s="798"/>
      <c r="N136" s="801"/>
      <c r="O136" s="801"/>
      <c r="P136" s="798"/>
      <c r="Q136" s="798"/>
      <c r="R136" s="798"/>
      <c r="S136" s="798"/>
      <c r="T136" s="798"/>
      <c r="U136" s="798"/>
      <c r="V136" s="798"/>
      <c r="W136" s="798"/>
      <c r="X136" s="798"/>
      <c r="Y136" s="798"/>
      <c r="Z136" s="798"/>
      <c r="AA136" s="798"/>
      <c r="AB136" s="798"/>
      <c r="AC136" s="798"/>
    </row>
    <row r="137" ht="14.25" customHeight="1" spans="1:29" x14ac:dyDescent="0.25">
      <c r="A137" s="798"/>
      <c r="B137" s="798"/>
      <c r="C137" s="799"/>
      <c r="D137" s="799"/>
      <c r="E137" s="799"/>
      <c r="F137" s="800"/>
      <c r="G137" s="798"/>
      <c r="H137" s="798"/>
      <c r="I137" s="798"/>
      <c r="J137" s="798"/>
      <c r="K137" s="798"/>
      <c r="L137" s="798"/>
      <c r="M137" s="798"/>
      <c r="N137" s="801"/>
      <c r="O137" s="801"/>
      <c r="P137" s="798"/>
      <c r="Q137" s="798"/>
      <c r="R137" s="798"/>
      <c r="S137" s="798"/>
      <c r="T137" s="798"/>
      <c r="U137" s="798"/>
      <c r="V137" s="798"/>
      <c r="W137" s="798"/>
      <c r="X137" s="798"/>
      <c r="Y137" s="798"/>
      <c r="Z137" s="798"/>
      <c r="AA137" s="798"/>
      <c r="AB137" s="798"/>
      <c r="AC137" s="798"/>
    </row>
    <row r="138" ht="14.25" customHeight="1" spans="1:29" x14ac:dyDescent="0.25">
      <c r="A138" s="798"/>
      <c r="B138" s="798"/>
      <c r="C138" s="799"/>
      <c r="D138" s="799"/>
      <c r="E138" s="799"/>
      <c r="F138" s="800"/>
      <c r="G138" s="798"/>
      <c r="H138" s="798"/>
      <c r="I138" s="798"/>
      <c r="J138" s="798"/>
      <c r="K138" s="798"/>
      <c r="L138" s="798"/>
      <c r="M138" s="798"/>
      <c r="N138" s="801"/>
      <c r="O138" s="801"/>
      <c r="P138" s="798"/>
      <c r="Q138" s="798"/>
      <c r="R138" s="798"/>
      <c r="S138" s="798"/>
      <c r="T138" s="798"/>
      <c r="U138" s="798"/>
      <c r="V138" s="798"/>
      <c r="W138" s="798"/>
      <c r="X138" s="798"/>
      <c r="Y138" s="798"/>
      <c r="Z138" s="798"/>
      <c r="AA138" s="798"/>
      <c r="AB138" s="798"/>
      <c r="AC138" s="798"/>
    </row>
    <row r="139" ht="14.25" customHeight="1" spans="1:29" x14ac:dyDescent="0.25">
      <c r="A139" s="798"/>
      <c r="B139" s="798"/>
      <c r="C139" s="799"/>
      <c r="D139" s="799"/>
      <c r="E139" s="799"/>
      <c r="F139" s="800"/>
      <c r="G139" s="798"/>
      <c r="H139" s="798"/>
      <c r="I139" s="798"/>
      <c r="J139" s="798"/>
      <c r="K139" s="798"/>
      <c r="L139" s="798"/>
      <c r="M139" s="798"/>
      <c r="N139" s="801"/>
      <c r="O139" s="801"/>
      <c r="P139" s="798"/>
      <c r="Q139" s="798"/>
      <c r="R139" s="798"/>
      <c r="S139" s="798"/>
      <c r="T139" s="798"/>
      <c r="U139" s="798"/>
      <c r="V139" s="798"/>
      <c r="W139" s="798"/>
      <c r="X139" s="798"/>
      <c r="Y139" s="798"/>
      <c r="Z139" s="798"/>
      <c r="AA139" s="798"/>
      <c r="AB139" s="798"/>
      <c r="AC139" s="798"/>
    </row>
    <row r="140" ht="14.25" customHeight="1" spans="1:29" x14ac:dyDescent="0.25">
      <c r="A140" s="798"/>
      <c r="B140" s="798"/>
      <c r="C140" s="799"/>
      <c r="D140" s="799"/>
      <c r="E140" s="799"/>
      <c r="F140" s="800"/>
      <c r="G140" s="798"/>
      <c r="H140" s="798"/>
      <c r="I140" s="798"/>
      <c r="J140" s="798"/>
      <c r="K140" s="798"/>
      <c r="L140" s="798"/>
      <c r="M140" s="798"/>
      <c r="N140" s="801"/>
      <c r="O140" s="801"/>
      <c r="P140" s="798"/>
      <c r="Q140" s="798"/>
      <c r="R140" s="798"/>
      <c r="S140" s="798"/>
      <c r="T140" s="798"/>
      <c r="U140" s="798"/>
      <c r="V140" s="798"/>
      <c r="W140" s="798"/>
      <c r="X140" s="798"/>
      <c r="Y140" s="798"/>
      <c r="Z140" s="798"/>
      <c r="AA140" s="798"/>
      <c r="AB140" s="798"/>
      <c r="AC140" s="798"/>
    </row>
    <row r="141" ht="14.25" customHeight="1" spans="1:29" x14ac:dyDescent="0.25">
      <c r="A141" s="798"/>
      <c r="B141" s="798"/>
      <c r="C141" s="799"/>
      <c r="D141" s="799"/>
      <c r="E141" s="799"/>
      <c r="F141" s="800"/>
      <c r="G141" s="798"/>
      <c r="H141" s="798"/>
      <c r="I141" s="798"/>
      <c r="J141" s="798"/>
      <c r="K141" s="798"/>
      <c r="L141" s="798"/>
      <c r="M141" s="798"/>
      <c r="N141" s="801"/>
      <c r="O141" s="801"/>
      <c r="P141" s="798"/>
      <c r="Q141" s="798"/>
      <c r="R141" s="798"/>
      <c r="S141" s="798"/>
      <c r="T141" s="798"/>
      <c r="U141" s="798"/>
      <c r="V141" s="798"/>
      <c r="W141" s="798"/>
      <c r="X141" s="798"/>
      <c r="Y141" s="798"/>
      <c r="Z141" s="798"/>
      <c r="AA141" s="798"/>
      <c r="AB141" s="798"/>
      <c r="AC141" s="798"/>
    </row>
    <row r="142" ht="14.25" customHeight="1" spans="1:29" x14ac:dyDescent="0.25">
      <c r="A142" s="798"/>
      <c r="B142" s="798"/>
      <c r="C142" s="799"/>
      <c r="D142" s="799"/>
      <c r="E142" s="799"/>
      <c r="F142" s="800"/>
      <c r="G142" s="798"/>
      <c r="H142" s="798"/>
      <c r="I142" s="798"/>
      <c r="J142" s="798"/>
      <c r="K142" s="798"/>
      <c r="L142" s="798"/>
      <c r="M142" s="798"/>
      <c r="N142" s="801"/>
      <c r="O142" s="801"/>
      <c r="P142" s="798"/>
      <c r="Q142" s="798"/>
      <c r="R142" s="798"/>
      <c r="S142" s="798"/>
      <c r="T142" s="798"/>
      <c r="U142" s="798"/>
      <c r="V142" s="798"/>
      <c r="W142" s="798"/>
      <c r="X142" s="798"/>
      <c r="Y142" s="798"/>
      <c r="Z142" s="798"/>
      <c r="AA142" s="798"/>
      <c r="AB142" s="798"/>
      <c r="AC142" s="798"/>
    </row>
    <row r="143" ht="14.25" customHeight="1" spans="1:29" x14ac:dyDescent="0.25">
      <c r="A143" s="798"/>
      <c r="B143" s="798"/>
      <c r="C143" s="799"/>
      <c r="D143" s="799"/>
      <c r="E143" s="799"/>
      <c r="F143" s="800"/>
      <c r="G143" s="798"/>
      <c r="H143" s="798"/>
      <c r="I143" s="798"/>
      <c r="J143" s="798"/>
      <c r="K143" s="798"/>
      <c r="L143" s="798"/>
      <c r="M143" s="798"/>
      <c r="N143" s="801"/>
      <c r="O143" s="801"/>
      <c r="P143" s="798"/>
      <c r="Q143" s="798"/>
      <c r="R143" s="798"/>
      <c r="S143" s="798"/>
      <c r="T143" s="798"/>
      <c r="U143" s="798"/>
      <c r="V143" s="798"/>
      <c r="W143" s="798"/>
      <c r="X143" s="798"/>
      <c r="Y143" s="798"/>
      <c r="Z143" s="798"/>
      <c r="AA143" s="798"/>
      <c r="AB143" s="798"/>
      <c r="AC143" s="798"/>
    </row>
    <row r="144" ht="14.25" customHeight="1" spans="1:29" x14ac:dyDescent="0.25">
      <c r="A144" s="798"/>
      <c r="B144" s="798"/>
      <c r="C144" s="799"/>
      <c r="D144" s="799"/>
      <c r="E144" s="799"/>
      <c r="F144" s="800"/>
      <c r="G144" s="798"/>
      <c r="H144" s="798"/>
      <c r="I144" s="798"/>
      <c r="J144" s="798"/>
      <c r="K144" s="798"/>
      <c r="L144" s="798"/>
      <c r="M144" s="798"/>
      <c r="N144" s="801"/>
      <c r="O144" s="801"/>
      <c r="P144" s="798"/>
      <c r="Q144" s="798"/>
      <c r="R144" s="798"/>
      <c r="S144" s="798"/>
      <c r="T144" s="798"/>
      <c r="U144" s="798"/>
      <c r="V144" s="798"/>
      <c r="W144" s="798"/>
      <c r="X144" s="798"/>
      <c r="Y144" s="798"/>
      <c r="Z144" s="798"/>
      <c r="AA144" s="798"/>
      <c r="AB144" s="798"/>
      <c r="AC144" s="798"/>
    </row>
    <row r="145" ht="14.25" customHeight="1" spans="1:29" x14ac:dyDescent="0.25">
      <c r="A145" s="798"/>
      <c r="B145" s="798"/>
      <c r="C145" s="799"/>
      <c r="D145" s="799"/>
      <c r="E145" s="799"/>
      <c r="F145" s="800"/>
      <c r="G145" s="798"/>
      <c r="H145" s="798"/>
      <c r="I145" s="798"/>
      <c r="J145" s="798"/>
      <c r="K145" s="798"/>
      <c r="L145" s="798"/>
      <c r="M145" s="798"/>
      <c r="N145" s="801"/>
      <c r="O145" s="801"/>
      <c r="P145" s="798"/>
      <c r="Q145" s="798"/>
      <c r="R145" s="798"/>
      <c r="S145" s="798"/>
      <c r="T145" s="798"/>
      <c r="U145" s="798"/>
      <c r="V145" s="798"/>
      <c r="W145" s="798"/>
      <c r="X145" s="798"/>
      <c r="Y145" s="798"/>
      <c r="Z145" s="798"/>
      <c r="AA145" s="798"/>
      <c r="AB145" s="798"/>
      <c r="AC145" s="798"/>
    </row>
    <row r="146" ht="14.25" customHeight="1" spans="1:29" x14ac:dyDescent="0.25">
      <c r="A146" s="798"/>
      <c r="B146" s="798"/>
      <c r="C146" s="799"/>
      <c r="D146" s="799"/>
      <c r="E146" s="799"/>
      <c r="F146" s="800"/>
      <c r="G146" s="798"/>
      <c r="H146" s="798"/>
      <c r="I146" s="798"/>
      <c r="J146" s="798"/>
      <c r="K146" s="798"/>
      <c r="L146" s="798"/>
      <c r="M146" s="798"/>
      <c r="N146" s="801"/>
      <c r="O146" s="801"/>
      <c r="P146" s="798"/>
      <c r="Q146" s="798"/>
      <c r="R146" s="798"/>
      <c r="S146" s="798"/>
      <c r="T146" s="798"/>
      <c r="U146" s="798"/>
      <c r="V146" s="798"/>
      <c r="W146" s="798"/>
      <c r="X146" s="798"/>
      <c r="Y146" s="798"/>
      <c r="Z146" s="798"/>
      <c r="AA146" s="798"/>
      <c r="AB146" s="798"/>
      <c r="AC146" s="798"/>
    </row>
    <row r="147" ht="14.25" customHeight="1" spans="1:29" x14ac:dyDescent="0.25">
      <c r="A147" s="798"/>
      <c r="B147" s="798"/>
      <c r="C147" s="799"/>
      <c r="D147" s="799"/>
      <c r="E147" s="799"/>
      <c r="F147" s="800"/>
      <c r="G147" s="798"/>
      <c r="H147" s="798"/>
      <c r="I147" s="798"/>
      <c r="J147" s="798"/>
      <c r="K147" s="798"/>
      <c r="L147" s="798"/>
      <c r="M147" s="798"/>
      <c r="N147" s="801"/>
      <c r="O147" s="801"/>
      <c r="P147" s="798"/>
      <c r="Q147" s="798"/>
      <c r="R147" s="798"/>
      <c r="S147" s="798"/>
      <c r="T147" s="798"/>
      <c r="U147" s="798"/>
      <c r="V147" s="798"/>
      <c r="W147" s="798"/>
      <c r="X147" s="798"/>
      <c r="Y147" s="798"/>
      <c r="Z147" s="798"/>
      <c r="AA147" s="798"/>
      <c r="AB147" s="798"/>
      <c r="AC147" s="798"/>
    </row>
    <row r="148" ht="14.25" customHeight="1" spans="1:29" x14ac:dyDescent="0.25">
      <c r="A148" s="798"/>
      <c r="B148" s="798"/>
      <c r="C148" s="799"/>
      <c r="D148" s="799"/>
      <c r="E148" s="799"/>
      <c r="F148" s="800"/>
      <c r="G148" s="798"/>
      <c r="H148" s="798"/>
      <c r="I148" s="798"/>
      <c r="J148" s="798"/>
      <c r="K148" s="798"/>
      <c r="L148" s="798"/>
      <c r="M148" s="798"/>
      <c r="N148" s="801"/>
      <c r="O148" s="801"/>
      <c r="P148" s="798"/>
      <c r="Q148" s="798"/>
      <c r="R148" s="798"/>
      <c r="S148" s="798"/>
      <c r="T148" s="798"/>
      <c r="U148" s="798"/>
      <c r="V148" s="798"/>
      <c r="W148" s="798"/>
      <c r="X148" s="798"/>
      <c r="Y148" s="798"/>
      <c r="Z148" s="798"/>
      <c r="AA148" s="798"/>
      <c r="AB148" s="798"/>
      <c r="AC148" s="798"/>
    </row>
    <row r="149" ht="14.25" customHeight="1" spans="1:29" x14ac:dyDescent="0.25">
      <c r="A149" s="798"/>
      <c r="B149" s="798"/>
      <c r="C149" s="799"/>
      <c r="D149" s="799"/>
      <c r="E149" s="799"/>
      <c r="F149" s="800"/>
      <c r="G149" s="798"/>
      <c r="H149" s="798"/>
      <c r="I149" s="798"/>
      <c r="J149" s="798"/>
      <c r="K149" s="798"/>
      <c r="L149" s="798"/>
      <c r="M149" s="798"/>
      <c r="N149" s="801"/>
      <c r="O149" s="801"/>
      <c r="P149" s="798"/>
      <c r="Q149" s="798"/>
      <c r="R149" s="798"/>
      <c r="S149" s="798"/>
      <c r="T149" s="798"/>
      <c r="U149" s="798"/>
      <c r="V149" s="798"/>
      <c r="W149" s="798"/>
      <c r="X149" s="798"/>
      <c r="Y149" s="798"/>
      <c r="Z149" s="798"/>
      <c r="AA149" s="798"/>
      <c r="AB149" s="798"/>
      <c r="AC149" s="798"/>
    </row>
    <row r="150" ht="14.25" customHeight="1" spans="1:29" x14ac:dyDescent="0.25">
      <c r="A150" s="798"/>
      <c r="B150" s="798"/>
      <c r="C150" s="799"/>
      <c r="D150" s="799"/>
      <c r="E150" s="799"/>
      <c r="F150" s="800"/>
      <c r="G150" s="798"/>
      <c r="H150" s="798"/>
      <c r="I150" s="798"/>
      <c r="J150" s="798"/>
      <c r="K150" s="798"/>
      <c r="L150" s="798"/>
      <c r="M150" s="798"/>
      <c r="N150" s="801"/>
      <c r="O150" s="801"/>
      <c r="P150" s="798"/>
      <c r="Q150" s="798"/>
      <c r="R150" s="798"/>
      <c r="S150" s="798"/>
      <c r="T150" s="798"/>
      <c r="U150" s="798"/>
      <c r="V150" s="798"/>
      <c r="W150" s="798"/>
      <c r="X150" s="798"/>
      <c r="Y150" s="798"/>
      <c r="Z150" s="798"/>
      <c r="AA150" s="798"/>
      <c r="AB150" s="798"/>
      <c r="AC150" s="798"/>
    </row>
    <row r="151" ht="14.25" customHeight="1" spans="1:29" x14ac:dyDescent="0.25">
      <c r="A151" s="798"/>
      <c r="B151" s="798"/>
      <c r="C151" s="799"/>
      <c r="D151" s="799"/>
      <c r="E151" s="799"/>
      <c r="F151" s="800"/>
      <c r="G151" s="798"/>
      <c r="H151" s="798"/>
      <c r="I151" s="798"/>
      <c r="J151" s="798"/>
      <c r="K151" s="798"/>
      <c r="L151" s="798"/>
      <c r="M151" s="798"/>
      <c r="N151" s="801"/>
      <c r="O151" s="801"/>
      <c r="P151" s="798"/>
      <c r="Q151" s="798"/>
      <c r="R151" s="798"/>
      <c r="S151" s="798"/>
      <c r="T151" s="798"/>
      <c r="U151" s="798"/>
      <c r="V151" s="798"/>
      <c r="W151" s="798"/>
      <c r="X151" s="798"/>
      <c r="Y151" s="798"/>
      <c r="Z151" s="798"/>
      <c r="AA151" s="798"/>
      <c r="AB151" s="798"/>
      <c r="AC151" s="798"/>
    </row>
    <row r="152" ht="14.25" customHeight="1" spans="1:29" x14ac:dyDescent="0.25">
      <c r="A152" s="798"/>
      <c r="B152" s="798"/>
      <c r="C152" s="799"/>
      <c r="D152" s="799"/>
      <c r="E152" s="799"/>
      <c r="F152" s="800"/>
      <c r="G152" s="798"/>
      <c r="H152" s="798"/>
      <c r="I152" s="798"/>
      <c r="J152" s="798"/>
      <c r="K152" s="798"/>
      <c r="L152" s="798"/>
      <c r="M152" s="798"/>
      <c r="N152" s="801"/>
      <c r="O152" s="801"/>
      <c r="P152" s="798"/>
      <c r="Q152" s="798"/>
      <c r="R152" s="798"/>
      <c r="S152" s="798"/>
      <c r="T152" s="798"/>
      <c r="U152" s="798"/>
      <c r="V152" s="798"/>
      <c r="W152" s="798"/>
      <c r="X152" s="798"/>
      <c r="Y152" s="798"/>
      <c r="Z152" s="798"/>
      <c r="AA152" s="798"/>
      <c r="AB152" s="798"/>
      <c r="AC152" s="798"/>
    </row>
    <row r="153" ht="14.25" customHeight="1" spans="1:29" x14ac:dyDescent="0.25">
      <c r="A153" s="798"/>
      <c r="B153" s="798"/>
      <c r="C153" s="799"/>
      <c r="D153" s="799"/>
      <c r="E153" s="799"/>
      <c r="F153" s="800"/>
      <c r="G153" s="798"/>
      <c r="H153" s="798"/>
      <c r="I153" s="798"/>
      <c r="J153" s="798"/>
      <c r="K153" s="798"/>
      <c r="L153" s="798"/>
      <c r="M153" s="798"/>
      <c r="N153" s="801"/>
      <c r="O153" s="801"/>
      <c r="P153" s="798"/>
      <c r="Q153" s="798"/>
      <c r="R153" s="798"/>
      <c r="S153" s="798"/>
      <c r="T153" s="798"/>
      <c r="U153" s="798"/>
      <c r="V153" s="798"/>
      <c r="W153" s="798"/>
      <c r="X153" s="798"/>
      <c r="Y153" s="798"/>
      <c r="Z153" s="798"/>
      <c r="AA153" s="798"/>
      <c r="AB153" s="798"/>
      <c r="AC153" s="798"/>
    </row>
    <row r="154" ht="14.25" customHeight="1" spans="1:29" x14ac:dyDescent="0.25">
      <c r="A154" s="798"/>
      <c r="B154" s="798"/>
      <c r="C154" s="799"/>
      <c r="D154" s="799"/>
      <c r="E154" s="799"/>
      <c r="F154" s="800"/>
      <c r="G154" s="798"/>
      <c r="H154" s="798"/>
      <c r="I154" s="798"/>
      <c r="J154" s="798"/>
      <c r="K154" s="798"/>
      <c r="L154" s="798"/>
      <c r="M154" s="798"/>
      <c r="N154" s="801"/>
      <c r="O154" s="801"/>
      <c r="P154" s="798"/>
      <c r="Q154" s="798"/>
      <c r="R154" s="798"/>
      <c r="S154" s="798"/>
      <c r="T154" s="798"/>
      <c r="U154" s="798"/>
      <c r="V154" s="798"/>
      <c r="W154" s="798"/>
      <c r="X154" s="798"/>
      <c r="Y154" s="798"/>
      <c r="Z154" s="798"/>
      <c r="AA154" s="798"/>
      <c r="AB154" s="798"/>
      <c r="AC154" s="798"/>
    </row>
    <row r="155" ht="14.25" customHeight="1" spans="1:29" x14ac:dyDescent="0.25">
      <c r="A155" s="798"/>
      <c r="B155" s="798"/>
      <c r="C155" s="799"/>
      <c r="D155" s="799"/>
      <c r="E155" s="799"/>
      <c r="F155" s="800"/>
      <c r="G155" s="798"/>
      <c r="H155" s="798"/>
      <c r="I155" s="798"/>
      <c r="J155" s="798"/>
      <c r="K155" s="798"/>
      <c r="L155" s="798"/>
      <c r="M155" s="798"/>
      <c r="N155" s="801"/>
      <c r="O155" s="801"/>
      <c r="P155" s="798"/>
      <c r="Q155" s="798"/>
      <c r="R155" s="798"/>
      <c r="S155" s="798"/>
      <c r="T155" s="798"/>
      <c r="U155" s="798"/>
      <c r="V155" s="798"/>
      <c r="W155" s="798"/>
      <c r="X155" s="798"/>
      <c r="Y155" s="798"/>
      <c r="Z155" s="798"/>
      <c r="AA155" s="798"/>
      <c r="AB155" s="798"/>
      <c r="AC155" s="798"/>
    </row>
    <row r="156" ht="14.25" customHeight="1" spans="1:29" x14ac:dyDescent="0.25">
      <c r="A156" s="798"/>
      <c r="B156" s="798"/>
      <c r="C156" s="799"/>
      <c r="D156" s="799"/>
      <c r="E156" s="799"/>
      <c r="F156" s="800"/>
      <c r="G156" s="798"/>
      <c r="H156" s="798"/>
      <c r="I156" s="798"/>
      <c r="J156" s="798"/>
      <c r="K156" s="798"/>
      <c r="L156" s="798"/>
      <c r="M156" s="798"/>
      <c r="N156" s="801"/>
      <c r="O156" s="801"/>
      <c r="P156" s="798"/>
      <c r="Q156" s="798"/>
      <c r="R156" s="798"/>
      <c r="S156" s="798"/>
      <c r="T156" s="798"/>
      <c r="U156" s="798"/>
      <c r="V156" s="798"/>
      <c r="W156" s="798"/>
      <c r="X156" s="798"/>
      <c r="Y156" s="798"/>
      <c r="Z156" s="798"/>
      <c r="AA156" s="798"/>
      <c r="AB156" s="798"/>
      <c r="AC156" s="798"/>
    </row>
    <row r="157" ht="14.25" customHeight="1" spans="1:29" x14ac:dyDescent="0.25">
      <c r="A157" s="798"/>
      <c r="B157" s="798"/>
      <c r="C157" s="799"/>
      <c r="D157" s="799"/>
      <c r="E157" s="799"/>
      <c r="F157" s="800"/>
      <c r="G157" s="798"/>
      <c r="H157" s="798"/>
      <c r="I157" s="798"/>
      <c r="J157" s="798"/>
      <c r="K157" s="798"/>
      <c r="L157" s="798"/>
      <c r="M157" s="798"/>
      <c r="N157" s="801"/>
      <c r="O157" s="801"/>
      <c r="P157" s="798"/>
      <c r="Q157" s="798"/>
      <c r="R157" s="798"/>
      <c r="S157" s="798"/>
      <c r="T157" s="798"/>
      <c r="U157" s="798"/>
      <c r="V157" s="798"/>
      <c r="W157" s="798"/>
      <c r="X157" s="798"/>
      <c r="Y157" s="798"/>
      <c r="Z157" s="798"/>
      <c r="AA157" s="798"/>
      <c r="AB157" s="798"/>
      <c r="AC157" s="798"/>
    </row>
    <row r="158" ht="14.25" customHeight="1" spans="1:29" x14ac:dyDescent="0.25">
      <c r="A158" s="798"/>
      <c r="B158" s="798"/>
      <c r="C158" s="799"/>
      <c r="D158" s="799"/>
      <c r="E158" s="799"/>
      <c r="F158" s="800"/>
      <c r="G158" s="798"/>
      <c r="H158" s="798"/>
      <c r="I158" s="798"/>
      <c r="J158" s="798"/>
      <c r="K158" s="798"/>
      <c r="L158" s="798"/>
      <c r="M158" s="798"/>
      <c r="N158" s="801"/>
      <c r="O158" s="801"/>
      <c r="P158" s="798"/>
      <c r="Q158" s="798"/>
      <c r="R158" s="798"/>
      <c r="S158" s="798"/>
      <c r="T158" s="798"/>
      <c r="U158" s="798"/>
      <c r="V158" s="798"/>
      <c r="W158" s="798"/>
      <c r="X158" s="798"/>
      <c r="Y158" s="798"/>
      <c r="Z158" s="798"/>
      <c r="AA158" s="798"/>
      <c r="AB158" s="798"/>
      <c r="AC158" s="798"/>
    </row>
    <row r="159" ht="14.25" customHeight="1" spans="1:29" x14ac:dyDescent="0.25">
      <c r="A159" s="798"/>
      <c r="B159" s="798"/>
      <c r="C159" s="799"/>
      <c r="D159" s="799"/>
      <c r="E159" s="799"/>
      <c r="F159" s="800"/>
      <c r="G159" s="798"/>
      <c r="H159" s="798"/>
      <c r="I159" s="798"/>
      <c r="J159" s="798"/>
      <c r="K159" s="798"/>
      <c r="L159" s="798"/>
      <c r="M159" s="798"/>
      <c r="N159" s="801"/>
      <c r="O159" s="801"/>
      <c r="P159" s="798"/>
      <c r="Q159" s="798"/>
      <c r="R159" s="798"/>
      <c r="S159" s="798"/>
      <c r="T159" s="798"/>
      <c r="U159" s="798"/>
      <c r="V159" s="798"/>
      <c r="W159" s="798"/>
      <c r="X159" s="798"/>
      <c r="Y159" s="798"/>
      <c r="Z159" s="798"/>
      <c r="AA159" s="798"/>
      <c r="AB159" s="798"/>
      <c r="AC159" s="798"/>
    </row>
    <row r="160" ht="14.25" customHeight="1" spans="1:29" x14ac:dyDescent="0.25">
      <c r="A160" s="798"/>
      <c r="B160" s="798"/>
      <c r="C160" s="799"/>
      <c r="D160" s="799"/>
      <c r="E160" s="799"/>
      <c r="F160" s="800"/>
      <c r="G160" s="798"/>
      <c r="H160" s="798"/>
      <c r="I160" s="798"/>
      <c r="J160" s="798"/>
      <c r="K160" s="798"/>
      <c r="L160" s="798"/>
      <c r="M160" s="798"/>
      <c r="N160" s="801"/>
      <c r="O160" s="801"/>
      <c r="P160" s="798"/>
      <c r="Q160" s="798"/>
      <c r="R160" s="798"/>
      <c r="S160" s="798"/>
      <c r="T160" s="798"/>
      <c r="U160" s="798"/>
      <c r="V160" s="798"/>
      <c r="W160" s="798"/>
      <c r="X160" s="798"/>
      <c r="Y160" s="798"/>
      <c r="Z160" s="798"/>
      <c r="AA160" s="798"/>
      <c r="AB160" s="798"/>
      <c r="AC160" s="798"/>
    </row>
    <row r="161" ht="14.25" customHeight="1" spans="1:29" x14ac:dyDescent="0.25">
      <c r="A161" s="798"/>
      <c r="B161" s="798"/>
      <c r="C161" s="799"/>
      <c r="D161" s="799"/>
      <c r="E161" s="799"/>
      <c r="F161" s="800"/>
      <c r="G161" s="798"/>
      <c r="H161" s="798"/>
      <c r="I161" s="798"/>
      <c r="J161" s="798"/>
      <c r="K161" s="798"/>
      <c r="L161" s="798"/>
      <c r="M161" s="798"/>
      <c r="N161" s="801"/>
      <c r="O161" s="801"/>
      <c r="P161" s="798"/>
      <c r="Q161" s="798"/>
      <c r="R161" s="798"/>
      <c r="S161" s="798"/>
      <c r="T161" s="798"/>
      <c r="U161" s="798"/>
      <c r="V161" s="798"/>
      <c r="W161" s="798"/>
      <c r="X161" s="798"/>
      <c r="Y161" s="798"/>
      <c r="Z161" s="798"/>
      <c r="AA161" s="798"/>
      <c r="AB161" s="798"/>
      <c r="AC161" s="798"/>
    </row>
    <row r="162" ht="14.25" customHeight="1" spans="1:29" x14ac:dyDescent="0.25">
      <c r="A162" s="798"/>
      <c r="B162" s="798"/>
      <c r="C162" s="799"/>
      <c r="D162" s="799"/>
      <c r="E162" s="799"/>
      <c r="F162" s="800"/>
      <c r="G162" s="798"/>
      <c r="H162" s="798"/>
      <c r="I162" s="798"/>
      <c r="J162" s="798"/>
      <c r="K162" s="798"/>
      <c r="L162" s="798"/>
      <c r="M162" s="798"/>
      <c r="N162" s="801"/>
      <c r="O162" s="801"/>
      <c r="P162" s="798"/>
      <c r="Q162" s="798"/>
      <c r="R162" s="798"/>
      <c r="S162" s="798"/>
      <c r="T162" s="798"/>
      <c r="U162" s="798"/>
      <c r="V162" s="798"/>
      <c r="W162" s="798"/>
      <c r="X162" s="798"/>
      <c r="Y162" s="798"/>
      <c r="Z162" s="798"/>
      <c r="AA162" s="798"/>
      <c r="AB162" s="798"/>
      <c r="AC162" s="798"/>
    </row>
    <row r="163" ht="14.25" customHeight="1" spans="1:29" x14ac:dyDescent="0.25">
      <c r="A163" s="798"/>
      <c r="B163" s="798"/>
      <c r="C163" s="799"/>
      <c r="D163" s="799"/>
      <c r="E163" s="799"/>
      <c r="F163" s="800"/>
      <c r="G163" s="798"/>
      <c r="H163" s="798"/>
      <c r="I163" s="798"/>
      <c r="J163" s="798"/>
      <c r="K163" s="798"/>
      <c r="L163" s="798"/>
      <c r="M163" s="798"/>
      <c r="N163" s="801"/>
      <c r="O163" s="801"/>
      <c r="P163" s="798"/>
      <c r="Q163" s="798"/>
      <c r="R163" s="798"/>
      <c r="S163" s="798"/>
      <c r="T163" s="798"/>
      <c r="U163" s="798"/>
      <c r="V163" s="798"/>
      <c r="W163" s="798"/>
      <c r="X163" s="798"/>
      <c r="Y163" s="798"/>
      <c r="Z163" s="798"/>
      <c r="AA163" s="798"/>
      <c r="AB163" s="798"/>
      <c r="AC163" s="798"/>
    </row>
    <row r="164" ht="14.25" customHeight="1" spans="1:29" x14ac:dyDescent="0.25">
      <c r="A164" s="798"/>
      <c r="B164" s="798"/>
      <c r="C164" s="799"/>
      <c r="D164" s="799"/>
      <c r="E164" s="799"/>
      <c r="F164" s="800"/>
      <c r="G164" s="798"/>
      <c r="H164" s="798"/>
      <c r="I164" s="798"/>
      <c r="J164" s="798"/>
      <c r="K164" s="798"/>
      <c r="L164" s="798"/>
      <c r="M164" s="798"/>
      <c r="N164" s="801"/>
      <c r="O164" s="801"/>
      <c r="P164" s="798"/>
      <c r="Q164" s="798"/>
      <c r="R164" s="798"/>
      <c r="S164" s="798"/>
      <c r="T164" s="798"/>
      <c r="U164" s="798"/>
      <c r="V164" s="798"/>
      <c r="W164" s="798"/>
      <c r="X164" s="798"/>
      <c r="Y164" s="798"/>
      <c r="Z164" s="798"/>
      <c r="AA164" s="798"/>
      <c r="AB164" s="798"/>
      <c r="AC164" s="798"/>
    </row>
    <row r="165" ht="14.25" customHeight="1" spans="1:29" x14ac:dyDescent="0.25">
      <c r="A165" s="798"/>
      <c r="B165" s="798"/>
      <c r="C165" s="799"/>
      <c r="D165" s="799"/>
      <c r="E165" s="799"/>
      <c r="F165" s="800"/>
      <c r="G165" s="798"/>
      <c r="H165" s="798"/>
      <c r="I165" s="798"/>
      <c r="J165" s="798"/>
      <c r="K165" s="798"/>
      <c r="L165" s="798"/>
      <c r="M165" s="798"/>
      <c r="N165" s="801"/>
      <c r="O165" s="801"/>
      <c r="P165" s="798"/>
      <c r="Q165" s="798"/>
      <c r="R165" s="798"/>
      <c r="S165" s="798"/>
      <c r="T165" s="798"/>
      <c r="U165" s="798"/>
      <c r="V165" s="798"/>
      <c r="W165" s="798"/>
      <c r="X165" s="798"/>
      <c r="Y165" s="798"/>
      <c r="Z165" s="798"/>
      <c r="AA165" s="798"/>
      <c r="AB165" s="798"/>
      <c r="AC165" s="798"/>
    </row>
    <row r="166" ht="14.25" customHeight="1" spans="1:29" x14ac:dyDescent="0.25">
      <c r="A166" s="798"/>
      <c r="B166" s="798"/>
      <c r="C166" s="799"/>
      <c r="D166" s="799"/>
      <c r="E166" s="799"/>
      <c r="F166" s="800"/>
      <c r="G166" s="798"/>
      <c r="H166" s="798"/>
      <c r="I166" s="798"/>
      <c r="J166" s="798"/>
      <c r="K166" s="798"/>
      <c r="L166" s="798"/>
      <c r="M166" s="798"/>
      <c r="N166" s="801"/>
      <c r="O166" s="801"/>
      <c r="P166" s="798"/>
      <c r="Q166" s="798"/>
      <c r="R166" s="798"/>
      <c r="S166" s="798"/>
      <c r="T166" s="798"/>
      <c r="U166" s="798"/>
      <c r="V166" s="798"/>
      <c r="W166" s="798"/>
      <c r="X166" s="798"/>
      <c r="Y166" s="798"/>
      <c r="Z166" s="798"/>
      <c r="AA166" s="798"/>
      <c r="AB166" s="798"/>
      <c r="AC166" s="798"/>
    </row>
    <row r="167" ht="14.25" customHeight="1" spans="1:29" x14ac:dyDescent="0.25">
      <c r="A167" s="798"/>
      <c r="B167" s="798"/>
      <c r="C167" s="799"/>
      <c r="D167" s="799"/>
      <c r="E167" s="799"/>
      <c r="F167" s="800"/>
      <c r="G167" s="798"/>
      <c r="H167" s="798"/>
      <c r="I167" s="798"/>
      <c r="J167" s="798"/>
      <c r="K167" s="798"/>
      <c r="L167" s="798"/>
      <c r="M167" s="798"/>
      <c r="N167" s="801"/>
      <c r="O167" s="801"/>
      <c r="P167" s="798"/>
      <c r="Q167" s="798"/>
      <c r="R167" s="798"/>
      <c r="S167" s="798"/>
      <c r="T167" s="798"/>
      <c r="U167" s="798"/>
      <c r="V167" s="798"/>
      <c r="W167" s="798"/>
      <c r="X167" s="798"/>
      <c r="Y167" s="798"/>
      <c r="Z167" s="798"/>
      <c r="AA167" s="798"/>
      <c r="AB167" s="798"/>
      <c r="AC167" s="798"/>
    </row>
    <row r="168" ht="14.25" customHeight="1" spans="1:29" x14ac:dyDescent="0.25">
      <c r="A168" s="798"/>
      <c r="B168" s="798"/>
      <c r="C168" s="799"/>
      <c r="D168" s="799"/>
      <c r="E168" s="799"/>
      <c r="F168" s="800"/>
      <c r="G168" s="798"/>
      <c r="H168" s="798"/>
      <c r="I168" s="798"/>
      <c r="J168" s="798"/>
      <c r="K168" s="798"/>
      <c r="L168" s="798"/>
      <c r="M168" s="798"/>
      <c r="N168" s="801"/>
      <c r="O168" s="801"/>
      <c r="P168" s="798"/>
      <c r="Q168" s="798"/>
      <c r="R168" s="798"/>
      <c r="S168" s="798"/>
      <c r="T168" s="798"/>
      <c r="U168" s="798"/>
      <c r="V168" s="798"/>
      <c r="W168" s="798"/>
      <c r="X168" s="798"/>
      <c r="Y168" s="798"/>
      <c r="Z168" s="798"/>
      <c r="AA168" s="798"/>
      <c r="AB168" s="798"/>
      <c r="AC168" s="798"/>
    </row>
    <row r="169" ht="14.25" customHeight="1" spans="1:29" x14ac:dyDescent="0.25">
      <c r="A169" s="798"/>
      <c r="B169" s="798"/>
      <c r="C169" s="799"/>
      <c r="D169" s="799"/>
      <c r="E169" s="799"/>
      <c r="F169" s="800"/>
      <c r="G169" s="798"/>
      <c r="H169" s="798"/>
      <c r="I169" s="798"/>
      <c r="J169" s="798"/>
      <c r="K169" s="798"/>
      <c r="L169" s="798"/>
      <c r="M169" s="798"/>
      <c r="N169" s="801"/>
      <c r="O169" s="801"/>
      <c r="P169" s="798"/>
      <c r="Q169" s="798"/>
      <c r="R169" s="798"/>
      <c r="S169" s="798"/>
      <c r="T169" s="798"/>
      <c r="U169" s="798"/>
      <c r="V169" s="798"/>
      <c r="W169" s="798"/>
      <c r="X169" s="798"/>
      <c r="Y169" s="798"/>
      <c r="Z169" s="798"/>
      <c r="AA169" s="798"/>
      <c r="AB169" s="798"/>
      <c r="AC169" s="798"/>
    </row>
    <row r="170" ht="14.25" customHeight="1" spans="1:29" x14ac:dyDescent="0.25">
      <c r="A170" s="798"/>
      <c r="B170" s="798"/>
      <c r="C170" s="799"/>
      <c r="D170" s="799"/>
      <c r="E170" s="799"/>
      <c r="F170" s="800"/>
      <c r="G170" s="798"/>
      <c r="H170" s="798"/>
      <c r="I170" s="798"/>
      <c r="J170" s="798"/>
      <c r="K170" s="798"/>
      <c r="L170" s="798"/>
      <c r="M170" s="798"/>
      <c r="N170" s="801"/>
      <c r="O170" s="801"/>
      <c r="P170" s="798"/>
      <c r="Q170" s="798"/>
      <c r="R170" s="798"/>
      <c r="S170" s="798"/>
      <c r="T170" s="798"/>
      <c r="U170" s="798"/>
      <c r="V170" s="798"/>
      <c r="W170" s="798"/>
      <c r="X170" s="798"/>
      <c r="Y170" s="798"/>
      <c r="Z170" s="798"/>
      <c r="AA170" s="798"/>
      <c r="AB170" s="798"/>
      <c r="AC170" s="798"/>
    </row>
    <row r="171" ht="14.25" customHeight="1" spans="1:29" x14ac:dyDescent="0.25">
      <c r="A171" s="798"/>
      <c r="B171" s="798"/>
      <c r="C171" s="799"/>
      <c r="D171" s="799"/>
      <c r="E171" s="799"/>
      <c r="F171" s="800"/>
      <c r="G171" s="798"/>
      <c r="H171" s="798"/>
      <c r="I171" s="798"/>
      <c r="J171" s="798"/>
      <c r="K171" s="798"/>
      <c r="L171" s="798"/>
      <c r="M171" s="798"/>
      <c r="N171" s="801"/>
      <c r="O171" s="801"/>
      <c r="P171" s="798"/>
      <c r="Q171" s="798"/>
      <c r="R171" s="798"/>
      <c r="S171" s="798"/>
      <c r="T171" s="798"/>
      <c r="U171" s="798"/>
      <c r="V171" s="798"/>
      <c r="W171" s="798"/>
      <c r="X171" s="798"/>
      <c r="Y171" s="798"/>
      <c r="Z171" s="798"/>
      <c r="AA171" s="798"/>
      <c r="AB171" s="798"/>
      <c r="AC171" s="798"/>
    </row>
    <row r="172" ht="14.25" customHeight="1" spans="1:29" x14ac:dyDescent="0.25">
      <c r="A172" s="798"/>
      <c r="B172" s="798"/>
      <c r="C172" s="799"/>
      <c r="D172" s="799"/>
      <c r="E172" s="799"/>
      <c r="F172" s="800"/>
      <c r="G172" s="798"/>
      <c r="H172" s="798"/>
      <c r="I172" s="798"/>
      <c r="J172" s="798"/>
      <c r="K172" s="798"/>
      <c r="L172" s="798"/>
      <c r="M172" s="798"/>
      <c r="N172" s="801"/>
      <c r="O172" s="801"/>
      <c r="P172" s="798"/>
      <c r="Q172" s="798"/>
      <c r="R172" s="798"/>
      <c r="S172" s="798"/>
      <c r="T172" s="798"/>
      <c r="U172" s="798"/>
      <c r="V172" s="798"/>
      <c r="W172" s="798"/>
      <c r="X172" s="798"/>
      <c r="Y172" s="798"/>
      <c r="Z172" s="798"/>
      <c r="AA172" s="798"/>
      <c r="AB172" s="798"/>
      <c r="AC172" s="798"/>
    </row>
    <row r="173" ht="14.25" customHeight="1" spans="1:29" x14ac:dyDescent="0.25">
      <c r="A173" s="798"/>
      <c r="B173" s="798"/>
      <c r="C173" s="799"/>
      <c r="D173" s="799"/>
      <c r="E173" s="799"/>
      <c r="F173" s="800"/>
      <c r="G173" s="798"/>
      <c r="H173" s="798"/>
      <c r="I173" s="798"/>
      <c r="J173" s="798"/>
      <c r="K173" s="798"/>
      <c r="L173" s="798"/>
      <c r="M173" s="798"/>
      <c r="N173" s="801"/>
      <c r="O173" s="801"/>
      <c r="P173" s="798"/>
      <c r="Q173" s="798"/>
      <c r="R173" s="798"/>
      <c r="S173" s="798"/>
      <c r="T173" s="798"/>
      <c r="U173" s="798"/>
      <c r="V173" s="798"/>
      <c r="W173" s="798"/>
      <c r="X173" s="798"/>
      <c r="Y173" s="798"/>
      <c r="Z173" s="798"/>
      <c r="AA173" s="798"/>
      <c r="AB173" s="798"/>
      <c r="AC173" s="798"/>
    </row>
    <row r="174" ht="14.25" customHeight="1" spans="1:29" x14ac:dyDescent="0.25">
      <c r="A174" s="798"/>
      <c r="B174" s="798"/>
      <c r="C174" s="799"/>
      <c r="D174" s="799"/>
      <c r="E174" s="799"/>
      <c r="F174" s="800"/>
      <c r="G174" s="798"/>
      <c r="H174" s="798"/>
      <c r="I174" s="798"/>
      <c r="J174" s="798"/>
      <c r="K174" s="798"/>
      <c r="L174" s="798"/>
      <c r="M174" s="798"/>
      <c r="N174" s="801"/>
      <c r="O174" s="801"/>
      <c r="P174" s="798"/>
      <c r="Q174" s="798"/>
      <c r="R174" s="798"/>
      <c r="S174" s="798"/>
      <c r="T174" s="798"/>
      <c r="U174" s="798"/>
      <c r="V174" s="798"/>
      <c r="W174" s="798"/>
      <c r="X174" s="798"/>
      <c r="Y174" s="798"/>
      <c r="Z174" s="798"/>
      <c r="AA174" s="798"/>
      <c r="AB174" s="798"/>
      <c r="AC174" s="798"/>
    </row>
    <row r="175" ht="14.25" customHeight="1" spans="1:29" x14ac:dyDescent="0.25">
      <c r="A175" s="798"/>
      <c r="B175" s="798"/>
      <c r="C175" s="799"/>
      <c r="D175" s="799"/>
      <c r="E175" s="799"/>
      <c r="F175" s="800"/>
      <c r="G175" s="798"/>
      <c r="H175" s="798"/>
      <c r="I175" s="798"/>
      <c r="J175" s="798"/>
      <c r="K175" s="798"/>
      <c r="L175" s="798"/>
      <c r="M175" s="798"/>
      <c r="N175" s="801"/>
      <c r="O175" s="801"/>
      <c r="P175" s="798"/>
      <c r="Q175" s="798"/>
      <c r="R175" s="798"/>
      <c r="S175" s="798"/>
      <c r="T175" s="798"/>
      <c r="U175" s="798"/>
      <c r="V175" s="798"/>
      <c r="W175" s="798"/>
      <c r="X175" s="798"/>
      <c r="Y175" s="798"/>
      <c r="Z175" s="798"/>
      <c r="AA175" s="798"/>
      <c r="AB175" s="798"/>
      <c r="AC175" s="798"/>
    </row>
    <row r="176" ht="14.25" customHeight="1" spans="1:29" x14ac:dyDescent="0.25">
      <c r="A176" s="798"/>
      <c r="B176" s="798"/>
      <c r="C176" s="799"/>
      <c r="D176" s="799"/>
      <c r="E176" s="799"/>
      <c r="F176" s="800"/>
      <c r="G176" s="798"/>
      <c r="H176" s="798"/>
      <c r="I176" s="798"/>
      <c r="J176" s="798"/>
      <c r="K176" s="798"/>
      <c r="L176" s="798"/>
      <c r="M176" s="798"/>
      <c r="N176" s="801"/>
      <c r="O176" s="801"/>
      <c r="P176" s="798"/>
      <c r="Q176" s="798"/>
      <c r="R176" s="798"/>
      <c r="S176" s="798"/>
      <c r="T176" s="798"/>
      <c r="U176" s="798"/>
      <c r="V176" s="798"/>
      <c r="W176" s="798"/>
      <c r="X176" s="798"/>
      <c r="Y176" s="798"/>
      <c r="Z176" s="798"/>
      <c r="AA176" s="798"/>
      <c r="AB176" s="798"/>
      <c r="AC176" s="798"/>
    </row>
    <row r="177" ht="14.25" customHeight="1" spans="1:29" x14ac:dyDescent="0.25">
      <c r="A177" s="798"/>
      <c r="B177" s="798"/>
      <c r="C177" s="799"/>
      <c r="D177" s="799"/>
      <c r="E177" s="799"/>
      <c r="F177" s="800"/>
      <c r="G177" s="798"/>
      <c r="H177" s="798"/>
      <c r="I177" s="798"/>
      <c r="J177" s="798"/>
      <c r="K177" s="798"/>
      <c r="L177" s="798"/>
      <c r="M177" s="798"/>
      <c r="N177" s="801"/>
      <c r="O177" s="801"/>
      <c r="P177" s="798"/>
      <c r="Q177" s="798"/>
      <c r="R177" s="798"/>
      <c r="S177" s="798"/>
      <c r="T177" s="798"/>
      <c r="U177" s="798"/>
      <c r="V177" s="798"/>
      <c r="W177" s="798"/>
      <c r="X177" s="798"/>
      <c r="Y177" s="798"/>
      <c r="Z177" s="798"/>
      <c r="AA177" s="798"/>
      <c r="AB177" s="798"/>
      <c r="AC177" s="798"/>
    </row>
    <row r="178" ht="14.25" customHeight="1" spans="1:29" x14ac:dyDescent="0.25">
      <c r="A178" s="798"/>
      <c r="B178" s="798"/>
      <c r="C178" s="799"/>
      <c r="D178" s="799"/>
      <c r="E178" s="799"/>
      <c r="F178" s="800"/>
      <c r="G178" s="798"/>
      <c r="H178" s="798"/>
      <c r="I178" s="798"/>
      <c r="J178" s="798"/>
      <c r="K178" s="798"/>
      <c r="L178" s="798"/>
      <c r="M178" s="798"/>
      <c r="N178" s="801"/>
      <c r="O178" s="801"/>
      <c r="P178" s="798"/>
      <c r="Q178" s="798"/>
      <c r="R178" s="798"/>
      <c r="S178" s="798"/>
      <c r="T178" s="798"/>
      <c r="U178" s="798"/>
      <c r="V178" s="798"/>
      <c r="W178" s="798"/>
      <c r="X178" s="798"/>
      <c r="Y178" s="798"/>
      <c r="Z178" s="798"/>
      <c r="AA178" s="798"/>
      <c r="AB178" s="798"/>
      <c r="AC178" s="798"/>
    </row>
    <row r="179" ht="14.25" customHeight="1" spans="1:29" x14ac:dyDescent="0.25">
      <c r="A179" s="798"/>
      <c r="B179" s="798"/>
      <c r="C179" s="799"/>
      <c r="D179" s="799"/>
      <c r="E179" s="799"/>
      <c r="F179" s="800"/>
      <c r="G179" s="798"/>
      <c r="H179" s="798"/>
      <c r="I179" s="798"/>
      <c r="J179" s="798"/>
      <c r="K179" s="798"/>
      <c r="L179" s="798"/>
      <c r="M179" s="798"/>
      <c r="N179" s="801"/>
      <c r="O179" s="801"/>
      <c r="P179" s="798"/>
      <c r="Q179" s="798"/>
      <c r="R179" s="798"/>
      <c r="S179" s="798"/>
      <c r="T179" s="798"/>
      <c r="U179" s="798"/>
      <c r="V179" s="798"/>
      <c r="W179" s="798"/>
      <c r="X179" s="798"/>
      <c r="Y179" s="798"/>
      <c r="Z179" s="798"/>
      <c r="AA179" s="798"/>
      <c r="AB179" s="798"/>
      <c r="AC179" s="798"/>
    </row>
    <row r="180" ht="14.25" customHeight="1" spans="1:29" x14ac:dyDescent="0.25">
      <c r="A180" s="798"/>
      <c r="B180" s="798"/>
      <c r="C180" s="799"/>
      <c r="D180" s="799"/>
      <c r="E180" s="799"/>
      <c r="F180" s="800"/>
      <c r="G180" s="798"/>
      <c r="H180" s="798"/>
      <c r="I180" s="798"/>
      <c r="J180" s="798"/>
      <c r="K180" s="798"/>
      <c r="L180" s="798"/>
      <c r="M180" s="798"/>
      <c r="N180" s="801"/>
      <c r="O180" s="801"/>
      <c r="P180" s="798"/>
      <c r="Q180" s="798"/>
      <c r="R180" s="798"/>
      <c r="S180" s="798"/>
      <c r="T180" s="798"/>
      <c r="U180" s="798"/>
      <c r="V180" s="798"/>
      <c r="W180" s="798"/>
      <c r="X180" s="798"/>
      <c r="Y180" s="798"/>
      <c r="Z180" s="798"/>
      <c r="AA180" s="798"/>
      <c r="AB180" s="798"/>
      <c r="AC180" s="798"/>
    </row>
    <row r="181" ht="14.25" customHeight="1" spans="1:29" x14ac:dyDescent="0.25">
      <c r="A181" s="798"/>
      <c r="B181" s="798"/>
      <c r="C181" s="799"/>
      <c r="D181" s="799"/>
      <c r="E181" s="799"/>
      <c r="F181" s="800"/>
      <c r="G181" s="798"/>
      <c r="H181" s="798"/>
      <c r="I181" s="798"/>
      <c r="J181" s="798"/>
      <c r="K181" s="798"/>
      <c r="L181" s="798"/>
      <c r="M181" s="798"/>
      <c r="N181" s="801"/>
      <c r="O181" s="801"/>
      <c r="P181" s="798"/>
      <c r="Q181" s="798"/>
      <c r="R181" s="798"/>
      <c r="S181" s="798"/>
      <c r="T181" s="798"/>
      <c r="U181" s="798"/>
      <c r="V181" s="798"/>
      <c r="W181" s="798"/>
      <c r="X181" s="798"/>
      <c r="Y181" s="798"/>
      <c r="Z181" s="798"/>
      <c r="AA181" s="798"/>
      <c r="AB181" s="798"/>
      <c r="AC181" s="798"/>
    </row>
    <row r="182" ht="14.25" customHeight="1" spans="1:29" x14ac:dyDescent="0.25">
      <c r="A182" s="798"/>
      <c r="B182" s="798"/>
      <c r="C182" s="799"/>
      <c r="D182" s="799"/>
      <c r="E182" s="799"/>
      <c r="F182" s="800"/>
      <c r="G182" s="798"/>
      <c r="H182" s="798"/>
      <c r="I182" s="798"/>
      <c r="J182" s="798"/>
      <c r="K182" s="798"/>
      <c r="L182" s="798"/>
      <c r="M182" s="798"/>
      <c r="N182" s="801"/>
      <c r="O182" s="801"/>
      <c r="P182" s="798"/>
      <c r="Q182" s="798"/>
      <c r="R182" s="798"/>
      <c r="S182" s="798"/>
      <c r="T182" s="798"/>
      <c r="U182" s="798"/>
      <c r="V182" s="798"/>
      <c r="W182" s="798"/>
      <c r="X182" s="798"/>
      <c r="Y182" s="798"/>
      <c r="Z182" s="798"/>
      <c r="AA182" s="798"/>
      <c r="AB182" s="798"/>
      <c r="AC182" s="798"/>
    </row>
    <row r="183" ht="14.25" customHeight="1" spans="1:29" x14ac:dyDescent="0.25">
      <c r="A183" s="798"/>
      <c r="B183" s="798"/>
      <c r="C183" s="799"/>
      <c r="D183" s="799"/>
      <c r="E183" s="799"/>
      <c r="F183" s="800"/>
      <c r="G183" s="798"/>
      <c r="H183" s="798"/>
      <c r="I183" s="798"/>
      <c r="J183" s="798"/>
      <c r="K183" s="798"/>
      <c r="L183" s="798"/>
      <c r="M183" s="798"/>
      <c r="N183" s="801"/>
      <c r="O183" s="801"/>
      <c r="P183" s="798"/>
      <c r="Q183" s="798"/>
      <c r="R183" s="798"/>
      <c r="S183" s="798"/>
      <c r="T183" s="798"/>
      <c r="U183" s="798"/>
      <c r="V183" s="798"/>
      <c r="W183" s="798"/>
      <c r="X183" s="798"/>
      <c r="Y183" s="798"/>
      <c r="Z183" s="798"/>
      <c r="AA183" s="798"/>
      <c r="AB183" s="798"/>
      <c r="AC183" s="798"/>
    </row>
    <row r="184" ht="14.25" customHeight="1" spans="1:29" x14ac:dyDescent="0.25">
      <c r="A184" s="798"/>
      <c r="B184" s="798"/>
      <c r="C184" s="799"/>
      <c r="D184" s="799"/>
      <c r="E184" s="799"/>
      <c r="F184" s="800"/>
      <c r="G184" s="798"/>
      <c r="H184" s="798"/>
      <c r="I184" s="798"/>
      <c r="J184" s="798"/>
      <c r="K184" s="798"/>
      <c r="L184" s="798"/>
      <c r="M184" s="798"/>
      <c r="N184" s="801"/>
      <c r="O184" s="801"/>
      <c r="P184" s="798"/>
      <c r="Q184" s="798"/>
      <c r="R184" s="798"/>
      <c r="S184" s="798"/>
      <c r="T184" s="798"/>
      <c r="U184" s="798"/>
      <c r="V184" s="798"/>
      <c r="W184" s="798"/>
      <c r="X184" s="798"/>
      <c r="Y184" s="798"/>
      <c r="Z184" s="798"/>
      <c r="AA184" s="798"/>
      <c r="AB184" s="798"/>
      <c r="AC184" s="798"/>
    </row>
    <row r="185" ht="14.25" customHeight="1" spans="1:29" x14ac:dyDescent="0.25">
      <c r="A185" s="798"/>
      <c r="B185" s="798"/>
      <c r="C185" s="799"/>
      <c r="D185" s="799"/>
      <c r="E185" s="799"/>
      <c r="F185" s="800"/>
      <c r="G185" s="798"/>
      <c r="H185" s="798"/>
      <c r="I185" s="798"/>
      <c r="J185" s="798"/>
      <c r="K185" s="798"/>
      <c r="L185" s="798"/>
      <c r="M185" s="798"/>
      <c r="N185" s="801"/>
      <c r="O185" s="801"/>
      <c r="P185" s="798"/>
      <c r="Q185" s="798"/>
      <c r="R185" s="798"/>
      <c r="S185" s="798"/>
      <c r="T185" s="798"/>
      <c r="U185" s="798"/>
      <c r="V185" s="798"/>
      <c r="W185" s="798"/>
      <c r="X185" s="798"/>
      <c r="Y185" s="798"/>
      <c r="Z185" s="798"/>
      <c r="AA185" s="798"/>
      <c r="AB185" s="798"/>
      <c r="AC185" s="798"/>
    </row>
    <row r="186" ht="14.25" customHeight="1" spans="1:29" x14ac:dyDescent="0.25">
      <c r="A186" s="798"/>
      <c r="B186" s="798"/>
      <c r="C186" s="799"/>
      <c r="D186" s="799"/>
      <c r="E186" s="799"/>
      <c r="F186" s="800"/>
      <c r="G186" s="798"/>
      <c r="H186" s="798"/>
      <c r="I186" s="798"/>
      <c r="J186" s="798"/>
      <c r="K186" s="798"/>
      <c r="L186" s="798"/>
      <c r="M186" s="798"/>
      <c r="N186" s="801"/>
      <c r="O186" s="801"/>
      <c r="P186" s="798"/>
      <c r="Q186" s="798"/>
      <c r="R186" s="798"/>
      <c r="S186" s="798"/>
      <c r="T186" s="798"/>
      <c r="U186" s="798"/>
      <c r="V186" s="798"/>
      <c r="W186" s="798"/>
      <c r="X186" s="798"/>
      <c r="Y186" s="798"/>
      <c r="Z186" s="798"/>
      <c r="AA186" s="798"/>
      <c r="AB186" s="798"/>
      <c r="AC186" s="798"/>
    </row>
    <row r="187" ht="14.25" customHeight="1" spans="1:29" x14ac:dyDescent="0.25">
      <c r="A187" s="798"/>
      <c r="B187" s="798"/>
      <c r="C187" s="799"/>
      <c r="D187" s="799"/>
      <c r="E187" s="799"/>
      <c r="F187" s="800"/>
      <c r="G187" s="798"/>
      <c r="H187" s="798"/>
      <c r="I187" s="798"/>
      <c r="J187" s="798"/>
      <c r="K187" s="798"/>
      <c r="L187" s="798"/>
      <c r="M187" s="798"/>
      <c r="N187" s="801"/>
      <c r="O187" s="801"/>
      <c r="P187" s="798"/>
      <c r="Q187" s="798"/>
      <c r="R187" s="798"/>
      <c r="S187" s="798"/>
      <c r="T187" s="798"/>
      <c r="U187" s="798"/>
      <c r="V187" s="798"/>
      <c r="W187" s="798"/>
      <c r="X187" s="798"/>
      <c r="Y187" s="798"/>
      <c r="Z187" s="798"/>
      <c r="AA187" s="798"/>
      <c r="AB187" s="798"/>
      <c r="AC187" s="798"/>
    </row>
    <row r="188" ht="14.25" customHeight="1" spans="1:29" x14ac:dyDescent="0.25">
      <c r="A188" s="798"/>
      <c r="B188" s="798"/>
      <c r="C188" s="799"/>
      <c r="D188" s="799"/>
      <c r="E188" s="799"/>
      <c r="F188" s="800"/>
      <c r="G188" s="798"/>
      <c r="H188" s="798"/>
      <c r="I188" s="798"/>
      <c r="J188" s="798"/>
      <c r="K188" s="798"/>
      <c r="L188" s="798"/>
      <c r="M188" s="798"/>
      <c r="N188" s="801"/>
      <c r="O188" s="801"/>
      <c r="P188" s="798"/>
      <c r="Q188" s="798"/>
      <c r="R188" s="798"/>
      <c r="S188" s="798"/>
      <c r="T188" s="798"/>
      <c r="U188" s="798"/>
      <c r="V188" s="798"/>
      <c r="W188" s="798"/>
      <c r="X188" s="798"/>
      <c r="Y188" s="798"/>
      <c r="Z188" s="798"/>
      <c r="AA188" s="798"/>
      <c r="AB188" s="798"/>
      <c r="AC188" s="798"/>
    </row>
    <row r="189" ht="14.25" customHeight="1" spans="1:29" x14ac:dyDescent="0.25">
      <c r="A189" s="798"/>
      <c r="B189" s="798"/>
      <c r="C189" s="799"/>
      <c r="D189" s="799"/>
      <c r="E189" s="799"/>
      <c r="F189" s="800"/>
      <c r="G189" s="798"/>
      <c r="H189" s="798"/>
      <c r="I189" s="798"/>
      <c r="J189" s="798"/>
      <c r="K189" s="798"/>
      <c r="L189" s="798"/>
      <c r="M189" s="798"/>
      <c r="N189" s="801"/>
      <c r="O189" s="801"/>
      <c r="P189" s="798"/>
      <c r="Q189" s="798"/>
      <c r="R189" s="798"/>
      <c r="S189" s="798"/>
      <c r="T189" s="798"/>
      <c r="U189" s="798"/>
      <c r="V189" s="798"/>
      <c r="W189" s="798"/>
      <c r="X189" s="798"/>
      <c r="Y189" s="798"/>
      <c r="Z189" s="798"/>
      <c r="AA189" s="798"/>
      <c r="AB189" s="798"/>
      <c r="AC189" s="798"/>
    </row>
    <row r="190" ht="14.25" customHeight="1" spans="1:29" x14ac:dyDescent="0.25">
      <c r="A190" s="798"/>
      <c r="B190" s="798"/>
      <c r="C190" s="799"/>
      <c r="D190" s="799"/>
      <c r="E190" s="799"/>
      <c r="F190" s="800"/>
      <c r="G190" s="798"/>
      <c r="H190" s="798"/>
      <c r="I190" s="798"/>
      <c r="J190" s="798"/>
      <c r="K190" s="798"/>
      <c r="L190" s="798"/>
      <c r="M190" s="798"/>
      <c r="N190" s="801"/>
      <c r="O190" s="801"/>
      <c r="P190" s="798"/>
      <c r="Q190" s="798"/>
      <c r="R190" s="798"/>
      <c r="S190" s="798"/>
      <c r="T190" s="798"/>
      <c r="U190" s="798"/>
      <c r="V190" s="798"/>
      <c r="W190" s="798"/>
      <c r="X190" s="798"/>
      <c r="Y190" s="798"/>
      <c r="Z190" s="798"/>
      <c r="AA190" s="798"/>
      <c r="AB190" s="798"/>
      <c r="AC190" s="798"/>
    </row>
    <row r="191" ht="14.25" customHeight="1" spans="1:29" x14ac:dyDescent="0.25">
      <c r="A191" s="798"/>
      <c r="B191" s="798"/>
      <c r="C191" s="799"/>
      <c r="D191" s="799"/>
      <c r="E191" s="799"/>
      <c r="F191" s="800"/>
      <c r="G191" s="798"/>
      <c r="H191" s="798"/>
      <c r="I191" s="798"/>
      <c r="J191" s="798"/>
      <c r="K191" s="798"/>
      <c r="L191" s="798"/>
      <c r="M191" s="798"/>
      <c r="N191" s="801"/>
      <c r="O191" s="801"/>
      <c r="P191" s="798"/>
      <c r="Q191" s="798"/>
      <c r="R191" s="798"/>
      <c r="S191" s="798"/>
      <c r="T191" s="798"/>
      <c r="U191" s="798"/>
      <c r="V191" s="798"/>
      <c r="W191" s="798"/>
      <c r="X191" s="798"/>
      <c r="Y191" s="798"/>
      <c r="Z191" s="798"/>
      <c r="AA191" s="798"/>
      <c r="AB191" s="798"/>
      <c r="AC191" s="798"/>
    </row>
    <row r="192" ht="14.25" customHeight="1" spans="1:29" x14ac:dyDescent="0.25">
      <c r="A192" s="798"/>
      <c r="B192" s="798"/>
      <c r="C192" s="799"/>
      <c r="D192" s="799"/>
      <c r="E192" s="799"/>
      <c r="F192" s="800"/>
      <c r="G192" s="798"/>
      <c r="H192" s="798"/>
      <c r="I192" s="798"/>
      <c r="J192" s="798"/>
      <c r="K192" s="798"/>
      <c r="L192" s="798"/>
      <c r="M192" s="798"/>
      <c r="N192" s="801"/>
      <c r="O192" s="801"/>
      <c r="P192" s="798"/>
      <c r="Q192" s="798"/>
      <c r="R192" s="798"/>
      <c r="S192" s="798"/>
      <c r="T192" s="798"/>
      <c r="U192" s="798"/>
      <c r="V192" s="798"/>
      <c r="W192" s="798"/>
      <c r="X192" s="798"/>
      <c r="Y192" s="798"/>
      <c r="Z192" s="798"/>
      <c r="AA192" s="798"/>
      <c r="AB192" s="798"/>
      <c r="AC192" s="798"/>
    </row>
    <row r="193" ht="14.25" customHeight="1" spans="1:29" x14ac:dyDescent="0.25">
      <c r="A193" s="798"/>
      <c r="B193" s="798"/>
      <c r="C193" s="799"/>
      <c r="D193" s="799"/>
      <c r="E193" s="799"/>
      <c r="F193" s="800"/>
      <c r="G193" s="798"/>
      <c r="H193" s="798"/>
      <c r="I193" s="798"/>
      <c r="J193" s="798"/>
      <c r="K193" s="798"/>
      <c r="L193" s="798"/>
      <c r="M193" s="798"/>
      <c r="N193" s="801"/>
      <c r="O193" s="801"/>
      <c r="P193" s="798"/>
      <c r="Q193" s="798"/>
      <c r="R193" s="798"/>
      <c r="S193" s="798"/>
      <c r="T193" s="798"/>
      <c r="U193" s="798"/>
      <c r="V193" s="798"/>
      <c r="W193" s="798"/>
      <c r="X193" s="798"/>
      <c r="Y193" s="798"/>
      <c r="Z193" s="798"/>
      <c r="AA193" s="798"/>
      <c r="AB193" s="798"/>
      <c r="AC193" s="798"/>
    </row>
    <row r="194" ht="14.25" customHeight="1" spans="1:29" x14ac:dyDescent="0.25">
      <c r="A194" s="798"/>
      <c r="B194" s="798"/>
      <c r="C194" s="799"/>
      <c r="D194" s="799"/>
      <c r="E194" s="799"/>
      <c r="F194" s="800"/>
      <c r="G194" s="798"/>
      <c r="H194" s="798"/>
      <c r="I194" s="798"/>
      <c r="J194" s="798"/>
      <c r="K194" s="798"/>
      <c r="L194" s="798"/>
      <c r="M194" s="798"/>
      <c r="N194" s="801"/>
      <c r="O194" s="801"/>
      <c r="P194" s="798"/>
      <c r="Q194" s="798"/>
      <c r="R194" s="798"/>
      <c r="S194" s="798"/>
      <c r="T194" s="798"/>
      <c r="U194" s="798"/>
      <c r="V194" s="798"/>
      <c r="W194" s="798"/>
      <c r="X194" s="798"/>
      <c r="Y194" s="798"/>
      <c r="Z194" s="798"/>
      <c r="AA194" s="798"/>
      <c r="AB194" s="798"/>
      <c r="AC194" s="798"/>
    </row>
    <row r="195" ht="14.25" customHeight="1" spans="1:29" x14ac:dyDescent="0.25">
      <c r="A195" s="798"/>
      <c r="B195" s="798"/>
      <c r="C195" s="799"/>
      <c r="D195" s="799"/>
      <c r="E195" s="799"/>
      <c r="F195" s="800"/>
      <c r="G195" s="798"/>
      <c r="H195" s="798"/>
      <c r="I195" s="798"/>
      <c r="J195" s="798"/>
      <c r="K195" s="798"/>
      <c r="L195" s="798"/>
      <c r="M195" s="798"/>
      <c r="N195" s="801"/>
      <c r="O195" s="801"/>
      <c r="P195" s="798"/>
      <c r="Q195" s="798"/>
      <c r="R195" s="798"/>
      <c r="S195" s="798"/>
      <c r="T195" s="798"/>
      <c r="U195" s="798"/>
      <c r="V195" s="798"/>
      <c r="W195" s="798"/>
      <c r="X195" s="798"/>
      <c r="Y195" s="798"/>
      <c r="Z195" s="798"/>
      <c r="AA195" s="798"/>
      <c r="AB195" s="798"/>
      <c r="AC195" s="798"/>
    </row>
    <row r="196" ht="14.25" customHeight="1" spans="1:29" x14ac:dyDescent="0.25">
      <c r="A196" s="798"/>
      <c r="B196" s="798"/>
      <c r="C196" s="799"/>
      <c r="D196" s="799"/>
      <c r="E196" s="799"/>
      <c r="F196" s="800"/>
      <c r="G196" s="798"/>
      <c r="H196" s="798"/>
      <c r="I196" s="798"/>
      <c r="J196" s="798"/>
      <c r="K196" s="798"/>
      <c r="L196" s="798"/>
      <c r="M196" s="798"/>
      <c r="N196" s="801"/>
      <c r="O196" s="801"/>
      <c r="P196" s="798"/>
      <c r="Q196" s="798"/>
      <c r="R196" s="798"/>
      <c r="S196" s="798"/>
      <c r="T196" s="798"/>
      <c r="U196" s="798"/>
      <c r="V196" s="798"/>
      <c r="W196" s="798"/>
      <c r="X196" s="798"/>
      <c r="Y196" s="798"/>
      <c r="Z196" s="798"/>
      <c r="AA196" s="798"/>
      <c r="AB196" s="798"/>
      <c r="AC196" s="798"/>
    </row>
    <row r="197" ht="14.25" customHeight="1" spans="1:29" x14ac:dyDescent="0.25">
      <c r="A197" s="798"/>
      <c r="B197" s="798"/>
      <c r="C197" s="799"/>
      <c r="D197" s="799"/>
      <c r="E197" s="799"/>
      <c r="F197" s="800"/>
      <c r="G197" s="798"/>
      <c r="H197" s="798"/>
      <c r="I197" s="798"/>
      <c r="J197" s="798"/>
      <c r="K197" s="798"/>
      <c r="L197" s="798"/>
      <c r="M197" s="798"/>
      <c r="N197" s="801"/>
      <c r="O197" s="801"/>
      <c r="P197" s="798"/>
      <c r="Q197" s="798"/>
      <c r="R197" s="798"/>
      <c r="S197" s="798"/>
      <c r="T197" s="798"/>
      <c r="U197" s="798"/>
      <c r="V197" s="798"/>
      <c r="W197" s="798"/>
      <c r="X197" s="798"/>
      <c r="Y197" s="798"/>
      <c r="Z197" s="798"/>
      <c r="AA197" s="798"/>
      <c r="AB197" s="798"/>
      <c r="AC197" s="798"/>
    </row>
    <row r="198" ht="14.25" customHeight="1" spans="1:29" x14ac:dyDescent="0.25">
      <c r="A198" s="798"/>
      <c r="B198" s="798"/>
      <c r="C198" s="799"/>
      <c r="D198" s="799"/>
      <c r="E198" s="799"/>
      <c r="F198" s="800"/>
      <c r="G198" s="798"/>
      <c r="H198" s="798"/>
      <c r="I198" s="798"/>
      <c r="J198" s="798"/>
      <c r="K198" s="798"/>
      <c r="L198" s="798"/>
      <c r="M198" s="798"/>
      <c r="N198" s="801"/>
      <c r="O198" s="801"/>
      <c r="P198" s="798"/>
      <c r="Q198" s="798"/>
      <c r="R198" s="798"/>
      <c r="S198" s="798"/>
      <c r="T198" s="798"/>
      <c r="U198" s="798"/>
      <c r="V198" s="798"/>
      <c r="W198" s="798"/>
      <c r="X198" s="798"/>
      <c r="Y198" s="798"/>
      <c r="Z198" s="798"/>
      <c r="AA198" s="798"/>
      <c r="AB198" s="798"/>
      <c r="AC198" s="798"/>
    </row>
    <row r="199" ht="14.25" customHeight="1" spans="1:29" x14ac:dyDescent="0.25">
      <c r="A199" s="798"/>
      <c r="B199" s="798"/>
      <c r="C199" s="799"/>
      <c r="D199" s="799"/>
      <c r="E199" s="799"/>
      <c r="F199" s="800"/>
      <c r="G199" s="798"/>
      <c r="H199" s="798"/>
      <c r="I199" s="798"/>
      <c r="J199" s="798"/>
      <c r="K199" s="798"/>
      <c r="L199" s="798"/>
      <c r="M199" s="798"/>
      <c r="N199" s="801"/>
      <c r="O199" s="801"/>
      <c r="P199" s="798"/>
      <c r="Q199" s="798"/>
      <c r="R199" s="798"/>
      <c r="S199" s="798"/>
      <c r="T199" s="798"/>
      <c r="U199" s="798"/>
      <c r="V199" s="798"/>
      <c r="W199" s="798"/>
      <c r="X199" s="798"/>
      <c r="Y199" s="798"/>
      <c r="Z199" s="798"/>
      <c r="AA199" s="798"/>
      <c r="AB199" s="798"/>
      <c r="AC199" s="798"/>
    </row>
    <row r="200" ht="14.25" customHeight="1" spans="1:29" x14ac:dyDescent="0.25">
      <c r="A200" s="798"/>
      <c r="B200" s="798"/>
      <c r="C200" s="799"/>
      <c r="D200" s="799"/>
      <c r="E200" s="799"/>
      <c r="F200" s="800"/>
      <c r="G200" s="798"/>
      <c r="H200" s="798"/>
      <c r="I200" s="798"/>
      <c r="J200" s="798"/>
      <c r="K200" s="798"/>
      <c r="L200" s="798"/>
      <c r="M200" s="798"/>
      <c r="N200" s="801"/>
      <c r="O200" s="801"/>
      <c r="P200" s="798"/>
      <c r="Q200" s="798"/>
      <c r="R200" s="798"/>
      <c r="S200" s="798"/>
      <c r="T200" s="798"/>
      <c r="U200" s="798"/>
      <c r="V200" s="798"/>
      <c r="W200" s="798"/>
      <c r="X200" s="798"/>
      <c r="Y200" s="798"/>
      <c r="Z200" s="798"/>
      <c r="AA200" s="798"/>
      <c r="AB200" s="798"/>
      <c r="AC200" s="798"/>
    </row>
    <row r="201" ht="14.25" customHeight="1" spans="1:29" x14ac:dyDescent="0.25">
      <c r="A201" s="798"/>
      <c r="B201" s="798"/>
      <c r="C201" s="799"/>
      <c r="D201" s="799"/>
      <c r="E201" s="799"/>
      <c r="F201" s="800"/>
      <c r="G201" s="798"/>
      <c r="H201" s="798"/>
      <c r="I201" s="798"/>
      <c r="J201" s="798"/>
      <c r="K201" s="798"/>
      <c r="L201" s="798"/>
      <c r="M201" s="798"/>
      <c r="N201" s="801"/>
      <c r="O201" s="801"/>
      <c r="P201" s="798"/>
      <c r="Q201" s="798"/>
      <c r="R201" s="798"/>
      <c r="S201" s="798"/>
      <c r="T201" s="798"/>
      <c r="U201" s="798"/>
      <c r="V201" s="798"/>
      <c r="W201" s="798"/>
      <c r="X201" s="798"/>
      <c r="Y201" s="798"/>
      <c r="Z201" s="798"/>
      <c r="AA201" s="798"/>
      <c r="AB201" s="798"/>
      <c r="AC201" s="798"/>
    </row>
    <row r="202" ht="14.25" customHeight="1" spans="1:29" x14ac:dyDescent="0.25">
      <c r="A202" s="798"/>
      <c r="B202" s="798"/>
      <c r="C202" s="799"/>
      <c r="D202" s="799"/>
      <c r="E202" s="799"/>
      <c r="F202" s="800"/>
      <c r="G202" s="798"/>
      <c r="H202" s="798"/>
      <c r="I202" s="798"/>
      <c r="J202" s="798"/>
      <c r="K202" s="798"/>
      <c r="L202" s="798"/>
      <c r="M202" s="798"/>
      <c r="N202" s="801"/>
      <c r="O202" s="801"/>
      <c r="P202" s="798"/>
      <c r="Q202" s="798"/>
      <c r="R202" s="798"/>
      <c r="S202" s="798"/>
      <c r="T202" s="798"/>
      <c r="U202" s="798"/>
      <c r="V202" s="798"/>
      <c r="W202" s="798"/>
      <c r="X202" s="798"/>
      <c r="Y202" s="798"/>
      <c r="Z202" s="798"/>
      <c r="AA202" s="798"/>
      <c r="AB202" s="798"/>
      <c r="AC202" s="798"/>
    </row>
    <row r="203" ht="14.25" customHeight="1" spans="1:29" x14ac:dyDescent="0.25">
      <c r="A203" s="798"/>
      <c r="B203" s="798"/>
      <c r="C203" s="799"/>
      <c r="D203" s="799"/>
      <c r="E203" s="799"/>
      <c r="F203" s="800"/>
      <c r="G203" s="798"/>
      <c r="H203" s="798"/>
      <c r="I203" s="798"/>
      <c r="J203" s="798"/>
      <c r="K203" s="798"/>
      <c r="L203" s="798"/>
      <c r="M203" s="798"/>
      <c r="N203" s="801"/>
      <c r="O203" s="801"/>
      <c r="P203" s="798"/>
      <c r="Q203" s="798"/>
      <c r="R203" s="798"/>
      <c r="S203" s="798"/>
      <c r="T203" s="798"/>
      <c r="U203" s="798"/>
      <c r="V203" s="798"/>
      <c r="W203" s="798"/>
      <c r="X203" s="798"/>
      <c r="Y203" s="798"/>
      <c r="Z203" s="798"/>
      <c r="AA203" s="798"/>
      <c r="AB203" s="798"/>
      <c r="AC203" s="798"/>
    </row>
    <row r="204" ht="14.25" customHeight="1" spans="1:29" x14ac:dyDescent="0.25">
      <c r="A204" s="798"/>
      <c r="B204" s="798"/>
      <c r="C204" s="799"/>
      <c r="D204" s="799"/>
      <c r="E204" s="799"/>
      <c r="F204" s="800"/>
      <c r="G204" s="798"/>
      <c r="H204" s="798"/>
      <c r="I204" s="798"/>
      <c r="J204" s="798"/>
      <c r="K204" s="798"/>
      <c r="L204" s="798"/>
      <c r="M204" s="798"/>
      <c r="N204" s="801"/>
      <c r="O204" s="801"/>
      <c r="P204" s="798"/>
      <c r="Q204" s="798"/>
      <c r="R204" s="798"/>
      <c r="S204" s="798"/>
      <c r="T204" s="798"/>
      <c r="U204" s="798"/>
      <c r="V204" s="798"/>
      <c r="W204" s="798"/>
      <c r="X204" s="798"/>
      <c r="Y204" s="798"/>
      <c r="Z204" s="798"/>
      <c r="AA204" s="798"/>
      <c r="AB204" s="798"/>
      <c r="AC204" s="798"/>
    </row>
    <row r="205" ht="14.25" customHeight="1" spans="1:29" x14ac:dyDescent="0.25">
      <c r="A205" s="798"/>
      <c r="B205" s="798"/>
      <c r="C205" s="799"/>
      <c r="D205" s="799"/>
      <c r="E205" s="799"/>
      <c r="F205" s="800"/>
      <c r="G205" s="798"/>
      <c r="H205" s="798"/>
      <c r="I205" s="798"/>
      <c r="J205" s="798"/>
      <c r="K205" s="798"/>
      <c r="L205" s="798"/>
      <c r="M205" s="798"/>
      <c r="N205" s="801"/>
      <c r="O205" s="801"/>
      <c r="P205" s="798"/>
      <c r="Q205" s="798"/>
      <c r="R205" s="798"/>
      <c r="S205" s="798"/>
      <c r="T205" s="798"/>
      <c r="U205" s="798"/>
      <c r="V205" s="798"/>
      <c r="W205" s="798"/>
      <c r="X205" s="798"/>
      <c r="Y205" s="798"/>
      <c r="Z205" s="798"/>
      <c r="AA205" s="798"/>
      <c r="AB205" s="798"/>
      <c r="AC205" s="798"/>
    </row>
    <row r="206" ht="14.25" customHeight="1" spans="1:29" x14ac:dyDescent="0.25">
      <c r="A206" s="798"/>
      <c r="B206" s="798"/>
      <c r="C206" s="799"/>
      <c r="D206" s="799"/>
      <c r="E206" s="799"/>
      <c r="F206" s="800"/>
      <c r="G206" s="798"/>
      <c r="H206" s="798"/>
      <c r="I206" s="798"/>
      <c r="J206" s="798"/>
      <c r="K206" s="798"/>
      <c r="L206" s="798"/>
      <c r="M206" s="798"/>
      <c r="N206" s="801"/>
      <c r="O206" s="801"/>
      <c r="P206" s="798"/>
      <c r="Q206" s="798"/>
      <c r="R206" s="798"/>
      <c r="S206" s="798"/>
      <c r="T206" s="798"/>
      <c r="U206" s="798"/>
      <c r="V206" s="798"/>
      <c r="W206" s="798"/>
      <c r="X206" s="798"/>
      <c r="Y206" s="798"/>
      <c r="Z206" s="798"/>
      <c r="AA206" s="798"/>
      <c r="AB206" s="798"/>
      <c r="AC206" s="798"/>
    </row>
    <row r="207" ht="14.25" customHeight="1" spans="1:29" x14ac:dyDescent="0.25">
      <c r="A207" s="798"/>
      <c r="B207" s="798"/>
      <c r="C207" s="799"/>
      <c r="D207" s="799"/>
      <c r="E207" s="799"/>
      <c r="F207" s="800"/>
      <c r="G207" s="798"/>
      <c r="H207" s="798"/>
      <c r="I207" s="798"/>
      <c r="J207" s="798"/>
      <c r="K207" s="798"/>
      <c r="L207" s="798"/>
      <c r="M207" s="798"/>
      <c r="N207" s="801"/>
      <c r="O207" s="801"/>
      <c r="P207" s="798"/>
      <c r="Q207" s="798"/>
      <c r="R207" s="798"/>
      <c r="S207" s="798"/>
      <c r="T207" s="798"/>
      <c r="U207" s="798"/>
      <c r="V207" s="798"/>
      <c r="W207" s="798"/>
      <c r="X207" s="798"/>
      <c r="Y207" s="798"/>
      <c r="Z207" s="798"/>
      <c r="AA207" s="798"/>
      <c r="AB207" s="798"/>
      <c r="AC207" s="798"/>
    </row>
    <row r="208" ht="14.25" customHeight="1" spans="1:29" x14ac:dyDescent="0.25">
      <c r="A208" s="798"/>
      <c r="B208" s="798"/>
      <c r="C208" s="799"/>
      <c r="D208" s="799"/>
      <c r="E208" s="799"/>
      <c r="F208" s="800"/>
      <c r="G208" s="798"/>
      <c r="H208" s="798"/>
      <c r="I208" s="798"/>
      <c r="J208" s="798"/>
      <c r="K208" s="798"/>
      <c r="L208" s="798"/>
      <c r="M208" s="798"/>
      <c r="N208" s="801"/>
      <c r="O208" s="801"/>
      <c r="P208" s="798"/>
      <c r="Q208" s="798"/>
      <c r="R208" s="798"/>
      <c r="S208" s="798"/>
      <c r="T208" s="798"/>
      <c r="U208" s="798"/>
      <c r="V208" s="798"/>
      <c r="W208" s="798"/>
      <c r="X208" s="798"/>
      <c r="Y208" s="798"/>
      <c r="Z208" s="798"/>
      <c r="AA208" s="798"/>
      <c r="AB208" s="798"/>
      <c r="AC208" s="798"/>
    </row>
    <row r="209" ht="14.25" customHeight="1" spans="1:29" x14ac:dyDescent="0.25">
      <c r="A209" s="798"/>
      <c r="B209" s="798"/>
      <c r="C209" s="799"/>
      <c r="D209" s="799"/>
      <c r="E209" s="799"/>
      <c r="F209" s="800"/>
      <c r="G209" s="798"/>
      <c r="H209" s="798"/>
      <c r="I209" s="798"/>
      <c r="J209" s="798"/>
      <c r="K209" s="798"/>
      <c r="L209" s="798"/>
      <c r="M209" s="798"/>
      <c r="N209" s="801"/>
      <c r="O209" s="801"/>
      <c r="P209" s="798"/>
      <c r="Q209" s="798"/>
      <c r="R209" s="798"/>
      <c r="S209" s="798"/>
      <c r="T209" s="798"/>
      <c r="U209" s="798"/>
      <c r="V209" s="798"/>
      <c r="W209" s="798"/>
      <c r="X209" s="798"/>
      <c r="Y209" s="798"/>
      <c r="Z209" s="798"/>
      <c r="AA209" s="798"/>
      <c r="AB209" s="798"/>
      <c r="AC209" s="798"/>
    </row>
    <row r="210" ht="14.25" customHeight="1" spans="1:29" x14ac:dyDescent="0.25">
      <c r="A210" s="798"/>
      <c r="B210" s="798"/>
      <c r="C210" s="799"/>
      <c r="D210" s="799"/>
      <c r="E210" s="799"/>
      <c r="F210" s="800"/>
      <c r="G210" s="798"/>
      <c r="H210" s="798"/>
      <c r="I210" s="798"/>
      <c r="J210" s="798"/>
      <c r="K210" s="798"/>
      <c r="L210" s="798"/>
      <c r="M210" s="798"/>
      <c r="N210" s="801"/>
      <c r="O210" s="801"/>
      <c r="P210" s="798"/>
      <c r="Q210" s="798"/>
      <c r="R210" s="798"/>
      <c r="S210" s="798"/>
      <c r="T210" s="798"/>
      <c r="U210" s="798"/>
      <c r="V210" s="798"/>
      <c r="W210" s="798"/>
      <c r="X210" s="798"/>
      <c r="Y210" s="798"/>
      <c r="Z210" s="798"/>
      <c r="AA210" s="798"/>
      <c r="AB210" s="798"/>
      <c r="AC210" s="798"/>
    </row>
    <row r="211" ht="14.25" customHeight="1" spans="1:29" x14ac:dyDescent="0.25">
      <c r="A211" s="798"/>
      <c r="B211" s="798"/>
      <c r="C211" s="799"/>
      <c r="D211" s="799"/>
      <c r="E211" s="799"/>
      <c r="F211" s="800"/>
      <c r="G211" s="798"/>
      <c r="H211" s="798"/>
      <c r="I211" s="798"/>
      <c r="J211" s="798"/>
      <c r="K211" s="798"/>
      <c r="L211" s="798"/>
      <c r="M211" s="798"/>
      <c r="N211" s="801"/>
      <c r="O211" s="801"/>
      <c r="P211" s="798"/>
      <c r="Q211" s="798"/>
      <c r="R211" s="798"/>
      <c r="S211" s="798"/>
      <c r="T211" s="798"/>
      <c r="U211" s="798"/>
      <c r="V211" s="798"/>
      <c r="W211" s="798"/>
      <c r="X211" s="798"/>
      <c r="Y211" s="798"/>
      <c r="Z211" s="798"/>
      <c r="AA211" s="798"/>
      <c r="AB211" s="798"/>
      <c r="AC211" s="798"/>
    </row>
    <row r="212" ht="14.25" customHeight="1" spans="1:29" x14ac:dyDescent="0.25">
      <c r="A212" s="798"/>
      <c r="B212" s="798"/>
      <c r="C212" s="799"/>
      <c r="D212" s="799"/>
      <c r="E212" s="799"/>
      <c r="F212" s="800"/>
      <c r="G212" s="798"/>
      <c r="H212" s="798"/>
      <c r="I212" s="798"/>
      <c r="J212" s="798"/>
      <c r="K212" s="798"/>
      <c r="L212" s="798"/>
      <c r="M212" s="798"/>
      <c r="N212" s="801"/>
      <c r="O212" s="801"/>
      <c r="P212" s="798"/>
      <c r="Q212" s="798"/>
      <c r="R212" s="798"/>
      <c r="S212" s="798"/>
      <c r="T212" s="798"/>
      <c r="U212" s="798"/>
      <c r="V212" s="798"/>
      <c r="W212" s="798"/>
      <c r="X212" s="798"/>
      <c r="Y212" s="798"/>
      <c r="Z212" s="798"/>
      <c r="AA212" s="798"/>
      <c r="AB212" s="798"/>
      <c r="AC212" s="798"/>
    </row>
    <row r="213" ht="14.25" customHeight="1" spans="1:29" x14ac:dyDescent="0.25">
      <c r="A213" s="798"/>
      <c r="B213" s="798"/>
      <c r="C213" s="799"/>
      <c r="D213" s="799"/>
      <c r="E213" s="799"/>
      <c r="F213" s="800"/>
      <c r="G213" s="798"/>
      <c r="H213" s="798"/>
      <c r="I213" s="798"/>
      <c r="J213" s="798"/>
      <c r="K213" s="798"/>
      <c r="L213" s="798"/>
      <c r="M213" s="798"/>
      <c r="N213" s="801"/>
      <c r="O213" s="801"/>
      <c r="P213" s="798"/>
      <c r="Q213" s="798"/>
      <c r="R213" s="798"/>
      <c r="S213" s="798"/>
      <c r="T213" s="798"/>
      <c r="U213" s="798"/>
      <c r="V213" s="798"/>
      <c r="W213" s="798"/>
      <c r="X213" s="798"/>
      <c r="Y213" s="798"/>
      <c r="Z213" s="798"/>
      <c r="AA213" s="798"/>
      <c r="AB213" s="798"/>
      <c r="AC213" s="798"/>
    </row>
    <row r="214" ht="14.25" customHeight="1" spans="1:29" x14ac:dyDescent="0.25">
      <c r="A214" s="798"/>
      <c r="B214" s="798"/>
      <c r="C214" s="799"/>
      <c r="D214" s="799"/>
      <c r="E214" s="799"/>
      <c r="F214" s="800"/>
      <c r="G214" s="798"/>
      <c r="H214" s="798"/>
      <c r="I214" s="798"/>
      <c r="J214" s="798"/>
      <c r="K214" s="798"/>
      <c r="L214" s="798"/>
      <c r="M214" s="798"/>
      <c r="N214" s="801"/>
      <c r="O214" s="801"/>
      <c r="P214" s="798"/>
      <c r="Q214" s="798"/>
      <c r="R214" s="798"/>
      <c r="S214" s="798"/>
      <c r="T214" s="798"/>
      <c r="U214" s="798"/>
      <c r="V214" s="798"/>
      <c r="W214" s="798"/>
      <c r="X214" s="798"/>
      <c r="Y214" s="798"/>
      <c r="Z214" s="798"/>
      <c r="AA214" s="798"/>
      <c r="AB214" s="798"/>
      <c r="AC214" s="798"/>
    </row>
    <row r="215" ht="14.25" customHeight="1" spans="1:29" x14ac:dyDescent="0.25">
      <c r="A215" s="798"/>
      <c r="B215" s="798"/>
      <c r="C215" s="799"/>
      <c r="D215" s="799"/>
      <c r="E215" s="799"/>
      <c r="F215" s="800"/>
      <c r="G215" s="798"/>
      <c r="H215" s="798"/>
      <c r="I215" s="798"/>
      <c r="J215" s="798"/>
      <c r="K215" s="798"/>
      <c r="L215" s="798"/>
      <c r="M215" s="798"/>
      <c r="N215" s="801"/>
      <c r="O215" s="801"/>
      <c r="P215" s="798"/>
      <c r="Q215" s="798"/>
      <c r="R215" s="798"/>
      <c r="S215" s="798"/>
      <c r="T215" s="798"/>
      <c r="U215" s="798"/>
      <c r="V215" s="798"/>
      <c r="W215" s="798"/>
      <c r="X215" s="798"/>
      <c r="Y215" s="798"/>
      <c r="Z215" s="798"/>
      <c r="AA215" s="798"/>
      <c r="AB215" s="798"/>
      <c r="AC215" s="798"/>
    </row>
    <row r="216" ht="14.25" customHeight="1" spans="1:29" x14ac:dyDescent="0.25">
      <c r="A216" s="798"/>
      <c r="B216" s="798"/>
      <c r="C216" s="799"/>
      <c r="D216" s="799"/>
      <c r="E216" s="799"/>
      <c r="F216" s="800"/>
      <c r="G216" s="798"/>
      <c r="H216" s="798"/>
      <c r="I216" s="798"/>
      <c r="J216" s="798"/>
      <c r="K216" s="798"/>
      <c r="L216" s="798"/>
      <c r="M216" s="798"/>
      <c r="N216" s="801"/>
      <c r="O216" s="801"/>
      <c r="P216" s="798"/>
      <c r="Q216" s="798"/>
      <c r="R216" s="798"/>
      <c r="S216" s="798"/>
      <c r="T216" s="798"/>
      <c r="U216" s="798"/>
      <c r="V216" s="798"/>
      <c r="W216" s="798"/>
      <c r="X216" s="798"/>
      <c r="Y216" s="798"/>
      <c r="Z216" s="798"/>
      <c r="AA216" s="798"/>
      <c r="AB216" s="798"/>
      <c r="AC216" s="798"/>
    </row>
    <row r="217" ht="14.25" customHeight="1" spans="1:29" x14ac:dyDescent="0.25">
      <c r="A217" s="798"/>
      <c r="B217" s="798"/>
      <c r="C217" s="799"/>
      <c r="D217" s="799"/>
      <c r="E217" s="799"/>
      <c r="F217" s="800"/>
      <c r="G217" s="798"/>
      <c r="H217" s="798"/>
      <c r="I217" s="798"/>
      <c r="J217" s="798"/>
      <c r="K217" s="798"/>
      <c r="L217" s="798"/>
      <c r="M217" s="798"/>
      <c r="N217" s="801"/>
      <c r="O217" s="801"/>
      <c r="P217" s="798"/>
      <c r="Q217" s="798"/>
      <c r="R217" s="798"/>
      <c r="S217" s="798"/>
      <c r="T217" s="798"/>
      <c r="U217" s="798"/>
      <c r="V217" s="798"/>
      <c r="W217" s="798"/>
      <c r="X217" s="798"/>
      <c r="Y217" s="798"/>
      <c r="Z217" s="798"/>
      <c r="AA217" s="798"/>
      <c r="AB217" s="798"/>
      <c r="AC217" s="798"/>
    </row>
    <row r="218" ht="14.25" customHeight="1" spans="1:29" x14ac:dyDescent="0.25">
      <c r="A218" s="798"/>
      <c r="B218" s="798"/>
      <c r="C218" s="799"/>
      <c r="D218" s="799"/>
      <c r="E218" s="799"/>
      <c r="F218" s="800"/>
      <c r="G218" s="798"/>
      <c r="H218" s="798"/>
      <c r="I218" s="798"/>
      <c r="J218" s="798"/>
      <c r="K218" s="798"/>
      <c r="L218" s="798"/>
      <c r="M218" s="798"/>
      <c r="N218" s="801"/>
      <c r="O218" s="801"/>
      <c r="P218" s="798"/>
      <c r="Q218" s="798"/>
      <c r="R218" s="798"/>
      <c r="S218" s="798"/>
      <c r="T218" s="798"/>
      <c r="U218" s="798"/>
      <c r="V218" s="798"/>
      <c r="W218" s="798"/>
      <c r="X218" s="798"/>
      <c r="Y218" s="798"/>
      <c r="Z218" s="798"/>
      <c r="AA218" s="798"/>
      <c r="AB218" s="798"/>
      <c r="AC218" s="798"/>
    </row>
    <row r="219" ht="14.25" customHeight="1" spans="1:29" x14ac:dyDescent="0.25">
      <c r="A219" s="798"/>
      <c r="B219" s="798"/>
      <c r="C219" s="799"/>
      <c r="D219" s="799"/>
      <c r="E219" s="799"/>
      <c r="F219" s="800"/>
      <c r="G219" s="798"/>
      <c r="H219" s="798"/>
      <c r="I219" s="798"/>
      <c r="J219" s="798"/>
      <c r="K219" s="798"/>
      <c r="L219" s="798"/>
      <c r="M219" s="798"/>
      <c r="N219" s="801"/>
      <c r="O219" s="801"/>
      <c r="P219" s="798"/>
      <c r="Q219" s="798"/>
      <c r="R219" s="798"/>
      <c r="S219" s="798"/>
      <c r="T219" s="798"/>
      <c r="U219" s="798"/>
      <c r="V219" s="798"/>
      <c r="W219" s="798"/>
      <c r="X219" s="798"/>
      <c r="Y219" s="798"/>
      <c r="Z219" s="798"/>
      <c r="AA219" s="798"/>
      <c r="AB219" s="798"/>
      <c r="AC219" s="798"/>
    </row>
    <row r="220" ht="14.25" customHeight="1" spans="1:29" x14ac:dyDescent="0.25">
      <c r="A220" s="798"/>
      <c r="B220" s="798"/>
      <c r="C220" s="799"/>
      <c r="D220" s="799"/>
      <c r="E220" s="799"/>
      <c r="F220" s="800"/>
      <c r="G220" s="798"/>
      <c r="H220" s="798"/>
      <c r="I220" s="798"/>
      <c r="J220" s="798"/>
      <c r="K220" s="798"/>
      <c r="L220" s="798"/>
      <c r="M220" s="798"/>
      <c r="N220" s="801"/>
      <c r="O220" s="801"/>
      <c r="P220" s="798"/>
      <c r="Q220" s="798"/>
      <c r="R220" s="798"/>
      <c r="S220" s="798"/>
      <c r="T220" s="798"/>
      <c r="U220" s="798"/>
      <c r="V220" s="798"/>
      <c r="W220" s="798"/>
      <c r="X220" s="798"/>
      <c r="Y220" s="798"/>
      <c r="Z220" s="798"/>
      <c r="AA220" s="798"/>
      <c r="AB220" s="798"/>
      <c r="AC220" s="798"/>
    </row>
    <row r="221" ht="14.25" customHeight="1" spans="1:29" x14ac:dyDescent="0.25">
      <c r="A221" s="798"/>
      <c r="B221" s="798"/>
      <c r="C221" s="799"/>
      <c r="D221" s="799"/>
      <c r="E221" s="799"/>
      <c r="F221" s="800"/>
      <c r="G221" s="798"/>
      <c r="H221" s="798"/>
      <c r="I221" s="798"/>
      <c r="J221" s="798"/>
      <c r="K221" s="798"/>
      <c r="L221" s="798"/>
      <c r="M221" s="798"/>
      <c r="N221" s="801"/>
      <c r="O221" s="801"/>
      <c r="P221" s="798"/>
      <c r="Q221" s="798"/>
      <c r="R221" s="798"/>
      <c r="S221" s="798"/>
      <c r="T221" s="798"/>
      <c r="U221" s="798"/>
      <c r="V221" s="798"/>
      <c r="W221" s="798"/>
      <c r="X221" s="798"/>
      <c r="Y221" s="798"/>
      <c r="Z221" s="798"/>
      <c r="AA221" s="798"/>
      <c r="AB221" s="798"/>
      <c r="AC221" s="798"/>
    </row>
    <row r="222" ht="14.25" customHeight="1" spans="1:29" x14ac:dyDescent="0.25">
      <c r="A222" s="798"/>
      <c r="B222" s="798"/>
      <c r="C222" s="799"/>
      <c r="D222" s="799"/>
      <c r="E222" s="799"/>
      <c r="F222" s="800"/>
      <c r="G222" s="798"/>
      <c r="H222" s="798"/>
      <c r="I222" s="798"/>
      <c r="J222" s="798"/>
      <c r="K222" s="798"/>
      <c r="L222" s="798"/>
      <c r="M222" s="798"/>
      <c r="N222" s="801"/>
      <c r="O222" s="801"/>
      <c r="P222" s="798"/>
      <c r="Q222" s="798"/>
      <c r="R222" s="798"/>
      <c r="S222" s="798"/>
      <c r="T222" s="798"/>
      <c r="U222" s="798"/>
      <c r="V222" s="798"/>
      <c r="W222" s="798"/>
      <c r="X222" s="798"/>
      <c r="Y222" s="798"/>
      <c r="Z222" s="798"/>
      <c r="AA222" s="798"/>
      <c r="AB222" s="798"/>
      <c r="AC222" s="798"/>
    </row>
    <row r="223" ht="14.25" customHeight="1" spans="1:29" x14ac:dyDescent="0.25">
      <c r="A223" s="798"/>
      <c r="B223" s="798"/>
      <c r="C223" s="799"/>
      <c r="D223" s="799"/>
      <c r="E223" s="799"/>
      <c r="F223" s="800"/>
      <c r="G223" s="798"/>
      <c r="H223" s="798"/>
      <c r="I223" s="798"/>
      <c r="J223" s="798"/>
      <c r="K223" s="798"/>
      <c r="L223" s="798"/>
      <c r="M223" s="798"/>
      <c r="N223" s="801"/>
      <c r="O223" s="801"/>
      <c r="P223" s="798"/>
      <c r="Q223" s="798"/>
      <c r="R223" s="798"/>
      <c r="S223" s="798"/>
      <c r="T223" s="798"/>
      <c r="U223" s="798"/>
      <c r="V223" s="798"/>
      <c r="W223" s="798"/>
      <c r="X223" s="798"/>
      <c r="Y223" s="798"/>
      <c r="Z223" s="798"/>
      <c r="AA223" s="798"/>
      <c r="AB223" s="798"/>
      <c r="AC223" s="798"/>
    </row>
    <row r="224" ht="14.25" customHeight="1" spans="1:29" x14ac:dyDescent="0.25">
      <c r="A224" s="798"/>
      <c r="B224" s="798"/>
      <c r="C224" s="799"/>
      <c r="D224" s="799"/>
      <c r="E224" s="799"/>
      <c r="F224" s="800"/>
      <c r="G224" s="798"/>
      <c r="H224" s="798"/>
      <c r="I224" s="798"/>
      <c r="J224" s="798"/>
      <c r="K224" s="798"/>
      <c r="L224" s="798"/>
      <c r="M224" s="798"/>
      <c r="N224" s="801"/>
      <c r="O224" s="801"/>
      <c r="P224" s="798"/>
      <c r="Q224" s="798"/>
      <c r="R224" s="798"/>
      <c r="S224" s="798"/>
      <c r="T224" s="798"/>
      <c r="U224" s="798"/>
      <c r="V224" s="798"/>
      <c r="W224" s="798"/>
      <c r="X224" s="798"/>
      <c r="Y224" s="798"/>
      <c r="Z224" s="798"/>
      <c r="AA224" s="798"/>
      <c r="AB224" s="798"/>
      <c r="AC224" s="798"/>
    </row>
    <row r="225" ht="14.25" customHeight="1" spans="1:29" x14ac:dyDescent="0.25">
      <c r="A225" s="798"/>
      <c r="B225" s="798"/>
      <c r="C225" s="799"/>
      <c r="D225" s="799"/>
      <c r="E225" s="799"/>
      <c r="F225" s="800"/>
      <c r="G225" s="798"/>
      <c r="H225" s="798"/>
      <c r="I225" s="798"/>
      <c r="J225" s="798"/>
      <c r="K225" s="798"/>
      <c r="L225" s="798"/>
      <c r="M225" s="798"/>
      <c r="N225" s="801"/>
      <c r="O225" s="801"/>
      <c r="P225" s="798"/>
      <c r="Q225" s="798"/>
      <c r="R225" s="798"/>
      <c r="S225" s="798"/>
      <c r="T225" s="798"/>
      <c r="U225" s="798"/>
      <c r="V225" s="798"/>
      <c r="W225" s="798"/>
      <c r="X225" s="798"/>
      <c r="Y225" s="798"/>
      <c r="Z225" s="798"/>
      <c r="AA225" s="798"/>
      <c r="AB225" s="798"/>
      <c r="AC225" s="798"/>
    </row>
    <row r="226" ht="14.25" customHeight="1" spans="1:29" x14ac:dyDescent="0.25">
      <c r="A226" s="798"/>
      <c r="B226" s="798"/>
      <c r="C226" s="799"/>
      <c r="D226" s="799"/>
      <c r="E226" s="799"/>
      <c r="F226" s="800"/>
      <c r="G226" s="798"/>
      <c r="H226" s="798"/>
      <c r="I226" s="798"/>
      <c r="J226" s="798"/>
      <c r="K226" s="798"/>
      <c r="L226" s="798"/>
      <c r="M226" s="798"/>
      <c r="N226" s="801"/>
      <c r="O226" s="801"/>
      <c r="P226" s="798"/>
      <c r="Q226" s="798"/>
      <c r="R226" s="798"/>
      <c r="S226" s="798"/>
      <c r="T226" s="798"/>
      <c r="U226" s="798"/>
      <c r="V226" s="798"/>
      <c r="W226" s="798"/>
      <c r="X226" s="798"/>
      <c r="Y226" s="798"/>
      <c r="Z226" s="798"/>
      <c r="AA226" s="798"/>
      <c r="AB226" s="798"/>
      <c r="AC226" s="798"/>
    </row>
    <row r="227" ht="14.25" customHeight="1" spans="1:29" x14ac:dyDescent="0.25">
      <c r="A227" s="798"/>
      <c r="B227" s="798"/>
      <c r="C227" s="799"/>
      <c r="D227" s="799"/>
      <c r="E227" s="799"/>
      <c r="F227" s="800"/>
      <c r="G227" s="798"/>
      <c r="H227" s="798"/>
      <c r="I227" s="798"/>
      <c r="J227" s="798"/>
      <c r="K227" s="798"/>
      <c r="L227" s="798"/>
      <c r="M227" s="798"/>
      <c r="N227" s="801"/>
      <c r="O227" s="801"/>
      <c r="P227" s="798"/>
      <c r="Q227" s="798"/>
      <c r="R227" s="798"/>
      <c r="S227" s="798"/>
      <c r="T227" s="798"/>
      <c r="U227" s="798"/>
      <c r="V227" s="798"/>
      <c r="W227" s="798"/>
      <c r="X227" s="798"/>
      <c r="Y227" s="798"/>
      <c r="Z227" s="798"/>
      <c r="AA227" s="798"/>
      <c r="AB227" s="798"/>
      <c r="AC227" s="798"/>
    </row>
    <row r="228" ht="14.25" customHeight="1" spans="1:29" x14ac:dyDescent="0.25">
      <c r="A228" s="798"/>
      <c r="B228" s="798"/>
      <c r="C228" s="799"/>
      <c r="D228" s="799"/>
      <c r="E228" s="799"/>
      <c r="F228" s="800"/>
      <c r="G228" s="798"/>
      <c r="H228" s="798"/>
      <c r="I228" s="798"/>
      <c r="J228" s="798"/>
      <c r="K228" s="798"/>
      <c r="L228" s="798"/>
      <c r="M228" s="798"/>
      <c r="N228" s="801"/>
      <c r="O228" s="801"/>
      <c r="P228" s="798"/>
      <c r="Q228" s="798"/>
      <c r="R228" s="798"/>
      <c r="S228" s="798"/>
      <c r="T228" s="798"/>
      <c r="U228" s="798"/>
      <c r="V228" s="798"/>
      <c r="W228" s="798"/>
      <c r="X228" s="798"/>
      <c r="Y228" s="798"/>
      <c r="Z228" s="798"/>
      <c r="AA228" s="798"/>
      <c r="AB228" s="798"/>
      <c r="AC228" s="798"/>
    </row>
    <row r="229" ht="14.25" customHeight="1" spans="1:29" x14ac:dyDescent="0.25">
      <c r="A229" s="798"/>
      <c r="B229" s="798"/>
      <c r="C229" s="799"/>
      <c r="D229" s="799"/>
      <c r="E229" s="799"/>
      <c r="F229" s="800"/>
      <c r="G229" s="798"/>
      <c r="H229" s="798"/>
      <c r="I229" s="798"/>
      <c r="J229" s="798"/>
      <c r="K229" s="798"/>
      <c r="L229" s="798"/>
      <c r="M229" s="798"/>
      <c r="N229" s="801"/>
      <c r="O229" s="801"/>
      <c r="P229" s="798"/>
      <c r="Q229" s="798"/>
      <c r="R229" s="798"/>
      <c r="S229" s="798"/>
      <c r="T229" s="798"/>
      <c r="U229" s="798"/>
      <c r="V229" s="798"/>
      <c r="W229" s="798"/>
      <c r="X229" s="798"/>
      <c r="Y229" s="798"/>
      <c r="Z229" s="798"/>
      <c r="AA229" s="798"/>
      <c r="AB229" s="798"/>
      <c r="AC229" s="798"/>
    </row>
    <row r="230" ht="14.25" customHeight="1" spans="1:29" x14ac:dyDescent="0.25">
      <c r="A230" s="798"/>
      <c r="B230" s="798"/>
      <c r="C230" s="799"/>
      <c r="D230" s="799"/>
      <c r="E230" s="799"/>
      <c r="F230" s="800"/>
      <c r="G230" s="798"/>
      <c r="H230" s="798"/>
      <c r="I230" s="798"/>
      <c r="J230" s="798"/>
      <c r="K230" s="798"/>
      <c r="L230" s="798"/>
      <c r="M230" s="798"/>
      <c r="N230" s="801"/>
      <c r="O230" s="801"/>
      <c r="P230" s="798"/>
      <c r="Q230" s="798"/>
      <c r="R230" s="798"/>
      <c r="S230" s="798"/>
      <c r="T230" s="798"/>
      <c r="U230" s="798"/>
      <c r="V230" s="798"/>
      <c r="W230" s="798"/>
      <c r="X230" s="798"/>
      <c r="Y230" s="798"/>
      <c r="Z230" s="798"/>
      <c r="AA230" s="798"/>
      <c r="AB230" s="798"/>
      <c r="AC230" s="798"/>
    </row>
    <row r="231" ht="14.25" customHeight="1" spans="1:29" x14ac:dyDescent="0.25">
      <c r="A231" s="798"/>
      <c r="B231" s="798"/>
      <c r="C231" s="799"/>
      <c r="D231" s="799"/>
      <c r="E231" s="799"/>
      <c r="F231" s="800"/>
      <c r="G231" s="798"/>
      <c r="H231" s="798"/>
      <c r="I231" s="798"/>
      <c r="J231" s="798"/>
      <c r="K231" s="798"/>
      <c r="L231" s="798"/>
      <c r="M231" s="798"/>
      <c r="N231" s="801"/>
      <c r="O231" s="801"/>
      <c r="P231" s="798"/>
      <c r="Q231" s="798"/>
      <c r="R231" s="798"/>
      <c r="S231" s="798"/>
      <c r="T231" s="798"/>
      <c r="U231" s="798"/>
      <c r="V231" s="798"/>
      <c r="W231" s="798"/>
      <c r="X231" s="798"/>
      <c r="Y231" s="798"/>
      <c r="Z231" s="798"/>
      <c r="AA231" s="798"/>
      <c r="AB231" s="798"/>
      <c r="AC231" s="798"/>
    </row>
    <row r="232" ht="14.25" customHeight="1" spans="1:29" x14ac:dyDescent="0.25">
      <c r="A232" s="798"/>
      <c r="B232" s="798"/>
      <c r="C232" s="799"/>
      <c r="D232" s="799"/>
      <c r="E232" s="799"/>
      <c r="F232" s="800"/>
      <c r="G232" s="798"/>
      <c r="H232" s="798"/>
      <c r="I232" s="798"/>
      <c r="J232" s="798"/>
      <c r="K232" s="798"/>
      <c r="L232" s="798"/>
      <c r="M232" s="798"/>
      <c r="N232" s="801"/>
      <c r="O232" s="801"/>
      <c r="P232" s="798"/>
      <c r="Q232" s="798"/>
      <c r="R232" s="798"/>
      <c r="S232" s="798"/>
      <c r="T232" s="798"/>
      <c r="U232" s="798"/>
      <c r="V232" s="798"/>
      <c r="W232" s="798"/>
      <c r="X232" s="798"/>
      <c r="Y232" s="798"/>
      <c r="Z232" s="798"/>
      <c r="AA232" s="798"/>
      <c r="AB232" s="798"/>
      <c r="AC232" s="798"/>
    </row>
    <row r="233" ht="14.25" customHeight="1" spans="1:29" x14ac:dyDescent="0.25">
      <c r="A233" s="798"/>
      <c r="B233" s="798"/>
      <c r="C233" s="799"/>
      <c r="D233" s="799"/>
      <c r="E233" s="799"/>
      <c r="F233" s="800"/>
      <c r="G233" s="798"/>
      <c r="H233" s="798"/>
      <c r="I233" s="798"/>
      <c r="J233" s="798"/>
      <c r="K233" s="798"/>
      <c r="L233" s="798"/>
      <c r="M233" s="798"/>
      <c r="N233" s="801"/>
      <c r="O233" s="801"/>
      <c r="P233" s="798"/>
      <c r="Q233" s="798"/>
      <c r="R233" s="798"/>
      <c r="S233" s="798"/>
      <c r="T233" s="798"/>
      <c r="U233" s="798"/>
      <c r="V233" s="798"/>
      <c r="W233" s="798"/>
      <c r="X233" s="798"/>
      <c r="Y233" s="798"/>
      <c r="Z233" s="798"/>
      <c r="AA233" s="798"/>
      <c r="AB233" s="798"/>
      <c r="AC233" s="798"/>
    </row>
    <row r="234" ht="14.25" customHeight="1" spans="1:29" x14ac:dyDescent="0.25">
      <c r="A234" s="798"/>
      <c r="B234" s="798"/>
      <c r="C234" s="799"/>
      <c r="D234" s="799"/>
      <c r="E234" s="799"/>
      <c r="F234" s="800"/>
      <c r="G234" s="798"/>
      <c r="H234" s="798"/>
      <c r="I234" s="798"/>
      <c r="J234" s="798"/>
      <c r="K234" s="798"/>
      <c r="L234" s="798"/>
      <c r="M234" s="798"/>
      <c r="N234" s="801"/>
      <c r="O234" s="801"/>
      <c r="P234" s="798"/>
      <c r="Q234" s="798"/>
      <c r="R234" s="798"/>
      <c r="S234" s="798"/>
      <c r="T234" s="798"/>
      <c r="U234" s="798"/>
      <c r="V234" s="798"/>
      <c r="W234" s="798"/>
      <c r="X234" s="798"/>
      <c r="Y234" s="798"/>
      <c r="Z234" s="798"/>
      <c r="AA234" s="798"/>
      <c r="AB234" s="798"/>
      <c r="AC234" s="798"/>
    </row>
    <row r="235" ht="14.25" customHeight="1" spans="1:29" x14ac:dyDescent="0.25">
      <c r="A235" s="798"/>
      <c r="B235" s="798"/>
      <c r="C235" s="799"/>
      <c r="D235" s="799"/>
      <c r="E235" s="799"/>
      <c r="F235" s="800"/>
      <c r="G235" s="798"/>
      <c r="H235" s="798"/>
      <c r="I235" s="798"/>
      <c r="J235" s="798"/>
      <c r="K235" s="798"/>
      <c r="L235" s="798"/>
      <c r="M235" s="798"/>
      <c r="N235" s="801"/>
      <c r="O235" s="801"/>
      <c r="P235" s="798"/>
      <c r="Q235" s="798"/>
      <c r="R235" s="798"/>
      <c r="S235" s="798"/>
      <c r="T235" s="798"/>
      <c r="U235" s="798"/>
      <c r="V235" s="798"/>
      <c r="W235" s="798"/>
      <c r="X235" s="798"/>
      <c r="Y235" s="798"/>
      <c r="Z235" s="798"/>
      <c r="AA235" s="798"/>
      <c r="AB235" s="798"/>
      <c r="AC235" s="798"/>
    </row>
    <row r="236" ht="14.25" customHeight="1" spans="1:29" x14ac:dyDescent="0.25">
      <c r="A236" s="798"/>
      <c r="B236" s="798"/>
      <c r="C236" s="799"/>
      <c r="D236" s="799"/>
      <c r="E236" s="799"/>
      <c r="F236" s="800"/>
      <c r="G236" s="798"/>
      <c r="H236" s="798"/>
      <c r="I236" s="798"/>
      <c r="J236" s="798"/>
      <c r="K236" s="798"/>
      <c r="L236" s="798"/>
      <c r="M236" s="798"/>
      <c r="N236" s="801"/>
      <c r="O236" s="801"/>
      <c r="P236" s="798"/>
      <c r="Q236" s="798"/>
      <c r="R236" s="798"/>
      <c r="S236" s="798"/>
      <c r="T236" s="798"/>
      <c r="U236" s="798"/>
      <c r="V236" s="798"/>
      <c r="W236" s="798"/>
      <c r="X236" s="798"/>
      <c r="Y236" s="798"/>
      <c r="Z236" s="798"/>
      <c r="AA236" s="798"/>
      <c r="AB236" s="798"/>
      <c r="AC236" s="798"/>
    </row>
    <row r="237" ht="14.25" customHeight="1" spans="1:29" x14ac:dyDescent="0.25">
      <c r="A237" s="798"/>
      <c r="B237" s="798"/>
      <c r="C237" s="799"/>
      <c r="D237" s="799"/>
      <c r="E237" s="799"/>
      <c r="F237" s="800"/>
      <c r="G237" s="798"/>
      <c r="H237" s="798"/>
      <c r="I237" s="798"/>
      <c r="J237" s="798"/>
      <c r="K237" s="798"/>
      <c r="L237" s="798"/>
      <c r="M237" s="798"/>
      <c r="N237" s="801"/>
      <c r="O237" s="801"/>
      <c r="P237" s="798"/>
      <c r="Q237" s="798"/>
      <c r="R237" s="798"/>
      <c r="S237" s="798"/>
      <c r="T237" s="798"/>
      <c r="U237" s="798"/>
      <c r="V237" s="798"/>
      <c r="W237" s="798"/>
      <c r="X237" s="798"/>
      <c r="Y237" s="798"/>
      <c r="Z237" s="798"/>
      <c r="AA237" s="798"/>
      <c r="AB237" s="798"/>
      <c r="AC237" s="798"/>
    </row>
    <row r="238" ht="14.25" customHeight="1" spans="1:29" x14ac:dyDescent="0.25">
      <c r="A238" s="798"/>
      <c r="B238" s="798"/>
      <c r="C238" s="799"/>
      <c r="D238" s="799"/>
      <c r="E238" s="799"/>
      <c r="F238" s="800"/>
      <c r="G238" s="798"/>
      <c r="H238" s="798"/>
      <c r="I238" s="798"/>
      <c r="J238" s="798"/>
      <c r="K238" s="798"/>
      <c r="L238" s="798"/>
      <c r="M238" s="798"/>
      <c r="N238" s="801"/>
      <c r="O238" s="801"/>
      <c r="P238" s="798"/>
      <c r="Q238" s="798"/>
      <c r="R238" s="798"/>
      <c r="S238" s="798"/>
      <c r="T238" s="798"/>
      <c r="U238" s="798"/>
      <c r="V238" s="798"/>
      <c r="W238" s="798"/>
      <c r="X238" s="798"/>
      <c r="Y238" s="798"/>
      <c r="Z238" s="798"/>
      <c r="AA238" s="798"/>
      <c r="AB238" s="798"/>
      <c r="AC238" s="798"/>
    </row>
    <row r="239" ht="14.25" customHeight="1" spans="1:29" x14ac:dyDescent="0.25">
      <c r="A239" s="798"/>
      <c r="B239" s="798"/>
      <c r="C239" s="799"/>
      <c r="D239" s="799"/>
      <c r="E239" s="799"/>
      <c r="F239" s="800"/>
      <c r="G239" s="798"/>
      <c r="H239" s="798"/>
      <c r="I239" s="798"/>
      <c r="J239" s="798"/>
      <c r="K239" s="798"/>
      <c r="L239" s="798"/>
      <c r="M239" s="798"/>
      <c r="N239" s="801"/>
      <c r="O239" s="801"/>
      <c r="P239" s="798"/>
      <c r="Q239" s="798"/>
      <c r="R239" s="798"/>
      <c r="S239" s="798"/>
      <c r="T239" s="798"/>
      <c r="U239" s="798"/>
      <c r="V239" s="798"/>
      <c r="W239" s="798"/>
      <c r="X239" s="798"/>
      <c r="Y239" s="798"/>
      <c r="Z239" s="798"/>
      <c r="AA239" s="798"/>
      <c r="AB239" s="798"/>
      <c r="AC239" s="798"/>
    </row>
    <row r="240" ht="14.25" customHeight="1" spans="1:29" x14ac:dyDescent="0.25">
      <c r="A240" s="798"/>
      <c r="B240" s="798"/>
      <c r="C240" s="799"/>
      <c r="D240" s="799"/>
      <c r="E240" s="799"/>
      <c r="F240" s="800"/>
      <c r="G240" s="798"/>
      <c r="H240" s="798"/>
      <c r="I240" s="798"/>
      <c r="J240" s="798"/>
      <c r="K240" s="798"/>
      <c r="L240" s="798"/>
      <c r="M240" s="798"/>
      <c r="N240" s="801"/>
      <c r="O240" s="801"/>
      <c r="P240" s="798"/>
      <c r="Q240" s="798"/>
      <c r="R240" s="798"/>
      <c r="S240" s="798"/>
      <c r="T240" s="798"/>
      <c r="U240" s="798"/>
      <c r="V240" s="798"/>
      <c r="W240" s="798"/>
      <c r="X240" s="798"/>
      <c r="Y240" s="798"/>
      <c r="Z240" s="798"/>
      <c r="AA240" s="798"/>
      <c r="AB240" s="798"/>
      <c r="AC240" s="798"/>
    </row>
    <row r="241" ht="14.25" customHeight="1" spans="1:29" x14ac:dyDescent="0.25">
      <c r="A241" s="798"/>
      <c r="B241" s="798"/>
      <c r="C241" s="799"/>
      <c r="D241" s="799"/>
      <c r="E241" s="799"/>
      <c r="F241" s="800"/>
      <c r="G241" s="798"/>
      <c r="H241" s="798"/>
      <c r="I241" s="798"/>
      <c r="J241" s="798"/>
      <c r="K241" s="798"/>
      <c r="L241" s="798"/>
      <c r="M241" s="798"/>
      <c r="N241" s="801"/>
      <c r="O241" s="801"/>
      <c r="P241" s="798"/>
      <c r="Q241" s="798"/>
      <c r="R241" s="798"/>
      <c r="S241" s="798"/>
      <c r="T241" s="798"/>
      <c r="U241" s="798"/>
      <c r="V241" s="798"/>
      <c r="W241" s="798"/>
      <c r="X241" s="798"/>
      <c r="Y241" s="798"/>
      <c r="Z241" s="798"/>
      <c r="AA241" s="798"/>
      <c r="AB241" s="798"/>
      <c r="AC241" s="798"/>
    </row>
    <row r="242" ht="14.25" customHeight="1" spans="1:29" x14ac:dyDescent="0.25">
      <c r="A242" s="798"/>
      <c r="B242" s="798"/>
      <c r="C242" s="799"/>
      <c r="D242" s="799"/>
      <c r="E242" s="799"/>
      <c r="F242" s="800"/>
      <c r="G242" s="798"/>
      <c r="H242" s="798"/>
      <c r="I242" s="798"/>
      <c r="J242" s="798"/>
      <c r="K242" s="798"/>
      <c r="L242" s="798"/>
      <c r="M242" s="798"/>
      <c r="N242" s="801"/>
      <c r="O242" s="801"/>
      <c r="P242" s="798"/>
      <c r="Q242" s="798"/>
      <c r="R242" s="798"/>
      <c r="S242" s="798"/>
      <c r="T242" s="798"/>
      <c r="U242" s="798"/>
      <c r="V242" s="798"/>
      <c r="W242" s="798"/>
      <c r="X242" s="798"/>
      <c r="Y242" s="798"/>
      <c r="Z242" s="798"/>
      <c r="AA242" s="798"/>
      <c r="AB242" s="798"/>
      <c r="AC242" s="798"/>
    </row>
    <row r="243" ht="14.25" customHeight="1" spans="1:29" x14ac:dyDescent="0.25">
      <c r="A243" s="798"/>
      <c r="B243" s="798"/>
      <c r="C243" s="799"/>
      <c r="D243" s="799"/>
      <c r="E243" s="799"/>
      <c r="F243" s="800"/>
      <c r="G243" s="798"/>
      <c r="H243" s="798"/>
      <c r="I243" s="798"/>
      <c r="J243" s="798"/>
      <c r="K243" s="798"/>
      <c r="L243" s="798"/>
      <c r="M243" s="798"/>
      <c r="N243" s="801"/>
      <c r="O243" s="801"/>
      <c r="P243" s="798"/>
      <c r="Q243" s="798"/>
      <c r="R243" s="798"/>
      <c r="S243" s="798"/>
      <c r="T243" s="798"/>
      <c r="U243" s="798"/>
      <c r="V243" s="798"/>
      <c r="W243" s="798"/>
      <c r="X243" s="798"/>
      <c r="Y243" s="798"/>
      <c r="Z243" s="798"/>
      <c r="AA243" s="798"/>
      <c r="AB243" s="798"/>
      <c r="AC243" s="798"/>
    </row>
    <row r="244" ht="14.25" customHeight="1" spans="1:29" x14ac:dyDescent="0.25">
      <c r="A244" s="798"/>
      <c r="B244" s="798"/>
      <c r="C244" s="799"/>
      <c r="D244" s="799"/>
      <c r="E244" s="799"/>
      <c r="F244" s="800"/>
      <c r="G244" s="798"/>
      <c r="H244" s="798"/>
      <c r="I244" s="798"/>
      <c r="J244" s="798"/>
      <c r="K244" s="798"/>
      <c r="L244" s="798"/>
      <c r="M244" s="798"/>
      <c r="N244" s="801"/>
      <c r="O244" s="801"/>
      <c r="P244" s="798"/>
      <c r="Q244" s="798"/>
      <c r="R244" s="798"/>
      <c r="S244" s="798"/>
      <c r="T244" s="798"/>
      <c r="U244" s="798"/>
      <c r="V244" s="798"/>
      <c r="W244" s="798"/>
      <c r="X244" s="798"/>
      <c r="Y244" s="798"/>
      <c r="Z244" s="798"/>
      <c r="AA244" s="798"/>
      <c r="AB244" s="798"/>
      <c r="AC244" s="798"/>
    </row>
    <row r="245" ht="14.25" customHeight="1" spans="1:29" x14ac:dyDescent="0.25">
      <c r="A245" s="798"/>
      <c r="B245" s="798"/>
      <c r="C245" s="799"/>
      <c r="D245" s="799"/>
      <c r="E245" s="799"/>
      <c r="F245" s="800"/>
      <c r="G245" s="798"/>
      <c r="H245" s="798"/>
      <c r="I245" s="798"/>
      <c r="J245" s="798"/>
      <c r="K245" s="798"/>
      <c r="L245" s="798"/>
      <c r="M245" s="798"/>
      <c r="N245" s="801"/>
      <c r="O245" s="801"/>
      <c r="P245" s="798"/>
      <c r="Q245" s="798"/>
      <c r="R245" s="798"/>
      <c r="S245" s="798"/>
      <c r="T245" s="798"/>
      <c r="U245" s="798"/>
      <c r="V245" s="798"/>
      <c r="W245" s="798"/>
      <c r="X245" s="798"/>
      <c r="Y245" s="798"/>
      <c r="Z245" s="798"/>
      <c r="AA245" s="798"/>
      <c r="AB245" s="798"/>
      <c r="AC245" s="798"/>
    </row>
    <row r="246" ht="14.25" customHeight="1" spans="1:29" x14ac:dyDescent="0.25">
      <c r="A246" s="798"/>
      <c r="B246" s="798"/>
      <c r="C246" s="799"/>
      <c r="D246" s="799"/>
      <c r="E246" s="799"/>
      <c r="F246" s="800"/>
      <c r="G246" s="798"/>
      <c r="H246" s="798"/>
      <c r="I246" s="798"/>
      <c r="J246" s="798"/>
      <c r="K246" s="798"/>
      <c r="L246" s="798"/>
      <c r="M246" s="798"/>
      <c r="N246" s="801"/>
      <c r="O246" s="801"/>
      <c r="P246" s="798"/>
      <c r="Q246" s="798"/>
      <c r="R246" s="798"/>
      <c r="S246" s="798"/>
      <c r="T246" s="798"/>
      <c r="U246" s="798"/>
      <c r="V246" s="798"/>
      <c r="W246" s="798"/>
      <c r="X246" s="798"/>
      <c r="Y246" s="798"/>
      <c r="Z246" s="798"/>
      <c r="AA246" s="798"/>
      <c r="AB246" s="798"/>
      <c r="AC246" s="798"/>
    </row>
    <row r="247" ht="14.25" customHeight="1" spans="1:29" x14ac:dyDescent="0.25">
      <c r="A247" s="798"/>
      <c r="B247" s="798"/>
      <c r="C247" s="799"/>
      <c r="D247" s="799"/>
      <c r="E247" s="799"/>
      <c r="F247" s="800"/>
      <c r="G247" s="798"/>
      <c r="H247" s="798"/>
      <c r="I247" s="798"/>
      <c r="J247" s="798"/>
      <c r="K247" s="798"/>
      <c r="L247" s="798"/>
      <c r="M247" s="798"/>
      <c r="N247" s="801"/>
      <c r="O247" s="801"/>
      <c r="P247" s="798"/>
      <c r="Q247" s="798"/>
      <c r="R247" s="798"/>
      <c r="S247" s="798"/>
      <c r="T247" s="798"/>
      <c r="U247" s="798"/>
      <c r="V247" s="798"/>
      <c r="W247" s="798"/>
      <c r="X247" s="798"/>
      <c r="Y247" s="798"/>
      <c r="Z247" s="798"/>
      <c r="AA247" s="798"/>
      <c r="AB247" s="798"/>
      <c r="AC247" s="798"/>
    </row>
    <row r="248" ht="14.25" customHeight="1" spans="1:29" x14ac:dyDescent="0.25">
      <c r="A248" s="798"/>
      <c r="B248" s="798"/>
      <c r="C248" s="799"/>
      <c r="D248" s="799"/>
      <c r="E248" s="799"/>
      <c r="F248" s="800"/>
      <c r="G248" s="798"/>
      <c r="H248" s="798"/>
      <c r="I248" s="798"/>
      <c r="J248" s="798"/>
      <c r="K248" s="798"/>
      <c r="L248" s="798"/>
      <c r="M248" s="798"/>
      <c r="N248" s="801"/>
      <c r="O248" s="801"/>
      <c r="P248" s="798"/>
      <c r="Q248" s="798"/>
      <c r="R248" s="798"/>
      <c r="S248" s="798"/>
      <c r="T248" s="798"/>
      <c r="U248" s="798"/>
      <c r="V248" s="798"/>
      <c r="W248" s="798"/>
      <c r="X248" s="798"/>
      <c r="Y248" s="798"/>
      <c r="Z248" s="798"/>
      <c r="AA248" s="798"/>
      <c r="AB248" s="798"/>
      <c r="AC248" s="798"/>
    </row>
    <row r="249" ht="14.25" customHeight="1" spans="1:29" x14ac:dyDescent="0.25">
      <c r="A249" s="798"/>
      <c r="B249" s="798"/>
      <c r="C249" s="799"/>
      <c r="D249" s="799"/>
      <c r="E249" s="799"/>
      <c r="F249" s="800"/>
      <c r="G249" s="798"/>
      <c r="H249" s="798"/>
      <c r="I249" s="798"/>
      <c r="J249" s="798"/>
      <c r="K249" s="798"/>
      <c r="L249" s="798"/>
      <c r="M249" s="798"/>
      <c r="N249" s="801"/>
      <c r="O249" s="801"/>
      <c r="P249" s="798"/>
      <c r="Q249" s="798"/>
      <c r="R249" s="798"/>
      <c r="S249" s="798"/>
      <c r="T249" s="798"/>
      <c r="U249" s="798"/>
      <c r="V249" s="798"/>
      <c r="W249" s="798"/>
      <c r="X249" s="798"/>
      <c r="Y249" s="798"/>
      <c r="Z249" s="798"/>
      <c r="AA249" s="798"/>
      <c r="AB249" s="798"/>
      <c r="AC249" s="798"/>
    </row>
    <row r="250" ht="14.25" customHeight="1" spans="1:29" x14ac:dyDescent="0.25">
      <c r="A250" s="798"/>
      <c r="B250" s="798"/>
      <c r="C250" s="799"/>
      <c r="D250" s="799"/>
      <c r="E250" s="799"/>
      <c r="F250" s="800"/>
      <c r="G250" s="798"/>
      <c r="H250" s="798"/>
      <c r="I250" s="798"/>
      <c r="J250" s="798"/>
      <c r="K250" s="798"/>
      <c r="L250" s="798"/>
      <c r="M250" s="798"/>
      <c r="N250" s="801"/>
      <c r="O250" s="801"/>
      <c r="P250" s="798"/>
      <c r="Q250" s="798"/>
      <c r="R250" s="798"/>
      <c r="S250" s="798"/>
      <c r="T250" s="798"/>
      <c r="U250" s="798"/>
      <c r="V250" s="798"/>
      <c r="W250" s="798"/>
      <c r="X250" s="798"/>
      <c r="Y250" s="798"/>
      <c r="Z250" s="798"/>
      <c r="AA250" s="798"/>
      <c r="AB250" s="798"/>
      <c r="AC250" s="798"/>
    </row>
    <row r="251" ht="14.25" customHeight="1" spans="1:29" x14ac:dyDescent="0.25">
      <c r="A251" s="798"/>
      <c r="B251" s="798"/>
      <c r="C251" s="799"/>
      <c r="D251" s="799"/>
      <c r="E251" s="799"/>
      <c r="F251" s="800"/>
      <c r="G251" s="798"/>
      <c r="H251" s="798"/>
      <c r="I251" s="798"/>
      <c r="J251" s="798"/>
      <c r="K251" s="798"/>
      <c r="L251" s="798"/>
      <c r="M251" s="798"/>
      <c r="N251" s="801"/>
      <c r="O251" s="801"/>
      <c r="P251" s="798"/>
      <c r="Q251" s="798"/>
      <c r="R251" s="798"/>
      <c r="S251" s="798"/>
      <c r="T251" s="798"/>
      <c r="U251" s="798"/>
      <c r="V251" s="798"/>
      <c r="W251" s="798"/>
      <c r="X251" s="798"/>
      <c r="Y251" s="798"/>
      <c r="Z251" s="798"/>
      <c r="AA251" s="798"/>
      <c r="AB251" s="798"/>
      <c r="AC251" s="798"/>
    </row>
    <row r="252" ht="14.25" customHeight="1" spans="1:29" x14ac:dyDescent="0.25">
      <c r="A252" s="798"/>
      <c r="B252" s="798"/>
      <c r="C252" s="799"/>
      <c r="D252" s="799"/>
      <c r="E252" s="799"/>
      <c r="F252" s="800"/>
      <c r="G252" s="798"/>
      <c r="H252" s="798"/>
      <c r="I252" s="798"/>
      <c r="J252" s="798"/>
      <c r="K252" s="798"/>
      <c r="L252" s="798"/>
      <c r="M252" s="798"/>
      <c r="N252" s="801"/>
      <c r="O252" s="801"/>
      <c r="P252" s="798"/>
      <c r="Q252" s="798"/>
      <c r="R252" s="798"/>
      <c r="S252" s="798"/>
      <c r="T252" s="798"/>
      <c r="U252" s="798"/>
      <c r="V252" s="798"/>
      <c r="W252" s="798"/>
      <c r="X252" s="798"/>
      <c r="Y252" s="798"/>
      <c r="Z252" s="798"/>
      <c r="AA252" s="798"/>
      <c r="AB252" s="798"/>
      <c r="AC252" s="798"/>
    </row>
    <row r="253" ht="14.25" customHeight="1" spans="1:29" x14ac:dyDescent="0.25">
      <c r="A253" s="798"/>
      <c r="B253" s="798"/>
      <c r="C253" s="799"/>
      <c r="D253" s="799"/>
      <c r="E253" s="799"/>
      <c r="F253" s="800"/>
      <c r="G253" s="798"/>
      <c r="H253" s="798"/>
      <c r="I253" s="798"/>
      <c r="J253" s="798"/>
      <c r="K253" s="798"/>
      <c r="L253" s="798"/>
      <c r="M253" s="798"/>
      <c r="N253" s="801"/>
      <c r="O253" s="801"/>
      <c r="P253" s="798"/>
      <c r="Q253" s="798"/>
      <c r="R253" s="798"/>
      <c r="S253" s="798"/>
      <c r="T253" s="798"/>
      <c r="U253" s="798"/>
      <c r="V253" s="798"/>
      <c r="W253" s="798"/>
      <c r="X253" s="798"/>
      <c r="Y253" s="798"/>
      <c r="Z253" s="798"/>
      <c r="AA253" s="798"/>
      <c r="AB253" s="798"/>
      <c r="AC253" s="798"/>
    </row>
    <row r="254" ht="14.25" customHeight="1" spans="1:29" x14ac:dyDescent="0.25">
      <c r="A254" s="798"/>
      <c r="B254" s="798"/>
      <c r="C254" s="799"/>
      <c r="D254" s="799"/>
      <c r="E254" s="799"/>
      <c r="F254" s="800"/>
      <c r="G254" s="798"/>
      <c r="H254" s="798"/>
      <c r="I254" s="798"/>
      <c r="J254" s="798"/>
      <c r="K254" s="798"/>
      <c r="L254" s="798"/>
      <c r="M254" s="798"/>
      <c r="N254" s="801"/>
      <c r="O254" s="801"/>
      <c r="P254" s="798"/>
      <c r="Q254" s="798"/>
      <c r="R254" s="798"/>
      <c r="S254" s="798"/>
      <c r="T254" s="798"/>
      <c r="U254" s="798"/>
      <c r="V254" s="798"/>
      <c r="W254" s="798"/>
      <c r="X254" s="798"/>
      <c r="Y254" s="798"/>
      <c r="Z254" s="798"/>
      <c r="AA254" s="798"/>
      <c r="AB254" s="798"/>
      <c r="AC254" s="798"/>
    </row>
    <row r="255" ht="14.25" customHeight="1" spans="1:29" x14ac:dyDescent="0.25">
      <c r="A255" s="798"/>
      <c r="B255" s="798"/>
      <c r="C255" s="799"/>
      <c r="D255" s="799"/>
      <c r="E255" s="799"/>
      <c r="F255" s="800"/>
      <c r="G255" s="798"/>
      <c r="H255" s="798"/>
      <c r="I255" s="798"/>
      <c r="J255" s="798"/>
      <c r="K255" s="798"/>
      <c r="L255" s="798"/>
      <c r="M255" s="798"/>
      <c r="N255" s="801"/>
      <c r="O255" s="801"/>
      <c r="P255" s="798"/>
      <c r="Q255" s="798"/>
      <c r="R255" s="798"/>
      <c r="S255" s="798"/>
      <c r="T255" s="798"/>
      <c r="U255" s="798"/>
      <c r="V255" s="798"/>
      <c r="W255" s="798"/>
      <c r="X255" s="798"/>
      <c r="Y255" s="798"/>
      <c r="Z255" s="798"/>
      <c r="AA255" s="798"/>
      <c r="AB255" s="798"/>
      <c r="AC255" s="798"/>
    </row>
    <row r="256" ht="14.25" customHeight="1" spans="1:29" x14ac:dyDescent="0.25">
      <c r="A256" s="798"/>
      <c r="B256" s="798"/>
      <c r="C256" s="799"/>
      <c r="D256" s="799"/>
      <c r="E256" s="799"/>
      <c r="F256" s="800"/>
      <c r="G256" s="798"/>
      <c r="H256" s="798"/>
      <c r="I256" s="798"/>
      <c r="J256" s="798"/>
      <c r="K256" s="798"/>
      <c r="L256" s="798"/>
      <c r="M256" s="798"/>
      <c r="N256" s="801"/>
      <c r="O256" s="801"/>
      <c r="P256" s="798"/>
      <c r="Q256" s="798"/>
      <c r="R256" s="798"/>
      <c r="S256" s="798"/>
      <c r="T256" s="798"/>
      <c r="U256" s="798"/>
      <c r="V256" s="798"/>
      <c r="W256" s="798"/>
      <c r="X256" s="798"/>
      <c r="Y256" s="798"/>
      <c r="Z256" s="798"/>
      <c r="AA256" s="798"/>
      <c r="AB256" s="798"/>
      <c r="AC256" s="798"/>
    </row>
    <row r="257" ht="14.25" customHeight="1" spans="1:29" x14ac:dyDescent="0.25">
      <c r="A257" s="798"/>
      <c r="B257" s="798"/>
      <c r="C257" s="799"/>
      <c r="D257" s="799"/>
      <c r="E257" s="799"/>
      <c r="F257" s="800"/>
      <c r="G257" s="798"/>
      <c r="H257" s="798"/>
      <c r="I257" s="798"/>
      <c r="J257" s="798"/>
      <c r="K257" s="798"/>
      <c r="L257" s="798"/>
      <c r="M257" s="798"/>
      <c r="N257" s="801"/>
      <c r="O257" s="801"/>
      <c r="P257" s="798"/>
      <c r="Q257" s="798"/>
      <c r="R257" s="798"/>
      <c r="S257" s="798"/>
      <c r="T257" s="798"/>
      <c r="U257" s="798"/>
      <c r="V257" s="798"/>
      <c r="W257" s="798"/>
      <c r="X257" s="798"/>
      <c r="Y257" s="798"/>
      <c r="Z257" s="798"/>
      <c r="AA257" s="798"/>
      <c r="AB257" s="798"/>
      <c r="AC257" s="798"/>
    </row>
    <row r="258" ht="14.25" customHeight="1" spans="1:29" x14ac:dyDescent="0.25">
      <c r="A258" s="798"/>
      <c r="B258" s="798"/>
      <c r="C258" s="799"/>
      <c r="D258" s="799"/>
      <c r="E258" s="799"/>
      <c r="F258" s="800"/>
      <c r="G258" s="798"/>
      <c r="H258" s="798"/>
      <c r="I258" s="798"/>
      <c r="J258" s="798"/>
      <c r="K258" s="798"/>
      <c r="L258" s="798"/>
      <c r="M258" s="798"/>
      <c r="N258" s="801"/>
      <c r="O258" s="801"/>
      <c r="P258" s="798"/>
      <c r="Q258" s="798"/>
      <c r="R258" s="798"/>
      <c r="S258" s="798"/>
      <c r="T258" s="798"/>
      <c r="U258" s="798"/>
      <c r="V258" s="798"/>
      <c r="W258" s="798"/>
      <c r="X258" s="798"/>
      <c r="Y258" s="798"/>
      <c r="Z258" s="798"/>
      <c r="AA258" s="798"/>
      <c r="AB258" s="798"/>
      <c r="AC258" s="798"/>
    </row>
    <row r="259" ht="14.25" customHeight="1" spans="1:29" x14ac:dyDescent="0.25">
      <c r="A259" s="798"/>
      <c r="B259" s="798"/>
      <c r="C259" s="799"/>
      <c r="D259" s="799"/>
      <c r="E259" s="799"/>
      <c r="F259" s="800"/>
      <c r="G259" s="798"/>
      <c r="H259" s="798"/>
      <c r="I259" s="798"/>
      <c r="J259" s="798"/>
      <c r="K259" s="798"/>
      <c r="L259" s="798"/>
      <c r="M259" s="798"/>
      <c r="N259" s="801"/>
      <c r="O259" s="801"/>
      <c r="P259" s="798"/>
      <c r="Q259" s="798"/>
      <c r="R259" s="798"/>
      <c r="S259" s="798"/>
      <c r="T259" s="798"/>
      <c r="U259" s="798"/>
      <c r="V259" s="798"/>
      <c r="W259" s="798"/>
      <c r="X259" s="798"/>
      <c r="Y259" s="798"/>
      <c r="Z259" s="798"/>
      <c r="AA259" s="798"/>
      <c r="AB259" s="798"/>
      <c r="AC259" s="798"/>
    </row>
    <row r="260" ht="14.25" customHeight="1" spans="1:29" x14ac:dyDescent="0.25">
      <c r="A260" s="798"/>
      <c r="B260" s="798"/>
      <c r="C260" s="799"/>
      <c r="D260" s="799"/>
      <c r="E260" s="799"/>
      <c r="F260" s="800"/>
      <c r="G260" s="798"/>
      <c r="H260" s="798"/>
      <c r="I260" s="798"/>
      <c r="J260" s="798"/>
      <c r="K260" s="798"/>
      <c r="L260" s="798"/>
      <c r="M260" s="798"/>
      <c r="N260" s="801"/>
      <c r="O260" s="801"/>
      <c r="P260" s="798"/>
      <c r="Q260" s="798"/>
      <c r="R260" s="798"/>
      <c r="S260" s="798"/>
      <c r="T260" s="798"/>
      <c r="U260" s="798"/>
      <c r="V260" s="798"/>
      <c r="W260" s="798"/>
      <c r="X260" s="798"/>
      <c r="Y260" s="798"/>
      <c r="Z260" s="798"/>
      <c r="AA260" s="798"/>
      <c r="AB260" s="798"/>
      <c r="AC260" s="798"/>
    </row>
    <row r="261" ht="14.25" customHeight="1" spans="1:29" x14ac:dyDescent="0.25">
      <c r="A261" s="798"/>
      <c r="B261" s="798"/>
      <c r="C261" s="799"/>
      <c r="D261" s="799"/>
      <c r="E261" s="799"/>
      <c r="F261" s="800"/>
      <c r="G261" s="798"/>
      <c r="H261" s="798"/>
      <c r="I261" s="798"/>
      <c r="J261" s="798"/>
      <c r="K261" s="798"/>
      <c r="L261" s="798"/>
      <c r="M261" s="798"/>
      <c r="N261" s="801"/>
      <c r="O261" s="801"/>
      <c r="P261" s="798"/>
      <c r="Q261" s="798"/>
      <c r="R261" s="798"/>
      <c r="S261" s="798"/>
      <c r="T261" s="798"/>
      <c r="U261" s="798"/>
      <c r="V261" s="798"/>
      <c r="W261" s="798"/>
      <c r="X261" s="798"/>
      <c r="Y261" s="798"/>
      <c r="Z261" s="798"/>
      <c r="AA261" s="798"/>
      <c r="AB261" s="798"/>
      <c r="AC261" s="798"/>
    </row>
    <row r="262" ht="14.25" customHeight="1" spans="1:29" x14ac:dyDescent="0.25">
      <c r="A262" s="798"/>
      <c r="B262" s="798"/>
      <c r="C262" s="799"/>
      <c r="D262" s="799"/>
      <c r="E262" s="799"/>
      <c r="F262" s="800"/>
      <c r="G262" s="798"/>
      <c r="H262" s="798"/>
      <c r="I262" s="798"/>
      <c r="J262" s="798"/>
      <c r="K262" s="798"/>
      <c r="L262" s="798"/>
      <c r="M262" s="798"/>
      <c r="N262" s="801"/>
      <c r="O262" s="801"/>
      <c r="P262" s="798"/>
      <c r="Q262" s="798"/>
      <c r="R262" s="798"/>
      <c r="S262" s="798"/>
      <c r="T262" s="798"/>
      <c r="U262" s="798"/>
      <c r="V262" s="798"/>
      <c r="W262" s="798"/>
      <c r="X262" s="798"/>
      <c r="Y262" s="798"/>
      <c r="Z262" s="798"/>
      <c r="AA262" s="798"/>
      <c r="AB262" s="798"/>
      <c r="AC262" s="798"/>
    </row>
    <row r="263" ht="14.25" customHeight="1" spans="1:29" x14ac:dyDescent="0.25">
      <c r="A263" s="798"/>
      <c r="B263" s="798"/>
      <c r="C263" s="799"/>
      <c r="D263" s="799"/>
      <c r="E263" s="799"/>
      <c r="F263" s="800"/>
      <c r="G263" s="798"/>
      <c r="H263" s="798"/>
      <c r="I263" s="798"/>
      <c r="J263" s="798"/>
      <c r="K263" s="798"/>
      <c r="L263" s="798"/>
      <c r="M263" s="798"/>
      <c r="N263" s="801"/>
      <c r="O263" s="801"/>
      <c r="P263" s="798"/>
      <c r="Q263" s="798"/>
      <c r="R263" s="798"/>
      <c r="S263" s="798"/>
      <c r="T263" s="798"/>
      <c r="U263" s="798"/>
      <c r="V263" s="798"/>
      <c r="W263" s="798"/>
      <c r="X263" s="798"/>
      <c r="Y263" s="798"/>
      <c r="Z263" s="798"/>
      <c r="AA263" s="798"/>
      <c r="AB263" s="798"/>
      <c r="AC263" s="798"/>
    </row>
    <row r="264" ht="14.25" customHeight="1" spans="1:29" x14ac:dyDescent="0.25">
      <c r="A264" s="798"/>
      <c r="B264" s="798"/>
      <c r="C264" s="799"/>
      <c r="D264" s="799"/>
      <c r="E264" s="799"/>
      <c r="F264" s="800"/>
      <c r="G264" s="798"/>
      <c r="H264" s="798"/>
      <c r="I264" s="798"/>
      <c r="J264" s="798"/>
      <c r="K264" s="798"/>
      <c r="L264" s="798"/>
      <c r="M264" s="798"/>
      <c r="N264" s="801"/>
      <c r="O264" s="801"/>
      <c r="P264" s="798"/>
      <c r="Q264" s="798"/>
      <c r="R264" s="798"/>
      <c r="S264" s="798"/>
      <c r="T264" s="798"/>
      <c r="U264" s="798"/>
      <c r="V264" s="798"/>
      <c r="W264" s="798"/>
      <c r="X264" s="798"/>
      <c r="Y264" s="798"/>
      <c r="Z264" s="798"/>
      <c r="AA264" s="798"/>
      <c r="AB264" s="798"/>
      <c r="AC264" s="798"/>
    </row>
    <row r="265" ht="14.25" customHeight="1" spans="1:29" x14ac:dyDescent="0.25">
      <c r="A265" s="798"/>
      <c r="B265" s="798"/>
      <c r="C265" s="799"/>
      <c r="D265" s="799"/>
      <c r="E265" s="799"/>
      <c r="F265" s="800"/>
      <c r="G265" s="798"/>
      <c r="H265" s="798"/>
      <c r="I265" s="798"/>
      <c r="J265" s="798"/>
      <c r="K265" s="798"/>
      <c r="L265" s="798"/>
      <c r="M265" s="798"/>
      <c r="N265" s="801"/>
      <c r="O265" s="801"/>
      <c r="P265" s="798"/>
      <c r="Q265" s="798"/>
      <c r="R265" s="798"/>
      <c r="S265" s="798"/>
      <c r="T265" s="798"/>
      <c r="U265" s="798"/>
      <c r="V265" s="798"/>
      <c r="W265" s="798"/>
      <c r="X265" s="798"/>
      <c r="Y265" s="798"/>
      <c r="Z265" s="798"/>
      <c r="AA265" s="798"/>
      <c r="AB265" s="798"/>
      <c r="AC265" s="798"/>
    </row>
    <row r="266" ht="14.25" customHeight="1" spans="1:29" x14ac:dyDescent="0.25">
      <c r="A266" s="798"/>
      <c r="B266" s="798"/>
      <c r="C266" s="799"/>
      <c r="D266" s="799"/>
      <c r="E266" s="799"/>
      <c r="F266" s="800"/>
      <c r="G266" s="798"/>
      <c r="H266" s="798"/>
      <c r="I266" s="798"/>
      <c r="J266" s="798"/>
      <c r="K266" s="798"/>
      <c r="L266" s="798"/>
      <c r="M266" s="798"/>
      <c r="N266" s="801"/>
      <c r="O266" s="801"/>
      <c r="P266" s="798"/>
      <c r="Q266" s="798"/>
      <c r="R266" s="798"/>
      <c r="S266" s="798"/>
      <c r="T266" s="798"/>
      <c r="U266" s="798"/>
      <c r="V266" s="798"/>
      <c r="W266" s="798"/>
      <c r="X266" s="798"/>
      <c r="Y266" s="798"/>
      <c r="Z266" s="798"/>
      <c r="AA266" s="798"/>
      <c r="AB266" s="798"/>
      <c r="AC266" s="798"/>
    </row>
    <row r="267" ht="14.25" customHeight="1" spans="1:29" x14ac:dyDescent="0.25">
      <c r="A267" s="798"/>
      <c r="B267" s="798"/>
      <c r="C267" s="799"/>
      <c r="D267" s="799"/>
      <c r="E267" s="799"/>
      <c r="F267" s="800"/>
      <c r="G267" s="798"/>
      <c r="H267" s="798"/>
      <c r="I267" s="798"/>
      <c r="J267" s="798"/>
      <c r="K267" s="798"/>
      <c r="L267" s="798"/>
      <c r="M267" s="798"/>
      <c r="N267" s="801"/>
      <c r="O267" s="801"/>
      <c r="P267" s="798"/>
      <c r="Q267" s="798"/>
      <c r="R267" s="798"/>
      <c r="S267" s="798"/>
      <c r="T267" s="798"/>
      <c r="U267" s="798"/>
      <c r="V267" s="798"/>
      <c r="W267" s="798"/>
      <c r="X267" s="798"/>
      <c r="Y267" s="798"/>
      <c r="Z267" s="798"/>
      <c r="AA267" s="798"/>
      <c r="AB267" s="798"/>
      <c r="AC267" s="798"/>
    </row>
    <row r="268" ht="14.25" customHeight="1" spans="1:29" x14ac:dyDescent="0.25">
      <c r="A268" s="798"/>
      <c r="B268" s="798"/>
      <c r="C268" s="799"/>
      <c r="D268" s="799"/>
      <c r="E268" s="799"/>
      <c r="F268" s="800"/>
      <c r="G268" s="798"/>
      <c r="H268" s="798"/>
      <c r="I268" s="798"/>
      <c r="J268" s="798"/>
      <c r="K268" s="798"/>
      <c r="L268" s="798"/>
      <c r="M268" s="798"/>
      <c r="N268" s="801"/>
      <c r="O268" s="801"/>
      <c r="P268" s="798"/>
      <c r="Q268" s="798"/>
      <c r="R268" s="798"/>
      <c r="S268" s="798"/>
      <c r="T268" s="798"/>
      <c r="U268" s="798"/>
      <c r="V268" s="798"/>
      <c r="W268" s="798"/>
      <c r="X268" s="798"/>
      <c r="Y268" s="798"/>
      <c r="Z268" s="798"/>
      <c r="AA268" s="798"/>
      <c r="AB268" s="798"/>
      <c r="AC268" s="798"/>
    </row>
    <row r="269" ht="14.25" customHeight="1" spans="1:29" x14ac:dyDescent="0.25">
      <c r="A269" s="798"/>
      <c r="B269" s="798"/>
      <c r="C269" s="799"/>
      <c r="D269" s="799"/>
      <c r="E269" s="799"/>
      <c r="F269" s="800"/>
      <c r="G269" s="798"/>
      <c r="H269" s="798"/>
      <c r="I269" s="798"/>
      <c r="J269" s="798"/>
      <c r="K269" s="798"/>
      <c r="L269" s="798"/>
      <c r="M269" s="798"/>
      <c r="N269" s="801"/>
      <c r="O269" s="801"/>
      <c r="P269" s="798"/>
      <c r="Q269" s="798"/>
      <c r="R269" s="798"/>
      <c r="S269" s="798"/>
      <c r="T269" s="798"/>
      <c r="U269" s="798"/>
      <c r="V269" s="798"/>
      <c r="W269" s="798"/>
      <c r="X269" s="798"/>
      <c r="Y269" s="798"/>
      <c r="Z269" s="798"/>
      <c r="AA269" s="798"/>
      <c r="AB269" s="798"/>
      <c r="AC269" s="798"/>
    </row>
    <row r="270" ht="14.25" customHeight="1" spans="1:29" x14ac:dyDescent="0.25">
      <c r="A270" s="798"/>
      <c r="B270" s="798"/>
      <c r="C270" s="799"/>
      <c r="D270" s="799"/>
      <c r="E270" s="799"/>
      <c r="F270" s="800"/>
      <c r="G270" s="798"/>
      <c r="H270" s="798"/>
      <c r="I270" s="798"/>
      <c r="J270" s="798"/>
      <c r="K270" s="798"/>
      <c r="L270" s="798"/>
      <c r="M270" s="798"/>
      <c r="N270" s="801"/>
      <c r="O270" s="801"/>
      <c r="P270" s="798"/>
      <c r="Q270" s="798"/>
      <c r="R270" s="798"/>
      <c r="S270" s="798"/>
      <c r="T270" s="798"/>
      <c r="U270" s="798"/>
      <c r="V270" s="798"/>
      <c r="W270" s="798"/>
      <c r="X270" s="798"/>
      <c r="Y270" s="798"/>
      <c r="Z270" s="798"/>
      <c r="AA270" s="798"/>
      <c r="AB270" s="798"/>
      <c r="AC270" s="798"/>
    </row>
    <row r="271" ht="14.25" customHeight="1" spans="1:29" x14ac:dyDescent="0.25">
      <c r="A271" s="798"/>
      <c r="B271" s="798"/>
      <c r="C271" s="799"/>
      <c r="D271" s="799"/>
      <c r="E271" s="799"/>
      <c r="F271" s="800"/>
      <c r="G271" s="798"/>
      <c r="H271" s="798"/>
      <c r="I271" s="798"/>
      <c r="J271" s="798"/>
      <c r="K271" s="798"/>
      <c r="L271" s="798"/>
      <c r="M271" s="798"/>
      <c r="N271" s="801"/>
      <c r="O271" s="801"/>
      <c r="P271" s="798"/>
      <c r="Q271" s="798"/>
      <c r="R271" s="798"/>
      <c r="S271" s="798"/>
      <c r="T271" s="798"/>
      <c r="U271" s="798"/>
      <c r="V271" s="798"/>
      <c r="W271" s="798"/>
      <c r="X271" s="798"/>
      <c r="Y271" s="798"/>
      <c r="Z271" s="798"/>
      <c r="AA271" s="798"/>
      <c r="AB271" s="798"/>
      <c r="AC271" s="798"/>
    </row>
    <row r="272" ht="14.25" customHeight="1" spans="1:29" x14ac:dyDescent="0.25">
      <c r="A272" s="798"/>
      <c r="B272" s="798"/>
      <c r="C272" s="799"/>
      <c r="D272" s="799"/>
      <c r="E272" s="799"/>
      <c r="F272" s="800"/>
      <c r="G272" s="798"/>
      <c r="H272" s="798"/>
      <c r="I272" s="798"/>
      <c r="J272" s="798"/>
      <c r="K272" s="798"/>
      <c r="L272" s="798"/>
      <c r="M272" s="798"/>
      <c r="N272" s="801"/>
      <c r="O272" s="801"/>
      <c r="P272" s="798"/>
      <c r="Q272" s="798"/>
      <c r="R272" s="798"/>
      <c r="S272" s="798"/>
      <c r="T272" s="798"/>
      <c r="U272" s="798"/>
      <c r="V272" s="798"/>
      <c r="W272" s="798"/>
      <c r="X272" s="798"/>
      <c r="Y272" s="798"/>
      <c r="Z272" s="798"/>
      <c r="AA272" s="798"/>
      <c r="AB272" s="798"/>
      <c r="AC272" s="798"/>
    </row>
    <row r="273" ht="14.25" customHeight="1" spans="1:29" x14ac:dyDescent="0.25">
      <c r="A273" s="798"/>
      <c r="B273" s="798"/>
      <c r="C273" s="799"/>
      <c r="D273" s="799"/>
      <c r="E273" s="799"/>
      <c r="F273" s="800"/>
      <c r="G273" s="798"/>
      <c r="H273" s="798"/>
      <c r="I273" s="798"/>
      <c r="J273" s="798"/>
      <c r="K273" s="798"/>
      <c r="L273" s="798"/>
      <c r="M273" s="798"/>
      <c r="N273" s="801"/>
      <c r="O273" s="801"/>
      <c r="P273" s="798"/>
      <c r="Q273" s="798"/>
      <c r="R273" s="798"/>
      <c r="S273" s="798"/>
      <c r="T273" s="798"/>
      <c r="U273" s="798"/>
      <c r="V273" s="798"/>
      <c r="W273" s="798"/>
      <c r="X273" s="798"/>
      <c r="Y273" s="798"/>
      <c r="Z273" s="798"/>
      <c r="AA273" s="798"/>
      <c r="AB273" s="798"/>
      <c r="AC273" s="798"/>
    </row>
    <row r="274" ht="14.25" customHeight="1" spans="1:29" x14ac:dyDescent="0.25">
      <c r="A274" s="798"/>
      <c r="B274" s="798"/>
      <c r="C274" s="799"/>
      <c r="D274" s="799"/>
      <c r="E274" s="799"/>
      <c r="F274" s="800"/>
      <c r="G274" s="798"/>
      <c r="H274" s="798"/>
      <c r="I274" s="798"/>
      <c r="J274" s="798"/>
      <c r="K274" s="798"/>
      <c r="L274" s="798"/>
      <c r="M274" s="798"/>
      <c r="N274" s="801"/>
      <c r="O274" s="801"/>
      <c r="P274" s="798"/>
      <c r="Q274" s="798"/>
      <c r="R274" s="798"/>
      <c r="S274" s="798"/>
      <c r="T274" s="798"/>
      <c r="U274" s="798"/>
      <c r="V274" s="798"/>
      <c r="W274" s="798"/>
      <c r="X274" s="798"/>
      <c r="Y274" s="798"/>
      <c r="Z274" s="798"/>
      <c r="AA274" s="798"/>
      <c r="AB274" s="798"/>
      <c r="AC274" s="798"/>
    </row>
    <row r="275" ht="14.25" customHeight="1" spans="1:29" x14ac:dyDescent="0.25">
      <c r="A275" s="798"/>
      <c r="B275" s="798"/>
      <c r="C275" s="799"/>
      <c r="D275" s="799"/>
      <c r="E275" s="799"/>
      <c r="F275" s="800"/>
      <c r="G275" s="798"/>
      <c r="H275" s="798"/>
      <c r="I275" s="798"/>
      <c r="J275" s="798"/>
      <c r="K275" s="798"/>
      <c r="L275" s="798"/>
      <c r="M275" s="798"/>
      <c r="N275" s="801"/>
      <c r="O275" s="801"/>
      <c r="P275" s="798"/>
      <c r="Q275" s="798"/>
      <c r="R275" s="798"/>
      <c r="S275" s="798"/>
      <c r="T275" s="798"/>
      <c r="U275" s="798"/>
      <c r="V275" s="798"/>
      <c r="W275" s="798"/>
      <c r="X275" s="798"/>
      <c r="Y275" s="798"/>
      <c r="Z275" s="798"/>
      <c r="AA275" s="798"/>
      <c r="AB275" s="798"/>
      <c r="AC275" s="798"/>
    </row>
    <row r="276" ht="14.25" customHeight="1" spans="1:29" x14ac:dyDescent="0.25">
      <c r="A276" s="798"/>
      <c r="B276" s="798"/>
      <c r="C276" s="799"/>
      <c r="D276" s="799"/>
      <c r="E276" s="799"/>
      <c r="F276" s="800"/>
      <c r="G276" s="798"/>
      <c r="H276" s="798"/>
      <c r="I276" s="798"/>
      <c r="J276" s="798"/>
      <c r="K276" s="798"/>
      <c r="L276" s="798"/>
      <c r="M276" s="798"/>
      <c r="N276" s="801"/>
      <c r="O276" s="801"/>
      <c r="P276" s="798"/>
      <c r="Q276" s="798"/>
      <c r="R276" s="798"/>
      <c r="S276" s="798"/>
      <c r="T276" s="798"/>
      <c r="U276" s="798"/>
      <c r="V276" s="798"/>
      <c r="W276" s="798"/>
      <c r="X276" s="798"/>
      <c r="Y276" s="798"/>
      <c r="Z276" s="798"/>
      <c r="AA276" s="798"/>
      <c r="AB276" s="798"/>
      <c r="AC276" s="798"/>
    </row>
    <row r="277" ht="14.25" customHeight="1" spans="1:29" x14ac:dyDescent="0.25">
      <c r="A277" s="798"/>
      <c r="B277" s="798"/>
      <c r="C277" s="799"/>
      <c r="D277" s="799"/>
      <c r="E277" s="799"/>
      <c r="F277" s="800"/>
      <c r="G277" s="798"/>
      <c r="H277" s="798"/>
      <c r="I277" s="798"/>
      <c r="J277" s="798"/>
      <c r="K277" s="798"/>
      <c r="L277" s="798"/>
      <c r="M277" s="798"/>
      <c r="N277" s="801"/>
      <c r="O277" s="801"/>
      <c r="P277" s="798"/>
      <c r="Q277" s="798"/>
      <c r="R277" s="798"/>
      <c r="S277" s="798"/>
      <c r="T277" s="798"/>
      <c r="U277" s="798"/>
      <c r="V277" s="798"/>
      <c r="W277" s="798"/>
      <c r="X277" s="798"/>
      <c r="Y277" s="798"/>
      <c r="Z277" s="798"/>
      <c r="AA277" s="798"/>
      <c r="AB277" s="798"/>
      <c r="AC277" s="798"/>
    </row>
    <row r="278" ht="14.25" customHeight="1" spans="1:29" x14ac:dyDescent="0.25">
      <c r="A278" s="798"/>
      <c r="B278" s="798"/>
      <c r="C278" s="799"/>
      <c r="D278" s="799"/>
      <c r="E278" s="799"/>
      <c r="F278" s="800"/>
      <c r="G278" s="798"/>
      <c r="H278" s="798"/>
      <c r="I278" s="798"/>
      <c r="J278" s="798"/>
      <c r="K278" s="798"/>
      <c r="L278" s="798"/>
      <c r="M278" s="798"/>
      <c r="N278" s="801"/>
      <c r="O278" s="801"/>
      <c r="P278" s="798"/>
      <c r="Q278" s="798"/>
      <c r="R278" s="798"/>
      <c r="S278" s="798"/>
      <c r="T278" s="798"/>
      <c r="U278" s="798"/>
      <c r="V278" s="798"/>
      <c r="W278" s="798"/>
      <c r="X278" s="798"/>
      <c r="Y278" s="798"/>
      <c r="Z278" s="798"/>
      <c r="AA278" s="798"/>
      <c r="AB278" s="798"/>
      <c r="AC278" s="798"/>
    </row>
    <row r="279" ht="14.25" customHeight="1" spans="1:29" x14ac:dyDescent="0.25">
      <c r="A279" s="798"/>
      <c r="B279" s="798"/>
      <c r="C279" s="799"/>
      <c r="D279" s="799"/>
      <c r="E279" s="799"/>
      <c r="F279" s="800"/>
      <c r="G279" s="798"/>
      <c r="H279" s="798"/>
      <c r="I279" s="798"/>
      <c r="J279" s="798"/>
      <c r="K279" s="798"/>
      <c r="L279" s="798"/>
      <c r="M279" s="798"/>
      <c r="N279" s="801"/>
      <c r="O279" s="801"/>
      <c r="P279" s="798"/>
      <c r="Q279" s="798"/>
      <c r="R279" s="798"/>
      <c r="S279" s="798"/>
      <c r="T279" s="798"/>
      <c r="U279" s="798"/>
      <c r="V279" s="798"/>
      <c r="W279" s="798"/>
      <c r="X279" s="798"/>
      <c r="Y279" s="798"/>
      <c r="Z279" s="798"/>
      <c r="AA279" s="798"/>
      <c r="AB279" s="798"/>
      <c r="AC279" s="798"/>
    </row>
    <row r="280" ht="14.25" customHeight="1" spans="1:29" x14ac:dyDescent="0.25">
      <c r="A280" s="798"/>
      <c r="B280" s="798"/>
      <c r="C280" s="799"/>
      <c r="D280" s="799"/>
      <c r="E280" s="799"/>
      <c r="F280" s="800"/>
      <c r="G280" s="798"/>
      <c r="H280" s="798"/>
      <c r="I280" s="798"/>
      <c r="J280" s="798"/>
      <c r="K280" s="798"/>
      <c r="L280" s="798"/>
      <c r="M280" s="798"/>
      <c r="N280" s="801"/>
      <c r="O280" s="801"/>
      <c r="P280" s="798"/>
      <c r="Q280" s="798"/>
      <c r="R280" s="798"/>
      <c r="S280" s="798"/>
      <c r="T280" s="798"/>
      <c r="U280" s="798"/>
      <c r="V280" s="798"/>
      <c r="W280" s="798"/>
      <c r="X280" s="798"/>
      <c r="Y280" s="798"/>
      <c r="Z280" s="798"/>
      <c r="AA280" s="798"/>
      <c r="AB280" s="798"/>
      <c r="AC280" s="798"/>
    </row>
    <row r="281" ht="14.25" customHeight="1" spans="1:29" x14ac:dyDescent="0.25">
      <c r="A281" s="798"/>
      <c r="B281" s="798"/>
      <c r="C281" s="799"/>
      <c r="D281" s="799"/>
      <c r="E281" s="799"/>
      <c r="F281" s="800"/>
      <c r="G281" s="798"/>
      <c r="H281" s="798"/>
      <c r="I281" s="798"/>
      <c r="J281" s="798"/>
      <c r="K281" s="798"/>
      <c r="L281" s="798"/>
      <c r="M281" s="798"/>
      <c r="N281" s="801"/>
      <c r="O281" s="801"/>
      <c r="P281" s="798"/>
      <c r="Q281" s="798"/>
      <c r="R281" s="798"/>
      <c r="S281" s="798"/>
      <c r="T281" s="798"/>
      <c r="U281" s="798"/>
      <c r="V281" s="798"/>
      <c r="W281" s="798"/>
      <c r="X281" s="798"/>
      <c r="Y281" s="798"/>
      <c r="Z281" s="798"/>
      <c r="AA281" s="798"/>
      <c r="AB281" s="798"/>
      <c r="AC281" s="798"/>
    </row>
    <row r="282" ht="14.25" customHeight="1" spans="1:29" x14ac:dyDescent="0.25">
      <c r="A282" s="798"/>
      <c r="B282" s="798"/>
      <c r="C282" s="799"/>
      <c r="D282" s="799"/>
      <c r="E282" s="799"/>
      <c r="F282" s="800"/>
      <c r="G282" s="798"/>
      <c r="H282" s="798"/>
      <c r="I282" s="798"/>
      <c r="J282" s="798"/>
      <c r="K282" s="798"/>
      <c r="L282" s="798"/>
      <c r="M282" s="798"/>
      <c r="N282" s="801"/>
      <c r="O282" s="801"/>
      <c r="P282" s="798"/>
      <c r="Q282" s="798"/>
      <c r="R282" s="798"/>
      <c r="S282" s="798"/>
      <c r="T282" s="798"/>
      <c r="U282" s="798"/>
      <c r="V282" s="798"/>
      <c r="W282" s="798"/>
      <c r="X282" s="798"/>
      <c r="Y282" s="798"/>
      <c r="Z282" s="798"/>
      <c r="AA282" s="798"/>
      <c r="AB282" s="798"/>
      <c r="AC282" s="798"/>
    </row>
    <row r="283" ht="14.25" customHeight="1" spans="1:29" x14ac:dyDescent="0.25">
      <c r="A283" s="798"/>
      <c r="B283" s="798"/>
      <c r="C283" s="799"/>
      <c r="D283" s="799"/>
      <c r="E283" s="799"/>
      <c r="F283" s="800"/>
      <c r="G283" s="798"/>
      <c r="H283" s="798"/>
      <c r="I283" s="798"/>
      <c r="J283" s="798"/>
      <c r="K283" s="798"/>
      <c r="L283" s="798"/>
      <c r="M283" s="798"/>
      <c r="N283" s="801"/>
      <c r="O283" s="801"/>
      <c r="P283" s="798"/>
      <c r="Q283" s="798"/>
      <c r="R283" s="798"/>
      <c r="S283" s="798"/>
      <c r="T283" s="798"/>
      <c r="U283" s="798"/>
      <c r="V283" s="798"/>
      <c r="W283" s="798"/>
      <c r="X283" s="798"/>
      <c r="Y283" s="798"/>
      <c r="Z283" s="798"/>
      <c r="AA283" s="798"/>
      <c r="AB283" s="798"/>
      <c r="AC283" s="798"/>
    </row>
    <row r="284" ht="14.25" customHeight="1" spans="1:29" x14ac:dyDescent="0.25">
      <c r="A284" s="798"/>
      <c r="B284" s="798"/>
      <c r="C284" s="799"/>
      <c r="D284" s="799"/>
      <c r="E284" s="799"/>
      <c r="F284" s="800"/>
      <c r="G284" s="798"/>
      <c r="H284" s="798"/>
      <c r="I284" s="798"/>
      <c r="J284" s="798"/>
      <c r="K284" s="798"/>
      <c r="L284" s="798"/>
      <c r="M284" s="798"/>
      <c r="N284" s="801"/>
      <c r="O284" s="801"/>
      <c r="P284" s="798"/>
      <c r="Q284" s="798"/>
      <c r="R284" s="798"/>
      <c r="S284" s="798"/>
      <c r="T284" s="798"/>
      <c r="U284" s="798"/>
      <c r="V284" s="798"/>
      <c r="W284" s="798"/>
      <c r="X284" s="798"/>
      <c r="Y284" s="798"/>
      <c r="Z284" s="798"/>
      <c r="AA284" s="798"/>
      <c r="AB284" s="798"/>
      <c r="AC284" s="798"/>
    </row>
    <row r="285" ht="14.25" customHeight="1" spans="1:29" x14ac:dyDescent="0.25">
      <c r="A285" s="798"/>
      <c r="B285" s="798"/>
      <c r="C285" s="799"/>
      <c r="D285" s="799"/>
      <c r="E285" s="799"/>
      <c r="F285" s="800"/>
      <c r="G285" s="798"/>
      <c r="H285" s="798"/>
      <c r="I285" s="798"/>
      <c r="J285" s="798"/>
      <c r="K285" s="798"/>
      <c r="L285" s="798"/>
      <c r="M285" s="798"/>
      <c r="N285" s="801"/>
      <c r="O285" s="801"/>
      <c r="P285" s="798"/>
      <c r="Q285" s="798"/>
      <c r="R285" s="798"/>
      <c r="S285" s="798"/>
      <c r="T285" s="798"/>
      <c r="U285" s="798"/>
      <c r="V285" s="798"/>
      <c r="W285" s="798"/>
      <c r="X285" s="798"/>
      <c r="Y285" s="798"/>
      <c r="Z285" s="798"/>
      <c r="AA285" s="798"/>
      <c r="AB285" s="798"/>
      <c r="AC285" s="798"/>
    </row>
    <row r="286" ht="14.25" customHeight="1" spans="1:29" x14ac:dyDescent="0.25">
      <c r="A286" s="798"/>
      <c r="B286" s="798"/>
      <c r="C286" s="799"/>
      <c r="D286" s="799"/>
      <c r="E286" s="799"/>
      <c r="F286" s="800"/>
      <c r="G286" s="798"/>
      <c r="H286" s="798"/>
      <c r="I286" s="798"/>
      <c r="J286" s="798"/>
      <c r="K286" s="798"/>
      <c r="L286" s="798"/>
      <c r="M286" s="798"/>
      <c r="N286" s="801"/>
      <c r="O286" s="801"/>
      <c r="P286" s="798"/>
      <c r="Q286" s="798"/>
      <c r="R286" s="798"/>
      <c r="S286" s="798"/>
      <c r="T286" s="798"/>
      <c r="U286" s="798"/>
      <c r="V286" s="798"/>
      <c r="W286" s="798"/>
      <c r="X286" s="798"/>
      <c r="Y286" s="798"/>
      <c r="Z286" s="798"/>
      <c r="AA286" s="798"/>
      <c r="AB286" s="798"/>
      <c r="AC286" s="798"/>
    </row>
    <row r="287" ht="15.75" customHeight="1" spans="3:3" x14ac:dyDescent="0.25">
      <c r="C287" s="860"/>
    </row>
    <row r="288" ht="15.75" customHeight="1" spans="3:3" x14ac:dyDescent="0.25">
      <c r="C288" s="860"/>
    </row>
    <row r="289" ht="15.75" customHeight="1" spans="3:3" x14ac:dyDescent="0.25">
      <c r="C289" s="860"/>
    </row>
    <row r="290" ht="15.75" customHeight="1" spans="3:3" x14ac:dyDescent="0.25">
      <c r="C290" s="860"/>
    </row>
    <row r="291" ht="15.75" customHeight="1" spans="3:3" x14ac:dyDescent="0.25">
      <c r="C291" s="860"/>
    </row>
    <row r="292" ht="15.75" customHeight="1" spans="3:3" x14ac:dyDescent="0.25">
      <c r="C292" s="860"/>
    </row>
    <row r="293" ht="15.75" customHeight="1" spans="3:3" x14ac:dyDescent="0.25">
      <c r="C293" s="860"/>
    </row>
    <row r="294" ht="15.75" customHeight="1" spans="3:3" x14ac:dyDescent="0.25">
      <c r="C294" s="860"/>
    </row>
    <row r="295" ht="15.75" customHeight="1" spans="3:3" x14ac:dyDescent="0.25">
      <c r="C295" s="860"/>
    </row>
    <row r="296" ht="15.75" customHeight="1" spans="3:3" x14ac:dyDescent="0.25">
      <c r="C296" s="860"/>
    </row>
    <row r="297" ht="15.75" customHeight="1" spans="3:3" x14ac:dyDescent="0.25">
      <c r="C297" s="860"/>
    </row>
    <row r="298" ht="15.75" customHeight="1" spans="3:3" x14ac:dyDescent="0.25">
      <c r="C298" s="860"/>
    </row>
    <row r="299" ht="15.75" customHeight="1" spans="3:3" x14ac:dyDescent="0.25">
      <c r="C299" s="860"/>
    </row>
    <row r="300" ht="15.75" customHeight="1" spans="3:3" x14ac:dyDescent="0.25">
      <c r="C300" s="860"/>
    </row>
    <row r="301" ht="15.75" customHeight="1" spans="3:3" x14ac:dyDescent="0.25">
      <c r="C301" s="860"/>
    </row>
    <row r="302" ht="15.75" customHeight="1" spans="3:3" x14ac:dyDescent="0.25">
      <c r="C302" s="860"/>
    </row>
    <row r="303" ht="15.75" customHeight="1" spans="3:3" x14ac:dyDescent="0.25">
      <c r="C303" s="860"/>
    </row>
    <row r="304" ht="15.75" customHeight="1" spans="3:3" x14ac:dyDescent="0.25">
      <c r="C304" s="860"/>
    </row>
    <row r="305" ht="15.75" customHeight="1" spans="3:3" x14ac:dyDescent="0.25">
      <c r="C305" s="860"/>
    </row>
    <row r="306" ht="15.75" customHeight="1" spans="3:3" x14ac:dyDescent="0.25">
      <c r="C306" s="860"/>
    </row>
    <row r="307" ht="15.75" customHeight="1" spans="3:3" x14ac:dyDescent="0.25">
      <c r="C307" s="860"/>
    </row>
    <row r="308" ht="15.75" customHeight="1" spans="3:3" x14ac:dyDescent="0.25">
      <c r="C308" s="860"/>
    </row>
    <row r="309" ht="15.75" customHeight="1" spans="3:3" x14ac:dyDescent="0.25">
      <c r="C309" s="860"/>
    </row>
    <row r="310" ht="15.75" customHeight="1" spans="3:3" x14ac:dyDescent="0.25">
      <c r="C310" s="860"/>
    </row>
    <row r="311" ht="15.75" customHeight="1" spans="3:3" x14ac:dyDescent="0.25">
      <c r="C311" s="860"/>
    </row>
    <row r="312" ht="15.75" customHeight="1" spans="3:3" x14ac:dyDescent="0.25">
      <c r="C312" s="860"/>
    </row>
    <row r="313" ht="15.75" customHeight="1" spans="3:3" x14ac:dyDescent="0.25">
      <c r="C313" s="860"/>
    </row>
    <row r="314" ht="15.75" customHeight="1" spans="3:3" x14ac:dyDescent="0.25">
      <c r="C314" s="860"/>
    </row>
    <row r="315" ht="15.75" customHeight="1" spans="3:3" x14ac:dyDescent="0.25">
      <c r="C315" s="860"/>
    </row>
    <row r="316" ht="15.75" customHeight="1" spans="3:3" x14ac:dyDescent="0.25">
      <c r="C316" s="860"/>
    </row>
    <row r="317" ht="15.75" customHeight="1" spans="3:3" x14ac:dyDescent="0.25">
      <c r="C317" s="860"/>
    </row>
    <row r="318" ht="15.75" customHeight="1" spans="3:3" x14ac:dyDescent="0.25">
      <c r="C318" s="860"/>
    </row>
    <row r="319" ht="15.75" customHeight="1" spans="3:3" x14ac:dyDescent="0.25">
      <c r="C319" s="860"/>
    </row>
    <row r="320" ht="15.75" customHeight="1" spans="3:3" x14ac:dyDescent="0.25">
      <c r="C320" s="860"/>
    </row>
    <row r="321" ht="15.75" customHeight="1" spans="3:3" x14ac:dyDescent="0.25">
      <c r="C321" s="860"/>
    </row>
    <row r="322" ht="15.75" customHeight="1" spans="3:3" x14ac:dyDescent="0.25">
      <c r="C322" s="860"/>
    </row>
    <row r="323" ht="15.75" customHeight="1" spans="3:3" x14ac:dyDescent="0.25">
      <c r="C323" s="860"/>
    </row>
    <row r="324" ht="15.75" customHeight="1" spans="3:3" x14ac:dyDescent="0.25">
      <c r="C324" s="860"/>
    </row>
    <row r="325" ht="15.75" customHeight="1" spans="3:3" x14ac:dyDescent="0.25">
      <c r="C325" s="860"/>
    </row>
    <row r="326" ht="15.75" customHeight="1" spans="3:3" x14ac:dyDescent="0.25">
      <c r="C326" s="860"/>
    </row>
    <row r="327" ht="15.75" customHeight="1" spans="3:3" x14ac:dyDescent="0.25">
      <c r="C327" s="860"/>
    </row>
    <row r="328" ht="15.75" customHeight="1" spans="3:3" x14ac:dyDescent="0.25">
      <c r="C328" s="860"/>
    </row>
    <row r="329" ht="15.75" customHeight="1" spans="3:3" x14ac:dyDescent="0.25">
      <c r="C329" s="860"/>
    </row>
    <row r="330" ht="15.75" customHeight="1" spans="3:3" x14ac:dyDescent="0.25">
      <c r="C330" s="860"/>
    </row>
    <row r="331" ht="15.75" customHeight="1" spans="3:3" x14ac:dyDescent="0.25">
      <c r="C331" s="860"/>
    </row>
    <row r="332" ht="15.75" customHeight="1" spans="3:3" x14ac:dyDescent="0.25">
      <c r="C332" s="860"/>
    </row>
    <row r="333" ht="15.75" customHeight="1" spans="3:3" x14ac:dyDescent="0.25">
      <c r="C333" s="860"/>
    </row>
    <row r="334" ht="15.75" customHeight="1" spans="3:3" x14ac:dyDescent="0.25">
      <c r="C334" s="860"/>
    </row>
    <row r="335" ht="15.75" customHeight="1" spans="3:3" x14ac:dyDescent="0.25">
      <c r="C335" s="860"/>
    </row>
    <row r="336" ht="15.75" customHeight="1" spans="3:3" x14ac:dyDescent="0.25">
      <c r="C336" s="860"/>
    </row>
    <row r="337" ht="15.75" customHeight="1" spans="3:3" x14ac:dyDescent="0.25">
      <c r="C337" s="860"/>
    </row>
    <row r="338" ht="15.75" customHeight="1" spans="3:3" x14ac:dyDescent="0.25">
      <c r="C338" s="860"/>
    </row>
    <row r="339" ht="15.75" customHeight="1" spans="3:3" x14ac:dyDescent="0.25">
      <c r="C339" s="860"/>
    </row>
    <row r="340" ht="15.75" customHeight="1" spans="3:3" x14ac:dyDescent="0.25">
      <c r="C340" s="860"/>
    </row>
    <row r="341" ht="15.75" customHeight="1" spans="3:3" x14ac:dyDescent="0.25">
      <c r="C341" s="860"/>
    </row>
    <row r="342" ht="15.75" customHeight="1" spans="3:3" x14ac:dyDescent="0.25">
      <c r="C342" s="860"/>
    </row>
    <row r="343" ht="15.75" customHeight="1" spans="3:3" x14ac:dyDescent="0.25">
      <c r="C343" s="860"/>
    </row>
    <row r="344" ht="15.75" customHeight="1" spans="3:3" x14ac:dyDescent="0.25">
      <c r="C344" s="860"/>
    </row>
    <row r="345" ht="15.75" customHeight="1" spans="3:3" x14ac:dyDescent="0.25">
      <c r="C345" s="860"/>
    </row>
    <row r="346" ht="15.75" customHeight="1" spans="3:3" x14ac:dyDescent="0.25">
      <c r="C346" s="860"/>
    </row>
    <row r="347" ht="15.75" customHeight="1" spans="3:3" x14ac:dyDescent="0.25">
      <c r="C347" s="860"/>
    </row>
    <row r="348" ht="15.75" customHeight="1" spans="3:3" x14ac:dyDescent="0.25">
      <c r="C348" s="860"/>
    </row>
    <row r="349" ht="15.75" customHeight="1" spans="3:3" x14ac:dyDescent="0.25">
      <c r="C349" s="860"/>
    </row>
    <row r="350" ht="15.75" customHeight="1" spans="3:3" x14ac:dyDescent="0.25">
      <c r="C350" s="860"/>
    </row>
    <row r="351" ht="15.75" customHeight="1" spans="3:3" x14ac:dyDescent="0.25">
      <c r="C351" s="860"/>
    </row>
    <row r="352" ht="15.75" customHeight="1" spans="3:3" x14ac:dyDescent="0.25">
      <c r="C352" s="860"/>
    </row>
    <row r="353" ht="15.75" customHeight="1" spans="3:3" x14ac:dyDescent="0.25">
      <c r="C353" s="860"/>
    </row>
    <row r="354" ht="15.75" customHeight="1" spans="3:3" x14ac:dyDescent="0.25">
      <c r="C354" s="860"/>
    </row>
    <row r="355" ht="15.75" customHeight="1" spans="3:3" x14ac:dyDescent="0.25">
      <c r="C355" s="860"/>
    </row>
    <row r="356" ht="15.75" customHeight="1" spans="3:3" x14ac:dyDescent="0.25">
      <c r="C356" s="860"/>
    </row>
    <row r="357" ht="15.75" customHeight="1" spans="3:3" x14ac:dyDescent="0.25">
      <c r="C357" s="860"/>
    </row>
    <row r="358" ht="15.75" customHeight="1" spans="3:3" x14ac:dyDescent="0.25">
      <c r="C358" s="860"/>
    </row>
    <row r="359" ht="15.75" customHeight="1" spans="3:3" x14ac:dyDescent="0.25">
      <c r="C359" s="860"/>
    </row>
    <row r="360" ht="15.75" customHeight="1" spans="3:3" x14ac:dyDescent="0.25">
      <c r="C360" s="860"/>
    </row>
    <row r="361" ht="15.75" customHeight="1" spans="3:3" x14ac:dyDescent="0.25">
      <c r="C361" s="860"/>
    </row>
    <row r="362" ht="15.75" customHeight="1" spans="3:3" x14ac:dyDescent="0.25">
      <c r="C362" s="860"/>
    </row>
    <row r="363" ht="15.75" customHeight="1" spans="3:3" x14ac:dyDescent="0.25">
      <c r="C363" s="860"/>
    </row>
    <row r="364" ht="15.75" customHeight="1" spans="3:3" x14ac:dyDescent="0.25">
      <c r="C364" s="860"/>
    </row>
    <row r="365" ht="15.75" customHeight="1" spans="3:3" x14ac:dyDescent="0.25">
      <c r="C365" s="860"/>
    </row>
    <row r="366" ht="15.75" customHeight="1" spans="3:3" x14ac:dyDescent="0.25">
      <c r="C366" s="860"/>
    </row>
    <row r="367" ht="15.75" customHeight="1" spans="3:3" x14ac:dyDescent="0.25">
      <c r="C367" s="860"/>
    </row>
    <row r="368" ht="15.75" customHeight="1" spans="3:3" x14ac:dyDescent="0.25">
      <c r="C368" s="860"/>
    </row>
    <row r="369" ht="15.75" customHeight="1" spans="3:3" x14ac:dyDescent="0.25">
      <c r="C369" s="860"/>
    </row>
    <row r="370" ht="15.75" customHeight="1" spans="3:3" x14ac:dyDescent="0.25">
      <c r="C370" s="860"/>
    </row>
    <row r="371" ht="15.75" customHeight="1" spans="3:3" x14ac:dyDescent="0.25">
      <c r="C371" s="860"/>
    </row>
    <row r="372" ht="15.75" customHeight="1" spans="3:3" x14ac:dyDescent="0.25">
      <c r="C372" s="860"/>
    </row>
    <row r="373" ht="15.75" customHeight="1" spans="3:3" x14ac:dyDescent="0.25">
      <c r="C373" s="860"/>
    </row>
    <row r="374" ht="15.75" customHeight="1" spans="3:3" x14ac:dyDescent="0.25">
      <c r="C374" s="860"/>
    </row>
    <row r="375" ht="15.75" customHeight="1" spans="3:3" x14ac:dyDescent="0.25">
      <c r="C375" s="860"/>
    </row>
    <row r="376" ht="15.75" customHeight="1" spans="3:3" x14ac:dyDescent="0.25">
      <c r="C376" s="860"/>
    </row>
    <row r="377" ht="15.75" customHeight="1" spans="3:3" x14ac:dyDescent="0.25">
      <c r="C377" s="860"/>
    </row>
    <row r="378" ht="15.75" customHeight="1" spans="3:3" x14ac:dyDescent="0.25">
      <c r="C378" s="860"/>
    </row>
    <row r="379" ht="15.75" customHeight="1" spans="3:3" x14ac:dyDescent="0.25">
      <c r="C379" s="860"/>
    </row>
    <row r="380" ht="15.75" customHeight="1" spans="3:3" x14ac:dyDescent="0.25">
      <c r="C380" s="860"/>
    </row>
    <row r="381" ht="15.75" customHeight="1" spans="3:3" x14ac:dyDescent="0.25">
      <c r="C381" s="860"/>
    </row>
    <row r="382" ht="15.75" customHeight="1" spans="3:3" x14ac:dyDescent="0.25">
      <c r="C382" s="860"/>
    </row>
    <row r="383" ht="15.75" customHeight="1" spans="3:3" x14ac:dyDescent="0.25">
      <c r="C383" s="860"/>
    </row>
    <row r="384" ht="15.75" customHeight="1" spans="3:3" x14ac:dyDescent="0.25">
      <c r="C384" s="860"/>
    </row>
    <row r="385" ht="15.75" customHeight="1" spans="3:3" x14ac:dyDescent="0.25">
      <c r="C385" s="860"/>
    </row>
    <row r="386" ht="15.75" customHeight="1" spans="3:3" x14ac:dyDescent="0.25">
      <c r="C386" s="860"/>
    </row>
    <row r="387" ht="15.75" customHeight="1" spans="3:3" x14ac:dyDescent="0.25">
      <c r="C387" s="860"/>
    </row>
    <row r="388" ht="15.75" customHeight="1" spans="3:3" x14ac:dyDescent="0.25">
      <c r="C388" s="860"/>
    </row>
    <row r="389" ht="15.75" customHeight="1" spans="3:3" x14ac:dyDescent="0.25">
      <c r="C389" s="860"/>
    </row>
    <row r="390" ht="15.75" customHeight="1" spans="3:3" x14ac:dyDescent="0.25">
      <c r="C390" s="860"/>
    </row>
    <row r="391" ht="15.75" customHeight="1" spans="3:3" x14ac:dyDescent="0.25">
      <c r="C391" s="860"/>
    </row>
    <row r="392" ht="15.75" customHeight="1" spans="3:3" x14ac:dyDescent="0.25">
      <c r="C392" s="860"/>
    </row>
    <row r="393" ht="15.75" customHeight="1" spans="3:3" x14ac:dyDescent="0.25">
      <c r="C393" s="860"/>
    </row>
    <row r="394" ht="15.75" customHeight="1" spans="3:3" x14ac:dyDescent="0.25">
      <c r="C394" s="860"/>
    </row>
    <row r="395" ht="15.75" customHeight="1" spans="3:3" x14ac:dyDescent="0.25">
      <c r="C395" s="860"/>
    </row>
    <row r="396" ht="15.75" customHeight="1" spans="3:3" x14ac:dyDescent="0.25">
      <c r="C396" s="860"/>
    </row>
    <row r="397" ht="15.75" customHeight="1" spans="3:3" x14ac:dyDescent="0.25">
      <c r="C397" s="860"/>
    </row>
    <row r="398" ht="15.75" customHeight="1" spans="3:3" x14ac:dyDescent="0.25">
      <c r="C398" s="860"/>
    </row>
    <row r="399" ht="15.75" customHeight="1" spans="3:3" x14ac:dyDescent="0.25">
      <c r="C399" s="860"/>
    </row>
    <row r="400" ht="15.75" customHeight="1" spans="3:3" x14ac:dyDescent="0.25">
      <c r="C400" s="860"/>
    </row>
    <row r="401" ht="15.75" customHeight="1" spans="3:3" x14ac:dyDescent="0.25">
      <c r="C401" s="860"/>
    </row>
    <row r="402" ht="15.75" customHeight="1" spans="3:3" x14ac:dyDescent="0.25">
      <c r="C402" s="860"/>
    </row>
    <row r="403" ht="15.75" customHeight="1" spans="3:3" x14ac:dyDescent="0.25">
      <c r="C403" s="860"/>
    </row>
    <row r="404" ht="15.75" customHeight="1" spans="3:3" x14ac:dyDescent="0.25">
      <c r="C404" s="860"/>
    </row>
    <row r="405" ht="15.75" customHeight="1" spans="3:3" x14ac:dyDescent="0.25">
      <c r="C405" s="860"/>
    </row>
    <row r="406" ht="15.75" customHeight="1" spans="3:3" x14ac:dyDescent="0.25">
      <c r="C406" s="860"/>
    </row>
    <row r="407" ht="15.75" customHeight="1" spans="3:3" x14ac:dyDescent="0.25">
      <c r="C407" s="860"/>
    </row>
    <row r="408" ht="15.75" customHeight="1" spans="3:3" x14ac:dyDescent="0.25">
      <c r="C408" s="860"/>
    </row>
    <row r="409" ht="15.75" customHeight="1" spans="3:3" x14ac:dyDescent="0.25">
      <c r="C409" s="860"/>
    </row>
    <row r="410" ht="15.75" customHeight="1" spans="3:3" x14ac:dyDescent="0.25">
      <c r="C410" s="860"/>
    </row>
    <row r="411" ht="15.75" customHeight="1" spans="3:3" x14ac:dyDescent="0.25">
      <c r="C411" s="860"/>
    </row>
    <row r="412" ht="15.75" customHeight="1" spans="3:3" x14ac:dyDescent="0.25">
      <c r="C412" s="860"/>
    </row>
    <row r="413" ht="15.75" customHeight="1" spans="3:3" x14ac:dyDescent="0.25">
      <c r="C413" s="860"/>
    </row>
    <row r="414" ht="15.75" customHeight="1" spans="3:3" x14ac:dyDescent="0.25">
      <c r="C414" s="860"/>
    </row>
    <row r="415" ht="15.75" customHeight="1" spans="3:3" x14ac:dyDescent="0.25">
      <c r="C415" s="860"/>
    </row>
    <row r="416" ht="15.75" customHeight="1" spans="3:3" x14ac:dyDescent="0.25">
      <c r="C416" s="860"/>
    </row>
    <row r="417" ht="15.75" customHeight="1" spans="3:3" x14ac:dyDescent="0.25">
      <c r="C417" s="860"/>
    </row>
    <row r="418" ht="15.75" customHeight="1" spans="3:3" x14ac:dyDescent="0.25">
      <c r="C418" s="860"/>
    </row>
    <row r="419" ht="15.75" customHeight="1" spans="3:3" x14ac:dyDescent="0.25">
      <c r="C419" s="860"/>
    </row>
    <row r="420" ht="15.75" customHeight="1" spans="3:3" x14ac:dyDescent="0.25">
      <c r="C420" s="860"/>
    </row>
    <row r="421" ht="15.75" customHeight="1" spans="3:3" x14ac:dyDescent="0.25">
      <c r="C421" s="860"/>
    </row>
    <row r="422" ht="15.75" customHeight="1" spans="3:3" x14ac:dyDescent="0.25">
      <c r="C422" s="860"/>
    </row>
    <row r="423" ht="15.75" customHeight="1" spans="3:3" x14ac:dyDescent="0.25">
      <c r="C423" s="860"/>
    </row>
    <row r="424" ht="15.75" customHeight="1" spans="3:3" x14ac:dyDescent="0.25">
      <c r="C424" s="860"/>
    </row>
    <row r="425" ht="15.75" customHeight="1" spans="3:3" x14ac:dyDescent="0.25">
      <c r="C425" s="860"/>
    </row>
    <row r="426" ht="15.75" customHeight="1" spans="3:3" x14ac:dyDescent="0.25">
      <c r="C426" s="860"/>
    </row>
    <row r="427" ht="15.75" customHeight="1" spans="3:3" x14ac:dyDescent="0.25">
      <c r="C427" s="860"/>
    </row>
    <row r="428" ht="15.75" customHeight="1" spans="3:3" x14ac:dyDescent="0.25">
      <c r="C428" s="860"/>
    </row>
    <row r="429" ht="15.75" customHeight="1" spans="3:3" x14ac:dyDescent="0.25">
      <c r="C429" s="860"/>
    </row>
    <row r="430" ht="15.75" customHeight="1" spans="3:3" x14ac:dyDescent="0.25">
      <c r="C430" s="860"/>
    </row>
    <row r="431" ht="15.75" customHeight="1" spans="3:3" x14ac:dyDescent="0.25">
      <c r="C431" s="860"/>
    </row>
    <row r="432" ht="15.75" customHeight="1" spans="3:3" x14ac:dyDescent="0.25">
      <c r="C432" s="860"/>
    </row>
    <row r="433" ht="15.75" customHeight="1" spans="3:3" x14ac:dyDescent="0.25">
      <c r="C433" s="860"/>
    </row>
    <row r="434" ht="15.75" customHeight="1" spans="3:3" x14ac:dyDescent="0.25">
      <c r="C434" s="860"/>
    </row>
    <row r="435" ht="15.75" customHeight="1" spans="3:3" x14ac:dyDescent="0.25">
      <c r="C435" s="860"/>
    </row>
    <row r="436" ht="15.75" customHeight="1" spans="3:3" x14ac:dyDescent="0.25">
      <c r="C436" s="860"/>
    </row>
    <row r="437" ht="15.75" customHeight="1" spans="3:3" x14ac:dyDescent="0.25">
      <c r="C437" s="860"/>
    </row>
    <row r="438" ht="15.75" customHeight="1" spans="3:3" x14ac:dyDescent="0.25">
      <c r="C438" s="860"/>
    </row>
    <row r="439" ht="15.75" customHeight="1" spans="3:3" x14ac:dyDescent="0.25">
      <c r="C439" s="860"/>
    </row>
    <row r="440" ht="15.75" customHeight="1" spans="3:3" x14ac:dyDescent="0.25">
      <c r="C440" s="860"/>
    </row>
    <row r="441" ht="15.75" customHeight="1" spans="3:3" x14ac:dyDescent="0.25">
      <c r="C441" s="860"/>
    </row>
    <row r="442" ht="15.75" customHeight="1" spans="3:3" x14ac:dyDescent="0.25">
      <c r="C442" s="860"/>
    </row>
    <row r="443" ht="15.75" customHeight="1" spans="3:3" x14ac:dyDescent="0.25">
      <c r="C443" s="860"/>
    </row>
    <row r="444" ht="15.75" customHeight="1" spans="3:3" x14ac:dyDescent="0.25">
      <c r="C444" s="860"/>
    </row>
    <row r="445" ht="15.75" customHeight="1" spans="3:3" x14ac:dyDescent="0.25">
      <c r="C445" s="860"/>
    </row>
    <row r="446" ht="15.75" customHeight="1" spans="3:3" x14ac:dyDescent="0.25">
      <c r="C446" s="860"/>
    </row>
    <row r="447" ht="15.75" customHeight="1" spans="3:3" x14ac:dyDescent="0.25">
      <c r="C447" s="860"/>
    </row>
    <row r="448" ht="15.75" customHeight="1" spans="3:3" x14ac:dyDescent="0.25">
      <c r="C448" s="860"/>
    </row>
    <row r="449" ht="15.75" customHeight="1" spans="3:3" x14ac:dyDescent="0.25">
      <c r="C449" s="860"/>
    </row>
    <row r="450" ht="15.75" customHeight="1" spans="3:3" x14ac:dyDescent="0.25">
      <c r="C450" s="860"/>
    </row>
    <row r="451" ht="15.75" customHeight="1" spans="3:3" x14ac:dyDescent="0.25">
      <c r="C451" s="860"/>
    </row>
    <row r="452" ht="15.75" customHeight="1" spans="3:3" x14ac:dyDescent="0.25">
      <c r="C452" s="860"/>
    </row>
    <row r="453" ht="15.75" customHeight="1" spans="3:3" x14ac:dyDescent="0.25">
      <c r="C453" s="860"/>
    </row>
    <row r="454" ht="15.75" customHeight="1" spans="3:3" x14ac:dyDescent="0.25">
      <c r="C454" s="860"/>
    </row>
    <row r="455" ht="15.75" customHeight="1" spans="3:3" x14ac:dyDescent="0.25">
      <c r="C455" s="860"/>
    </row>
    <row r="456" ht="15.75" customHeight="1" spans="3:3" x14ac:dyDescent="0.25">
      <c r="C456" s="860"/>
    </row>
    <row r="457" ht="15.75" customHeight="1" spans="3:3" x14ac:dyDescent="0.25">
      <c r="C457" s="860"/>
    </row>
    <row r="458" ht="15.75" customHeight="1" spans="3:3" x14ac:dyDescent="0.25">
      <c r="C458" s="860"/>
    </row>
    <row r="459" ht="15.75" customHeight="1" spans="3:3" x14ac:dyDescent="0.25">
      <c r="C459" s="860"/>
    </row>
    <row r="460" ht="15.75" customHeight="1" spans="3:3" x14ac:dyDescent="0.25">
      <c r="C460" s="860"/>
    </row>
    <row r="461" ht="15.75" customHeight="1" spans="3:3" x14ac:dyDescent="0.25">
      <c r="C461" s="860"/>
    </row>
    <row r="462" ht="15.75" customHeight="1" spans="3:3" x14ac:dyDescent="0.25">
      <c r="C462" s="860"/>
    </row>
    <row r="463" ht="15.75" customHeight="1" spans="3:3" x14ac:dyDescent="0.25">
      <c r="C463" s="860"/>
    </row>
    <row r="464" ht="15.75" customHeight="1" spans="3:3" x14ac:dyDescent="0.25">
      <c r="C464" s="860"/>
    </row>
    <row r="465" ht="15.75" customHeight="1" spans="3:3" x14ac:dyDescent="0.25">
      <c r="C465" s="860"/>
    </row>
    <row r="466" ht="15.75" customHeight="1" spans="3:3" x14ac:dyDescent="0.25">
      <c r="C466" s="860"/>
    </row>
    <row r="467" ht="15.75" customHeight="1" spans="3:3" x14ac:dyDescent="0.25">
      <c r="C467" s="860"/>
    </row>
    <row r="468" ht="15.75" customHeight="1" spans="3:3" x14ac:dyDescent="0.25">
      <c r="C468" s="860"/>
    </row>
    <row r="469" ht="15.75" customHeight="1" spans="3:3" x14ac:dyDescent="0.25">
      <c r="C469" s="860"/>
    </row>
    <row r="470" ht="15.75" customHeight="1" spans="3:3" x14ac:dyDescent="0.25">
      <c r="C470" s="860"/>
    </row>
    <row r="471" ht="15.75" customHeight="1" spans="3:3" x14ac:dyDescent="0.25">
      <c r="C471" s="860"/>
    </row>
    <row r="472" ht="15.75" customHeight="1" spans="3:3" x14ac:dyDescent="0.25">
      <c r="C472" s="860"/>
    </row>
    <row r="473" ht="15.75" customHeight="1" spans="3:3" x14ac:dyDescent="0.25">
      <c r="C473" s="860"/>
    </row>
    <row r="474" ht="15.75" customHeight="1" spans="3:3" x14ac:dyDescent="0.25">
      <c r="C474" s="860"/>
    </row>
    <row r="475" ht="15.75" customHeight="1" spans="3:3" x14ac:dyDescent="0.25">
      <c r="C475" s="860"/>
    </row>
    <row r="476" ht="15.75" customHeight="1" spans="3:3" x14ac:dyDescent="0.25">
      <c r="C476" s="860"/>
    </row>
    <row r="477" ht="15.75" customHeight="1" spans="3:3" x14ac:dyDescent="0.25">
      <c r="C477" s="860"/>
    </row>
    <row r="478" ht="15.75" customHeight="1" spans="3:3" x14ac:dyDescent="0.25">
      <c r="C478" s="860"/>
    </row>
    <row r="479" ht="15.75" customHeight="1" spans="3:3" x14ac:dyDescent="0.25">
      <c r="C479" s="860"/>
    </row>
    <row r="480" ht="15.75" customHeight="1" spans="3:3" x14ac:dyDescent="0.25">
      <c r="C480" s="860"/>
    </row>
    <row r="481" ht="15.75" customHeight="1" spans="3:3" x14ac:dyDescent="0.25">
      <c r="C481" s="860"/>
    </row>
    <row r="482" ht="15.75" customHeight="1" spans="3:3" x14ac:dyDescent="0.25">
      <c r="C482" s="860"/>
    </row>
    <row r="483" ht="15.75" customHeight="1" spans="3:3" x14ac:dyDescent="0.25">
      <c r="C483" s="860"/>
    </row>
    <row r="484" ht="15.75" customHeight="1" spans="3:3" x14ac:dyDescent="0.25">
      <c r="C484" s="860"/>
    </row>
    <row r="485" ht="15.75" customHeight="1" spans="3:3" x14ac:dyDescent="0.25">
      <c r="C485" s="860"/>
    </row>
    <row r="486" ht="15.75" customHeight="1" spans="3:3" x14ac:dyDescent="0.25">
      <c r="C486" s="860"/>
    </row>
    <row r="487" ht="15.75" customHeight="1" spans="3:3" x14ac:dyDescent="0.25">
      <c r="C487" s="860"/>
    </row>
    <row r="488" ht="15.75" customHeight="1" spans="3:3" x14ac:dyDescent="0.25">
      <c r="C488" s="860"/>
    </row>
    <row r="489" ht="15.75" customHeight="1" spans="3:3" x14ac:dyDescent="0.25">
      <c r="C489" s="860"/>
    </row>
    <row r="490" ht="15.75" customHeight="1" spans="3:3" x14ac:dyDescent="0.25">
      <c r="C490" s="860"/>
    </row>
    <row r="491" ht="15.75" customHeight="1" spans="3:3" x14ac:dyDescent="0.25">
      <c r="C491" s="860"/>
    </row>
    <row r="492" ht="15.75" customHeight="1" spans="3:3" x14ac:dyDescent="0.25">
      <c r="C492" s="860"/>
    </row>
    <row r="493" ht="15.75" customHeight="1" spans="3:3" x14ac:dyDescent="0.25">
      <c r="C493" s="860"/>
    </row>
    <row r="494" ht="15.75" customHeight="1" spans="3:3" x14ac:dyDescent="0.25">
      <c r="C494" s="860"/>
    </row>
    <row r="495" ht="15.75" customHeight="1" spans="3:3" x14ac:dyDescent="0.25">
      <c r="C495" s="860"/>
    </row>
    <row r="496" ht="15.75" customHeight="1" spans="3:3" x14ac:dyDescent="0.25">
      <c r="C496" s="860"/>
    </row>
    <row r="497" ht="15.75" customHeight="1" spans="3:3" x14ac:dyDescent="0.25">
      <c r="C497" s="860"/>
    </row>
    <row r="498" ht="15.75" customHeight="1" spans="3:3" x14ac:dyDescent="0.25">
      <c r="C498" s="860"/>
    </row>
    <row r="499" ht="15.75" customHeight="1" spans="3:3" x14ac:dyDescent="0.25">
      <c r="C499" s="860"/>
    </row>
    <row r="500" ht="15.75" customHeight="1" spans="3:3" x14ac:dyDescent="0.25">
      <c r="C500" s="860"/>
    </row>
    <row r="501" ht="15.75" customHeight="1" spans="3:3" x14ac:dyDescent="0.25">
      <c r="C501" s="860"/>
    </row>
    <row r="502" ht="15.75" customHeight="1" spans="3:3" x14ac:dyDescent="0.25">
      <c r="C502" s="860"/>
    </row>
    <row r="503" ht="15.75" customHeight="1" spans="3:3" x14ac:dyDescent="0.25">
      <c r="C503" s="860"/>
    </row>
    <row r="504" ht="15.75" customHeight="1" spans="3:3" x14ac:dyDescent="0.25">
      <c r="C504" s="860"/>
    </row>
    <row r="505" ht="15.75" customHeight="1" spans="3:3" x14ac:dyDescent="0.25">
      <c r="C505" s="860"/>
    </row>
    <row r="506" ht="15.75" customHeight="1" spans="3:3" x14ac:dyDescent="0.25">
      <c r="C506" s="860"/>
    </row>
    <row r="507" ht="15.75" customHeight="1" spans="3:3" x14ac:dyDescent="0.25">
      <c r="C507" s="860"/>
    </row>
    <row r="508" ht="15.75" customHeight="1" spans="3:3" x14ac:dyDescent="0.25">
      <c r="C508" s="860"/>
    </row>
    <row r="509" ht="15.75" customHeight="1" spans="3:3" x14ac:dyDescent="0.25">
      <c r="C509" s="860"/>
    </row>
    <row r="510" ht="15.75" customHeight="1" spans="3:3" x14ac:dyDescent="0.25">
      <c r="C510" s="860"/>
    </row>
    <row r="511" ht="15.75" customHeight="1" spans="3:3" x14ac:dyDescent="0.25">
      <c r="C511" s="860"/>
    </row>
    <row r="512" ht="15.75" customHeight="1" spans="3:3" x14ac:dyDescent="0.25">
      <c r="C512" s="860"/>
    </row>
    <row r="513" ht="15.75" customHeight="1" spans="3:3" x14ac:dyDescent="0.25">
      <c r="C513" s="860"/>
    </row>
    <row r="514" ht="15.75" customHeight="1" spans="3:3" x14ac:dyDescent="0.25">
      <c r="C514" s="860"/>
    </row>
    <row r="515" ht="15.75" customHeight="1" spans="3:3" x14ac:dyDescent="0.25">
      <c r="C515" s="860"/>
    </row>
    <row r="516" ht="15.75" customHeight="1" spans="3:3" x14ac:dyDescent="0.25">
      <c r="C516" s="860"/>
    </row>
    <row r="517" ht="15.75" customHeight="1" spans="3:3" x14ac:dyDescent="0.25">
      <c r="C517" s="860"/>
    </row>
    <row r="518" ht="15.75" customHeight="1" spans="3:3" x14ac:dyDescent="0.25">
      <c r="C518" s="860"/>
    </row>
    <row r="519" ht="15.75" customHeight="1" spans="3:3" x14ac:dyDescent="0.25">
      <c r="C519" s="860"/>
    </row>
    <row r="520" ht="15.75" customHeight="1" spans="3:3" x14ac:dyDescent="0.25">
      <c r="C520" s="860"/>
    </row>
    <row r="521" ht="15.75" customHeight="1" spans="3:3" x14ac:dyDescent="0.25">
      <c r="C521" s="860"/>
    </row>
    <row r="522" ht="15.75" customHeight="1" spans="3:3" x14ac:dyDescent="0.25">
      <c r="C522" s="860"/>
    </row>
    <row r="523" ht="15.75" customHeight="1" spans="3:3" x14ac:dyDescent="0.25">
      <c r="C523" s="860"/>
    </row>
    <row r="524" ht="15.75" customHeight="1" spans="3:3" x14ac:dyDescent="0.25">
      <c r="C524" s="860"/>
    </row>
    <row r="525" ht="15.75" customHeight="1" spans="3:3" x14ac:dyDescent="0.25">
      <c r="C525" s="860"/>
    </row>
    <row r="526" ht="15.75" customHeight="1" spans="3:3" x14ac:dyDescent="0.25">
      <c r="C526" s="860"/>
    </row>
    <row r="527" ht="15.75" customHeight="1" spans="3:3" x14ac:dyDescent="0.25">
      <c r="C527" s="860"/>
    </row>
    <row r="528" ht="15.75" customHeight="1" spans="3:3" x14ac:dyDescent="0.25">
      <c r="C528" s="860"/>
    </row>
    <row r="529" ht="15.75" customHeight="1" spans="3:3" x14ac:dyDescent="0.25">
      <c r="C529" s="860"/>
    </row>
    <row r="530" ht="15.75" customHeight="1" spans="3:3" x14ac:dyDescent="0.25">
      <c r="C530" s="860"/>
    </row>
    <row r="531" ht="15.75" customHeight="1" spans="3:3" x14ac:dyDescent="0.25">
      <c r="C531" s="860"/>
    </row>
    <row r="532" ht="15.75" customHeight="1" spans="3:3" x14ac:dyDescent="0.25">
      <c r="C532" s="860"/>
    </row>
    <row r="533" ht="15.75" customHeight="1" spans="3:3" x14ac:dyDescent="0.25">
      <c r="C533" s="860"/>
    </row>
    <row r="534" ht="15.75" customHeight="1" spans="3:3" x14ac:dyDescent="0.25">
      <c r="C534" s="860"/>
    </row>
    <row r="535" ht="15.75" customHeight="1" spans="3:3" x14ac:dyDescent="0.25">
      <c r="C535" s="860"/>
    </row>
    <row r="536" ht="15.75" customHeight="1" spans="3:3" x14ac:dyDescent="0.25">
      <c r="C536" s="860"/>
    </row>
    <row r="537" ht="15.75" customHeight="1" spans="3:3" x14ac:dyDescent="0.25">
      <c r="C537" s="860"/>
    </row>
    <row r="538" ht="15.75" customHeight="1" spans="3:3" x14ac:dyDescent="0.25">
      <c r="C538" s="860"/>
    </row>
    <row r="539" ht="15.75" customHeight="1" spans="3:3" x14ac:dyDescent="0.25">
      <c r="C539" s="860"/>
    </row>
    <row r="540" ht="15.75" customHeight="1" spans="3:3" x14ac:dyDescent="0.25">
      <c r="C540" s="860"/>
    </row>
    <row r="541" ht="15.75" customHeight="1" spans="3:3" x14ac:dyDescent="0.25">
      <c r="C541" s="860"/>
    </row>
    <row r="542" ht="15.75" customHeight="1" spans="3:3" x14ac:dyDescent="0.25">
      <c r="C542" s="860"/>
    </row>
    <row r="543" ht="15.75" customHeight="1" spans="3:3" x14ac:dyDescent="0.25">
      <c r="C543" s="860"/>
    </row>
    <row r="544" ht="15.75" customHeight="1" spans="3:3" x14ac:dyDescent="0.25">
      <c r="C544" s="860"/>
    </row>
    <row r="545" ht="15.75" customHeight="1" spans="3:3" x14ac:dyDescent="0.25">
      <c r="C545" s="860"/>
    </row>
    <row r="546" ht="15.75" customHeight="1" spans="3:3" x14ac:dyDescent="0.25">
      <c r="C546" s="860"/>
    </row>
    <row r="547" ht="15.75" customHeight="1" spans="3:3" x14ac:dyDescent="0.25">
      <c r="C547" s="860"/>
    </row>
    <row r="548" ht="15.75" customHeight="1" spans="3:3" x14ac:dyDescent="0.25">
      <c r="C548" s="860"/>
    </row>
    <row r="549" ht="15.75" customHeight="1" spans="3:3" x14ac:dyDescent="0.25">
      <c r="C549" s="860"/>
    </row>
    <row r="550" ht="15.75" customHeight="1" spans="3:3" x14ac:dyDescent="0.25">
      <c r="C550" s="860"/>
    </row>
    <row r="551" ht="15.75" customHeight="1" spans="3:3" x14ac:dyDescent="0.25">
      <c r="C551" s="860"/>
    </row>
    <row r="552" ht="15.75" customHeight="1" spans="3:3" x14ac:dyDescent="0.25">
      <c r="C552" s="860"/>
    </row>
    <row r="553" ht="15.75" customHeight="1" spans="3:3" x14ac:dyDescent="0.25">
      <c r="C553" s="860"/>
    </row>
    <row r="554" ht="15.75" customHeight="1" spans="3:3" x14ac:dyDescent="0.25">
      <c r="C554" s="860"/>
    </row>
    <row r="555" ht="15.75" customHeight="1" spans="3:3" x14ac:dyDescent="0.25">
      <c r="C555" s="860"/>
    </row>
    <row r="556" ht="15.75" customHeight="1" spans="3:3" x14ac:dyDescent="0.25">
      <c r="C556" s="860"/>
    </row>
    <row r="557" ht="15.75" customHeight="1" spans="3:3" x14ac:dyDescent="0.25">
      <c r="C557" s="860"/>
    </row>
    <row r="558" ht="15.75" customHeight="1" spans="3:3" x14ac:dyDescent="0.25">
      <c r="C558" s="860"/>
    </row>
    <row r="559" ht="15.75" customHeight="1" spans="3:3" x14ac:dyDescent="0.25">
      <c r="C559" s="860"/>
    </row>
    <row r="560" ht="15.75" customHeight="1" spans="3:3" x14ac:dyDescent="0.25">
      <c r="C560" s="860"/>
    </row>
    <row r="561" ht="15.75" customHeight="1" spans="3:3" x14ac:dyDescent="0.25">
      <c r="C561" s="860"/>
    </row>
    <row r="562" ht="15.75" customHeight="1" spans="3:3" x14ac:dyDescent="0.25">
      <c r="C562" s="860"/>
    </row>
    <row r="563" ht="15.75" customHeight="1" spans="3:3" x14ac:dyDescent="0.25">
      <c r="C563" s="860"/>
    </row>
    <row r="564" ht="15.75" customHeight="1" spans="3:3" x14ac:dyDescent="0.25">
      <c r="C564" s="860"/>
    </row>
    <row r="565" ht="15.75" customHeight="1" spans="3:3" x14ac:dyDescent="0.25">
      <c r="C565" s="860"/>
    </row>
    <row r="566" ht="15.75" customHeight="1" spans="3:3" x14ac:dyDescent="0.25">
      <c r="C566" s="860"/>
    </row>
    <row r="567" ht="15.75" customHeight="1" spans="3:3" x14ac:dyDescent="0.25">
      <c r="C567" s="860"/>
    </row>
    <row r="568" ht="15.75" customHeight="1" spans="3:3" x14ac:dyDescent="0.25">
      <c r="C568" s="860"/>
    </row>
    <row r="569" ht="15.75" customHeight="1" spans="3:3" x14ac:dyDescent="0.25">
      <c r="C569" s="860"/>
    </row>
    <row r="570" ht="15.75" customHeight="1" spans="3:3" x14ac:dyDescent="0.25">
      <c r="C570" s="860"/>
    </row>
    <row r="571" ht="15.75" customHeight="1" spans="3:3" x14ac:dyDescent="0.25">
      <c r="C571" s="860"/>
    </row>
    <row r="572" ht="15.75" customHeight="1" spans="3:3" x14ac:dyDescent="0.25">
      <c r="C572" s="860"/>
    </row>
    <row r="573" ht="15.75" customHeight="1" spans="3:3" x14ac:dyDescent="0.25">
      <c r="C573" s="860"/>
    </row>
    <row r="574" ht="15.75" customHeight="1" spans="3:3" x14ac:dyDescent="0.25">
      <c r="C574" s="860"/>
    </row>
    <row r="575" ht="15.75" customHeight="1" spans="3:3" x14ac:dyDescent="0.25">
      <c r="C575" s="860"/>
    </row>
    <row r="576" ht="15.75" customHeight="1" spans="3:3" x14ac:dyDescent="0.25">
      <c r="C576" s="860"/>
    </row>
    <row r="577" ht="15.75" customHeight="1" spans="3:3" x14ac:dyDescent="0.25">
      <c r="C577" s="860"/>
    </row>
    <row r="578" ht="15.75" customHeight="1" spans="3:3" x14ac:dyDescent="0.25">
      <c r="C578" s="860"/>
    </row>
    <row r="579" ht="15.75" customHeight="1" spans="3:3" x14ac:dyDescent="0.25">
      <c r="C579" s="860"/>
    </row>
    <row r="580" ht="15.75" customHeight="1" spans="3:3" x14ac:dyDescent="0.25">
      <c r="C580" s="860"/>
    </row>
    <row r="581" ht="15.75" customHeight="1" spans="3:3" x14ac:dyDescent="0.25">
      <c r="C581" s="860"/>
    </row>
    <row r="582" ht="15.75" customHeight="1" spans="3:3" x14ac:dyDescent="0.25">
      <c r="C582" s="860"/>
    </row>
    <row r="583" ht="15.75" customHeight="1" spans="3:3" x14ac:dyDescent="0.25">
      <c r="C583" s="860"/>
    </row>
    <row r="584" ht="15.75" customHeight="1" spans="3:3" x14ac:dyDescent="0.25">
      <c r="C584" s="860"/>
    </row>
    <row r="585" ht="15.75" customHeight="1" spans="3:3" x14ac:dyDescent="0.25">
      <c r="C585" s="860"/>
    </row>
    <row r="586" ht="15.75" customHeight="1" spans="3:3" x14ac:dyDescent="0.25">
      <c r="C586" s="860"/>
    </row>
    <row r="587" ht="15.75" customHeight="1" spans="3:3" x14ac:dyDescent="0.25">
      <c r="C587" s="860"/>
    </row>
    <row r="588" ht="15.75" customHeight="1" spans="3:3" x14ac:dyDescent="0.25">
      <c r="C588" s="860"/>
    </row>
    <row r="589" ht="15.75" customHeight="1" spans="3:3" x14ac:dyDescent="0.25">
      <c r="C589" s="860"/>
    </row>
    <row r="590" ht="15.75" customHeight="1" spans="3:3" x14ac:dyDescent="0.25">
      <c r="C590" s="860"/>
    </row>
    <row r="591" ht="15.75" customHeight="1" spans="3:3" x14ac:dyDescent="0.25">
      <c r="C591" s="860"/>
    </row>
    <row r="592" ht="15.75" customHeight="1" spans="3:3" x14ac:dyDescent="0.25">
      <c r="C592" s="860"/>
    </row>
    <row r="593" ht="15.75" customHeight="1" spans="3:3" x14ac:dyDescent="0.25">
      <c r="C593" s="860"/>
    </row>
    <row r="594" ht="15.75" customHeight="1" spans="3:3" x14ac:dyDescent="0.25">
      <c r="C594" s="860"/>
    </row>
    <row r="595" ht="15.75" customHeight="1" spans="3:3" x14ac:dyDescent="0.25">
      <c r="C595" s="860"/>
    </row>
    <row r="596" ht="15.75" customHeight="1" spans="3:3" x14ac:dyDescent="0.25">
      <c r="C596" s="860"/>
    </row>
    <row r="597" ht="15.75" customHeight="1" spans="3:3" x14ac:dyDescent="0.25">
      <c r="C597" s="860"/>
    </row>
    <row r="598" ht="15.75" customHeight="1" spans="3:3" x14ac:dyDescent="0.25">
      <c r="C598" s="860"/>
    </row>
    <row r="599" ht="15.75" customHeight="1" spans="3:3" x14ac:dyDescent="0.25">
      <c r="C599" s="860"/>
    </row>
    <row r="600" ht="15.75" customHeight="1" spans="3:3" x14ac:dyDescent="0.25">
      <c r="C600" s="860"/>
    </row>
    <row r="601" ht="15.75" customHeight="1" spans="3:3" x14ac:dyDescent="0.25">
      <c r="C601" s="860"/>
    </row>
    <row r="602" ht="15.75" customHeight="1" spans="3:3" x14ac:dyDescent="0.25">
      <c r="C602" s="860"/>
    </row>
    <row r="603" ht="15.75" customHeight="1" spans="3:3" x14ac:dyDescent="0.25">
      <c r="C603" s="860"/>
    </row>
    <row r="604" ht="15.75" customHeight="1" spans="3:3" x14ac:dyDescent="0.25">
      <c r="C604" s="860"/>
    </row>
    <row r="605" ht="15.75" customHeight="1" spans="3:3" x14ac:dyDescent="0.25">
      <c r="C605" s="860"/>
    </row>
    <row r="606" ht="15.75" customHeight="1" spans="3:3" x14ac:dyDescent="0.25">
      <c r="C606" s="860"/>
    </row>
    <row r="607" ht="15.75" customHeight="1" spans="3:3" x14ac:dyDescent="0.25">
      <c r="C607" s="860"/>
    </row>
    <row r="608" ht="15.75" customHeight="1" spans="3:3" x14ac:dyDescent="0.25">
      <c r="C608" s="860"/>
    </row>
    <row r="609" ht="15.75" customHeight="1" spans="3:3" x14ac:dyDescent="0.25">
      <c r="C609" s="860"/>
    </row>
    <row r="610" ht="15.75" customHeight="1" spans="3:3" x14ac:dyDescent="0.25">
      <c r="C610" s="860"/>
    </row>
    <row r="611" ht="15.75" customHeight="1" spans="3:3" x14ac:dyDescent="0.25">
      <c r="C611" s="860"/>
    </row>
    <row r="612" ht="15.75" customHeight="1" spans="3:3" x14ac:dyDescent="0.25">
      <c r="C612" s="860"/>
    </row>
    <row r="613" ht="15.75" customHeight="1" spans="3:3" x14ac:dyDescent="0.25">
      <c r="C613" s="860"/>
    </row>
    <row r="614" ht="15.75" customHeight="1" spans="3:3" x14ac:dyDescent="0.25">
      <c r="C614" s="860"/>
    </row>
    <row r="615" ht="15.75" customHeight="1" spans="3:3" x14ac:dyDescent="0.25">
      <c r="C615" s="860"/>
    </row>
    <row r="616" ht="15.75" customHeight="1" spans="3:3" x14ac:dyDescent="0.25">
      <c r="C616" s="860"/>
    </row>
    <row r="617" ht="15.75" customHeight="1" spans="3:3" x14ac:dyDescent="0.25">
      <c r="C617" s="860"/>
    </row>
    <row r="618" ht="15.75" customHeight="1" spans="3:3" x14ac:dyDescent="0.25">
      <c r="C618" s="860"/>
    </row>
    <row r="619" ht="15.75" customHeight="1" spans="3:3" x14ac:dyDescent="0.25">
      <c r="C619" s="860"/>
    </row>
    <row r="620" ht="15.75" customHeight="1" spans="3:3" x14ac:dyDescent="0.25">
      <c r="C620" s="860"/>
    </row>
    <row r="621" ht="15.75" customHeight="1" spans="3:3" x14ac:dyDescent="0.25">
      <c r="C621" s="860"/>
    </row>
    <row r="622" ht="15.75" customHeight="1" spans="3:3" x14ac:dyDescent="0.25">
      <c r="C622" s="860"/>
    </row>
    <row r="623" ht="15.75" customHeight="1" spans="3:3" x14ac:dyDescent="0.25">
      <c r="C623" s="860"/>
    </row>
    <row r="624" ht="15.75" customHeight="1" spans="3:3" x14ac:dyDescent="0.25">
      <c r="C624" s="860"/>
    </row>
    <row r="625" ht="15.75" customHeight="1" spans="3:3" x14ac:dyDescent="0.25">
      <c r="C625" s="860"/>
    </row>
    <row r="626" ht="15.75" customHeight="1" spans="3:3" x14ac:dyDescent="0.25">
      <c r="C626" s="860"/>
    </row>
    <row r="627" ht="15.75" customHeight="1" spans="3:3" x14ac:dyDescent="0.25">
      <c r="C627" s="860"/>
    </row>
    <row r="628" ht="15.75" customHeight="1" spans="3:3" x14ac:dyDescent="0.25">
      <c r="C628" s="860"/>
    </row>
    <row r="629" ht="15.75" customHeight="1" spans="3:3" x14ac:dyDescent="0.25">
      <c r="C629" s="860"/>
    </row>
    <row r="630" ht="15.75" customHeight="1" spans="3:3" x14ac:dyDescent="0.25">
      <c r="C630" s="860"/>
    </row>
    <row r="631" ht="15.75" customHeight="1" spans="3:3" x14ac:dyDescent="0.25">
      <c r="C631" s="860"/>
    </row>
    <row r="632" ht="15.75" customHeight="1" spans="3:3" x14ac:dyDescent="0.25">
      <c r="C632" s="860"/>
    </row>
    <row r="633" ht="15.75" customHeight="1" spans="3:3" x14ac:dyDescent="0.25">
      <c r="C633" s="860"/>
    </row>
    <row r="634" ht="15.75" customHeight="1" spans="3:3" x14ac:dyDescent="0.25">
      <c r="C634" s="860"/>
    </row>
    <row r="635" ht="15.75" customHeight="1" spans="3:3" x14ac:dyDescent="0.25">
      <c r="C635" s="860"/>
    </row>
    <row r="636" ht="15.75" customHeight="1" spans="3:3" x14ac:dyDescent="0.25">
      <c r="C636" s="860"/>
    </row>
    <row r="637" ht="15.75" customHeight="1" spans="3:3" x14ac:dyDescent="0.25">
      <c r="C637" s="860"/>
    </row>
    <row r="638" ht="15.75" customHeight="1" spans="3:3" x14ac:dyDescent="0.25">
      <c r="C638" s="860"/>
    </row>
    <row r="639" ht="15.75" customHeight="1" spans="3:3" x14ac:dyDescent="0.25">
      <c r="C639" s="860"/>
    </row>
    <row r="640" ht="15.75" customHeight="1" spans="3:3" x14ac:dyDescent="0.25">
      <c r="C640" s="860"/>
    </row>
    <row r="641" ht="15.75" customHeight="1" spans="3:3" x14ac:dyDescent="0.25">
      <c r="C641" s="860"/>
    </row>
    <row r="642" ht="15.75" customHeight="1" spans="3:3" x14ac:dyDescent="0.25">
      <c r="C642" s="860"/>
    </row>
    <row r="643" ht="15.75" customHeight="1" spans="3:3" x14ac:dyDescent="0.25">
      <c r="C643" s="860"/>
    </row>
    <row r="644" ht="15.75" customHeight="1" spans="3:3" x14ac:dyDescent="0.25">
      <c r="C644" s="860"/>
    </row>
    <row r="645" ht="15.75" customHeight="1" spans="3:3" x14ac:dyDescent="0.25">
      <c r="C645" s="860"/>
    </row>
    <row r="646" ht="15.75" customHeight="1" spans="3:3" x14ac:dyDescent="0.25">
      <c r="C646" s="860"/>
    </row>
    <row r="647" ht="15.75" customHeight="1" spans="3:3" x14ac:dyDescent="0.25">
      <c r="C647" s="860"/>
    </row>
    <row r="648" ht="15.75" customHeight="1" spans="3:3" x14ac:dyDescent="0.25">
      <c r="C648" s="860"/>
    </row>
    <row r="649" ht="15.75" customHeight="1" spans="3:3" x14ac:dyDescent="0.25">
      <c r="C649" s="860"/>
    </row>
    <row r="650" ht="15.75" customHeight="1" spans="3:3" x14ac:dyDescent="0.25">
      <c r="C650" s="860"/>
    </row>
    <row r="651" ht="15.75" customHeight="1" spans="3:3" x14ac:dyDescent="0.25">
      <c r="C651" s="860"/>
    </row>
    <row r="652" ht="15.75" customHeight="1" spans="3:3" x14ac:dyDescent="0.25">
      <c r="C652" s="860"/>
    </row>
    <row r="653" ht="15.75" customHeight="1" spans="3:3" x14ac:dyDescent="0.25">
      <c r="C653" s="860"/>
    </row>
    <row r="654" ht="15.75" customHeight="1" spans="3:3" x14ac:dyDescent="0.25">
      <c r="C654" s="860"/>
    </row>
    <row r="655" ht="15.75" customHeight="1" spans="3:3" x14ac:dyDescent="0.25">
      <c r="C655" s="860"/>
    </row>
    <row r="656" ht="15.75" customHeight="1" spans="3:3" x14ac:dyDescent="0.25">
      <c r="C656" s="860"/>
    </row>
    <row r="657" ht="15.75" customHeight="1" spans="3:3" x14ac:dyDescent="0.25">
      <c r="C657" s="860"/>
    </row>
    <row r="658" ht="15.75" customHeight="1" spans="3:3" x14ac:dyDescent="0.25">
      <c r="C658" s="860"/>
    </row>
    <row r="659" ht="15.75" customHeight="1" spans="3:3" x14ac:dyDescent="0.25">
      <c r="C659" s="860"/>
    </row>
    <row r="660" ht="15.75" customHeight="1" spans="3:3" x14ac:dyDescent="0.25">
      <c r="C660" s="860"/>
    </row>
    <row r="661" ht="15.75" customHeight="1" spans="3:3" x14ac:dyDescent="0.25">
      <c r="C661" s="860"/>
    </row>
    <row r="662" ht="15.75" customHeight="1" spans="3:3" x14ac:dyDescent="0.25">
      <c r="C662" s="860"/>
    </row>
    <row r="663" ht="15.75" customHeight="1" spans="3:3" x14ac:dyDescent="0.25">
      <c r="C663" s="860"/>
    </row>
    <row r="664" ht="15.75" customHeight="1" spans="3:3" x14ac:dyDescent="0.25">
      <c r="C664" s="860"/>
    </row>
    <row r="665" ht="15.75" customHeight="1" spans="3:3" x14ac:dyDescent="0.25">
      <c r="C665" s="860"/>
    </row>
    <row r="666" ht="15.75" customHeight="1" spans="3:3" x14ac:dyDescent="0.25">
      <c r="C666" s="860"/>
    </row>
    <row r="667" ht="15.75" customHeight="1" spans="3:3" x14ac:dyDescent="0.25">
      <c r="C667" s="860"/>
    </row>
    <row r="668" ht="15.75" customHeight="1" spans="3:3" x14ac:dyDescent="0.25">
      <c r="C668" s="860"/>
    </row>
    <row r="669" ht="15.75" customHeight="1" spans="3:3" x14ac:dyDescent="0.25">
      <c r="C669" s="860"/>
    </row>
    <row r="670" ht="15.75" customHeight="1" spans="3:3" x14ac:dyDescent="0.25">
      <c r="C670" s="860"/>
    </row>
    <row r="671" ht="15.75" customHeight="1" spans="3:3" x14ac:dyDescent="0.25">
      <c r="C671" s="860"/>
    </row>
    <row r="672" ht="15.75" customHeight="1" spans="3:3" x14ac:dyDescent="0.25">
      <c r="C672" s="860"/>
    </row>
    <row r="673" ht="15.75" customHeight="1" spans="3:3" x14ac:dyDescent="0.25">
      <c r="C673" s="860"/>
    </row>
    <row r="674" ht="15.75" customHeight="1" spans="3:3" x14ac:dyDescent="0.25">
      <c r="C674" s="860"/>
    </row>
    <row r="675" ht="15.75" customHeight="1" spans="3:3" x14ac:dyDescent="0.25">
      <c r="C675" s="860"/>
    </row>
    <row r="676" ht="15.75" customHeight="1" spans="3:3" x14ac:dyDescent="0.25">
      <c r="C676" s="860"/>
    </row>
    <row r="677" ht="15.75" customHeight="1" spans="3:3" x14ac:dyDescent="0.25">
      <c r="C677" s="860"/>
    </row>
    <row r="678" ht="15.75" customHeight="1" spans="3:3" x14ac:dyDescent="0.25">
      <c r="C678" s="860"/>
    </row>
    <row r="679" ht="15.75" customHeight="1" spans="3:3" x14ac:dyDescent="0.25">
      <c r="C679" s="860"/>
    </row>
    <row r="680" ht="15.75" customHeight="1" spans="3:3" x14ac:dyDescent="0.25">
      <c r="C680" s="860"/>
    </row>
    <row r="681" ht="15.75" customHeight="1" spans="3:3" x14ac:dyDescent="0.25">
      <c r="C681" s="860"/>
    </row>
    <row r="682" ht="15.75" customHeight="1" spans="3:3" x14ac:dyDescent="0.25">
      <c r="C682" s="860"/>
    </row>
    <row r="683" ht="15.75" customHeight="1" spans="3:3" x14ac:dyDescent="0.25">
      <c r="C683" s="860"/>
    </row>
    <row r="684" ht="15.75" customHeight="1" spans="3:3" x14ac:dyDescent="0.25">
      <c r="C684" s="860"/>
    </row>
    <row r="685" ht="15.75" customHeight="1" spans="3:3" x14ac:dyDescent="0.25">
      <c r="C685" s="860"/>
    </row>
    <row r="686" ht="15.75" customHeight="1" spans="3:3" x14ac:dyDescent="0.25">
      <c r="C686" s="860"/>
    </row>
    <row r="687" ht="15.75" customHeight="1" spans="3:3" x14ac:dyDescent="0.25">
      <c r="C687" s="860"/>
    </row>
    <row r="688" ht="15.75" customHeight="1" spans="3:3" x14ac:dyDescent="0.25">
      <c r="C688" s="860"/>
    </row>
    <row r="689" ht="15.75" customHeight="1" spans="3:3" x14ac:dyDescent="0.25">
      <c r="C689" s="860"/>
    </row>
    <row r="690" ht="15.75" customHeight="1" spans="3:3" x14ac:dyDescent="0.25">
      <c r="C690" s="860"/>
    </row>
    <row r="691" ht="15.75" customHeight="1" spans="3:3" x14ac:dyDescent="0.25">
      <c r="C691" s="860"/>
    </row>
    <row r="692" ht="15.75" customHeight="1" spans="3:3" x14ac:dyDescent="0.25">
      <c r="C692" s="860"/>
    </row>
    <row r="693" ht="15.75" customHeight="1" spans="3:3" x14ac:dyDescent="0.25">
      <c r="C693" s="860"/>
    </row>
    <row r="694" ht="15.75" customHeight="1" spans="3:3" x14ac:dyDescent="0.25">
      <c r="C694" s="860"/>
    </row>
    <row r="695" ht="15.75" customHeight="1" spans="3:3" x14ac:dyDescent="0.25">
      <c r="C695" s="860"/>
    </row>
    <row r="696" ht="15.75" customHeight="1" spans="3:3" x14ac:dyDescent="0.25">
      <c r="C696" s="860"/>
    </row>
    <row r="697" ht="15.75" customHeight="1" spans="3:3" x14ac:dyDescent="0.25">
      <c r="C697" s="860"/>
    </row>
    <row r="698" ht="15.75" customHeight="1" spans="3:3" x14ac:dyDescent="0.25">
      <c r="C698" s="860"/>
    </row>
    <row r="699" ht="15.75" customHeight="1" spans="3:3" x14ac:dyDescent="0.25">
      <c r="C699" s="860"/>
    </row>
    <row r="700" ht="15.75" customHeight="1" spans="3:3" x14ac:dyDescent="0.25">
      <c r="C700" s="860"/>
    </row>
    <row r="701" ht="15.75" customHeight="1" spans="3:3" x14ac:dyDescent="0.25">
      <c r="C701" s="860"/>
    </row>
    <row r="702" ht="15.75" customHeight="1" spans="3:3" x14ac:dyDescent="0.25">
      <c r="C702" s="860"/>
    </row>
    <row r="703" ht="15.75" customHeight="1" spans="3:3" x14ac:dyDescent="0.25">
      <c r="C703" s="860"/>
    </row>
    <row r="704" ht="15.75" customHeight="1" spans="3:3" x14ac:dyDescent="0.25">
      <c r="C704" s="860"/>
    </row>
    <row r="705" ht="15.75" customHeight="1" spans="3:3" x14ac:dyDescent="0.25">
      <c r="C705" s="860"/>
    </row>
    <row r="706" ht="15.75" customHeight="1" spans="3:3" x14ac:dyDescent="0.25">
      <c r="C706" s="860"/>
    </row>
    <row r="707" ht="15.75" customHeight="1" spans="3:3" x14ac:dyDescent="0.25">
      <c r="C707" s="860"/>
    </row>
    <row r="708" ht="15.75" customHeight="1" spans="3:3" x14ac:dyDescent="0.25">
      <c r="C708" s="860"/>
    </row>
    <row r="709" ht="15.75" customHeight="1" spans="3:3" x14ac:dyDescent="0.25">
      <c r="C709" s="860"/>
    </row>
    <row r="710" ht="15.75" customHeight="1" spans="3:3" x14ac:dyDescent="0.25">
      <c r="C710" s="860"/>
    </row>
    <row r="711" ht="15.75" customHeight="1" spans="3:3" x14ac:dyDescent="0.25">
      <c r="C711" s="860"/>
    </row>
    <row r="712" ht="15.75" customHeight="1" spans="3:3" x14ac:dyDescent="0.25">
      <c r="C712" s="860"/>
    </row>
    <row r="713" ht="15.75" customHeight="1" spans="3:3" x14ac:dyDescent="0.25">
      <c r="C713" s="860"/>
    </row>
    <row r="714" ht="15.75" customHeight="1" spans="3:3" x14ac:dyDescent="0.25">
      <c r="C714" s="860"/>
    </row>
    <row r="715" ht="15.75" customHeight="1" spans="3:3" x14ac:dyDescent="0.25">
      <c r="C715" s="860"/>
    </row>
    <row r="716" ht="15.75" customHeight="1" spans="3:3" x14ac:dyDescent="0.25">
      <c r="C716" s="860"/>
    </row>
    <row r="717" ht="15.75" customHeight="1" spans="3:3" x14ac:dyDescent="0.25">
      <c r="C717" s="860"/>
    </row>
    <row r="718" ht="15.75" customHeight="1" spans="3:3" x14ac:dyDescent="0.25">
      <c r="C718" s="860"/>
    </row>
    <row r="719" ht="15.75" customHeight="1" spans="3:3" x14ac:dyDescent="0.25">
      <c r="C719" s="860"/>
    </row>
    <row r="720" ht="15.75" customHeight="1" spans="3:3" x14ac:dyDescent="0.25">
      <c r="C720" s="860"/>
    </row>
    <row r="721" ht="15.75" customHeight="1" spans="3:3" x14ac:dyDescent="0.25">
      <c r="C721" s="860"/>
    </row>
    <row r="722" ht="15.75" customHeight="1" spans="3:3" x14ac:dyDescent="0.25">
      <c r="C722" s="860"/>
    </row>
    <row r="723" ht="15.75" customHeight="1" spans="3:3" x14ac:dyDescent="0.25">
      <c r="C723" s="860"/>
    </row>
    <row r="724" ht="15.75" customHeight="1" spans="3:3" x14ac:dyDescent="0.25">
      <c r="C724" s="860"/>
    </row>
    <row r="725" ht="15.75" customHeight="1" spans="3:3" x14ac:dyDescent="0.25">
      <c r="C725" s="860"/>
    </row>
    <row r="726" ht="15.75" customHeight="1" spans="3:3" x14ac:dyDescent="0.25">
      <c r="C726" s="860"/>
    </row>
    <row r="727" ht="15.75" customHeight="1" spans="3:3" x14ac:dyDescent="0.25">
      <c r="C727" s="860"/>
    </row>
    <row r="728" ht="15.75" customHeight="1" spans="3:3" x14ac:dyDescent="0.25">
      <c r="C728" s="860"/>
    </row>
    <row r="729" ht="15.75" customHeight="1" spans="3:3" x14ac:dyDescent="0.25">
      <c r="C729" s="860"/>
    </row>
    <row r="730" ht="15.75" customHeight="1" spans="3:3" x14ac:dyDescent="0.25">
      <c r="C730" s="860"/>
    </row>
    <row r="731" ht="15.75" customHeight="1" spans="3:3" x14ac:dyDescent="0.25">
      <c r="C731" s="860"/>
    </row>
    <row r="732" ht="15.75" customHeight="1" spans="3:3" x14ac:dyDescent="0.25">
      <c r="C732" s="860"/>
    </row>
    <row r="733" ht="15.75" customHeight="1" spans="3:3" x14ac:dyDescent="0.25">
      <c r="C733" s="860"/>
    </row>
    <row r="734" ht="15.75" customHeight="1" spans="3:3" x14ac:dyDescent="0.25">
      <c r="C734" s="860"/>
    </row>
    <row r="735" ht="15.75" customHeight="1" spans="3:3" x14ac:dyDescent="0.25">
      <c r="C735" s="860"/>
    </row>
    <row r="736" ht="15.75" customHeight="1" spans="3:3" x14ac:dyDescent="0.25">
      <c r="C736" s="860"/>
    </row>
    <row r="737" ht="15.75" customHeight="1" spans="3:3" x14ac:dyDescent="0.25">
      <c r="C737" s="860"/>
    </row>
    <row r="738" ht="15.75" customHeight="1" spans="3:3" x14ac:dyDescent="0.25">
      <c r="C738" s="860"/>
    </row>
    <row r="739" ht="15.75" customHeight="1" spans="3:3" x14ac:dyDescent="0.25">
      <c r="C739" s="860"/>
    </row>
    <row r="740" ht="15.75" customHeight="1" spans="3:3" x14ac:dyDescent="0.25">
      <c r="C740" s="860"/>
    </row>
    <row r="741" ht="15.75" customHeight="1" spans="3:3" x14ac:dyDescent="0.25">
      <c r="C741" s="860"/>
    </row>
    <row r="742" ht="15.75" customHeight="1" spans="3:3" x14ac:dyDescent="0.25">
      <c r="C742" s="860"/>
    </row>
    <row r="743" ht="15.75" customHeight="1" spans="3:3" x14ac:dyDescent="0.25">
      <c r="C743" s="860"/>
    </row>
    <row r="744" ht="15.75" customHeight="1" spans="3:3" x14ac:dyDescent="0.25">
      <c r="C744" s="860"/>
    </row>
    <row r="745" ht="15.75" customHeight="1" spans="3:3" x14ac:dyDescent="0.25">
      <c r="C745" s="860"/>
    </row>
    <row r="746" ht="15.75" customHeight="1" spans="3:3" x14ac:dyDescent="0.25">
      <c r="C746" s="860"/>
    </row>
    <row r="747" ht="15.75" customHeight="1" spans="3:3" x14ac:dyDescent="0.25">
      <c r="C747" s="860"/>
    </row>
    <row r="748" ht="15.75" customHeight="1" spans="3:3" x14ac:dyDescent="0.25">
      <c r="C748" s="860"/>
    </row>
    <row r="749" ht="15.75" customHeight="1" spans="3:3" x14ac:dyDescent="0.25">
      <c r="C749" s="860"/>
    </row>
    <row r="750" ht="15.75" customHeight="1" spans="3:3" x14ac:dyDescent="0.25">
      <c r="C750" s="860"/>
    </row>
    <row r="751" ht="15.75" customHeight="1" spans="3:3" x14ac:dyDescent="0.25">
      <c r="C751" s="860"/>
    </row>
    <row r="752" ht="15.75" customHeight="1" spans="3:3" x14ac:dyDescent="0.25">
      <c r="C752" s="860"/>
    </row>
    <row r="753" ht="15.75" customHeight="1" spans="3:3" x14ac:dyDescent="0.25">
      <c r="C753" s="860"/>
    </row>
    <row r="754" ht="15.75" customHeight="1" spans="3:3" x14ac:dyDescent="0.25">
      <c r="C754" s="860"/>
    </row>
    <row r="755" ht="15.75" customHeight="1" spans="3:3" x14ac:dyDescent="0.25">
      <c r="C755" s="860"/>
    </row>
    <row r="756" ht="15.75" customHeight="1" spans="3:3" x14ac:dyDescent="0.25">
      <c r="C756" s="860"/>
    </row>
    <row r="757" ht="15.75" customHeight="1" spans="3:3" x14ac:dyDescent="0.25">
      <c r="C757" s="860"/>
    </row>
    <row r="758" ht="15.75" customHeight="1" spans="3:3" x14ac:dyDescent="0.25">
      <c r="C758" s="860"/>
    </row>
    <row r="759" ht="15.75" customHeight="1" spans="3:3" x14ac:dyDescent="0.25">
      <c r="C759" s="860"/>
    </row>
    <row r="760" ht="15.75" customHeight="1" spans="3:3" x14ac:dyDescent="0.25">
      <c r="C760" s="860"/>
    </row>
    <row r="761" ht="15.75" customHeight="1" spans="3:3" x14ac:dyDescent="0.25">
      <c r="C761" s="860"/>
    </row>
    <row r="762" ht="15.75" customHeight="1" spans="3:3" x14ac:dyDescent="0.25">
      <c r="C762" s="860"/>
    </row>
    <row r="763" ht="15.75" customHeight="1" spans="3:3" x14ac:dyDescent="0.25">
      <c r="C763" s="860"/>
    </row>
    <row r="764" ht="15.75" customHeight="1" spans="3:3" x14ac:dyDescent="0.25">
      <c r="C764" s="860"/>
    </row>
    <row r="765" ht="15.75" customHeight="1" spans="3:3" x14ac:dyDescent="0.25">
      <c r="C765" s="860"/>
    </row>
    <row r="766" ht="15.75" customHeight="1" spans="3:3" x14ac:dyDescent="0.25">
      <c r="C766" s="860"/>
    </row>
    <row r="767" ht="15.75" customHeight="1" spans="3:3" x14ac:dyDescent="0.25">
      <c r="C767" s="860"/>
    </row>
    <row r="768" ht="15.75" customHeight="1" spans="3:3" x14ac:dyDescent="0.25">
      <c r="C768" s="860"/>
    </row>
    <row r="769" ht="15.75" customHeight="1" spans="3:3" x14ac:dyDescent="0.25">
      <c r="C769" s="860"/>
    </row>
    <row r="770" ht="15.75" customHeight="1" spans="3:3" x14ac:dyDescent="0.25">
      <c r="C770" s="860"/>
    </row>
    <row r="771" ht="15.75" customHeight="1" spans="3:3" x14ac:dyDescent="0.25">
      <c r="C771" s="860"/>
    </row>
    <row r="772" ht="15.75" customHeight="1" spans="3:3" x14ac:dyDescent="0.25">
      <c r="C772" s="860"/>
    </row>
    <row r="773" ht="15.75" customHeight="1" spans="3:3" x14ac:dyDescent="0.25">
      <c r="C773" s="860"/>
    </row>
    <row r="774" ht="15.75" customHeight="1" spans="3:3" x14ac:dyDescent="0.25">
      <c r="C774" s="860"/>
    </row>
    <row r="775" ht="15.75" customHeight="1" spans="3:3" x14ac:dyDescent="0.25">
      <c r="C775" s="860"/>
    </row>
    <row r="776" ht="15.75" customHeight="1" spans="3:3" x14ac:dyDescent="0.25">
      <c r="C776" s="860"/>
    </row>
    <row r="777" ht="15.75" customHeight="1" spans="3:3" x14ac:dyDescent="0.25">
      <c r="C777" s="860"/>
    </row>
    <row r="778" ht="15.75" customHeight="1" spans="3:3" x14ac:dyDescent="0.25">
      <c r="C778" s="860"/>
    </row>
    <row r="779" ht="15.75" customHeight="1" spans="3:3" x14ac:dyDescent="0.25">
      <c r="C779" s="860"/>
    </row>
    <row r="780" ht="15.75" customHeight="1" spans="3:3" x14ac:dyDescent="0.25">
      <c r="C780" s="860"/>
    </row>
    <row r="781" ht="15.75" customHeight="1" spans="3:3" x14ac:dyDescent="0.25">
      <c r="C781" s="860"/>
    </row>
    <row r="782" ht="15.75" customHeight="1" spans="3:3" x14ac:dyDescent="0.25">
      <c r="C782" s="860"/>
    </row>
    <row r="783" ht="15.75" customHeight="1" spans="3:3" x14ac:dyDescent="0.25">
      <c r="C783" s="860"/>
    </row>
    <row r="784" ht="15.75" customHeight="1" spans="3:3" x14ac:dyDescent="0.25">
      <c r="C784" s="860"/>
    </row>
    <row r="785" ht="15.75" customHeight="1" spans="3:3" x14ac:dyDescent="0.25">
      <c r="C785" s="860"/>
    </row>
    <row r="786" ht="15.75" customHeight="1" spans="3:3" x14ac:dyDescent="0.25">
      <c r="C786" s="860"/>
    </row>
    <row r="787" ht="15.75" customHeight="1" spans="3:3" x14ac:dyDescent="0.25">
      <c r="C787" s="860"/>
    </row>
    <row r="788" ht="15.75" customHeight="1" spans="3:3" x14ac:dyDescent="0.25">
      <c r="C788" s="860"/>
    </row>
    <row r="789" ht="15.75" customHeight="1" spans="3:3" x14ac:dyDescent="0.25">
      <c r="C789" s="860"/>
    </row>
    <row r="790" ht="15.75" customHeight="1" spans="3:3" x14ac:dyDescent="0.25">
      <c r="C790" s="860"/>
    </row>
    <row r="791" ht="15.75" customHeight="1" spans="3:3" x14ac:dyDescent="0.25">
      <c r="C791" s="860"/>
    </row>
    <row r="792" ht="15.75" customHeight="1" spans="3:3" x14ac:dyDescent="0.25">
      <c r="C792" s="860"/>
    </row>
    <row r="793" ht="15.75" customHeight="1" spans="3:3" x14ac:dyDescent="0.25">
      <c r="C793" s="860"/>
    </row>
    <row r="794" ht="15.75" customHeight="1" spans="3:3" x14ac:dyDescent="0.25">
      <c r="C794" s="860"/>
    </row>
    <row r="795" ht="15.75" customHeight="1" spans="3:3" x14ac:dyDescent="0.25">
      <c r="C795" s="860"/>
    </row>
    <row r="796" ht="15.75" customHeight="1" spans="3:3" x14ac:dyDescent="0.25">
      <c r="C796" s="860"/>
    </row>
    <row r="797" ht="15.75" customHeight="1" spans="3:3" x14ac:dyDescent="0.25">
      <c r="C797" s="860"/>
    </row>
    <row r="798" ht="15.75" customHeight="1" spans="3:3" x14ac:dyDescent="0.25">
      <c r="C798" s="860"/>
    </row>
    <row r="799" ht="15.75" customHeight="1" spans="3:3" x14ac:dyDescent="0.25">
      <c r="C799" s="860"/>
    </row>
    <row r="800" ht="15.75" customHeight="1" spans="3:3" x14ac:dyDescent="0.25">
      <c r="C800" s="860"/>
    </row>
    <row r="801" ht="15.75" customHeight="1" spans="3:3" x14ac:dyDescent="0.25">
      <c r="C801" s="860"/>
    </row>
    <row r="802" ht="15.75" customHeight="1" spans="3:3" x14ac:dyDescent="0.25">
      <c r="C802" s="860"/>
    </row>
    <row r="803" ht="15.75" customHeight="1" spans="3:3" x14ac:dyDescent="0.25">
      <c r="C803" s="860"/>
    </row>
    <row r="804" ht="15.75" customHeight="1" spans="3:3" x14ac:dyDescent="0.25">
      <c r="C804" s="860"/>
    </row>
    <row r="805" ht="15.75" customHeight="1" spans="3:3" x14ac:dyDescent="0.25">
      <c r="C805" s="860"/>
    </row>
    <row r="806" ht="15.75" customHeight="1" spans="3:3" x14ac:dyDescent="0.25">
      <c r="C806" s="860"/>
    </row>
    <row r="807" ht="15.75" customHeight="1" spans="3:3" x14ac:dyDescent="0.25">
      <c r="C807" s="860"/>
    </row>
    <row r="808" ht="15.75" customHeight="1" spans="3:3" x14ac:dyDescent="0.25">
      <c r="C808" s="860"/>
    </row>
    <row r="809" ht="15.75" customHeight="1" spans="3:3" x14ac:dyDescent="0.25">
      <c r="C809" s="860"/>
    </row>
    <row r="810" ht="15.75" customHeight="1" spans="3:3" x14ac:dyDescent="0.25">
      <c r="C810" s="860"/>
    </row>
    <row r="811" ht="15.75" customHeight="1" spans="3:3" x14ac:dyDescent="0.25">
      <c r="C811" s="860"/>
    </row>
    <row r="812" ht="15.75" customHeight="1" spans="3:3" x14ac:dyDescent="0.25">
      <c r="C812" s="860"/>
    </row>
    <row r="813" ht="15.75" customHeight="1" spans="3:3" x14ac:dyDescent="0.25">
      <c r="C813" s="860"/>
    </row>
    <row r="814" ht="15.75" customHeight="1" spans="3:3" x14ac:dyDescent="0.25">
      <c r="C814" s="860"/>
    </row>
    <row r="815" ht="15.75" customHeight="1" spans="3:3" x14ac:dyDescent="0.25">
      <c r="C815" s="860"/>
    </row>
    <row r="816" ht="15.75" customHeight="1" spans="3:3" x14ac:dyDescent="0.25">
      <c r="C816" s="860"/>
    </row>
    <row r="817" ht="15.75" customHeight="1" spans="3:3" x14ac:dyDescent="0.25">
      <c r="C817" s="860"/>
    </row>
    <row r="818" ht="15.75" customHeight="1" spans="3:3" x14ac:dyDescent="0.25">
      <c r="C818" s="860"/>
    </row>
    <row r="819" ht="15.75" customHeight="1" spans="3:3" x14ac:dyDescent="0.25">
      <c r="C819" s="860"/>
    </row>
    <row r="820" ht="15.75" customHeight="1" spans="3:3" x14ac:dyDescent="0.25">
      <c r="C820" s="860"/>
    </row>
    <row r="821" ht="15.75" customHeight="1" spans="3:3" x14ac:dyDescent="0.25">
      <c r="C821" s="860"/>
    </row>
    <row r="822" ht="15.75" customHeight="1" spans="3:3" x14ac:dyDescent="0.25">
      <c r="C822" s="860"/>
    </row>
    <row r="823" ht="15.75" customHeight="1" spans="3:3" x14ac:dyDescent="0.25">
      <c r="C823" s="860"/>
    </row>
    <row r="824" ht="15.75" customHeight="1" spans="3:3" x14ac:dyDescent="0.25">
      <c r="C824" s="860"/>
    </row>
    <row r="825" ht="15.75" customHeight="1" spans="3:3" x14ac:dyDescent="0.25">
      <c r="C825" s="860"/>
    </row>
    <row r="826" ht="15.75" customHeight="1" spans="3:3" x14ac:dyDescent="0.25">
      <c r="C826" s="860"/>
    </row>
    <row r="827" ht="15.75" customHeight="1" spans="3:3" x14ac:dyDescent="0.25">
      <c r="C827" s="860"/>
    </row>
    <row r="828" ht="15.75" customHeight="1" spans="3:3" x14ac:dyDescent="0.25">
      <c r="C828" s="860"/>
    </row>
    <row r="829" ht="15.75" customHeight="1" spans="3:3" x14ac:dyDescent="0.25">
      <c r="C829" s="860"/>
    </row>
    <row r="830" ht="15.75" customHeight="1" spans="3:3" x14ac:dyDescent="0.25">
      <c r="C830" s="860"/>
    </row>
    <row r="831" ht="15.75" customHeight="1" spans="3:3" x14ac:dyDescent="0.25">
      <c r="C831" s="860"/>
    </row>
    <row r="832" ht="15.75" customHeight="1" spans="3:3" x14ac:dyDescent="0.25">
      <c r="C832" s="860"/>
    </row>
    <row r="833" ht="15.75" customHeight="1" spans="3:3" x14ac:dyDescent="0.25">
      <c r="C833" s="860"/>
    </row>
    <row r="834" ht="15.75" customHeight="1" spans="3:3" x14ac:dyDescent="0.25">
      <c r="C834" s="860"/>
    </row>
    <row r="835" ht="15.75" customHeight="1" spans="3:3" x14ac:dyDescent="0.25">
      <c r="C835" s="860"/>
    </row>
    <row r="836" ht="15.75" customHeight="1" spans="3:3" x14ac:dyDescent="0.25">
      <c r="C836" s="860"/>
    </row>
    <row r="837" ht="15.75" customHeight="1" spans="3:3" x14ac:dyDescent="0.25">
      <c r="C837" s="860"/>
    </row>
    <row r="838" ht="15.75" customHeight="1" spans="3:3" x14ac:dyDescent="0.25">
      <c r="C838" s="860"/>
    </row>
    <row r="839" ht="15.75" customHeight="1" spans="3:3" x14ac:dyDescent="0.25">
      <c r="C839" s="860"/>
    </row>
    <row r="840" ht="15.75" customHeight="1" spans="3:3" x14ac:dyDescent="0.25">
      <c r="C840" s="860"/>
    </row>
    <row r="841" ht="15.75" customHeight="1" spans="3:3" x14ac:dyDescent="0.25">
      <c r="C841" s="860"/>
    </row>
    <row r="842" ht="15.75" customHeight="1" spans="3:3" x14ac:dyDescent="0.25">
      <c r="C842" s="860"/>
    </row>
    <row r="843" ht="15.75" customHeight="1" spans="3:3" x14ac:dyDescent="0.25">
      <c r="C843" s="860"/>
    </row>
    <row r="844" ht="15.75" customHeight="1" spans="3:3" x14ac:dyDescent="0.25">
      <c r="C844" s="860"/>
    </row>
    <row r="845" ht="15.75" customHeight="1" spans="3:3" x14ac:dyDescent="0.25">
      <c r="C845" s="860"/>
    </row>
    <row r="846" ht="15.75" customHeight="1" spans="3:3" x14ac:dyDescent="0.25">
      <c r="C846" s="860"/>
    </row>
    <row r="847" ht="15.75" customHeight="1" spans="3:3" x14ac:dyDescent="0.25">
      <c r="C847" s="860"/>
    </row>
    <row r="848" ht="15.75" customHeight="1" spans="3:3" x14ac:dyDescent="0.25">
      <c r="C848" s="860"/>
    </row>
    <row r="849" ht="15.75" customHeight="1" spans="3:3" x14ac:dyDescent="0.25">
      <c r="C849" s="860"/>
    </row>
    <row r="850" ht="15.75" customHeight="1" spans="3:3" x14ac:dyDescent="0.25">
      <c r="C850" s="860"/>
    </row>
    <row r="851" ht="15.75" customHeight="1" spans="3:3" x14ac:dyDescent="0.25">
      <c r="C851" s="860"/>
    </row>
    <row r="852" ht="15.75" customHeight="1" spans="3:3" x14ac:dyDescent="0.25">
      <c r="C852" s="860"/>
    </row>
    <row r="853" ht="15.75" customHeight="1" spans="3:3" x14ac:dyDescent="0.25">
      <c r="C853" s="860"/>
    </row>
    <row r="854" ht="15.75" customHeight="1" spans="3:3" x14ac:dyDescent="0.25">
      <c r="C854" s="860"/>
    </row>
    <row r="855" ht="15.75" customHeight="1" spans="3:3" x14ac:dyDescent="0.25">
      <c r="C855" s="860"/>
    </row>
    <row r="856" ht="15.75" customHeight="1" spans="3:3" x14ac:dyDescent="0.25">
      <c r="C856" s="860"/>
    </row>
    <row r="857" ht="15.75" customHeight="1" spans="3:3" x14ac:dyDescent="0.25">
      <c r="C857" s="860"/>
    </row>
    <row r="858" ht="15.75" customHeight="1" spans="3:3" x14ac:dyDescent="0.25">
      <c r="C858" s="860"/>
    </row>
    <row r="859" ht="15.75" customHeight="1" spans="3:3" x14ac:dyDescent="0.25">
      <c r="C859" s="860"/>
    </row>
    <row r="860" ht="15.75" customHeight="1" spans="3:3" x14ac:dyDescent="0.25">
      <c r="C860" s="860"/>
    </row>
    <row r="861" ht="15.75" customHeight="1" spans="3:3" x14ac:dyDescent="0.25">
      <c r="C861" s="860"/>
    </row>
    <row r="862" ht="15.75" customHeight="1" spans="3:3" x14ac:dyDescent="0.25">
      <c r="C862" s="860"/>
    </row>
    <row r="863" ht="15.75" customHeight="1" spans="3:3" x14ac:dyDescent="0.25">
      <c r="C863" s="860"/>
    </row>
    <row r="864" ht="15.75" customHeight="1" spans="3:3" x14ac:dyDescent="0.25">
      <c r="C864" s="860"/>
    </row>
    <row r="865" ht="15.75" customHeight="1" spans="3:3" x14ac:dyDescent="0.25">
      <c r="C865" s="860"/>
    </row>
    <row r="866" ht="15.75" customHeight="1" spans="3:3" x14ac:dyDescent="0.25">
      <c r="C866" s="860"/>
    </row>
    <row r="867" ht="15.75" customHeight="1" spans="3:3" x14ac:dyDescent="0.25">
      <c r="C867" s="860"/>
    </row>
    <row r="868" ht="15.75" customHeight="1" spans="3:3" x14ac:dyDescent="0.25">
      <c r="C868" s="860"/>
    </row>
    <row r="869" ht="15.75" customHeight="1" spans="3:3" x14ac:dyDescent="0.25">
      <c r="C869" s="860"/>
    </row>
    <row r="870" ht="15.75" customHeight="1" spans="3:3" x14ac:dyDescent="0.25">
      <c r="C870" s="860"/>
    </row>
    <row r="871" ht="15.75" customHeight="1" spans="3:3" x14ac:dyDescent="0.25">
      <c r="C871" s="860"/>
    </row>
    <row r="872" ht="15.75" customHeight="1" spans="3:3" x14ac:dyDescent="0.25">
      <c r="C872" s="860"/>
    </row>
    <row r="873" ht="15.75" customHeight="1" spans="3:3" x14ac:dyDescent="0.25">
      <c r="C873" s="860"/>
    </row>
    <row r="874" ht="15.75" customHeight="1" spans="3:3" x14ac:dyDescent="0.25">
      <c r="C874" s="860"/>
    </row>
    <row r="875" ht="15.75" customHeight="1" spans="3:3" x14ac:dyDescent="0.25">
      <c r="C875" s="860"/>
    </row>
    <row r="876" ht="15.75" customHeight="1" spans="3:3" x14ac:dyDescent="0.25">
      <c r="C876" s="860"/>
    </row>
    <row r="877" ht="15.75" customHeight="1" spans="3:3" x14ac:dyDescent="0.25">
      <c r="C877" s="860"/>
    </row>
    <row r="878" ht="15.75" customHeight="1" spans="3:3" x14ac:dyDescent="0.25">
      <c r="C878" s="860"/>
    </row>
    <row r="879" ht="15.75" customHeight="1" spans="3:3" x14ac:dyDescent="0.25">
      <c r="C879" s="860"/>
    </row>
    <row r="880" ht="15.75" customHeight="1" spans="3:3" x14ac:dyDescent="0.25">
      <c r="C880" s="860"/>
    </row>
    <row r="881" ht="15.75" customHeight="1" spans="3:3" x14ac:dyDescent="0.25">
      <c r="C881" s="860"/>
    </row>
    <row r="882" ht="15.75" customHeight="1" spans="3:3" x14ac:dyDescent="0.25">
      <c r="C882" s="860"/>
    </row>
    <row r="883" ht="15.75" customHeight="1" spans="3:3" x14ac:dyDescent="0.25">
      <c r="C883" s="860"/>
    </row>
    <row r="884" ht="15.75" customHeight="1" spans="3:3" x14ac:dyDescent="0.25">
      <c r="C884" s="860"/>
    </row>
    <row r="885" ht="15.75" customHeight="1" spans="3:3" x14ac:dyDescent="0.25">
      <c r="C885" s="860"/>
    </row>
    <row r="886" ht="15.75" customHeight="1" spans="3:3" x14ac:dyDescent="0.25">
      <c r="C886" s="860"/>
    </row>
    <row r="887" ht="15.75" customHeight="1" spans="3:3" x14ac:dyDescent="0.25">
      <c r="C887" s="860"/>
    </row>
    <row r="888" ht="15.75" customHeight="1" spans="3:3" x14ac:dyDescent="0.25">
      <c r="C888" s="860"/>
    </row>
    <row r="889" ht="15.75" customHeight="1" spans="3:3" x14ac:dyDescent="0.25">
      <c r="C889" s="860"/>
    </row>
    <row r="890" ht="15.75" customHeight="1" spans="3:3" x14ac:dyDescent="0.25">
      <c r="C890" s="860"/>
    </row>
    <row r="891" ht="15.75" customHeight="1" spans="3:3" x14ac:dyDescent="0.25">
      <c r="C891" s="860"/>
    </row>
    <row r="892" ht="15.75" customHeight="1" spans="3:3" x14ac:dyDescent="0.25">
      <c r="C892" s="860"/>
    </row>
    <row r="893" ht="15.75" customHeight="1" spans="3:3" x14ac:dyDescent="0.25">
      <c r="C893" s="860"/>
    </row>
    <row r="894" ht="15.75" customHeight="1" spans="3:3" x14ac:dyDescent="0.25">
      <c r="C894" s="860"/>
    </row>
    <row r="895" ht="15.75" customHeight="1" spans="3:3" x14ac:dyDescent="0.25">
      <c r="C895" s="860"/>
    </row>
    <row r="896" ht="15.75" customHeight="1" spans="3:3" x14ac:dyDescent="0.25">
      <c r="C896" s="860"/>
    </row>
    <row r="897" ht="15.75" customHeight="1" spans="3:3" x14ac:dyDescent="0.25">
      <c r="C897" s="860"/>
    </row>
    <row r="898" ht="15.75" customHeight="1" spans="3:3" x14ac:dyDescent="0.25">
      <c r="C898" s="860"/>
    </row>
    <row r="899" ht="15.75" customHeight="1" spans="3:3" x14ac:dyDescent="0.25">
      <c r="C899" s="860"/>
    </row>
    <row r="900" ht="15.75" customHeight="1" spans="3:3" x14ac:dyDescent="0.25">
      <c r="C900" s="860"/>
    </row>
    <row r="901" ht="15.75" customHeight="1" spans="3:3" x14ac:dyDescent="0.25">
      <c r="C901" s="860"/>
    </row>
    <row r="902" ht="15.75" customHeight="1" spans="3:3" x14ac:dyDescent="0.25">
      <c r="C902" s="860"/>
    </row>
    <row r="903" ht="15.75" customHeight="1" spans="3:3" x14ac:dyDescent="0.25">
      <c r="C903" s="860"/>
    </row>
    <row r="904" ht="15.75" customHeight="1" spans="3:3" x14ac:dyDescent="0.25">
      <c r="C904" s="860"/>
    </row>
    <row r="905" ht="15.75" customHeight="1" spans="3:3" x14ac:dyDescent="0.25">
      <c r="C905" s="860"/>
    </row>
    <row r="906" ht="15.75" customHeight="1" spans="3:3" x14ac:dyDescent="0.25">
      <c r="C906" s="860"/>
    </row>
    <row r="907" ht="15.75" customHeight="1" spans="3:3" x14ac:dyDescent="0.25">
      <c r="C907" s="860"/>
    </row>
    <row r="908" ht="15.75" customHeight="1" spans="3:3" x14ac:dyDescent="0.25">
      <c r="C908" s="860"/>
    </row>
    <row r="909" ht="15.75" customHeight="1" spans="3:3" x14ac:dyDescent="0.25">
      <c r="C909" s="860"/>
    </row>
    <row r="910" ht="15.75" customHeight="1" spans="3:3" x14ac:dyDescent="0.25">
      <c r="C910" s="860"/>
    </row>
    <row r="911" ht="15.75" customHeight="1" spans="3:3" x14ac:dyDescent="0.25">
      <c r="C911" s="860"/>
    </row>
    <row r="912" ht="15.75" customHeight="1" spans="3:3" x14ac:dyDescent="0.25">
      <c r="C912" s="860"/>
    </row>
    <row r="913" ht="15.75" customHeight="1" spans="3:3" x14ac:dyDescent="0.25">
      <c r="C913" s="860"/>
    </row>
    <row r="914" ht="15.75" customHeight="1" spans="3:3" x14ac:dyDescent="0.25">
      <c r="C914" s="860"/>
    </row>
    <row r="915" ht="15.75" customHeight="1" spans="3:3" x14ac:dyDescent="0.25">
      <c r="C915" s="860"/>
    </row>
    <row r="916" ht="15.75" customHeight="1" spans="3:3" x14ac:dyDescent="0.25">
      <c r="C916" s="860"/>
    </row>
    <row r="917" ht="15.75" customHeight="1" spans="3:3" x14ac:dyDescent="0.25">
      <c r="C917" s="860"/>
    </row>
    <row r="918" ht="15.75" customHeight="1" spans="3:3" x14ac:dyDescent="0.25">
      <c r="C918" s="860"/>
    </row>
    <row r="919" ht="15.75" customHeight="1" spans="3:3" x14ac:dyDescent="0.25">
      <c r="C919" s="860"/>
    </row>
    <row r="920" ht="15.75" customHeight="1" spans="3:3" x14ac:dyDescent="0.25">
      <c r="C920" s="860"/>
    </row>
    <row r="921" ht="15.75" customHeight="1" spans="3:3" x14ac:dyDescent="0.25">
      <c r="C921" s="860"/>
    </row>
    <row r="922" ht="15.75" customHeight="1" spans="3:3" x14ac:dyDescent="0.25">
      <c r="C922" s="860"/>
    </row>
    <row r="923" ht="15.75" customHeight="1" spans="3:3" x14ac:dyDescent="0.25">
      <c r="C923" s="860"/>
    </row>
    <row r="924" ht="15.75" customHeight="1" spans="3:3" x14ac:dyDescent="0.25">
      <c r="C924" s="860"/>
    </row>
    <row r="925" ht="15.75" customHeight="1" spans="3:3" x14ac:dyDescent="0.25">
      <c r="C925" s="860"/>
    </row>
    <row r="926" ht="15.75" customHeight="1" spans="3:3" x14ac:dyDescent="0.25">
      <c r="C926" s="860"/>
    </row>
    <row r="927" ht="15.75" customHeight="1" spans="3:3" x14ac:dyDescent="0.25">
      <c r="C927" s="860"/>
    </row>
    <row r="928" ht="15.75" customHeight="1" spans="3:3" x14ac:dyDescent="0.25">
      <c r="C928" s="860"/>
    </row>
    <row r="929" ht="15.75" customHeight="1" spans="3:3" x14ac:dyDescent="0.25">
      <c r="C929" s="860"/>
    </row>
    <row r="930" ht="15.75" customHeight="1" spans="3:3" x14ac:dyDescent="0.25">
      <c r="C930" s="860"/>
    </row>
    <row r="931" ht="15.75" customHeight="1" spans="3:3" x14ac:dyDescent="0.25">
      <c r="C931" s="860"/>
    </row>
    <row r="932" ht="15.75" customHeight="1" spans="3:3" x14ac:dyDescent="0.25">
      <c r="C932" s="860"/>
    </row>
    <row r="933" ht="15.75" customHeight="1" spans="3:3" x14ac:dyDescent="0.25">
      <c r="C933" s="860"/>
    </row>
    <row r="934" ht="15.75" customHeight="1" spans="3:3" x14ac:dyDescent="0.25">
      <c r="C934" s="860"/>
    </row>
    <row r="935" ht="15.75" customHeight="1" spans="3:3" x14ac:dyDescent="0.25">
      <c r="C935" s="860"/>
    </row>
    <row r="936" ht="15.75" customHeight="1" spans="3:3" x14ac:dyDescent="0.25">
      <c r="C936" s="860"/>
    </row>
    <row r="937" ht="15.75" customHeight="1" spans="3:3" x14ac:dyDescent="0.25">
      <c r="C937" s="860"/>
    </row>
    <row r="938" ht="15.75" customHeight="1" spans="3:3" x14ac:dyDescent="0.25">
      <c r="C938" s="860"/>
    </row>
    <row r="939" ht="15.75" customHeight="1" spans="3:3" x14ac:dyDescent="0.25">
      <c r="C939" s="860"/>
    </row>
    <row r="940" ht="15.75" customHeight="1" spans="3:3" x14ac:dyDescent="0.25">
      <c r="C940" s="860"/>
    </row>
    <row r="941" ht="15.75" customHeight="1" spans="3:3" x14ac:dyDescent="0.25">
      <c r="C941" s="860"/>
    </row>
    <row r="942" ht="15.75" customHeight="1" spans="3:3" x14ac:dyDescent="0.25">
      <c r="C942" s="860"/>
    </row>
    <row r="943" ht="15.75" customHeight="1" spans="3:3" x14ac:dyDescent="0.25">
      <c r="C943" s="860"/>
    </row>
    <row r="944" ht="15.75" customHeight="1" spans="3:3" x14ac:dyDescent="0.25">
      <c r="C944" s="860"/>
    </row>
    <row r="945" ht="15.75" customHeight="1" spans="3:3" x14ac:dyDescent="0.25">
      <c r="C945" s="860"/>
    </row>
    <row r="946" ht="15.75" customHeight="1" spans="3:3" x14ac:dyDescent="0.25">
      <c r="C946" s="860"/>
    </row>
    <row r="947" ht="15.75" customHeight="1" spans="3:3" x14ac:dyDescent="0.25">
      <c r="C947" s="860"/>
    </row>
    <row r="948" ht="15.75" customHeight="1" spans="3:3" x14ac:dyDescent="0.25">
      <c r="C948" s="860"/>
    </row>
    <row r="949" ht="15.75" customHeight="1" spans="3:3" x14ac:dyDescent="0.25">
      <c r="C949" s="860"/>
    </row>
    <row r="950" ht="15.75" customHeight="1" spans="3:3" x14ac:dyDescent="0.25">
      <c r="C950" s="860"/>
    </row>
    <row r="951" ht="15.75" customHeight="1" spans="3:3" x14ac:dyDescent="0.25">
      <c r="C951" s="860"/>
    </row>
    <row r="952" ht="15.75" customHeight="1" spans="3:3" x14ac:dyDescent="0.25">
      <c r="C952" s="860"/>
    </row>
    <row r="953" ht="15.75" customHeight="1" spans="3:3" x14ac:dyDescent="0.25">
      <c r="C953" s="860"/>
    </row>
    <row r="954" ht="15.75" customHeight="1" spans="3:3" x14ac:dyDescent="0.25">
      <c r="C954" s="860"/>
    </row>
    <row r="955" ht="15.75" customHeight="1" spans="3:3" x14ac:dyDescent="0.25">
      <c r="C955" s="860"/>
    </row>
    <row r="956" ht="15.75" customHeight="1" spans="3:3" x14ac:dyDescent="0.25">
      <c r="C956" s="860"/>
    </row>
    <row r="957" ht="15.75" customHeight="1" spans="3:3" x14ac:dyDescent="0.25">
      <c r="C957" s="860"/>
    </row>
    <row r="958" ht="15.75" customHeight="1" spans="3:3" x14ac:dyDescent="0.25">
      <c r="C958" s="860"/>
    </row>
    <row r="959" ht="15.75" customHeight="1" spans="3:3" x14ac:dyDescent="0.25">
      <c r="C959" s="860"/>
    </row>
    <row r="960" ht="15.75" customHeight="1" spans="3:3" x14ac:dyDescent="0.25">
      <c r="C960" s="860"/>
    </row>
    <row r="961" ht="15.75" customHeight="1" spans="3:3" x14ac:dyDescent="0.25">
      <c r="C961" s="860"/>
    </row>
    <row r="962" ht="15.75" customHeight="1" spans="3:3" x14ac:dyDescent="0.25">
      <c r="C962" s="860"/>
    </row>
    <row r="963" ht="15.75" customHeight="1" spans="3:3" x14ac:dyDescent="0.25">
      <c r="C963" s="860"/>
    </row>
    <row r="964" ht="15.75" customHeight="1" spans="3:3" x14ac:dyDescent="0.25">
      <c r="C964" s="860"/>
    </row>
    <row r="965" ht="15.75" customHeight="1" spans="3:3" x14ac:dyDescent="0.25">
      <c r="C965" s="860"/>
    </row>
    <row r="966" ht="15.75" customHeight="1" spans="3:3" x14ac:dyDescent="0.25">
      <c r="C966" s="860"/>
    </row>
    <row r="967" ht="15.75" customHeight="1" spans="3:3" x14ac:dyDescent="0.25">
      <c r="C967" s="860"/>
    </row>
    <row r="968" ht="15.75" customHeight="1" spans="3:3" x14ac:dyDescent="0.25">
      <c r="C968" s="860"/>
    </row>
    <row r="969" ht="15.75" customHeight="1" spans="3:3" x14ac:dyDescent="0.25">
      <c r="C969" s="860"/>
    </row>
    <row r="970" ht="15.75" customHeight="1" spans="3:3" x14ac:dyDescent="0.25">
      <c r="C970" s="860"/>
    </row>
    <row r="971" ht="15.75" customHeight="1" spans="3:3" x14ac:dyDescent="0.25">
      <c r="C971" s="860"/>
    </row>
    <row r="972" ht="15.75" customHeight="1" spans="3:3" x14ac:dyDescent="0.25">
      <c r="C972" s="860"/>
    </row>
    <row r="973" ht="15.75" customHeight="1" spans="3:3" x14ac:dyDescent="0.25">
      <c r="C973" s="860"/>
    </row>
    <row r="974" ht="15.75" customHeight="1" spans="3:3" x14ac:dyDescent="0.25">
      <c r="C974" s="860"/>
    </row>
    <row r="975" ht="15.75" customHeight="1" spans="3:3" x14ac:dyDescent="0.25">
      <c r="C975" s="860"/>
    </row>
    <row r="976" ht="15.75" customHeight="1" spans="3:3" x14ac:dyDescent="0.25">
      <c r="C976" s="860"/>
    </row>
    <row r="977" ht="15.75" customHeight="1" spans="3:3" x14ac:dyDescent="0.25">
      <c r="C977" s="860"/>
    </row>
    <row r="978" ht="15.75" customHeight="1" spans="3:3" x14ac:dyDescent="0.25">
      <c r="C978" s="860"/>
    </row>
    <row r="979" ht="15.75" customHeight="1" spans="3:3" x14ac:dyDescent="0.25">
      <c r="C979" s="860"/>
    </row>
    <row r="980" ht="15.75" customHeight="1" spans="3:3" x14ac:dyDescent="0.25">
      <c r="C980" s="860"/>
    </row>
    <row r="981" ht="15.75" customHeight="1" spans="3:3" x14ac:dyDescent="0.25">
      <c r="C981" s="860"/>
    </row>
    <row r="982" ht="15.75" customHeight="1" spans="3:3" x14ac:dyDescent="0.25">
      <c r="C982" s="860"/>
    </row>
    <row r="983" ht="15.75" customHeight="1" spans="3:3" x14ac:dyDescent="0.25">
      <c r="C983" s="860"/>
    </row>
    <row r="984" ht="15.75" customHeight="1" spans="3:3" x14ac:dyDescent="0.25">
      <c r="C984" s="860"/>
    </row>
    <row r="985" ht="15.75" customHeight="1" spans="3:3" x14ac:dyDescent="0.25">
      <c r="C985" s="860"/>
    </row>
    <row r="986" ht="15.75" customHeight="1" spans="3:3" x14ac:dyDescent="0.25">
      <c r="C986" s="860"/>
    </row>
    <row r="987" ht="15.75" customHeight="1" spans="3:3" x14ac:dyDescent="0.25">
      <c r="C987" s="860"/>
    </row>
    <row r="988" ht="15.75" customHeight="1" spans="3:3" x14ac:dyDescent="0.25">
      <c r="C988" s="860"/>
    </row>
    <row r="989" ht="15.75" customHeight="1" spans="3:3" x14ac:dyDescent="0.25">
      <c r="C989" s="860"/>
    </row>
    <row r="990" ht="15.75" customHeight="1" spans="3:3" x14ac:dyDescent="0.25">
      <c r="C990" s="860"/>
    </row>
    <row r="991" ht="15.75" customHeight="1" spans="3:3" x14ac:dyDescent="0.25">
      <c r="C991" s="860"/>
    </row>
    <row r="992" ht="15.75" customHeight="1" spans="3:3" x14ac:dyDescent="0.25">
      <c r="C992" s="860"/>
    </row>
    <row r="993" ht="15.75" customHeight="1" spans="3:3" x14ac:dyDescent="0.25">
      <c r="C993" s="860"/>
    </row>
    <row r="994" ht="15.75" customHeight="1" spans="3:3" x14ac:dyDescent="0.25">
      <c r="C994" s="860"/>
    </row>
    <row r="995" ht="15.75" customHeight="1" spans="3:3" x14ac:dyDescent="0.25">
      <c r="C995" s="860"/>
    </row>
    <row r="996" ht="15.75" customHeight="1" spans="3:3" x14ac:dyDescent="0.25">
      <c r="C996" s="860"/>
    </row>
    <row r="997" ht="15.75" customHeight="1" spans="3:3" x14ac:dyDescent="0.25">
      <c r="C997" s="860"/>
    </row>
    <row r="998" ht="15.75" customHeight="1" spans="3:3" x14ac:dyDescent="0.25">
      <c r="C998" s="860"/>
    </row>
    <row r="999" ht="15.75" customHeight="1" spans="3:3" x14ac:dyDescent="0.25">
      <c r="C999" s="860"/>
    </row>
    <row r="1000" ht="15.75" customHeight="1" spans="3:3" x14ac:dyDescent="0.25">
      <c r="C1000" s="860"/>
    </row>
    <row r="1001" ht="15.75" customHeight="1" spans="3:3" x14ac:dyDescent="0.25">
      <c r="C1001" s="860"/>
    </row>
    <row r="1002" ht="15.75" customHeight="1" spans="3:3" x14ac:dyDescent="0.25">
      <c r="C1002" s="860"/>
    </row>
    <row r="1003" ht="15.75" customHeight="1" spans="3:3" x14ac:dyDescent="0.25">
      <c r="C1003" s="860"/>
    </row>
    <row r="1004" ht="15.75" customHeight="1" spans="3:3" x14ac:dyDescent="0.25">
      <c r="C1004" s="860"/>
    </row>
    <row r="1005" ht="15.75" customHeight="1" spans="3:3" x14ac:dyDescent="0.25">
      <c r="C1005" s="860"/>
    </row>
    <row r="1006" ht="15.75" customHeight="1" spans="3:3" x14ac:dyDescent="0.25">
      <c r="C1006" s="860"/>
    </row>
    <row r="1007" ht="15.75" customHeight="1" spans="3:3" x14ac:dyDescent="0.25">
      <c r="C1007" s="860"/>
    </row>
    <row r="1008" ht="15.75" customHeight="1" spans="3:3" x14ac:dyDescent="0.25">
      <c r="C1008" s="860"/>
    </row>
    <row r="1009" ht="15.75" customHeight="1" spans="3:3" x14ac:dyDescent="0.25">
      <c r="C1009" s="860"/>
    </row>
    <row r="1010" ht="15.75" customHeight="1" spans="3:3" x14ac:dyDescent="0.25">
      <c r="C1010" s="860"/>
    </row>
    <row r="1011" ht="15.75" customHeight="1" spans="3:3" x14ac:dyDescent="0.25">
      <c r="C1011" s="860"/>
    </row>
    <row r="1012" ht="15.75" customHeight="1" spans="3:3" x14ac:dyDescent="0.25">
      <c r="C1012" s="860"/>
    </row>
    <row r="1013" ht="15.75" customHeight="1" spans="3:3" x14ac:dyDescent="0.25">
      <c r="C1013" s="860"/>
    </row>
    <row r="1014" ht="15.75" customHeight="1" spans="3:3" x14ac:dyDescent="0.25">
      <c r="C1014" s="860"/>
    </row>
    <row r="1015" ht="15.75" customHeight="1" spans="3:3" x14ac:dyDescent="0.25">
      <c r="C1015" s="860"/>
    </row>
    <row r="1016" ht="15.75" customHeight="1" spans="3:3" x14ac:dyDescent="0.25">
      <c r="C1016" s="860"/>
    </row>
    <row r="1017" ht="15.75" customHeight="1" spans="3:3" x14ac:dyDescent="0.25">
      <c r="C1017" s="860"/>
    </row>
  </sheetData>
  <mergeCells count="2">
    <mergeCell ref="D17:E17"/>
    <mergeCell ref="B66:G66"/>
  </mergeCells>
  <pageMargins left="0.7" right="0.7" top="0.75" bottom="0.75" header="0" footer="0"/>
  <pageSetup orientation="portrait" horizontalDpi="4294967295" verticalDpi="4294967295" scale="100" fitToWidth="1" fitToHeight="1" firstPageNumber="1" useFirstPageNumber="1" copies="1"/>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80000"/>
  </sheetPr>
  <dimension ref="A1:AD1016"/>
  <sheetViews>
    <sheetView workbookViewId="0" showGridLines="0" zoomScale="100" zoomScaleNormal="100">
      <selection activeCell="B27" sqref="B27"/>
    </sheetView>
  </sheetViews>
  <sheetFormatPr defaultRowHeight="15" outlineLevelRow="0" outlineLevelCol="0" x14ac:dyDescent="0" defaultColWidth="14.44140625"/>
  <cols>
    <col min="1" max="1" width="1.5546875" style="515" customWidth="1"/>
    <col min="2" max="2" width="37.21875" style="515" customWidth="1"/>
    <col min="3" max="3" width="6.44140625" style="556" customWidth="1"/>
    <col min="4" max="4" width="10.88671875" style="556" customWidth="1"/>
    <col min="5" max="5" width="9.88671875" style="556" customWidth="1"/>
    <col min="6" max="6" width="11.44140625" style="556" customWidth="1"/>
    <col min="7" max="7" width="29.88671875" style="515" customWidth="1"/>
    <col min="8" max="8" width="2.88671875" style="515" customWidth="1"/>
    <col min="9" max="30" width="8.88671875" style="515" customWidth="1"/>
    <col min="31" max="16384" width="14.44140625" style="515" customWidth="1"/>
  </cols>
  <sheetData>
    <row r="1" ht="13.8" customHeight="1" spans="1:30" x14ac:dyDescent="0.25">
      <c r="A1" s="798"/>
      <c r="B1" s="798"/>
      <c r="C1" s="799"/>
      <c r="D1" s="799"/>
      <c r="E1" s="799"/>
      <c r="F1" s="799"/>
      <c r="G1" s="798"/>
      <c r="H1" s="798"/>
      <c r="I1" s="798"/>
      <c r="J1" s="798"/>
      <c r="K1" s="798"/>
      <c r="L1" s="798"/>
      <c r="M1" s="798"/>
      <c r="N1" s="798"/>
      <c r="O1" s="801"/>
      <c r="P1" s="801"/>
      <c r="Q1" s="798"/>
      <c r="R1" s="798"/>
      <c r="S1" s="798"/>
      <c r="T1" s="798"/>
      <c r="U1" s="798"/>
      <c r="V1" s="798"/>
      <c r="W1" s="798"/>
      <c r="X1" s="798"/>
      <c r="Y1" s="798"/>
      <c r="Z1" s="798"/>
      <c r="AA1" s="798"/>
      <c r="AB1" s="798"/>
      <c r="AC1" s="798"/>
      <c r="AD1" s="798"/>
    </row>
    <row r="2" ht="13.8" customHeight="1" spans="1:30" x14ac:dyDescent="0.25">
      <c r="A2" s="798"/>
      <c r="B2" s="804" t="s">
        <v>1239</v>
      </c>
      <c r="C2" s="899" t="s">
        <v>1240</v>
      </c>
      <c r="D2" s="900" t="s">
        <v>1241</v>
      </c>
      <c r="E2" s="900" t="s">
        <v>1242</v>
      </c>
      <c r="F2" s="900" t="s">
        <v>304</v>
      </c>
      <c r="G2" s="806" t="s">
        <v>1197</v>
      </c>
      <c r="H2" s="798"/>
      <c r="I2" s="798"/>
      <c r="J2" s="798"/>
      <c r="K2" s="798"/>
      <c r="L2" s="798"/>
      <c r="M2" s="798"/>
      <c r="N2" s="798"/>
      <c r="O2" s="801"/>
      <c r="P2" s="801"/>
      <c r="Q2" s="798"/>
      <c r="R2" s="798"/>
      <c r="S2" s="798"/>
      <c r="T2" s="798"/>
      <c r="U2" s="798"/>
      <c r="V2" s="798"/>
      <c r="W2" s="798"/>
      <c r="X2" s="798"/>
      <c r="Y2" s="798"/>
      <c r="Z2" s="798"/>
      <c r="AA2" s="798"/>
      <c r="AB2" s="798"/>
      <c r="AC2" s="798"/>
      <c r="AD2" s="798"/>
    </row>
    <row r="3" ht="27.6" customHeight="1" spans="1:30" x14ac:dyDescent="0.25">
      <c r="A3" s="798"/>
      <c r="B3" s="901" t="s">
        <v>1243</v>
      </c>
      <c r="C3" s="902">
        <v>1</v>
      </c>
      <c r="D3" s="903">
        <v>4500</v>
      </c>
      <c r="E3" s="601">
        <v>350</v>
      </c>
      <c r="F3" s="904">
        <f>D3*E3*C3</f>
        <v>1575000</v>
      </c>
      <c r="G3" s="905" t="s">
        <v>1244</v>
      </c>
      <c r="H3" s="798"/>
      <c r="I3" s="798"/>
      <c r="J3" s="807"/>
      <c r="K3" s="807"/>
      <c r="L3" s="807"/>
      <c r="M3" s="515"/>
      <c r="N3" s="798"/>
      <c r="O3" s="801"/>
      <c r="P3" s="801"/>
      <c r="Q3" s="798"/>
      <c r="R3" s="798"/>
      <c r="S3" s="798"/>
      <c r="T3" s="798"/>
      <c r="U3" s="798"/>
      <c r="V3" s="798"/>
      <c r="W3" s="798"/>
      <c r="X3" s="798"/>
      <c r="Y3" s="798"/>
      <c r="Z3" s="798"/>
      <c r="AA3" s="798"/>
      <c r="AB3" s="798"/>
      <c r="AC3" s="798"/>
      <c r="AD3" s="798"/>
    </row>
    <row r="4" ht="14.4" customHeight="1" spans="1:30" x14ac:dyDescent="0.25">
      <c r="A4" s="798"/>
      <c r="B4" s="901" t="s">
        <v>1245</v>
      </c>
      <c r="C4" s="902">
        <v>1</v>
      </c>
      <c r="D4" s="903">
        <v>1000</v>
      </c>
      <c r="E4" s="601">
        <v>250</v>
      </c>
      <c r="F4" s="904">
        <f>D4*E4*C4</f>
        <v>250000</v>
      </c>
      <c r="G4" s="905" t="s">
        <v>1244</v>
      </c>
      <c r="H4" s="798"/>
      <c r="I4" s="798"/>
      <c r="J4" s="807"/>
      <c r="K4" s="807"/>
      <c r="L4" s="807"/>
      <c r="M4" s="515"/>
      <c r="N4" s="798"/>
      <c r="O4" s="801"/>
      <c r="P4" s="801"/>
      <c r="Q4" s="798"/>
      <c r="R4" s="798"/>
      <c r="S4" s="798"/>
      <c r="T4" s="798"/>
      <c r="U4" s="798"/>
      <c r="V4" s="798"/>
      <c r="W4" s="798"/>
      <c r="X4" s="798"/>
      <c r="Y4" s="798"/>
      <c r="Z4" s="798"/>
      <c r="AA4" s="798"/>
      <c r="AB4" s="798"/>
      <c r="AC4" s="798"/>
      <c r="AD4" s="798"/>
    </row>
    <row r="5" ht="14.25" customHeight="1" spans="1:30" x14ac:dyDescent="0.25">
      <c r="A5" s="798"/>
      <c r="B5" s="446" t="s">
        <v>1246</v>
      </c>
      <c r="C5" s="906">
        <v>1</v>
      </c>
      <c r="D5" s="907">
        <v>2000</v>
      </c>
      <c r="E5" s="813">
        <v>250</v>
      </c>
      <c r="F5" s="904">
        <f>D5*E5*C5</f>
        <v>500000</v>
      </c>
      <c r="G5" s="905" t="s">
        <v>1247</v>
      </c>
      <c r="H5" s="798"/>
      <c r="I5" s="801"/>
      <c r="J5" s="515"/>
      <c r="K5" s="515"/>
      <c r="L5" s="515"/>
      <c r="M5" s="515"/>
      <c r="N5" s="811"/>
      <c r="O5" s="801"/>
      <c r="P5" s="801"/>
      <c r="Q5" s="798"/>
      <c r="R5" s="798"/>
      <c r="S5" s="798"/>
      <c r="T5" s="798"/>
      <c r="U5" s="798"/>
      <c r="V5" s="798"/>
      <c r="W5" s="798"/>
      <c r="X5" s="798"/>
      <c r="Y5" s="798"/>
      <c r="Z5" s="798"/>
      <c r="AA5" s="798"/>
      <c r="AB5" s="798"/>
      <c r="AC5" s="798"/>
      <c r="AD5" s="798"/>
    </row>
    <row r="6" ht="14.25" customHeight="1" spans="1:30" x14ac:dyDescent="0.25">
      <c r="A6" s="798"/>
      <c r="B6" s="908"/>
      <c r="C6" s="902"/>
      <c r="D6" s="907"/>
      <c r="E6" s="813"/>
      <c r="F6" s="904"/>
      <c r="G6" s="905"/>
      <c r="H6" s="798"/>
      <c r="I6" s="801"/>
      <c r="J6" s="522" t="s">
        <v>1248</v>
      </c>
      <c r="K6" s="515"/>
      <c r="L6" s="515"/>
      <c r="M6" s="515"/>
      <c r="N6" s="811"/>
      <c r="O6" s="801"/>
      <c r="P6" s="801"/>
      <c r="Q6" s="798"/>
      <c r="R6" s="798"/>
      <c r="S6" s="798"/>
      <c r="T6" s="798"/>
      <c r="U6" s="798"/>
      <c r="V6" s="798"/>
      <c r="W6" s="798"/>
      <c r="X6" s="798"/>
      <c r="Y6" s="798"/>
      <c r="Z6" s="798"/>
      <c r="AA6" s="798"/>
      <c r="AB6" s="798"/>
      <c r="AC6" s="798"/>
      <c r="AD6" s="798"/>
    </row>
    <row r="7" ht="14.25" customHeight="1" spans="1:30" x14ac:dyDescent="0.25">
      <c r="A7" s="798"/>
      <c r="B7" s="446"/>
      <c r="C7" s="906"/>
      <c r="D7" s="907"/>
      <c r="E7" s="601"/>
      <c r="F7" s="904"/>
      <c r="G7" s="905"/>
      <c r="H7" s="798"/>
      <c r="I7" s="801"/>
      <c r="J7" s="515"/>
      <c r="K7" s="515"/>
      <c r="L7" s="515"/>
      <c r="M7" s="515"/>
      <c r="N7" s="811"/>
      <c r="O7" s="801"/>
      <c r="P7" s="801"/>
      <c r="Q7" s="798"/>
      <c r="R7" s="798"/>
      <c r="S7" s="798"/>
      <c r="T7" s="798"/>
      <c r="U7" s="798"/>
      <c r="V7" s="798"/>
      <c r="W7" s="798"/>
      <c r="X7" s="798"/>
      <c r="Y7" s="798"/>
      <c r="Z7" s="798"/>
      <c r="AA7" s="798"/>
      <c r="AB7" s="798"/>
      <c r="AC7" s="798"/>
      <c r="AD7" s="798"/>
    </row>
    <row r="8" ht="14.25" customHeight="1" spans="1:30" x14ac:dyDescent="0.25">
      <c r="A8" s="798"/>
      <c r="B8" s="908"/>
      <c r="C8" s="902"/>
      <c r="D8" s="907"/>
      <c r="E8" s="813"/>
      <c r="F8" s="904"/>
      <c r="G8" s="909"/>
      <c r="H8" s="798"/>
      <c r="I8" s="866"/>
      <c r="J8" s="515"/>
      <c r="K8" s="515"/>
      <c r="L8" s="515"/>
      <c r="M8" s="515"/>
      <c r="N8" s="811"/>
      <c r="O8" s="801"/>
      <c r="P8" s="801"/>
      <c r="Q8" s="798"/>
      <c r="R8" s="798"/>
      <c r="S8" s="798"/>
      <c r="T8" s="798"/>
      <c r="U8" s="798"/>
      <c r="V8" s="798"/>
      <c r="W8" s="798"/>
      <c r="X8" s="798"/>
      <c r="Y8" s="798"/>
      <c r="Z8" s="798"/>
      <c r="AA8" s="798"/>
      <c r="AB8" s="798"/>
      <c r="AC8" s="798"/>
      <c r="AD8" s="798"/>
    </row>
    <row r="9" ht="14.25" customHeight="1" spans="1:30" x14ac:dyDescent="0.25">
      <c r="A9" s="798"/>
      <c r="B9" s="908"/>
      <c r="C9" s="902"/>
      <c r="D9" s="907"/>
      <c r="E9" s="813"/>
      <c r="F9" s="904"/>
      <c r="G9" s="909"/>
      <c r="H9" s="798"/>
      <c r="I9" s="866"/>
      <c r="J9" s="515"/>
      <c r="K9" s="515"/>
      <c r="L9" s="515"/>
      <c r="M9" s="515"/>
      <c r="N9" s="811"/>
      <c r="O9" s="801"/>
      <c r="P9" s="801"/>
      <c r="Q9" s="798"/>
      <c r="R9" s="798"/>
      <c r="S9" s="798"/>
      <c r="T9" s="798"/>
      <c r="U9" s="798"/>
      <c r="V9" s="798"/>
      <c r="W9" s="798"/>
      <c r="X9" s="798"/>
      <c r="Y9" s="798"/>
      <c r="Z9" s="798"/>
      <c r="AA9" s="798"/>
      <c r="AB9" s="798"/>
      <c r="AC9" s="798"/>
      <c r="AD9" s="798"/>
    </row>
    <row r="10" ht="14.25" customHeight="1" spans="1:30" x14ac:dyDescent="0.25">
      <c r="A10" s="798"/>
      <c r="B10" s="446"/>
      <c r="C10" s="906"/>
      <c r="D10" s="907"/>
      <c r="E10" s="813"/>
      <c r="F10" s="904"/>
      <c r="G10" s="905"/>
      <c r="H10" s="798"/>
      <c r="I10" s="801"/>
      <c r="J10" s="515"/>
      <c r="K10" s="515"/>
      <c r="L10" s="515"/>
      <c r="M10" s="515"/>
      <c r="N10" s="811"/>
      <c r="O10" s="801"/>
      <c r="P10" s="801"/>
      <c r="Q10" s="798"/>
      <c r="R10" s="798"/>
      <c r="S10" s="798"/>
      <c r="T10" s="798"/>
      <c r="U10" s="798"/>
      <c r="V10" s="798"/>
      <c r="W10" s="798"/>
      <c r="X10" s="798"/>
      <c r="Y10" s="798"/>
      <c r="Z10" s="798"/>
      <c r="AA10" s="798"/>
      <c r="AB10" s="798"/>
      <c r="AC10" s="798"/>
      <c r="AD10" s="798"/>
    </row>
    <row r="11" ht="14.25" customHeight="1" hidden="1" spans="1:30" x14ac:dyDescent="0.25">
      <c r="A11" s="798"/>
      <c r="H11" s="798"/>
      <c r="I11" s="801"/>
      <c r="J11" s="515"/>
      <c r="K11" s="515"/>
      <c r="L11" s="515"/>
      <c r="M11" s="515"/>
      <c r="N11" s="811"/>
      <c r="O11" s="801"/>
      <c r="P11" s="801"/>
      <c r="Q11" s="798"/>
      <c r="R11" s="798"/>
      <c r="S11" s="798"/>
      <c r="T11" s="798"/>
      <c r="U11" s="798"/>
      <c r="V11" s="798"/>
      <c r="W11" s="798"/>
      <c r="X11" s="798"/>
      <c r="Y11" s="798"/>
      <c r="Z11" s="798"/>
      <c r="AA11" s="798"/>
      <c r="AB11" s="798"/>
      <c r="AC11" s="798"/>
      <c r="AD11" s="798"/>
    </row>
    <row r="12" ht="14.25" customHeight="1" hidden="1" spans="1:30" x14ac:dyDescent="0.25">
      <c r="A12" s="798"/>
      <c r="B12" s="536"/>
      <c r="C12" s="567"/>
      <c r="D12" s="910"/>
      <c r="E12" s="814"/>
      <c r="F12" s="911"/>
      <c r="G12" s="866"/>
      <c r="H12" s="798"/>
      <c r="I12" s="801"/>
      <c r="J12" s="515"/>
      <c r="K12" s="515"/>
      <c r="L12" s="515"/>
      <c r="M12" s="515"/>
      <c r="N12" s="811"/>
      <c r="O12" s="801"/>
      <c r="P12" s="801"/>
      <c r="Q12" s="798"/>
      <c r="R12" s="798"/>
      <c r="S12" s="798"/>
      <c r="T12" s="798"/>
      <c r="U12" s="798"/>
      <c r="V12" s="798"/>
      <c r="W12" s="798"/>
      <c r="X12" s="798"/>
      <c r="Y12" s="798"/>
      <c r="Z12" s="798"/>
      <c r="AA12" s="798"/>
      <c r="AB12" s="798"/>
      <c r="AC12" s="798"/>
      <c r="AD12" s="798"/>
    </row>
    <row r="13" ht="14.25" customHeight="1" hidden="1" spans="1:30" x14ac:dyDescent="0.25">
      <c r="A13" s="798"/>
      <c r="B13" s="798"/>
      <c r="C13" s="799"/>
      <c r="D13" s="556"/>
      <c r="E13" s="586"/>
      <c r="F13" s="586"/>
      <c r="G13" s="866"/>
      <c r="H13" s="798"/>
      <c r="I13" s="801"/>
      <c r="J13" s="515"/>
      <c r="K13" s="515"/>
      <c r="L13" s="515"/>
      <c r="M13" s="515"/>
      <c r="N13" s="811"/>
      <c r="O13" s="801"/>
      <c r="P13" s="801"/>
      <c r="Q13" s="798"/>
      <c r="R13" s="798"/>
      <c r="S13" s="798"/>
      <c r="T13" s="798"/>
      <c r="U13" s="798"/>
      <c r="V13" s="798"/>
      <c r="W13" s="798"/>
      <c r="X13" s="798"/>
      <c r="Y13" s="798"/>
      <c r="Z13" s="798"/>
      <c r="AA13" s="798"/>
      <c r="AB13" s="798"/>
      <c r="AC13" s="798"/>
      <c r="AD13" s="798"/>
    </row>
    <row r="14" ht="14.25" customHeight="1" hidden="1" spans="1:30" x14ac:dyDescent="0.25">
      <c r="A14" s="798"/>
      <c r="B14" s="798"/>
      <c r="C14" s="799"/>
      <c r="D14" s="814"/>
      <c r="E14" s="814"/>
      <c r="F14" s="814"/>
      <c r="G14" s="866"/>
      <c r="H14" s="798"/>
      <c r="I14" s="801"/>
      <c r="J14" s="515"/>
      <c r="K14" s="515"/>
      <c r="L14" s="515"/>
      <c r="M14" s="515"/>
      <c r="N14" s="817"/>
      <c r="O14" s="818"/>
      <c r="P14" s="515"/>
      <c r="Q14" s="515"/>
      <c r="R14" s="515"/>
      <c r="S14" s="798"/>
      <c r="T14" s="798"/>
      <c r="U14" s="798"/>
      <c r="V14" s="798"/>
      <c r="W14" s="798"/>
      <c r="X14" s="798"/>
      <c r="Y14" s="798"/>
      <c r="Z14" s="798"/>
      <c r="AA14" s="798"/>
      <c r="AB14" s="798"/>
      <c r="AC14" s="798"/>
      <c r="AD14" s="798"/>
    </row>
    <row r="15" ht="14.25" customHeight="1" spans="1:30" x14ac:dyDescent="0.25">
      <c r="A15" s="798"/>
      <c r="B15" s="845" t="s">
        <v>1249</v>
      </c>
      <c r="C15" s="846"/>
      <c r="D15" s="847"/>
      <c r="E15" s="847"/>
      <c r="F15" s="847">
        <f>SUM(F3:F14)</f>
        <v>2325000</v>
      </c>
      <c r="G15" s="912"/>
      <c r="H15" s="798"/>
      <c r="I15" s="801"/>
      <c r="J15" s="515"/>
      <c r="K15" s="515"/>
      <c r="L15" s="515"/>
      <c r="M15" s="515"/>
      <c r="N15" s="817"/>
      <c r="O15" s="801"/>
      <c r="P15" s="515"/>
      <c r="Q15" s="515"/>
      <c r="R15" s="515"/>
      <c r="S15" s="798"/>
      <c r="T15" s="798"/>
      <c r="U15" s="798"/>
      <c r="V15" s="798"/>
      <c r="W15" s="798"/>
      <c r="X15" s="798"/>
      <c r="Y15" s="798"/>
      <c r="Z15" s="798"/>
      <c r="AA15" s="798"/>
      <c r="AB15" s="798"/>
      <c r="AC15" s="798"/>
      <c r="AD15" s="798"/>
    </row>
    <row r="16" ht="14.25" customHeight="1" spans="1:30" x14ac:dyDescent="0.25">
      <c r="A16" s="798"/>
      <c r="B16" s="828"/>
      <c r="C16" s="842"/>
      <c r="D16" s="826"/>
      <c r="E16" s="826"/>
      <c r="F16" s="826"/>
      <c r="G16" s="800"/>
      <c r="H16" s="798"/>
      <c r="I16" s="801"/>
      <c r="J16" s="913" t="s">
        <v>1250</v>
      </c>
      <c r="K16" s="515"/>
      <c r="L16" s="515"/>
      <c r="M16" s="515"/>
      <c r="N16" s="817"/>
      <c r="O16" s="801"/>
      <c r="P16" s="515"/>
      <c r="Q16" s="515"/>
      <c r="R16" s="515"/>
      <c r="S16" s="798"/>
      <c r="T16" s="798"/>
      <c r="U16" s="798"/>
      <c r="V16" s="798"/>
      <c r="W16" s="798"/>
      <c r="X16" s="798"/>
      <c r="Y16" s="798"/>
      <c r="Z16" s="798"/>
      <c r="AA16" s="798"/>
      <c r="AB16" s="798"/>
      <c r="AC16" s="798"/>
      <c r="AD16" s="798"/>
    </row>
    <row r="17" ht="14.25" customHeight="1" spans="1:30" x14ac:dyDescent="0.25">
      <c r="A17" s="798"/>
      <c r="B17" s="613" t="s">
        <v>1251</v>
      </c>
      <c r="C17" s="613"/>
      <c r="D17" s="613"/>
      <c r="E17" s="613"/>
      <c r="F17" s="613"/>
      <c r="G17" s="515"/>
      <c r="H17" s="798"/>
      <c r="I17" s="801"/>
      <c r="J17" s="515"/>
      <c r="K17" s="515"/>
      <c r="L17" s="515"/>
      <c r="M17" s="515"/>
      <c r="N17" s="811"/>
      <c r="O17" s="801"/>
      <c r="P17" s="515"/>
      <c r="Q17" s="515"/>
      <c r="R17" s="515"/>
      <c r="S17" s="798"/>
      <c r="T17" s="798"/>
      <c r="U17" s="798"/>
      <c r="V17" s="798"/>
      <c r="W17" s="798"/>
      <c r="X17" s="798"/>
      <c r="Y17" s="798"/>
      <c r="Z17" s="798"/>
      <c r="AA17" s="798"/>
      <c r="AB17" s="798"/>
      <c r="AC17" s="798"/>
      <c r="AD17" s="798"/>
    </row>
    <row r="18" ht="38.4" customHeight="1" spans="1:30" x14ac:dyDescent="0.25">
      <c r="A18" s="798"/>
      <c r="B18" s="390" t="s">
        <v>1252</v>
      </c>
      <c r="C18" s="914"/>
      <c r="D18" s="914" t="s">
        <v>1253</v>
      </c>
      <c r="E18" s="915" t="s">
        <v>1254</v>
      </c>
      <c r="F18" s="916" t="s">
        <v>1255</v>
      </c>
      <c r="G18" s="515"/>
      <c r="H18" s="798"/>
      <c r="I18" s="801"/>
      <c r="J18" s="515"/>
      <c r="K18" s="515"/>
      <c r="L18" s="515"/>
      <c r="M18" s="515"/>
      <c r="N18" s="811"/>
      <c r="O18" s="801"/>
      <c r="P18" s="515"/>
      <c r="Q18" s="515"/>
      <c r="R18" s="515"/>
      <c r="S18" s="798"/>
      <c r="T18" s="798"/>
      <c r="U18" s="798"/>
      <c r="V18" s="798"/>
      <c r="W18" s="798"/>
      <c r="X18" s="798"/>
      <c r="Y18" s="798"/>
      <c r="Z18" s="798"/>
      <c r="AA18" s="798"/>
      <c r="AB18" s="798"/>
      <c r="AC18" s="798"/>
      <c r="AD18" s="798"/>
    </row>
    <row r="19" ht="13.2" customHeight="1" spans="1:30" x14ac:dyDescent="0.25">
      <c r="A19" s="798"/>
      <c r="B19" s="515" t="str">
        <f>B15</f>
        <v>Total Add. Bldg. Improv.</v>
      </c>
      <c r="C19" s="556"/>
      <c r="D19" s="586">
        <f>F15+'Total Proj. Cost'!D5</f>
        <v>9168000</v>
      </c>
      <c r="E19" s="917">
        <v>40</v>
      </c>
      <c r="F19" s="586">
        <f>D19/E19</f>
        <v>229200</v>
      </c>
      <c r="G19" s="522" t="s">
        <v>1256</v>
      </c>
      <c r="H19" s="798"/>
      <c r="I19" s="798"/>
      <c r="J19" s="798"/>
      <c r="K19" s="798"/>
      <c r="L19" s="798"/>
      <c r="M19" s="798"/>
      <c r="N19" s="798"/>
      <c r="O19" s="801"/>
      <c r="P19" s="515"/>
      <c r="Q19" s="515"/>
      <c r="R19" s="515"/>
      <c r="S19" s="798"/>
      <c r="T19" s="798"/>
      <c r="U19" s="798"/>
      <c r="V19" s="798"/>
      <c r="W19" s="798"/>
      <c r="X19" s="798"/>
      <c r="Y19" s="798"/>
      <c r="Z19" s="798"/>
      <c r="AA19" s="798"/>
      <c r="AB19" s="798"/>
      <c r="AC19" s="798"/>
      <c r="AD19" s="798"/>
    </row>
    <row r="20" ht="14.25" customHeight="1" spans="1:30" x14ac:dyDescent="0.25">
      <c r="A20" s="798"/>
      <c r="B20" s="798" t="s">
        <v>1257</v>
      </c>
      <c r="C20" s="799"/>
      <c r="D20" s="815">
        <f>'Total Proj. Cost'!D10</f>
        <v>290625</v>
      </c>
      <c r="E20" s="918">
        <v>8</v>
      </c>
      <c r="F20" s="586">
        <f>D20/E20</f>
        <v>36328.125</v>
      </c>
      <c r="G20" s="522" t="s">
        <v>1258</v>
      </c>
      <c r="H20" s="798"/>
      <c r="I20" s="798"/>
      <c r="J20" s="798"/>
      <c r="K20" s="798"/>
      <c r="L20" s="798"/>
      <c r="M20" s="798"/>
      <c r="N20" s="798"/>
      <c r="O20" s="801"/>
      <c r="P20" s="515"/>
      <c r="Q20" s="515"/>
      <c r="R20" s="515"/>
      <c r="S20" s="798"/>
      <c r="T20" s="798"/>
      <c r="U20" s="798"/>
      <c r="V20" s="798"/>
      <c r="W20" s="798"/>
      <c r="X20" s="798"/>
      <c r="Y20" s="798"/>
      <c r="Z20" s="798"/>
      <c r="AA20" s="798"/>
      <c r="AB20" s="798"/>
      <c r="AC20" s="798"/>
      <c r="AD20" s="798"/>
    </row>
    <row r="21" ht="14.25" customHeight="1" spans="1:30" x14ac:dyDescent="0.25">
      <c r="A21" s="798"/>
      <c r="B21" s="515"/>
      <c r="C21" s="556"/>
      <c r="D21" s="586"/>
      <c r="E21" s="589"/>
      <c r="F21" s="586"/>
      <c r="G21" s="522" t="s">
        <v>1259</v>
      </c>
      <c r="H21" s="798"/>
      <c r="I21" s="798"/>
      <c r="J21" s="798"/>
      <c r="K21" s="798"/>
      <c r="L21" s="798"/>
      <c r="M21" s="798"/>
      <c r="N21" s="798"/>
      <c r="O21" s="801"/>
      <c r="P21" s="515"/>
      <c r="Q21" s="515"/>
      <c r="R21" s="515"/>
      <c r="S21" s="798"/>
      <c r="T21" s="798"/>
      <c r="U21" s="798"/>
      <c r="V21" s="798"/>
      <c r="W21" s="798"/>
      <c r="X21" s="798"/>
      <c r="Y21" s="798"/>
      <c r="Z21" s="798"/>
      <c r="AA21" s="798"/>
      <c r="AB21" s="798"/>
      <c r="AC21" s="798"/>
      <c r="AD21" s="798"/>
    </row>
    <row r="22" ht="14.25" customHeight="1" spans="1:30" x14ac:dyDescent="0.25">
      <c r="A22" s="798"/>
      <c r="B22" s="798"/>
      <c r="C22" s="799"/>
      <c r="D22" s="814"/>
      <c r="E22" s="919"/>
      <c r="F22" s="814"/>
      <c r="G22" s="522" t="s">
        <v>1260</v>
      </c>
      <c r="H22" s="798"/>
      <c r="I22" s="798"/>
      <c r="J22" s="798"/>
      <c r="K22" s="798"/>
      <c r="L22" s="798"/>
      <c r="M22" s="798"/>
      <c r="N22" s="798"/>
      <c r="O22" s="801"/>
      <c r="P22" s="515"/>
      <c r="Q22" s="515"/>
      <c r="R22" s="515"/>
      <c r="S22" s="798"/>
      <c r="T22" s="798"/>
      <c r="U22" s="798"/>
      <c r="V22" s="798"/>
      <c r="W22" s="798"/>
      <c r="X22" s="798"/>
      <c r="Y22" s="798"/>
      <c r="Z22" s="798"/>
      <c r="AA22" s="798"/>
      <c r="AB22" s="798"/>
      <c r="AC22" s="798"/>
      <c r="AD22" s="798"/>
    </row>
    <row r="23" ht="14.25" customHeight="1" spans="1:30" x14ac:dyDescent="0.25">
      <c r="A23" s="798"/>
      <c r="B23" s="798"/>
      <c r="C23" s="799"/>
      <c r="D23" s="814"/>
      <c r="E23" s="919"/>
      <c r="F23" s="814"/>
      <c r="G23" s="522" t="s">
        <v>1261</v>
      </c>
      <c r="H23" s="798"/>
      <c r="I23" s="798"/>
      <c r="J23" s="798"/>
      <c r="K23" s="798"/>
      <c r="L23" s="798"/>
      <c r="M23" s="798"/>
      <c r="N23" s="798"/>
      <c r="O23" s="801"/>
      <c r="P23" s="801"/>
      <c r="Q23" s="798"/>
      <c r="R23" s="798"/>
      <c r="S23" s="798"/>
      <c r="T23" s="798"/>
      <c r="U23" s="798"/>
      <c r="V23" s="798"/>
      <c r="W23" s="798"/>
      <c r="X23" s="798"/>
      <c r="Y23" s="798"/>
      <c r="Z23" s="798"/>
      <c r="AA23" s="798"/>
      <c r="AB23" s="798"/>
      <c r="AC23" s="798"/>
      <c r="AD23" s="798"/>
    </row>
    <row r="24" ht="14.25" customHeight="1" spans="1:30" x14ac:dyDescent="0.25">
      <c r="A24" s="798"/>
      <c r="B24" s="920"/>
      <c r="C24" s="921"/>
      <c r="D24" s="922"/>
      <c r="E24" s="923"/>
      <c r="F24" s="922"/>
      <c r="G24" s="522" t="s">
        <v>1262</v>
      </c>
      <c r="H24" s="798"/>
      <c r="I24" s="798"/>
      <c r="J24" s="798"/>
      <c r="K24" s="798"/>
      <c r="L24" s="798"/>
      <c r="M24" s="798"/>
      <c r="N24" s="798"/>
      <c r="O24" s="801"/>
      <c r="P24" s="801"/>
      <c r="Q24" s="798"/>
      <c r="R24" s="798"/>
      <c r="S24" s="798"/>
      <c r="T24" s="798"/>
      <c r="U24" s="798"/>
      <c r="V24" s="798"/>
      <c r="W24" s="798"/>
      <c r="X24" s="798"/>
      <c r="Y24" s="798"/>
      <c r="Z24" s="798"/>
      <c r="AA24" s="798"/>
      <c r="AB24" s="798"/>
      <c r="AC24" s="798"/>
      <c r="AD24" s="798"/>
    </row>
    <row r="25" ht="14.25" customHeight="1" spans="1:30" x14ac:dyDescent="0.25">
      <c r="A25" s="798"/>
      <c r="B25" s="558" t="s">
        <v>1263</v>
      </c>
      <c r="C25" s="557"/>
      <c r="D25" s="586"/>
      <c r="E25" s="919"/>
      <c r="F25" s="643">
        <f>SUM(F19:F24)</f>
        <v>265528.125</v>
      </c>
      <c r="G25" s="522" t="s">
        <v>1264</v>
      </c>
      <c r="H25" s="798"/>
      <c r="I25" s="798"/>
      <c r="J25" s="798"/>
      <c r="K25" s="798"/>
      <c r="L25" s="798"/>
      <c r="M25" s="798"/>
      <c r="N25" s="798"/>
      <c r="O25" s="801"/>
      <c r="P25" s="801"/>
      <c r="Q25" s="798"/>
      <c r="R25" s="798"/>
      <c r="S25" s="798"/>
      <c r="T25" s="798"/>
      <c r="U25" s="798"/>
      <c r="V25" s="798"/>
      <c r="W25" s="798"/>
      <c r="X25" s="798"/>
      <c r="Y25" s="798"/>
      <c r="Z25" s="798"/>
      <c r="AA25" s="798"/>
      <c r="AB25" s="798"/>
      <c r="AC25" s="798"/>
      <c r="AD25" s="798"/>
    </row>
    <row r="26" ht="14.25" customHeight="1" spans="1:30" x14ac:dyDescent="0.25">
      <c r="A26" s="798"/>
      <c r="B26" s="515"/>
      <c r="C26" s="556"/>
      <c r="D26" s="586"/>
      <c r="E26" s="859"/>
      <c r="F26" s="814"/>
      <c r="G26" s="800"/>
      <c r="H26" s="798"/>
      <c r="I26" s="798"/>
      <c r="J26" s="798"/>
      <c r="K26" s="798"/>
      <c r="L26" s="798"/>
      <c r="M26" s="798"/>
      <c r="N26" s="798"/>
      <c r="O26" s="801"/>
      <c r="P26" s="801"/>
      <c r="Q26" s="798"/>
      <c r="R26" s="798"/>
      <c r="S26" s="798"/>
      <c r="T26" s="798"/>
      <c r="U26" s="798"/>
      <c r="V26" s="798"/>
      <c r="W26" s="798"/>
      <c r="X26" s="798"/>
      <c r="Y26" s="798"/>
      <c r="Z26" s="798"/>
      <c r="AA26" s="798"/>
      <c r="AB26" s="798"/>
      <c r="AC26" s="798"/>
      <c r="AD26" s="798"/>
    </row>
    <row r="27" ht="14.25" customHeight="1" spans="1:30" x14ac:dyDescent="0.25">
      <c r="A27" s="798"/>
      <c r="B27" s="924" t="s">
        <v>1265</v>
      </c>
      <c r="C27" s="842"/>
      <c r="D27" s="826"/>
      <c r="E27" s="826"/>
      <c r="F27" s="826"/>
      <c r="G27" s="800"/>
      <c r="H27" s="798"/>
      <c r="I27" s="798"/>
      <c r="J27" s="798"/>
      <c r="K27" s="798"/>
      <c r="L27" s="798"/>
      <c r="M27" s="798"/>
      <c r="N27" s="798"/>
      <c r="O27" s="801"/>
      <c r="P27" s="801"/>
      <c r="Q27" s="798"/>
      <c r="R27" s="798"/>
      <c r="S27" s="798"/>
      <c r="T27" s="798"/>
      <c r="U27" s="798"/>
      <c r="V27" s="798"/>
      <c r="W27" s="798"/>
      <c r="X27" s="798"/>
      <c r="Y27" s="798"/>
      <c r="Z27" s="798"/>
      <c r="AA27" s="798"/>
      <c r="AB27" s="798"/>
      <c r="AC27" s="798"/>
      <c r="AD27" s="798"/>
    </row>
    <row r="28" ht="14.25" customHeight="1" spans="1:30" x14ac:dyDescent="0.25">
      <c r="A28" s="798"/>
      <c r="B28" s="925" t="s">
        <v>1266</v>
      </c>
      <c r="C28" s="925"/>
      <c r="D28" s="925"/>
      <c r="E28" s="925"/>
      <c r="F28" s="925"/>
      <c r="G28" s="800"/>
      <c r="H28" s="798"/>
      <c r="I28" s="798"/>
      <c r="J28" s="798"/>
      <c r="K28" s="798"/>
      <c r="L28" s="798"/>
      <c r="M28" s="798"/>
      <c r="N28" s="798"/>
      <c r="O28" s="801"/>
      <c r="P28" s="801"/>
      <c r="Q28" s="798"/>
      <c r="R28" s="798"/>
      <c r="S28" s="798"/>
      <c r="T28" s="798"/>
      <c r="U28" s="798"/>
      <c r="V28" s="798"/>
      <c r="W28" s="798"/>
      <c r="X28" s="798"/>
      <c r="Y28" s="798"/>
      <c r="Z28" s="798"/>
      <c r="AA28" s="798"/>
      <c r="AB28" s="798"/>
      <c r="AC28" s="798"/>
      <c r="AD28" s="798"/>
    </row>
    <row r="29" ht="14.25" customHeight="1" spans="1:30" x14ac:dyDescent="0.25">
      <c r="A29" s="798"/>
      <c r="B29" s="925"/>
      <c r="C29" s="925"/>
      <c r="D29" s="925"/>
      <c r="E29" s="925"/>
      <c r="F29" s="925"/>
      <c r="G29" s="800"/>
      <c r="H29" s="798"/>
      <c r="I29" s="798"/>
      <c r="J29" s="798"/>
      <c r="K29" s="798"/>
      <c r="L29" s="798"/>
      <c r="M29" s="798"/>
      <c r="N29" s="798"/>
      <c r="O29" s="801"/>
      <c r="P29" s="801"/>
      <c r="Q29" s="798"/>
      <c r="R29" s="798"/>
      <c r="S29" s="798"/>
      <c r="T29" s="798"/>
      <c r="U29" s="798"/>
      <c r="V29" s="798"/>
      <c r="W29" s="798"/>
      <c r="X29" s="798"/>
      <c r="Y29" s="798"/>
      <c r="Z29" s="798"/>
      <c r="AA29" s="798"/>
      <c r="AB29" s="798"/>
      <c r="AC29" s="798"/>
      <c r="AD29" s="798"/>
    </row>
    <row r="30" ht="14.25" customHeight="1" spans="1:30" x14ac:dyDescent="0.25">
      <c r="A30" s="798"/>
      <c r="B30" s="925"/>
      <c r="C30" s="925"/>
      <c r="D30" s="925"/>
      <c r="E30" s="925"/>
      <c r="F30" s="925"/>
      <c r="G30" s="800"/>
      <c r="H30" s="798"/>
      <c r="I30" s="798"/>
      <c r="J30" s="798"/>
      <c r="K30" s="798"/>
      <c r="L30" s="798"/>
      <c r="M30" s="798"/>
      <c r="N30" s="798"/>
      <c r="O30" s="801"/>
      <c r="P30" s="801"/>
      <c r="Q30" s="798"/>
      <c r="R30" s="798"/>
      <c r="S30" s="798"/>
      <c r="T30" s="798"/>
      <c r="U30" s="798"/>
      <c r="V30" s="798"/>
      <c r="W30" s="798"/>
      <c r="X30" s="798"/>
      <c r="Y30" s="798"/>
      <c r="Z30" s="798"/>
      <c r="AA30" s="798"/>
      <c r="AB30" s="798"/>
      <c r="AC30" s="798"/>
      <c r="AD30" s="798"/>
    </row>
    <row r="31" ht="14.25" customHeight="1" spans="1:30" x14ac:dyDescent="0.25">
      <c r="A31" s="798"/>
      <c r="B31" s="925"/>
      <c r="C31" s="925"/>
      <c r="D31" s="925"/>
      <c r="E31" s="925"/>
      <c r="F31" s="925"/>
      <c r="G31" s="800"/>
      <c r="H31" s="798"/>
      <c r="I31" s="798"/>
      <c r="J31" s="798"/>
      <c r="K31" s="798"/>
      <c r="L31" s="798"/>
      <c r="M31" s="798"/>
      <c r="N31" s="798"/>
      <c r="O31" s="801"/>
      <c r="P31" s="801"/>
      <c r="Q31" s="798"/>
      <c r="R31" s="798"/>
      <c r="S31" s="798"/>
      <c r="T31" s="798"/>
      <c r="U31" s="798"/>
      <c r="V31" s="798"/>
      <c r="W31" s="798"/>
      <c r="X31" s="798"/>
      <c r="Y31" s="798"/>
      <c r="Z31" s="798"/>
      <c r="AA31" s="798"/>
      <c r="AB31" s="798"/>
      <c r="AC31" s="798"/>
      <c r="AD31" s="798"/>
    </row>
    <row r="32" ht="14.25" customHeight="1" spans="1:30" x14ac:dyDescent="0.25">
      <c r="A32" s="798"/>
      <c r="B32" s="925"/>
      <c r="C32" s="925"/>
      <c r="D32" s="925"/>
      <c r="E32" s="925"/>
      <c r="F32" s="925"/>
      <c r="G32" s="800"/>
      <c r="H32" s="798"/>
      <c r="I32" s="798"/>
      <c r="J32" s="798"/>
      <c r="K32" s="798"/>
      <c r="L32" s="798"/>
      <c r="M32" s="798"/>
      <c r="N32" s="798"/>
      <c r="O32" s="801"/>
      <c r="P32" s="801"/>
      <c r="Q32" s="798"/>
      <c r="R32" s="798"/>
      <c r="S32" s="798"/>
      <c r="T32" s="798"/>
      <c r="U32" s="798"/>
      <c r="V32" s="798"/>
      <c r="W32" s="798"/>
      <c r="X32" s="798"/>
      <c r="Y32" s="798"/>
      <c r="Z32" s="798"/>
      <c r="AA32" s="798"/>
      <c r="AB32" s="798"/>
      <c r="AC32" s="798"/>
      <c r="AD32" s="798"/>
    </row>
    <row r="33" ht="14.25" customHeight="1" spans="1:30" x14ac:dyDescent="0.25">
      <c r="A33" s="798"/>
      <c r="B33" s="925"/>
      <c r="C33" s="925"/>
      <c r="D33" s="925"/>
      <c r="E33" s="925"/>
      <c r="F33" s="925"/>
      <c r="G33" s="800"/>
      <c r="H33" s="798"/>
      <c r="I33" s="798"/>
      <c r="J33" s="798"/>
      <c r="K33" s="798"/>
      <c r="L33" s="798"/>
      <c r="M33" s="798"/>
      <c r="N33" s="798"/>
      <c r="O33" s="843"/>
      <c r="P33" s="801"/>
      <c r="Q33" s="798"/>
      <c r="R33" s="798"/>
      <c r="S33" s="798"/>
      <c r="T33" s="798"/>
      <c r="U33" s="798"/>
      <c r="V33" s="798"/>
      <c r="W33" s="798"/>
      <c r="X33" s="798"/>
      <c r="Y33" s="798"/>
      <c r="Z33" s="798"/>
      <c r="AA33" s="798"/>
      <c r="AB33" s="798"/>
      <c r="AC33" s="798"/>
      <c r="AD33" s="798"/>
    </row>
    <row r="34" ht="14.25" customHeight="1" spans="1:30" x14ac:dyDescent="0.25">
      <c r="A34" s="798"/>
      <c r="B34" s="925"/>
      <c r="C34" s="925"/>
      <c r="D34" s="925"/>
      <c r="E34" s="925"/>
      <c r="F34" s="925"/>
      <c r="G34" s="800"/>
      <c r="H34" s="798"/>
      <c r="I34" s="798"/>
      <c r="J34" s="798"/>
      <c r="K34" s="798"/>
      <c r="L34" s="798"/>
      <c r="M34" s="798"/>
      <c r="N34" s="798"/>
      <c r="O34" s="801"/>
      <c r="P34" s="801"/>
      <c r="Q34" s="798"/>
      <c r="R34" s="798"/>
      <c r="S34" s="798"/>
      <c r="T34" s="798"/>
      <c r="U34" s="798"/>
      <c r="V34" s="798"/>
      <c r="W34" s="798"/>
      <c r="X34" s="798"/>
      <c r="Y34" s="798"/>
      <c r="Z34" s="798"/>
      <c r="AA34" s="798"/>
      <c r="AB34" s="798"/>
      <c r="AC34" s="798"/>
      <c r="AD34" s="798"/>
    </row>
    <row r="35" ht="14.25" customHeight="1" spans="1:30" x14ac:dyDescent="0.25">
      <c r="A35" s="798"/>
      <c r="B35" s="925"/>
      <c r="C35" s="925"/>
      <c r="D35" s="925"/>
      <c r="E35" s="925"/>
      <c r="F35" s="925"/>
      <c r="G35" s="800"/>
      <c r="H35" s="798"/>
      <c r="I35" s="798"/>
      <c r="J35" s="798"/>
      <c r="K35" s="798"/>
      <c r="L35" s="798"/>
      <c r="M35" s="798"/>
      <c r="N35" s="798"/>
      <c r="O35" s="801"/>
      <c r="P35" s="801"/>
      <c r="Q35" s="798"/>
      <c r="R35" s="798"/>
      <c r="S35" s="798"/>
      <c r="T35" s="798"/>
      <c r="U35" s="798"/>
      <c r="V35" s="798"/>
      <c r="W35" s="798"/>
      <c r="X35" s="798"/>
      <c r="Y35" s="798"/>
      <c r="Z35" s="798"/>
      <c r="AA35" s="798"/>
      <c r="AB35" s="798"/>
      <c r="AC35" s="798"/>
      <c r="AD35" s="798"/>
    </row>
    <row r="36" ht="14.25" customHeight="1" spans="1:30" x14ac:dyDescent="0.25">
      <c r="A36" s="798"/>
      <c r="B36" s="798"/>
      <c r="C36" s="798"/>
      <c r="D36" s="798"/>
      <c r="E36" s="798"/>
      <c r="F36" s="798"/>
      <c r="G36" s="800"/>
      <c r="H36" s="798"/>
      <c r="I36" s="798"/>
      <c r="J36" s="798"/>
      <c r="K36" s="798"/>
      <c r="L36" s="798"/>
      <c r="M36" s="798"/>
      <c r="N36" s="798"/>
      <c r="O36" s="801"/>
      <c r="P36" s="801"/>
      <c r="Q36" s="798"/>
      <c r="R36" s="798"/>
      <c r="S36" s="798"/>
      <c r="T36" s="798"/>
      <c r="U36" s="798"/>
      <c r="V36" s="798"/>
      <c r="W36" s="798"/>
      <c r="X36" s="798"/>
      <c r="Y36" s="798"/>
      <c r="Z36" s="798"/>
      <c r="AA36" s="798"/>
      <c r="AB36" s="798"/>
      <c r="AC36" s="798"/>
      <c r="AD36" s="798"/>
    </row>
    <row r="37" ht="14.25" customHeight="1" spans="1:30" x14ac:dyDescent="0.25">
      <c r="A37" s="798"/>
      <c r="B37" s="798"/>
      <c r="C37" s="798"/>
      <c r="D37" s="798"/>
      <c r="E37" s="798"/>
      <c r="F37" s="798"/>
      <c r="G37" s="800"/>
      <c r="H37" s="798"/>
      <c r="I37" s="798"/>
      <c r="J37" s="798"/>
      <c r="K37" s="798"/>
      <c r="L37" s="798"/>
      <c r="M37" s="798"/>
      <c r="N37" s="798"/>
      <c r="O37" s="801"/>
      <c r="P37" s="801"/>
      <c r="Q37" s="798"/>
      <c r="R37" s="798"/>
      <c r="S37" s="798"/>
      <c r="T37" s="798"/>
      <c r="U37" s="798"/>
      <c r="V37" s="798"/>
      <c r="W37" s="798"/>
      <c r="X37" s="798"/>
      <c r="Y37" s="798"/>
      <c r="Z37" s="798"/>
      <c r="AA37" s="798"/>
      <c r="AB37" s="798"/>
      <c r="AC37" s="798"/>
      <c r="AD37" s="798"/>
    </row>
    <row r="38" ht="14.25" customHeight="1" spans="1:30" x14ac:dyDescent="0.25">
      <c r="A38" s="798"/>
      <c r="B38" s="798"/>
      <c r="C38" s="798"/>
      <c r="D38" s="798"/>
      <c r="E38" s="798"/>
      <c r="F38" s="798"/>
      <c r="G38" s="800"/>
      <c r="H38" s="798"/>
      <c r="I38" s="798"/>
      <c r="J38" s="798"/>
      <c r="K38" s="798"/>
      <c r="L38" s="798"/>
      <c r="M38" s="798"/>
      <c r="N38" s="798"/>
      <c r="O38" s="801"/>
      <c r="P38" s="801"/>
      <c r="Q38" s="798"/>
      <c r="R38" s="798"/>
      <c r="S38" s="798"/>
      <c r="T38" s="798"/>
      <c r="U38" s="798"/>
      <c r="V38" s="798"/>
      <c r="W38" s="798"/>
      <c r="X38" s="798"/>
      <c r="Y38" s="798"/>
      <c r="Z38" s="798"/>
      <c r="AA38" s="798"/>
      <c r="AB38" s="798"/>
      <c r="AC38" s="798"/>
      <c r="AD38" s="798"/>
    </row>
    <row r="39" ht="14.25" customHeight="1" spans="1:30" x14ac:dyDescent="0.25">
      <c r="A39" s="798"/>
      <c r="B39" s="798"/>
      <c r="C39" s="798"/>
      <c r="D39" s="828" t="s">
        <v>1267</v>
      </c>
      <c r="E39" s="798"/>
      <c r="F39" s="798"/>
      <c r="G39" s="800"/>
      <c r="H39" s="798"/>
      <c r="I39" s="798"/>
      <c r="J39" s="798"/>
      <c r="K39" s="798"/>
      <c r="L39" s="798"/>
      <c r="M39" s="798"/>
      <c r="N39" s="798"/>
      <c r="O39" s="801"/>
      <c r="P39" s="801"/>
      <c r="Q39" s="844"/>
      <c r="R39" s="798"/>
      <c r="S39" s="798"/>
      <c r="T39" s="798"/>
      <c r="U39" s="798"/>
      <c r="V39" s="798"/>
      <c r="W39" s="798"/>
      <c r="X39" s="798"/>
      <c r="Y39" s="798"/>
      <c r="Z39" s="798"/>
      <c r="AA39" s="798"/>
      <c r="AB39" s="798"/>
      <c r="AC39" s="798"/>
      <c r="AD39" s="798"/>
    </row>
    <row r="40" ht="14.25" customHeight="1" spans="1:30" x14ac:dyDescent="0.25">
      <c r="A40" s="798"/>
      <c r="B40" s="798"/>
      <c r="C40" s="798"/>
      <c r="D40" s="926" t="s">
        <v>1268</v>
      </c>
      <c r="E40" s="798"/>
      <c r="F40" s="798"/>
      <c r="G40" s="800"/>
      <c r="H40" s="798"/>
      <c r="I40" s="798"/>
      <c r="J40" s="798"/>
      <c r="K40" s="798"/>
      <c r="L40" s="798"/>
      <c r="M40" s="798"/>
      <c r="N40" s="798"/>
      <c r="O40" s="801"/>
      <c r="P40" s="801"/>
      <c r="Q40" s="798"/>
      <c r="R40" s="798"/>
      <c r="S40" s="798"/>
      <c r="T40" s="798"/>
      <c r="U40" s="798"/>
      <c r="V40" s="798"/>
      <c r="W40" s="798"/>
      <c r="X40" s="798"/>
      <c r="Y40" s="798"/>
      <c r="Z40" s="798"/>
      <c r="AA40" s="798"/>
      <c r="AB40" s="798"/>
      <c r="AC40" s="798"/>
      <c r="AD40" s="798"/>
    </row>
    <row r="41" ht="14.25" customHeight="1" spans="1:30" x14ac:dyDescent="0.25">
      <c r="A41" s="798"/>
      <c r="B41" s="798"/>
      <c r="C41" s="798"/>
      <c r="D41" s="926" t="s">
        <v>1269</v>
      </c>
      <c r="E41" s="798"/>
      <c r="F41" s="798"/>
      <c r="G41" s="798"/>
      <c r="H41" s="798"/>
      <c r="I41" s="798"/>
      <c r="J41" s="798"/>
      <c r="K41" s="798"/>
      <c r="L41" s="798"/>
      <c r="M41" s="798"/>
      <c r="N41" s="798"/>
      <c r="O41" s="801"/>
      <c r="P41" s="801"/>
      <c r="Q41" s="798"/>
      <c r="R41" s="798"/>
      <c r="S41" s="798"/>
      <c r="T41" s="798"/>
      <c r="U41" s="798"/>
      <c r="V41" s="798"/>
      <c r="W41" s="798"/>
      <c r="X41" s="798"/>
      <c r="Y41" s="798"/>
      <c r="Z41" s="798"/>
      <c r="AA41" s="798"/>
      <c r="AB41" s="798"/>
      <c r="AC41" s="798"/>
      <c r="AD41" s="798"/>
    </row>
    <row r="42" ht="14.25" customHeight="1" spans="1:30" x14ac:dyDescent="0.25">
      <c r="A42" s="798"/>
      <c r="B42" s="798"/>
      <c r="C42" s="798"/>
      <c r="D42" s="926" t="s">
        <v>1270</v>
      </c>
      <c r="E42" s="798"/>
      <c r="F42" s="798"/>
      <c r="G42" s="798"/>
      <c r="H42" s="798"/>
      <c r="I42" s="798"/>
      <c r="J42" s="798"/>
      <c r="K42" s="798"/>
      <c r="L42" s="798"/>
      <c r="M42" s="798"/>
      <c r="N42" s="798"/>
      <c r="O42" s="801"/>
      <c r="P42" s="801"/>
      <c r="Q42" s="798"/>
      <c r="R42" s="798"/>
      <c r="S42" s="798"/>
      <c r="T42" s="798"/>
      <c r="U42" s="798"/>
      <c r="V42" s="798"/>
      <c r="W42" s="798"/>
      <c r="X42" s="798"/>
      <c r="Y42" s="798"/>
      <c r="Z42" s="798"/>
      <c r="AA42" s="798"/>
      <c r="AB42" s="798"/>
      <c r="AC42" s="798"/>
      <c r="AD42" s="798"/>
    </row>
    <row r="43" ht="14.25" customHeight="1" spans="1:30" x14ac:dyDescent="0.25">
      <c r="A43" s="798"/>
      <c r="B43" s="798"/>
      <c r="C43" s="798"/>
      <c r="D43" s="474" t="s">
        <v>1271</v>
      </c>
      <c r="E43" s="798"/>
      <c r="F43" s="798"/>
      <c r="G43" s="515"/>
      <c r="H43" s="798"/>
      <c r="I43" s="798"/>
      <c r="J43" s="798"/>
      <c r="K43" s="798"/>
      <c r="L43" s="798"/>
      <c r="M43" s="798"/>
      <c r="N43" s="798"/>
      <c r="O43" s="801"/>
      <c r="P43" s="801"/>
      <c r="Q43" s="798"/>
      <c r="R43" s="798"/>
      <c r="S43" s="798"/>
      <c r="T43" s="798"/>
      <c r="U43" s="798"/>
      <c r="V43" s="798"/>
      <c r="W43" s="798"/>
      <c r="X43" s="798"/>
      <c r="Y43" s="798"/>
      <c r="Z43" s="798"/>
      <c r="AA43" s="798"/>
      <c r="AB43" s="798"/>
      <c r="AC43" s="798"/>
      <c r="AD43" s="798"/>
    </row>
    <row r="44" ht="14.25" customHeight="1" spans="1:30" x14ac:dyDescent="0.25">
      <c r="A44" s="798"/>
      <c r="B44" s="798"/>
      <c r="C44" s="798"/>
      <c r="D44" s="474" t="s">
        <v>1272</v>
      </c>
      <c r="E44" s="798"/>
      <c r="F44" s="798"/>
      <c r="G44" s="515"/>
      <c r="H44" s="798"/>
      <c r="I44" s="798"/>
      <c r="J44" s="798"/>
      <c r="K44" s="798"/>
      <c r="L44" s="798"/>
      <c r="M44" s="798"/>
      <c r="N44" s="798"/>
      <c r="O44" s="801"/>
      <c r="P44" s="801"/>
      <c r="Q44" s="798"/>
      <c r="R44" s="798"/>
      <c r="S44" s="798"/>
      <c r="T44" s="798"/>
      <c r="U44" s="798"/>
      <c r="V44" s="798"/>
      <c r="W44" s="798"/>
      <c r="X44" s="798"/>
      <c r="Y44" s="798"/>
      <c r="Z44" s="798"/>
      <c r="AA44" s="798"/>
      <c r="AB44" s="798"/>
      <c r="AC44" s="798"/>
      <c r="AD44" s="798"/>
    </row>
    <row r="45" ht="14.25" customHeight="1" spans="1:30" x14ac:dyDescent="0.25">
      <c r="A45" s="798"/>
      <c r="B45" s="798"/>
      <c r="C45" s="798"/>
      <c r="D45" s="474" t="s">
        <v>1273</v>
      </c>
      <c r="E45" s="798"/>
      <c r="F45" s="798"/>
      <c r="G45" s="515"/>
      <c r="H45" s="798"/>
      <c r="I45" s="798"/>
      <c r="J45" s="798"/>
      <c r="K45" s="798"/>
      <c r="L45" s="798"/>
      <c r="M45" s="798"/>
      <c r="N45" s="798"/>
      <c r="O45" s="801"/>
      <c r="P45" s="801"/>
      <c r="Q45" s="798"/>
      <c r="R45" s="798"/>
      <c r="S45" s="798"/>
      <c r="T45" s="798"/>
      <c r="U45" s="798"/>
      <c r="V45" s="798"/>
      <c r="W45" s="798"/>
      <c r="X45" s="798"/>
      <c r="Y45" s="798"/>
      <c r="Z45" s="798"/>
      <c r="AA45" s="798"/>
      <c r="AB45" s="798"/>
      <c r="AC45" s="798"/>
      <c r="AD45" s="798"/>
    </row>
    <row r="46" ht="14.25" customHeight="1" spans="1:30" x14ac:dyDescent="0.25">
      <c r="A46" s="798"/>
      <c r="B46" s="798"/>
      <c r="C46" s="798"/>
      <c r="D46" s="474" t="s">
        <v>1274</v>
      </c>
      <c r="E46" s="798"/>
      <c r="F46" s="798"/>
      <c r="G46" s="515"/>
      <c r="H46" s="798"/>
      <c r="I46" s="798"/>
      <c r="J46" s="798"/>
      <c r="K46" s="798"/>
      <c r="L46" s="798"/>
      <c r="M46" s="798"/>
      <c r="N46" s="798"/>
      <c r="O46" s="801"/>
      <c r="P46" s="801"/>
      <c r="Q46" s="798"/>
      <c r="R46" s="798"/>
      <c r="S46" s="798"/>
      <c r="T46" s="798"/>
      <c r="U46" s="798"/>
      <c r="V46" s="798"/>
      <c r="W46" s="798"/>
      <c r="X46" s="798"/>
      <c r="Y46" s="798"/>
      <c r="Z46" s="798"/>
      <c r="AA46" s="798"/>
      <c r="AB46" s="798"/>
      <c r="AC46" s="798"/>
      <c r="AD46" s="798"/>
    </row>
    <row r="47" ht="14.25" customHeight="1" spans="1:30" x14ac:dyDescent="0.25">
      <c r="A47" s="798"/>
      <c r="B47" s="798"/>
      <c r="C47" s="798"/>
      <c r="D47" s="474" t="s">
        <v>1275</v>
      </c>
      <c r="E47" s="798"/>
      <c r="F47" s="798"/>
      <c r="G47" s="515"/>
      <c r="H47" s="798"/>
      <c r="I47" s="798"/>
      <c r="J47" s="798"/>
      <c r="K47" s="798"/>
      <c r="L47" s="798"/>
      <c r="M47" s="798"/>
      <c r="N47" s="798"/>
      <c r="O47" s="801"/>
      <c r="P47" s="801"/>
      <c r="Q47" s="798"/>
      <c r="R47" s="798"/>
      <c r="S47" s="798"/>
      <c r="T47" s="798"/>
      <c r="U47" s="798"/>
      <c r="V47" s="798"/>
      <c r="W47" s="798"/>
      <c r="X47" s="798"/>
      <c r="Y47" s="798"/>
      <c r="Z47" s="798"/>
      <c r="AA47" s="798"/>
      <c r="AB47" s="798"/>
      <c r="AC47" s="798"/>
      <c r="AD47" s="798"/>
    </row>
    <row r="48" ht="14.25" customHeight="1" spans="1:30" x14ac:dyDescent="0.25">
      <c r="A48" s="798"/>
      <c r="B48" s="798"/>
      <c r="C48" s="798"/>
      <c r="D48" s="474" t="s">
        <v>1276</v>
      </c>
      <c r="E48" s="798"/>
      <c r="F48" s="798"/>
      <c r="G48" s="515"/>
      <c r="H48" s="798"/>
      <c r="I48" s="798"/>
      <c r="J48" s="798"/>
      <c r="K48" s="798"/>
      <c r="L48" s="798"/>
      <c r="M48" s="798"/>
      <c r="N48" s="798"/>
      <c r="O48" s="801"/>
      <c r="P48" s="801"/>
      <c r="Q48" s="798"/>
      <c r="R48" s="798"/>
      <c r="S48" s="798"/>
      <c r="T48" s="798"/>
      <c r="U48" s="798"/>
      <c r="V48" s="798"/>
      <c r="W48" s="798"/>
      <c r="X48" s="798"/>
      <c r="Y48" s="798"/>
      <c r="Z48" s="798"/>
      <c r="AA48" s="798"/>
      <c r="AB48" s="798"/>
      <c r="AC48" s="798"/>
      <c r="AD48" s="798"/>
    </row>
    <row r="49" ht="14.25" customHeight="1" spans="1:30" x14ac:dyDescent="0.25">
      <c r="A49" s="798"/>
      <c r="B49" s="798"/>
      <c r="C49" s="798"/>
      <c r="D49" s="474" t="s">
        <v>1277</v>
      </c>
      <c r="E49" s="798"/>
      <c r="F49" s="798"/>
      <c r="G49" s="515"/>
      <c r="H49" s="798"/>
      <c r="I49" s="798"/>
      <c r="J49" s="798"/>
      <c r="K49" s="798"/>
      <c r="L49" s="798"/>
      <c r="M49" s="798"/>
      <c r="N49" s="798"/>
      <c r="O49" s="801"/>
      <c r="P49" s="801"/>
      <c r="Q49" s="798"/>
      <c r="R49" s="798"/>
      <c r="S49" s="798"/>
      <c r="T49" s="798"/>
      <c r="U49" s="798"/>
      <c r="V49" s="798"/>
      <c r="W49" s="798"/>
      <c r="X49" s="798"/>
      <c r="Y49" s="798"/>
      <c r="Z49" s="798"/>
      <c r="AA49" s="798"/>
      <c r="AB49" s="798"/>
      <c r="AC49" s="798"/>
      <c r="AD49" s="798"/>
    </row>
    <row r="50" ht="14.25" customHeight="1" spans="1:30" x14ac:dyDescent="0.25">
      <c r="A50" s="798"/>
      <c r="B50" s="798"/>
      <c r="C50" s="798"/>
      <c r="D50" s="474" t="s">
        <v>1278</v>
      </c>
      <c r="E50" s="798"/>
      <c r="F50" s="798"/>
      <c r="G50" s="515"/>
      <c r="H50" s="798"/>
      <c r="I50" s="798"/>
      <c r="J50" s="798"/>
      <c r="K50" s="798"/>
      <c r="L50" s="798"/>
      <c r="M50" s="798"/>
      <c r="N50" s="798"/>
      <c r="O50" s="801"/>
      <c r="P50" s="801"/>
      <c r="Q50" s="798"/>
      <c r="R50" s="798"/>
      <c r="S50" s="798"/>
      <c r="T50" s="798"/>
      <c r="U50" s="798"/>
      <c r="V50" s="798"/>
      <c r="W50" s="798"/>
      <c r="X50" s="798"/>
      <c r="Y50" s="798"/>
      <c r="Z50" s="798"/>
      <c r="AA50" s="798"/>
      <c r="AB50" s="798"/>
      <c r="AC50" s="798"/>
      <c r="AD50" s="798"/>
    </row>
    <row r="51" ht="14.25" customHeight="1" spans="1:30" x14ac:dyDescent="0.25">
      <c r="A51" s="798"/>
      <c r="B51" s="798"/>
      <c r="C51" s="798"/>
      <c r="D51" s="474" t="s">
        <v>1279</v>
      </c>
      <c r="E51" s="798"/>
      <c r="F51" s="798"/>
      <c r="G51" s="515"/>
      <c r="H51" s="798"/>
      <c r="I51" s="798"/>
      <c r="J51" s="798"/>
      <c r="K51" s="798"/>
      <c r="L51" s="798"/>
      <c r="M51" s="798"/>
      <c r="N51" s="798"/>
      <c r="O51" s="801"/>
      <c r="P51" s="801"/>
      <c r="Q51" s="798"/>
      <c r="R51" s="798"/>
      <c r="S51" s="798"/>
      <c r="T51" s="798"/>
      <c r="U51" s="798"/>
      <c r="V51" s="798"/>
      <c r="W51" s="798"/>
      <c r="X51" s="798"/>
      <c r="Y51" s="798"/>
      <c r="Z51" s="798"/>
      <c r="AA51" s="798"/>
      <c r="AB51" s="798"/>
      <c r="AC51" s="798"/>
      <c r="AD51" s="798"/>
    </row>
    <row r="52" ht="14.25" customHeight="1" spans="1:30" x14ac:dyDescent="0.25">
      <c r="A52" s="798"/>
      <c r="B52" s="798"/>
      <c r="C52" s="798"/>
      <c r="D52" s="926" t="s">
        <v>1280</v>
      </c>
      <c r="E52" s="798"/>
      <c r="F52" s="798"/>
      <c r="G52" s="515"/>
      <c r="H52" s="798"/>
      <c r="I52" s="798"/>
      <c r="J52" s="798"/>
      <c r="K52" s="798"/>
      <c r="L52" s="798"/>
      <c r="M52" s="798"/>
      <c r="N52" s="798"/>
      <c r="O52" s="801"/>
      <c r="P52" s="801"/>
      <c r="Q52" s="798"/>
      <c r="R52" s="798"/>
      <c r="S52" s="798"/>
      <c r="T52" s="798"/>
      <c r="U52" s="798"/>
      <c r="V52" s="798"/>
      <c r="W52" s="798"/>
      <c r="X52" s="798"/>
      <c r="Y52" s="798"/>
      <c r="Z52" s="798"/>
      <c r="AA52" s="798"/>
      <c r="AB52" s="798"/>
      <c r="AC52" s="798"/>
      <c r="AD52" s="798"/>
    </row>
    <row r="53" ht="14.25" customHeight="1" spans="1:30" x14ac:dyDescent="0.25">
      <c r="A53" s="798"/>
      <c r="B53" s="798"/>
      <c r="C53" s="798"/>
      <c r="D53" s="798" t="s">
        <v>1281</v>
      </c>
      <c r="E53" s="798"/>
      <c r="F53" s="798"/>
      <c r="G53" s="515"/>
      <c r="H53" s="798"/>
      <c r="I53" s="798"/>
      <c r="J53" s="798"/>
      <c r="K53" s="798"/>
      <c r="L53" s="798"/>
      <c r="M53" s="798"/>
      <c r="N53" s="798"/>
      <c r="O53" s="801"/>
      <c r="P53" s="801"/>
      <c r="Q53" s="798"/>
      <c r="R53" s="798"/>
      <c r="S53" s="798"/>
      <c r="T53" s="798"/>
      <c r="U53" s="798"/>
      <c r="V53" s="798"/>
      <c r="W53" s="798"/>
      <c r="X53" s="798"/>
      <c r="Y53" s="798"/>
      <c r="Z53" s="798"/>
      <c r="AA53" s="798"/>
      <c r="AB53" s="798"/>
      <c r="AC53" s="798"/>
      <c r="AD53" s="798"/>
    </row>
    <row r="54" ht="14.25" customHeight="1" spans="1:30" x14ac:dyDescent="0.25">
      <c r="A54" s="798"/>
      <c r="B54" s="515"/>
      <c r="C54" s="556"/>
      <c r="D54" s="556"/>
      <c r="E54" s="556"/>
      <c r="F54" s="556"/>
      <c r="G54" s="515"/>
      <c r="H54" s="798"/>
      <c r="I54" s="798"/>
      <c r="J54" s="798"/>
      <c r="K54" s="798"/>
      <c r="L54" s="798"/>
      <c r="M54" s="798"/>
      <c r="N54" s="798"/>
      <c r="O54" s="801"/>
      <c r="P54" s="801"/>
      <c r="Q54" s="798"/>
      <c r="R54" s="798"/>
      <c r="S54" s="798"/>
      <c r="T54" s="798"/>
      <c r="U54" s="798"/>
      <c r="V54" s="798"/>
      <c r="W54" s="798"/>
      <c r="X54" s="798"/>
      <c r="Y54" s="798"/>
      <c r="Z54" s="798"/>
      <c r="AA54" s="798"/>
      <c r="AB54" s="798"/>
      <c r="AC54" s="798"/>
      <c r="AD54" s="798"/>
    </row>
    <row r="55" ht="14.25" customHeight="1" spans="1:30" x14ac:dyDescent="0.25">
      <c r="A55" s="798"/>
      <c r="B55" s="515"/>
      <c r="C55" s="556"/>
      <c r="D55" s="556"/>
      <c r="E55" s="556"/>
      <c r="F55" s="556"/>
      <c r="G55" s="515"/>
      <c r="H55" s="798"/>
      <c r="I55" s="798"/>
      <c r="J55" s="798"/>
      <c r="K55" s="798"/>
      <c r="L55" s="798"/>
      <c r="M55" s="798"/>
      <c r="N55" s="798"/>
      <c r="O55" s="801"/>
      <c r="P55" s="801"/>
      <c r="Q55" s="798"/>
      <c r="R55" s="798"/>
      <c r="S55" s="798"/>
      <c r="T55" s="798"/>
      <c r="U55" s="798"/>
      <c r="V55" s="798"/>
      <c r="W55" s="798"/>
      <c r="X55" s="798"/>
      <c r="Y55" s="798"/>
      <c r="Z55" s="798"/>
      <c r="AA55" s="798"/>
      <c r="AB55" s="798"/>
      <c r="AC55" s="798"/>
      <c r="AD55" s="798"/>
    </row>
    <row r="56" ht="14.25" customHeight="1" spans="1:30" x14ac:dyDescent="0.25">
      <c r="A56" s="798"/>
      <c r="B56" s="515"/>
      <c r="C56" s="556"/>
      <c r="D56" s="556"/>
      <c r="E56" s="556"/>
      <c r="F56" s="556"/>
      <c r="G56" s="515"/>
      <c r="H56" s="798"/>
      <c r="I56" s="798"/>
      <c r="J56" s="798"/>
      <c r="K56" s="798"/>
      <c r="L56" s="798"/>
      <c r="M56" s="798"/>
      <c r="N56" s="798"/>
      <c r="O56" s="801"/>
      <c r="P56" s="801"/>
      <c r="Q56" s="798"/>
      <c r="R56" s="798"/>
      <c r="S56" s="798"/>
      <c r="T56" s="798"/>
      <c r="U56" s="798"/>
      <c r="V56" s="798"/>
      <c r="W56" s="798"/>
      <c r="X56" s="798"/>
      <c r="Y56" s="798"/>
      <c r="Z56" s="798"/>
      <c r="AA56" s="798"/>
      <c r="AB56" s="798"/>
      <c r="AC56" s="798"/>
      <c r="AD56" s="798"/>
    </row>
    <row r="57" ht="14.25" customHeight="1" spans="1:30" x14ac:dyDescent="0.25">
      <c r="A57" s="798"/>
      <c r="B57" s="515"/>
      <c r="C57" s="556"/>
      <c r="D57" s="556"/>
      <c r="E57" s="556"/>
      <c r="F57" s="556"/>
      <c r="G57" s="515"/>
      <c r="H57" s="798"/>
      <c r="I57" s="798"/>
      <c r="J57" s="798"/>
      <c r="K57" s="798"/>
      <c r="L57" s="798"/>
      <c r="M57" s="798"/>
      <c r="N57" s="798"/>
      <c r="O57" s="801"/>
      <c r="P57" s="801"/>
      <c r="Q57" s="798"/>
      <c r="R57" s="798"/>
      <c r="S57" s="798"/>
      <c r="T57" s="798"/>
      <c r="U57" s="798"/>
      <c r="V57" s="798"/>
      <c r="W57" s="798"/>
      <c r="X57" s="798"/>
      <c r="Y57" s="798"/>
      <c r="Z57" s="798"/>
      <c r="AA57" s="798"/>
      <c r="AB57" s="798"/>
      <c r="AC57" s="798"/>
      <c r="AD57" s="798"/>
    </row>
    <row r="58" ht="14.25" customHeight="1" spans="1:30" x14ac:dyDescent="0.25">
      <c r="A58" s="798"/>
      <c r="B58" s="515"/>
      <c r="C58" s="556"/>
      <c r="D58" s="556"/>
      <c r="E58" s="556"/>
      <c r="F58" s="556"/>
      <c r="G58" s="515"/>
      <c r="H58" s="798"/>
      <c r="I58" s="798"/>
      <c r="J58" s="798"/>
      <c r="K58" s="798"/>
      <c r="L58" s="798"/>
      <c r="M58" s="798"/>
      <c r="N58" s="798"/>
      <c r="O58" s="801"/>
      <c r="P58" s="801"/>
      <c r="Q58" s="798"/>
      <c r="R58" s="798"/>
      <c r="S58" s="798"/>
      <c r="T58" s="798"/>
      <c r="U58" s="798"/>
      <c r="V58" s="798"/>
      <c r="W58" s="798"/>
      <c r="X58" s="798"/>
      <c r="Y58" s="798"/>
      <c r="Z58" s="798"/>
      <c r="AA58" s="798"/>
      <c r="AB58" s="798"/>
      <c r="AC58" s="798"/>
      <c r="AD58" s="798"/>
    </row>
    <row r="59" ht="14.25" customHeight="1" spans="1:30" x14ac:dyDescent="0.25">
      <c r="A59" s="798"/>
      <c r="B59" s="515"/>
      <c r="C59" s="556"/>
      <c r="D59" s="556"/>
      <c r="E59" s="556"/>
      <c r="F59" s="556"/>
      <c r="G59" s="515"/>
      <c r="H59" s="798"/>
      <c r="I59" s="798"/>
      <c r="J59" s="798"/>
      <c r="K59" s="798"/>
      <c r="L59" s="798"/>
      <c r="M59" s="798"/>
      <c r="N59" s="798"/>
      <c r="O59" s="801"/>
      <c r="P59" s="801"/>
      <c r="Q59" s="798"/>
      <c r="R59" s="798"/>
      <c r="S59" s="798"/>
      <c r="T59" s="798"/>
      <c r="U59" s="798"/>
      <c r="V59" s="798"/>
      <c r="W59" s="798"/>
      <c r="X59" s="798"/>
      <c r="Y59" s="798"/>
      <c r="Z59" s="798"/>
      <c r="AA59" s="798"/>
      <c r="AB59" s="798"/>
      <c r="AC59" s="798"/>
      <c r="AD59" s="798"/>
    </row>
    <row r="60" ht="14.25" customHeight="1" spans="1:30" x14ac:dyDescent="0.25">
      <c r="A60" s="798"/>
      <c r="B60" s="515"/>
      <c r="C60" s="556"/>
      <c r="D60" s="556"/>
      <c r="E60" s="556"/>
      <c r="F60" s="556"/>
      <c r="G60" s="515"/>
      <c r="H60" s="798"/>
      <c r="I60" s="798"/>
      <c r="J60" s="798"/>
      <c r="K60" s="798"/>
      <c r="L60" s="798"/>
      <c r="M60" s="798"/>
      <c r="N60" s="798"/>
      <c r="O60" s="801"/>
      <c r="P60" s="801"/>
      <c r="Q60" s="798"/>
      <c r="R60" s="798"/>
      <c r="S60" s="798"/>
      <c r="T60" s="798"/>
      <c r="U60" s="798"/>
      <c r="V60" s="798"/>
      <c r="W60" s="798"/>
      <c r="X60" s="798"/>
      <c r="Y60" s="798"/>
      <c r="Z60" s="798"/>
      <c r="AA60" s="798"/>
      <c r="AB60" s="798"/>
      <c r="AC60" s="798"/>
      <c r="AD60" s="798"/>
    </row>
    <row r="61" ht="14.25" customHeight="1" spans="1:30" x14ac:dyDescent="0.25">
      <c r="A61" s="798"/>
      <c r="B61" s="515"/>
      <c r="C61" s="556"/>
      <c r="D61" s="556"/>
      <c r="E61" s="556"/>
      <c r="F61" s="556"/>
      <c r="G61" s="515"/>
      <c r="H61" s="798"/>
      <c r="I61" s="798"/>
      <c r="J61" s="798"/>
      <c r="K61" s="798"/>
      <c r="L61" s="798"/>
      <c r="M61" s="798"/>
      <c r="N61" s="798"/>
      <c r="O61" s="801"/>
      <c r="P61" s="801"/>
      <c r="Q61" s="798"/>
      <c r="R61" s="798"/>
      <c r="S61" s="798"/>
      <c r="T61" s="798"/>
      <c r="U61" s="798"/>
      <c r="V61" s="798"/>
      <c r="W61" s="798"/>
      <c r="X61" s="798"/>
      <c r="Y61" s="798"/>
      <c r="Z61" s="798"/>
      <c r="AA61" s="798"/>
      <c r="AB61" s="798"/>
      <c r="AC61" s="798"/>
      <c r="AD61" s="798"/>
    </row>
    <row r="62" ht="14.25" customHeight="1" spans="1:30" x14ac:dyDescent="0.25">
      <c r="A62" s="798"/>
      <c r="B62" s="515"/>
      <c r="C62" s="556"/>
      <c r="D62" s="556"/>
      <c r="E62" s="556"/>
      <c r="F62" s="556"/>
      <c r="G62" s="515"/>
      <c r="H62" s="798"/>
      <c r="I62" s="798"/>
      <c r="J62" s="798"/>
      <c r="K62" s="798"/>
      <c r="L62" s="798"/>
      <c r="M62" s="798"/>
      <c r="N62" s="798"/>
      <c r="O62" s="801"/>
      <c r="P62" s="801"/>
      <c r="Q62" s="798"/>
      <c r="R62" s="798"/>
      <c r="S62" s="798"/>
      <c r="T62" s="798"/>
      <c r="U62" s="798"/>
      <c r="V62" s="798"/>
      <c r="W62" s="798"/>
      <c r="X62" s="798"/>
      <c r="Y62" s="798"/>
      <c r="Z62" s="798"/>
      <c r="AA62" s="798"/>
      <c r="AB62" s="798"/>
      <c r="AC62" s="798"/>
      <c r="AD62" s="798"/>
    </row>
    <row r="63" ht="14.25" customHeight="1" spans="1:30" x14ac:dyDescent="0.25">
      <c r="A63" s="798"/>
      <c r="B63" s="828"/>
      <c r="C63" s="842"/>
      <c r="D63" s="826"/>
      <c r="E63" s="826"/>
      <c r="F63" s="826"/>
      <c r="G63" s="798"/>
      <c r="H63" s="798"/>
      <c r="I63" s="798"/>
      <c r="J63" s="798"/>
      <c r="K63" s="798"/>
      <c r="L63" s="798"/>
      <c r="M63" s="798"/>
      <c r="N63" s="798"/>
      <c r="O63" s="801"/>
      <c r="P63" s="801"/>
      <c r="Q63" s="798"/>
      <c r="R63" s="798"/>
      <c r="S63" s="798"/>
      <c r="T63" s="798"/>
      <c r="U63" s="798"/>
      <c r="V63" s="798"/>
      <c r="W63" s="798"/>
      <c r="X63" s="798"/>
      <c r="Y63" s="798"/>
      <c r="Z63" s="798"/>
      <c r="AA63" s="798"/>
      <c r="AB63" s="798"/>
      <c r="AC63" s="798"/>
      <c r="AD63" s="798"/>
    </row>
    <row r="64" ht="9" customHeight="1" spans="1:30" x14ac:dyDescent="0.25">
      <c r="A64" s="798"/>
      <c r="B64" s="179"/>
      <c r="C64" s="860"/>
      <c r="D64" s="815"/>
      <c r="E64" s="815"/>
      <c r="F64" s="815"/>
      <c r="G64" s="818"/>
      <c r="H64" s="818"/>
      <c r="I64" s="179"/>
      <c r="J64" s="179"/>
      <c r="K64" s="798"/>
      <c r="L64" s="798"/>
      <c r="M64" s="798"/>
      <c r="N64" s="798"/>
      <c r="O64" s="801"/>
      <c r="P64" s="801"/>
      <c r="Q64" s="798"/>
      <c r="R64" s="798"/>
      <c r="S64" s="798"/>
      <c r="T64" s="798"/>
      <c r="U64" s="798"/>
      <c r="V64" s="798"/>
      <c r="W64" s="798"/>
      <c r="X64" s="798"/>
      <c r="Y64" s="798"/>
      <c r="Z64" s="798"/>
      <c r="AA64" s="798"/>
      <c r="AB64" s="798"/>
      <c r="AC64" s="798"/>
      <c r="AD64" s="798"/>
    </row>
    <row r="65" ht="14.25" customHeight="1" spans="1:30" x14ac:dyDescent="0.25">
      <c r="A65" s="798"/>
      <c r="B65" s="498"/>
      <c r="C65" s="498"/>
      <c r="D65" s="515"/>
      <c r="E65" s="515"/>
      <c r="F65" s="515"/>
      <c r="G65" s="515"/>
      <c r="H65" s="515"/>
      <c r="I65" s="179"/>
      <c r="J65" s="179"/>
      <c r="K65" s="798"/>
      <c r="L65" s="798"/>
      <c r="M65" s="798"/>
      <c r="N65" s="798"/>
      <c r="O65" s="801"/>
      <c r="P65" s="801"/>
      <c r="Q65" s="798"/>
      <c r="R65" s="798"/>
      <c r="S65" s="798"/>
      <c r="T65" s="798"/>
      <c r="U65" s="798"/>
      <c r="V65" s="798"/>
      <c r="W65" s="798"/>
      <c r="X65" s="798"/>
      <c r="Y65" s="798"/>
      <c r="Z65" s="798"/>
      <c r="AA65" s="798"/>
      <c r="AB65" s="798"/>
      <c r="AC65" s="798"/>
      <c r="AD65" s="798"/>
    </row>
    <row r="66" ht="14.25" customHeight="1" spans="1:30" x14ac:dyDescent="0.25">
      <c r="A66" s="798"/>
      <c r="B66" s="857"/>
      <c r="C66" s="803"/>
      <c r="D66" s="803"/>
      <c r="E66" s="803"/>
      <c r="F66" s="803"/>
      <c r="G66" s="857"/>
      <c r="H66" s="857"/>
      <c r="I66" s="179"/>
      <c r="J66" s="179"/>
      <c r="K66" s="798"/>
      <c r="L66" s="798"/>
      <c r="M66" s="798"/>
      <c r="N66" s="798"/>
      <c r="O66" s="801"/>
      <c r="P66" s="801"/>
      <c r="Q66" s="798"/>
      <c r="R66" s="798"/>
      <c r="S66" s="798"/>
      <c r="T66" s="798"/>
      <c r="U66" s="798"/>
      <c r="V66" s="798"/>
      <c r="W66" s="798"/>
      <c r="X66" s="798"/>
      <c r="Y66" s="798"/>
      <c r="Z66" s="798"/>
      <c r="AA66" s="798"/>
      <c r="AB66" s="798"/>
      <c r="AC66" s="798"/>
      <c r="AD66" s="798"/>
    </row>
    <row r="67" ht="14.25" customHeight="1" spans="1:30" x14ac:dyDescent="0.25">
      <c r="A67" s="798"/>
      <c r="B67" s="849"/>
      <c r="C67" s="860"/>
      <c r="D67" s="815"/>
      <c r="E67" s="815"/>
      <c r="F67" s="815"/>
      <c r="G67" s="818"/>
      <c r="H67" s="862"/>
      <c r="I67" s="179"/>
      <c r="J67" s="179"/>
      <c r="K67" s="798"/>
      <c r="L67" s="798"/>
      <c r="M67" s="798"/>
      <c r="N67" s="798"/>
      <c r="O67" s="801"/>
      <c r="P67" s="801"/>
      <c r="Q67" s="798"/>
      <c r="R67" s="798"/>
      <c r="S67" s="798"/>
      <c r="T67" s="798"/>
      <c r="U67" s="798"/>
      <c r="V67" s="798"/>
      <c r="W67" s="798"/>
      <c r="X67" s="798"/>
      <c r="Y67" s="798"/>
      <c r="Z67" s="798"/>
      <c r="AA67" s="798"/>
      <c r="AB67" s="798"/>
      <c r="AC67" s="798"/>
      <c r="AD67" s="798"/>
    </row>
    <row r="68" ht="14.25" customHeight="1" spans="1:30" x14ac:dyDescent="0.25">
      <c r="A68" s="798"/>
      <c r="B68" s="849"/>
      <c r="C68" s="860"/>
      <c r="D68" s="815"/>
      <c r="E68" s="815"/>
      <c r="F68" s="815"/>
      <c r="G68" s="818"/>
      <c r="H68" s="862"/>
      <c r="I68" s="179"/>
      <c r="J68" s="179"/>
      <c r="K68" s="798"/>
      <c r="L68" s="798"/>
      <c r="M68" s="798"/>
      <c r="N68" s="798"/>
      <c r="O68" s="801"/>
      <c r="P68" s="801"/>
      <c r="Q68" s="798"/>
      <c r="R68" s="798"/>
      <c r="S68" s="798"/>
      <c r="T68" s="798"/>
      <c r="U68" s="798"/>
      <c r="V68" s="798"/>
      <c r="W68" s="798"/>
      <c r="X68" s="798"/>
      <c r="Y68" s="798"/>
      <c r="Z68" s="798"/>
      <c r="AA68" s="798"/>
      <c r="AB68" s="798"/>
      <c r="AC68" s="798"/>
      <c r="AD68" s="798"/>
    </row>
    <row r="69" ht="14.25" customHeight="1" spans="1:30" x14ac:dyDescent="0.25">
      <c r="A69" s="798"/>
      <c r="B69" s="849"/>
      <c r="C69" s="860"/>
      <c r="D69" s="815"/>
      <c r="E69" s="815"/>
      <c r="F69" s="815"/>
      <c r="G69" s="818"/>
      <c r="H69" s="862"/>
      <c r="I69" s="179"/>
      <c r="J69" s="179"/>
      <c r="K69" s="798"/>
      <c r="L69" s="798"/>
      <c r="M69" s="798"/>
      <c r="N69" s="798"/>
      <c r="O69" s="801"/>
      <c r="P69" s="801"/>
      <c r="Q69" s="798"/>
      <c r="R69" s="798"/>
      <c r="S69" s="798"/>
      <c r="T69" s="798"/>
      <c r="U69" s="798"/>
      <c r="V69" s="798"/>
      <c r="W69" s="798"/>
      <c r="X69" s="798"/>
      <c r="Y69" s="798"/>
      <c r="Z69" s="798"/>
      <c r="AA69" s="798"/>
      <c r="AB69" s="798"/>
      <c r="AC69" s="798"/>
      <c r="AD69" s="798"/>
    </row>
    <row r="70" ht="14.25" customHeight="1" spans="1:30" x14ac:dyDescent="0.25">
      <c r="A70" s="798"/>
      <c r="B70" s="849"/>
      <c r="C70" s="860"/>
      <c r="D70" s="815"/>
      <c r="E70" s="815"/>
      <c r="F70" s="815"/>
      <c r="G70" s="818"/>
      <c r="H70" s="862"/>
      <c r="I70" s="179"/>
      <c r="J70" s="179"/>
      <c r="K70" s="798"/>
      <c r="L70" s="798"/>
      <c r="M70" s="798"/>
      <c r="N70" s="798"/>
      <c r="O70" s="801"/>
      <c r="P70" s="801"/>
      <c r="Q70" s="798"/>
      <c r="R70" s="798"/>
      <c r="S70" s="798"/>
      <c r="T70" s="798"/>
      <c r="U70" s="798"/>
      <c r="V70" s="798"/>
      <c r="W70" s="798"/>
      <c r="X70" s="798"/>
      <c r="Y70" s="798"/>
      <c r="Z70" s="798"/>
      <c r="AA70" s="798"/>
      <c r="AB70" s="798"/>
      <c r="AC70" s="798"/>
      <c r="AD70" s="798"/>
    </row>
    <row r="71" ht="14.25" customHeight="1" spans="1:30" x14ac:dyDescent="0.25">
      <c r="A71" s="798"/>
      <c r="B71" s="849"/>
      <c r="C71" s="860"/>
      <c r="D71" s="815"/>
      <c r="E71" s="815"/>
      <c r="F71" s="815"/>
      <c r="G71" s="818"/>
      <c r="H71" s="862"/>
      <c r="I71" s="179"/>
      <c r="J71" s="179"/>
      <c r="K71" s="798"/>
      <c r="L71" s="798"/>
      <c r="M71" s="798"/>
      <c r="N71" s="798"/>
      <c r="O71" s="801"/>
      <c r="P71" s="801"/>
      <c r="Q71" s="798"/>
      <c r="R71" s="798"/>
      <c r="S71" s="798"/>
      <c r="T71" s="798"/>
      <c r="U71" s="798"/>
      <c r="V71" s="798"/>
      <c r="W71" s="798"/>
      <c r="X71" s="798"/>
      <c r="Y71" s="798"/>
      <c r="Z71" s="798"/>
      <c r="AA71" s="798"/>
      <c r="AB71" s="798"/>
      <c r="AC71" s="798"/>
      <c r="AD71" s="798"/>
    </row>
    <row r="72" ht="14.25" customHeight="1" spans="1:30" x14ac:dyDescent="0.25">
      <c r="A72" s="798"/>
      <c r="B72" s="849"/>
      <c r="C72" s="860"/>
      <c r="D72" s="815"/>
      <c r="E72" s="815"/>
      <c r="F72" s="815"/>
      <c r="G72" s="818"/>
      <c r="H72" s="863"/>
      <c r="I72" s="179"/>
      <c r="J72" s="179"/>
      <c r="K72" s="798"/>
      <c r="L72" s="798"/>
      <c r="M72" s="798"/>
      <c r="N72" s="798"/>
      <c r="O72" s="801"/>
      <c r="P72" s="801"/>
      <c r="Q72" s="798"/>
      <c r="R72" s="798"/>
      <c r="S72" s="798"/>
      <c r="T72" s="798"/>
      <c r="U72" s="798"/>
      <c r="V72" s="798"/>
      <c r="W72" s="798"/>
      <c r="X72" s="798"/>
      <c r="Y72" s="798"/>
      <c r="Z72" s="798"/>
      <c r="AA72" s="798"/>
      <c r="AB72" s="798"/>
      <c r="AC72" s="798"/>
      <c r="AD72" s="798"/>
    </row>
    <row r="73" ht="14.25" customHeight="1" spans="1:30" x14ac:dyDescent="0.25">
      <c r="A73" s="798"/>
      <c r="B73" s="849"/>
      <c r="C73" s="860"/>
      <c r="D73" s="815"/>
      <c r="E73" s="815"/>
      <c r="F73" s="815"/>
      <c r="G73" s="818"/>
      <c r="H73" s="863"/>
      <c r="I73" s="179"/>
      <c r="J73" s="179"/>
      <c r="K73" s="798"/>
      <c r="L73" s="798"/>
      <c r="M73" s="798"/>
      <c r="N73" s="798"/>
      <c r="O73" s="801"/>
      <c r="P73" s="801"/>
      <c r="Q73" s="798"/>
      <c r="R73" s="798"/>
      <c r="S73" s="798"/>
      <c r="T73" s="798"/>
      <c r="U73" s="798"/>
      <c r="V73" s="798"/>
      <c r="W73" s="798"/>
      <c r="X73" s="798"/>
      <c r="Y73" s="798"/>
      <c r="Z73" s="798"/>
      <c r="AA73" s="798"/>
      <c r="AB73" s="798"/>
      <c r="AC73" s="798"/>
      <c r="AD73" s="798"/>
    </row>
    <row r="74" ht="14.25" customHeight="1" spans="1:30" x14ac:dyDescent="0.25">
      <c r="A74" s="798"/>
      <c r="B74" s="849"/>
      <c r="C74" s="860"/>
      <c r="D74" s="815"/>
      <c r="E74" s="815"/>
      <c r="F74" s="815"/>
      <c r="G74" s="818"/>
      <c r="H74" s="863"/>
      <c r="I74" s="179"/>
      <c r="J74" s="179"/>
      <c r="K74" s="798"/>
      <c r="L74" s="798"/>
      <c r="M74" s="798"/>
      <c r="N74" s="798"/>
      <c r="O74" s="801"/>
      <c r="P74" s="801"/>
      <c r="Q74" s="798"/>
      <c r="R74" s="798"/>
      <c r="S74" s="798"/>
      <c r="T74" s="798"/>
      <c r="U74" s="798"/>
      <c r="V74" s="798"/>
      <c r="W74" s="798"/>
      <c r="X74" s="798"/>
      <c r="Y74" s="798"/>
      <c r="Z74" s="798"/>
      <c r="AA74" s="798"/>
      <c r="AB74" s="798"/>
      <c r="AC74" s="798"/>
      <c r="AD74" s="798"/>
    </row>
    <row r="75" ht="14.25" customHeight="1" spans="1:30" x14ac:dyDescent="0.25">
      <c r="A75" s="798"/>
      <c r="B75" s="849"/>
      <c r="C75" s="860"/>
      <c r="D75" s="815"/>
      <c r="E75" s="815"/>
      <c r="F75" s="815"/>
      <c r="G75" s="818"/>
      <c r="H75" s="862"/>
      <c r="I75" s="179"/>
      <c r="J75" s="179"/>
      <c r="K75" s="798"/>
      <c r="L75" s="798"/>
      <c r="M75" s="798"/>
      <c r="N75" s="798"/>
      <c r="O75" s="801"/>
      <c r="P75" s="801"/>
      <c r="Q75" s="798"/>
      <c r="R75" s="798"/>
      <c r="S75" s="798"/>
      <c r="T75" s="798"/>
      <c r="U75" s="798"/>
      <c r="V75" s="798"/>
      <c r="W75" s="798"/>
      <c r="X75" s="798"/>
      <c r="Y75" s="798"/>
      <c r="Z75" s="798"/>
      <c r="AA75" s="798"/>
      <c r="AB75" s="798"/>
      <c r="AC75" s="798"/>
      <c r="AD75" s="798"/>
    </row>
    <row r="76" ht="14.25" customHeight="1" spans="1:30" x14ac:dyDescent="0.25">
      <c r="A76" s="798"/>
      <c r="B76" s="849"/>
      <c r="C76" s="860"/>
      <c r="D76" s="815"/>
      <c r="E76" s="815"/>
      <c r="F76" s="815"/>
      <c r="G76" s="818"/>
      <c r="H76" s="862"/>
      <c r="I76" s="179"/>
      <c r="J76" s="179"/>
      <c r="K76" s="798"/>
      <c r="L76" s="798"/>
      <c r="M76" s="798"/>
      <c r="N76" s="798"/>
      <c r="O76" s="801"/>
      <c r="P76" s="801"/>
      <c r="Q76" s="798"/>
      <c r="R76" s="798"/>
      <c r="S76" s="798"/>
      <c r="T76" s="798"/>
      <c r="U76" s="798"/>
      <c r="V76" s="798"/>
      <c r="W76" s="798"/>
      <c r="X76" s="798"/>
      <c r="Y76" s="798"/>
      <c r="Z76" s="798"/>
      <c r="AA76" s="798"/>
      <c r="AB76" s="798"/>
      <c r="AC76" s="798"/>
      <c r="AD76" s="798"/>
    </row>
    <row r="77" ht="14.25" customHeight="1" spans="1:30" x14ac:dyDescent="0.25">
      <c r="A77" s="798"/>
      <c r="B77" s="857"/>
      <c r="C77" s="803"/>
      <c r="D77" s="864"/>
      <c r="E77" s="864"/>
      <c r="F77" s="864"/>
      <c r="G77" s="927"/>
      <c r="H77" s="857"/>
      <c r="I77" s="179"/>
      <c r="J77" s="179"/>
      <c r="K77" s="798"/>
      <c r="L77" s="798"/>
      <c r="M77" s="798"/>
      <c r="N77" s="798"/>
      <c r="O77" s="801"/>
      <c r="P77" s="801"/>
      <c r="Q77" s="798"/>
      <c r="R77" s="798"/>
      <c r="S77" s="798"/>
      <c r="T77" s="798"/>
      <c r="U77" s="798"/>
      <c r="V77" s="798"/>
      <c r="W77" s="798"/>
      <c r="X77" s="798"/>
      <c r="Y77" s="798"/>
      <c r="Z77" s="798"/>
      <c r="AA77" s="798"/>
      <c r="AB77" s="798"/>
      <c r="AC77" s="798"/>
      <c r="AD77" s="798"/>
    </row>
    <row r="78" ht="14.25" customHeight="1" spans="1:30" x14ac:dyDescent="0.25">
      <c r="A78" s="798"/>
      <c r="B78" s="179"/>
      <c r="C78" s="860"/>
      <c r="D78" s="860"/>
      <c r="E78" s="860"/>
      <c r="F78" s="860"/>
      <c r="G78" s="179"/>
      <c r="H78" s="179"/>
      <c r="I78" s="179"/>
      <c r="J78" s="179"/>
      <c r="K78" s="798"/>
      <c r="L78" s="798"/>
      <c r="M78" s="798"/>
      <c r="N78" s="798"/>
      <c r="O78" s="801"/>
      <c r="P78" s="801"/>
      <c r="Q78" s="798"/>
      <c r="R78" s="798"/>
      <c r="S78" s="798"/>
      <c r="T78" s="798"/>
      <c r="U78" s="798"/>
      <c r="V78" s="798"/>
      <c r="W78" s="798"/>
      <c r="X78" s="798"/>
      <c r="Y78" s="798"/>
      <c r="Z78" s="798"/>
      <c r="AA78" s="798"/>
      <c r="AB78" s="798"/>
      <c r="AC78" s="798"/>
      <c r="AD78" s="798"/>
    </row>
    <row r="79" ht="14.25" customHeight="1" spans="1:30" x14ac:dyDescent="0.25">
      <c r="A79" s="798"/>
      <c r="B79" s="857"/>
      <c r="C79" s="803"/>
      <c r="D79" s="860"/>
      <c r="E79" s="860"/>
      <c r="F79" s="860"/>
      <c r="G79" s="179"/>
      <c r="H79" s="179"/>
      <c r="I79" s="179"/>
      <c r="J79" s="179"/>
      <c r="K79" s="798"/>
      <c r="L79" s="798"/>
      <c r="M79" s="798"/>
      <c r="N79" s="798"/>
      <c r="O79" s="801"/>
      <c r="P79" s="801"/>
      <c r="Q79" s="798"/>
      <c r="R79" s="798"/>
      <c r="S79" s="798"/>
      <c r="T79" s="798"/>
      <c r="U79" s="798"/>
      <c r="V79" s="798"/>
      <c r="W79" s="798"/>
      <c r="X79" s="798"/>
      <c r="Y79" s="798"/>
      <c r="Z79" s="798"/>
      <c r="AA79" s="798"/>
      <c r="AB79" s="798"/>
      <c r="AC79" s="798"/>
      <c r="AD79" s="798"/>
    </row>
    <row r="80" ht="14.25" customHeight="1" spans="1:30" x14ac:dyDescent="0.25">
      <c r="A80" s="798"/>
      <c r="B80" s="849"/>
      <c r="C80" s="860"/>
      <c r="D80" s="815"/>
      <c r="E80" s="815"/>
      <c r="F80" s="860"/>
      <c r="G80" s="179"/>
      <c r="H80" s="179"/>
      <c r="I80" s="179"/>
      <c r="J80" s="179"/>
      <c r="K80" s="798"/>
      <c r="L80" s="798"/>
      <c r="M80" s="798"/>
      <c r="N80" s="798"/>
      <c r="O80" s="801"/>
      <c r="P80" s="801"/>
      <c r="Q80" s="798"/>
      <c r="R80" s="798"/>
      <c r="S80" s="798"/>
      <c r="T80" s="798"/>
      <c r="U80" s="798"/>
      <c r="V80" s="798"/>
      <c r="W80" s="798"/>
      <c r="X80" s="798"/>
      <c r="Y80" s="798"/>
      <c r="Z80" s="798"/>
      <c r="AA80" s="798"/>
      <c r="AB80" s="798"/>
      <c r="AC80" s="798"/>
      <c r="AD80" s="798"/>
    </row>
    <row r="81" ht="14.25" customHeight="1" spans="1:30" x14ac:dyDescent="0.25">
      <c r="A81" s="798"/>
      <c r="B81" s="867"/>
      <c r="C81" s="799"/>
      <c r="D81" s="814"/>
      <c r="E81" s="814"/>
      <c r="F81" s="799"/>
      <c r="G81" s="798"/>
      <c r="H81" s="798"/>
      <c r="I81" s="798"/>
      <c r="J81" s="798"/>
      <c r="K81" s="798"/>
      <c r="L81" s="798"/>
      <c r="M81" s="798"/>
      <c r="N81" s="798"/>
      <c r="O81" s="801"/>
      <c r="P81" s="801"/>
      <c r="Q81" s="798"/>
      <c r="R81" s="798"/>
      <c r="S81" s="798"/>
      <c r="T81" s="798"/>
      <c r="U81" s="798"/>
      <c r="V81" s="798"/>
      <c r="W81" s="798"/>
      <c r="X81" s="798"/>
      <c r="Y81" s="798"/>
      <c r="Z81" s="798"/>
      <c r="AA81" s="798"/>
      <c r="AB81" s="798"/>
      <c r="AC81" s="798"/>
      <c r="AD81" s="798"/>
    </row>
    <row r="82" ht="14.25" customHeight="1" spans="1:30" x14ac:dyDescent="0.25">
      <c r="A82" s="798"/>
      <c r="B82" s="867"/>
      <c r="C82" s="799"/>
      <c r="D82" s="814"/>
      <c r="E82" s="814"/>
      <c r="F82" s="799"/>
      <c r="G82" s="798"/>
      <c r="H82" s="798"/>
      <c r="I82" s="798"/>
      <c r="J82" s="798"/>
      <c r="K82" s="798"/>
      <c r="L82" s="798"/>
      <c r="M82" s="798"/>
      <c r="N82" s="798"/>
      <c r="O82" s="801"/>
      <c r="P82" s="801"/>
      <c r="Q82" s="798"/>
      <c r="R82" s="798"/>
      <c r="S82" s="798"/>
      <c r="T82" s="798"/>
      <c r="U82" s="798"/>
      <c r="V82" s="798"/>
      <c r="W82" s="798"/>
      <c r="X82" s="798"/>
      <c r="Y82" s="798"/>
      <c r="Z82" s="798"/>
      <c r="AA82" s="798"/>
      <c r="AB82" s="798"/>
      <c r="AC82" s="798"/>
      <c r="AD82" s="798"/>
    </row>
    <row r="83" ht="14.25" customHeight="1" spans="1:30" x14ac:dyDescent="0.25">
      <c r="A83" s="798"/>
      <c r="B83" s="867"/>
      <c r="C83" s="799"/>
      <c r="D83" s="814"/>
      <c r="E83" s="814"/>
      <c r="F83" s="799"/>
      <c r="G83" s="798"/>
      <c r="H83" s="798"/>
      <c r="I83" s="798"/>
      <c r="J83" s="798"/>
      <c r="K83" s="798"/>
      <c r="L83" s="798"/>
      <c r="M83" s="798"/>
      <c r="N83" s="798"/>
      <c r="O83" s="801"/>
      <c r="P83" s="801"/>
      <c r="Q83" s="798"/>
      <c r="R83" s="798"/>
      <c r="S83" s="798"/>
      <c r="T83" s="798"/>
      <c r="U83" s="798"/>
      <c r="V83" s="798"/>
      <c r="W83" s="798"/>
      <c r="X83" s="798"/>
      <c r="Y83" s="798"/>
      <c r="Z83" s="798"/>
      <c r="AA83" s="798"/>
      <c r="AB83" s="798"/>
      <c r="AC83" s="798"/>
      <c r="AD83" s="798"/>
    </row>
    <row r="84" ht="14.25" customHeight="1" spans="1:30" x14ac:dyDescent="0.25">
      <c r="A84" s="798"/>
      <c r="B84" s="867"/>
      <c r="C84" s="799"/>
      <c r="D84" s="814"/>
      <c r="E84" s="814"/>
      <c r="F84" s="799"/>
      <c r="G84" s="798"/>
      <c r="H84" s="798"/>
      <c r="I84" s="798"/>
      <c r="J84" s="798"/>
      <c r="K84" s="798"/>
      <c r="L84" s="798"/>
      <c r="M84" s="798"/>
      <c r="N84" s="798"/>
      <c r="O84" s="801"/>
      <c r="P84" s="801"/>
      <c r="Q84" s="798"/>
      <c r="R84" s="798"/>
      <c r="S84" s="798"/>
      <c r="T84" s="798"/>
      <c r="U84" s="798"/>
      <c r="V84" s="798"/>
      <c r="W84" s="798"/>
      <c r="X84" s="798"/>
      <c r="Y84" s="798"/>
      <c r="Z84" s="798"/>
      <c r="AA84" s="798"/>
      <c r="AB84" s="798"/>
      <c r="AC84" s="798"/>
      <c r="AD84" s="798"/>
    </row>
    <row r="85" ht="14.25" customHeight="1" spans="1:30" x14ac:dyDescent="0.25">
      <c r="A85" s="798"/>
      <c r="B85" s="828"/>
      <c r="C85" s="842"/>
      <c r="D85" s="826"/>
      <c r="E85" s="826"/>
      <c r="F85" s="799"/>
      <c r="G85" s="798"/>
      <c r="H85" s="798"/>
      <c r="I85" s="798"/>
      <c r="J85" s="798"/>
      <c r="K85" s="798"/>
      <c r="L85" s="798"/>
      <c r="M85" s="798"/>
      <c r="N85" s="798"/>
      <c r="O85" s="801"/>
      <c r="P85" s="801"/>
      <c r="Q85" s="798"/>
      <c r="R85" s="798"/>
      <c r="S85" s="798"/>
      <c r="T85" s="798"/>
      <c r="U85" s="798"/>
      <c r="V85" s="798"/>
      <c r="W85" s="798"/>
      <c r="X85" s="798"/>
      <c r="Y85" s="798"/>
      <c r="Z85" s="798"/>
      <c r="AA85" s="798"/>
      <c r="AB85" s="798"/>
      <c r="AC85" s="798"/>
      <c r="AD85" s="798"/>
    </row>
    <row r="86" ht="14.25" customHeight="1" spans="1:30" x14ac:dyDescent="0.25">
      <c r="A86" s="798"/>
      <c r="B86" s="798"/>
      <c r="C86" s="799"/>
      <c r="D86" s="799"/>
      <c r="E86" s="799"/>
      <c r="F86" s="799"/>
      <c r="G86" s="798"/>
      <c r="H86" s="798"/>
      <c r="I86" s="798"/>
      <c r="J86" s="798"/>
      <c r="K86" s="798"/>
      <c r="L86" s="798"/>
      <c r="M86" s="798"/>
      <c r="N86" s="798"/>
      <c r="O86" s="801"/>
      <c r="P86" s="801"/>
      <c r="Q86" s="798"/>
      <c r="R86" s="798"/>
      <c r="S86" s="798"/>
      <c r="T86" s="798"/>
      <c r="U86" s="798"/>
      <c r="V86" s="798"/>
      <c r="W86" s="798"/>
      <c r="X86" s="798"/>
      <c r="Y86" s="798"/>
      <c r="Z86" s="798"/>
      <c r="AA86" s="798"/>
      <c r="AB86" s="798"/>
      <c r="AC86" s="798"/>
      <c r="AD86" s="798"/>
    </row>
    <row r="87" ht="14.25" customHeight="1" spans="1:30" x14ac:dyDescent="0.25">
      <c r="A87" s="798"/>
      <c r="B87" s="798"/>
      <c r="C87" s="799"/>
      <c r="D87" s="799"/>
      <c r="E87" s="799"/>
      <c r="F87" s="799"/>
      <c r="G87" s="798"/>
      <c r="H87" s="798"/>
      <c r="I87" s="798"/>
      <c r="J87" s="798"/>
      <c r="K87" s="798"/>
      <c r="L87" s="798"/>
      <c r="M87" s="798"/>
      <c r="N87" s="798"/>
      <c r="O87" s="801"/>
      <c r="P87" s="801"/>
      <c r="Q87" s="798"/>
      <c r="R87" s="798"/>
      <c r="S87" s="798"/>
      <c r="T87" s="798"/>
      <c r="U87" s="798"/>
      <c r="V87" s="798"/>
      <c r="W87" s="798"/>
      <c r="X87" s="798"/>
      <c r="Y87" s="798"/>
      <c r="Z87" s="798"/>
      <c r="AA87" s="798"/>
      <c r="AB87" s="798"/>
      <c r="AC87" s="798"/>
      <c r="AD87" s="798"/>
    </row>
    <row r="88" ht="14.25" customHeight="1" spans="1:30" x14ac:dyDescent="0.25">
      <c r="A88" s="798"/>
      <c r="B88" s="515"/>
      <c r="C88" s="556"/>
      <c r="D88" s="556"/>
      <c r="E88" s="556"/>
      <c r="F88" s="799"/>
      <c r="G88" s="515"/>
      <c r="H88" s="515"/>
      <c r="I88" s="515"/>
      <c r="J88" s="515"/>
      <c r="K88" s="798"/>
      <c r="L88" s="798"/>
      <c r="M88" s="798"/>
      <c r="N88" s="798"/>
      <c r="O88" s="801"/>
      <c r="P88" s="801"/>
      <c r="Q88" s="798"/>
      <c r="R88" s="798"/>
      <c r="S88" s="798"/>
      <c r="T88" s="798"/>
      <c r="U88" s="798"/>
      <c r="V88" s="798"/>
      <c r="W88" s="798"/>
      <c r="X88" s="798"/>
      <c r="Y88" s="798"/>
      <c r="Z88" s="798"/>
      <c r="AA88" s="798"/>
      <c r="AB88" s="798"/>
      <c r="AC88" s="798"/>
      <c r="AD88" s="798"/>
    </row>
    <row r="89" ht="14.25" customHeight="1" spans="1:30" x14ac:dyDescent="0.25">
      <c r="A89" s="798"/>
      <c r="B89" s="515"/>
      <c r="C89" s="556"/>
      <c r="D89" s="556"/>
      <c r="E89" s="556"/>
      <c r="F89" s="799"/>
      <c r="G89" s="515"/>
      <c r="H89" s="515"/>
      <c r="I89" s="515"/>
      <c r="J89" s="515"/>
      <c r="K89" s="798"/>
      <c r="L89" s="798"/>
      <c r="M89" s="798"/>
      <c r="N89" s="798"/>
      <c r="O89" s="801"/>
      <c r="P89" s="801"/>
      <c r="Q89" s="798"/>
      <c r="R89" s="798"/>
      <c r="S89" s="798"/>
      <c r="T89" s="798"/>
      <c r="U89" s="798"/>
      <c r="V89" s="798"/>
      <c r="W89" s="798"/>
      <c r="X89" s="798"/>
      <c r="Y89" s="798"/>
      <c r="Z89" s="798"/>
      <c r="AA89" s="798"/>
      <c r="AB89" s="798"/>
      <c r="AC89" s="798"/>
      <c r="AD89" s="798"/>
    </row>
    <row r="90" ht="14.25" customHeight="1" spans="1:30" x14ac:dyDescent="0.25">
      <c r="A90" s="798"/>
      <c r="B90" s="515"/>
      <c r="C90" s="556"/>
      <c r="D90" s="556"/>
      <c r="E90" s="556"/>
      <c r="F90" s="799"/>
      <c r="G90" s="515"/>
      <c r="H90" s="515"/>
      <c r="I90" s="515"/>
      <c r="J90" s="515"/>
      <c r="K90" s="798"/>
      <c r="L90" s="798"/>
      <c r="M90" s="798"/>
      <c r="N90" s="798"/>
      <c r="O90" s="801"/>
      <c r="P90" s="801"/>
      <c r="Q90" s="798"/>
      <c r="R90" s="798"/>
      <c r="S90" s="798"/>
      <c r="T90" s="798"/>
      <c r="U90" s="798"/>
      <c r="V90" s="798"/>
      <c r="W90" s="798"/>
      <c r="X90" s="798"/>
      <c r="Y90" s="798"/>
      <c r="Z90" s="798"/>
      <c r="AA90" s="798"/>
      <c r="AB90" s="798"/>
      <c r="AC90" s="798"/>
      <c r="AD90" s="798"/>
    </row>
    <row r="91" ht="14.25" customHeight="1" spans="1:30" x14ac:dyDescent="0.25">
      <c r="A91" s="798"/>
      <c r="B91" s="515"/>
      <c r="C91" s="556"/>
      <c r="D91" s="556"/>
      <c r="E91" s="556"/>
      <c r="F91" s="799"/>
      <c r="G91" s="515"/>
      <c r="H91" s="515"/>
      <c r="I91" s="515"/>
      <c r="J91" s="515"/>
      <c r="K91" s="798"/>
      <c r="L91" s="798"/>
      <c r="M91" s="798"/>
      <c r="N91" s="798"/>
      <c r="O91" s="801"/>
      <c r="P91" s="801"/>
      <c r="Q91" s="798"/>
      <c r="R91" s="798"/>
      <c r="S91" s="798"/>
      <c r="T91" s="798"/>
      <c r="U91" s="798"/>
      <c r="V91" s="798"/>
      <c r="W91" s="798"/>
      <c r="X91" s="798"/>
      <c r="Y91" s="798"/>
      <c r="Z91" s="798"/>
      <c r="AA91" s="798"/>
      <c r="AB91" s="798"/>
      <c r="AC91" s="798"/>
      <c r="AD91" s="798"/>
    </row>
    <row r="92" ht="14.25" customHeight="1" spans="1:30" x14ac:dyDescent="0.25">
      <c r="A92" s="798"/>
      <c r="B92" s="515"/>
      <c r="C92" s="556"/>
      <c r="D92" s="556"/>
      <c r="E92" s="556"/>
      <c r="F92" s="799"/>
      <c r="G92" s="515"/>
      <c r="H92" s="515"/>
      <c r="I92" s="515"/>
      <c r="J92" s="515"/>
      <c r="K92" s="798"/>
      <c r="L92" s="798"/>
      <c r="M92" s="798"/>
      <c r="N92" s="798"/>
      <c r="O92" s="801"/>
      <c r="P92" s="801"/>
      <c r="Q92" s="798"/>
      <c r="R92" s="798"/>
      <c r="S92" s="798"/>
      <c r="T92" s="798"/>
      <c r="U92" s="798"/>
      <c r="V92" s="798"/>
      <c r="W92" s="798"/>
      <c r="X92" s="798"/>
      <c r="Y92" s="798"/>
      <c r="Z92" s="798"/>
      <c r="AA92" s="798"/>
      <c r="AB92" s="798"/>
      <c r="AC92" s="798"/>
      <c r="AD92" s="798"/>
    </row>
    <row r="93" ht="14.25" customHeight="1" spans="1:30" x14ac:dyDescent="0.25">
      <c r="A93" s="798"/>
      <c r="B93" s="515"/>
      <c r="C93" s="556"/>
      <c r="D93" s="556"/>
      <c r="E93" s="556"/>
      <c r="F93" s="799"/>
      <c r="G93" s="515"/>
      <c r="H93" s="515"/>
      <c r="I93" s="515"/>
      <c r="J93" s="515"/>
      <c r="K93" s="798"/>
      <c r="L93" s="798"/>
      <c r="M93" s="798"/>
      <c r="N93" s="798"/>
      <c r="O93" s="801"/>
      <c r="P93" s="801"/>
      <c r="Q93" s="798"/>
      <c r="R93" s="798"/>
      <c r="S93" s="798"/>
      <c r="T93" s="798"/>
      <c r="U93" s="798"/>
      <c r="V93" s="798"/>
      <c r="W93" s="798"/>
      <c r="X93" s="798"/>
      <c r="Y93" s="798"/>
      <c r="Z93" s="798"/>
      <c r="AA93" s="798"/>
      <c r="AB93" s="798"/>
      <c r="AC93" s="798"/>
      <c r="AD93" s="798"/>
    </row>
    <row r="94" ht="14.25" customHeight="1" spans="1:30" x14ac:dyDescent="0.25">
      <c r="A94" s="798"/>
      <c r="B94" s="798"/>
      <c r="C94" s="799"/>
      <c r="D94" s="799"/>
      <c r="E94" s="799"/>
      <c r="F94" s="799"/>
      <c r="G94" s="515"/>
      <c r="H94" s="515"/>
      <c r="I94" s="515"/>
      <c r="J94" s="515"/>
      <c r="K94" s="798"/>
      <c r="L94" s="798"/>
      <c r="M94" s="798"/>
      <c r="N94" s="798"/>
      <c r="O94" s="801"/>
      <c r="P94" s="801"/>
      <c r="Q94" s="798"/>
      <c r="R94" s="798"/>
      <c r="S94" s="798"/>
      <c r="T94" s="798"/>
      <c r="U94" s="798"/>
      <c r="V94" s="798"/>
      <c r="W94" s="798"/>
      <c r="X94" s="798"/>
      <c r="Y94" s="798"/>
      <c r="Z94" s="798"/>
      <c r="AA94" s="798"/>
      <c r="AB94" s="798"/>
      <c r="AC94" s="798"/>
      <c r="AD94" s="798"/>
    </row>
    <row r="95" ht="14.25" customHeight="1" spans="1:30" x14ac:dyDescent="0.25">
      <c r="A95" s="798"/>
      <c r="B95" s="798"/>
      <c r="C95" s="799"/>
      <c r="D95" s="799"/>
      <c r="E95" s="799"/>
      <c r="F95" s="799"/>
      <c r="G95" s="515"/>
      <c r="H95" s="515"/>
      <c r="I95" s="515"/>
      <c r="J95" s="515"/>
      <c r="K95" s="798"/>
      <c r="L95" s="798"/>
      <c r="M95" s="798"/>
      <c r="N95" s="798"/>
      <c r="O95" s="801"/>
      <c r="P95" s="801"/>
      <c r="Q95" s="798"/>
      <c r="R95" s="798"/>
      <c r="S95" s="798"/>
      <c r="T95" s="798"/>
      <c r="U95" s="798"/>
      <c r="V95" s="798"/>
      <c r="W95" s="798"/>
      <c r="X95" s="798"/>
      <c r="Y95" s="798"/>
      <c r="Z95" s="798"/>
      <c r="AA95" s="798"/>
      <c r="AB95" s="798"/>
      <c r="AC95" s="798"/>
      <c r="AD95" s="798"/>
    </row>
    <row r="96" ht="14.25" customHeight="1" spans="1:30" x14ac:dyDescent="0.25">
      <c r="A96" s="798"/>
      <c r="B96" s="798"/>
      <c r="C96" s="799"/>
      <c r="D96" s="799"/>
      <c r="E96" s="799"/>
      <c r="F96" s="799"/>
      <c r="G96" s="515"/>
      <c r="H96" s="515"/>
      <c r="I96" s="515"/>
      <c r="J96" s="515"/>
      <c r="K96" s="798"/>
      <c r="L96" s="798"/>
      <c r="M96" s="798"/>
      <c r="N96" s="798"/>
      <c r="O96" s="801"/>
      <c r="P96" s="801"/>
      <c r="Q96" s="798"/>
      <c r="R96" s="798"/>
      <c r="S96" s="798"/>
      <c r="T96" s="798"/>
      <c r="U96" s="798"/>
      <c r="V96" s="798"/>
      <c r="W96" s="798"/>
      <c r="X96" s="798"/>
      <c r="Y96" s="798"/>
      <c r="Z96" s="798"/>
      <c r="AA96" s="798"/>
      <c r="AB96" s="798"/>
      <c r="AC96" s="798"/>
      <c r="AD96" s="798"/>
    </row>
    <row r="97" ht="14.25" customHeight="1" spans="1:30" x14ac:dyDescent="0.25">
      <c r="A97" s="798"/>
      <c r="B97" s="798"/>
      <c r="C97" s="799"/>
      <c r="D97" s="799"/>
      <c r="E97" s="799"/>
      <c r="F97" s="799"/>
      <c r="G97" s="798"/>
      <c r="H97" s="798"/>
      <c r="I97" s="798"/>
      <c r="J97" s="798"/>
      <c r="K97" s="798"/>
      <c r="L97" s="798"/>
      <c r="M97" s="798"/>
      <c r="N97" s="798"/>
      <c r="O97" s="801"/>
      <c r="P97" s="801"/>
      <c r="Q97" s="798"/>
      <c r="R97" s="798"/>
      <c r="S97" s="798"/>
      <c r="T97" s="798"/>
      <c r="U97" s="798"/>
      <c r="V97" s="798"/>
      <c r="W97" s="798"/>
      <c r="X97" s="798"/>
      <c r="Y97" s="798"/>
      <c r="Z97" s="798"/>
      <c r="AA97" s="798"/>
      <c r="AB97" s="798"/>
      <c r="AC97" s="798"/>
      <c r="AD97" s="798"/>
    </row>
    <row r="98" ht="14.25" customHeight="1" spans="1:30" x14ac:dyDescent="0.25">
      <c r="A98" s="798"/>
      <c r="B98" s="798"/>
      <c r="C98" s="799"/>
      <c r="D98" s="799"/>
      <c r="E98" s="799"/>
      <c r="F98" s="799"/>
      <c r="G98" s="798"/>
      <c r="H98" s="798"/>
      <c r="I98" s="798"/>
      <c r="J98" s="798"/>
      <c r="K98" s="798"/>
      <c r="L98" s="798"/>
      <c r="M98" s="798"/>
      <c r="N98" s="798"/>
      <c r="O98" s="801"/>
      <c r="P98" s="801"/>
      <c r="Q98" s="798"/>
      <c r="R98" s="798"/>
      <c r="S98" s="798"/>
      <c r="T98" s="798"/>
      <c r="U98" s="798"/>
      <c r="V98" s="798"/>
      <c r="W98" s="798"/>
      <c r="X98" s="798"/>
      <c r="Y98" s="798"/>
      <c r="Z98" s="798"/>
      <c r="AA98" s="798"/>
      <c r="AB98" s="798"/>
      <c r="AC98" s="798"/>
      <c r="AD98" s="798"/>
    </row>
    <row r="99" ht="14.25" customHeight="1" spans="1:30" x14ac:dyDescent="0.25">
      <c r="A99" s="798"/>
      <c r="B99" s="798"/>
      <c r="C99" s="799"/>
      <c r="D99" s="799"/>
      <c r="E99" s="799"/>
      <c r="F99" s="799"/>
      <c r="G99" s="798"/>
      <c r="H99" s="798"/>
      <c r="I99" s="798"/>
      <c r="J99" s="798"/>
      <c r="K99" s="798"/>
      <c r="L99" s="798"/>
      <c r="M99" s="798"/>
      <c r="N99" s="798"/>
      <c r="O99" s="801"/>
      <c r="P99" s="801"/>
      <c r="Q99" s="798"/>
      <c r="R99" s="798"/>
      <c r="S99" s="798"/>
      <c r="T99" s="798"/>
      <c r="U99" s="798"/>
      <c r="V99" s="798"/>
      <c r="W99" s="798"/>
      <c r="X99" s="798"/>
      <c r="Y99" s="798"/>
      <c r="Z99" s="798"/>
      <c r="AA99" s="798"/>
      <c r="AB99" s="798"/>
      <c r="AC99" s="798"/>
      <c r="AD99" s="798"/>
    </row>
    <row r="100" ht="14.25" customHeight="1" spans="1:30" x14ac:dyDescent="0.25">
      <c r="A100" s="798"/>
      <c r="B100" s="798"/>
      <c r="C100" s="799"/>
      <c r="D100" s="799"/>
      <c r="E100" s="799"/>
      <c r="F100" s="799"/>
      <c r="G100" s="798"/>
      <c r="H100" s="798"/>
      <c r="I100" s="798"/>
      <c r="J100" s="798"/>
      <c r="K100" s="798"/>
      <c r="L100" s="798"/>
      <c r="M100" s="798"/>
      <c r="N100" s="798"/>
      <c r="O100" s="801"/>
      <c r="P100" s="801"/>
      <c r="Q100" s="798"/>
      <c r="R100" s="798"/>
      <c r="S100" s="798"/>
      <c r="T100" s="798"/>
      <c r="U100" s="798"/>
      <c r="V100" s="798"/>
      <c r="W100" s="798"/>
      <c r="X100" s="798"/>
      <c r="Y100" s="798"/>
      <c r="Z100" s="798"/>
      <c r="AA100" s="798"/>
      <c r="AB100" s="798"/>
      <c r="AC100" s="798"/>
      <c r="AD100" s="798"/>
    </row>
    <row r="101" ht="14.25" customHeight="1" spans="1:30" x14ac:dyDescent="0.25">
      <c r="A101" s="798"/>
      <c r="B101" s="798"/>
      <c r="C101" s="799"/>
      <c r="D101" s="799"/>
      <c r="E101" s="799"/>
      <c r="F101" s="799"/>
      <c r="G101" s="798"/>
      <c r="H101" s="798"/>
      <c r="I101" s="798"/>
      <c r="J101" s="798"/>
      <c r="K101" s="798"/>
      <c r="L101" s="798"/>
      <c r="M101" s="798"/>
      <c r="N101" s="798"/>
      <c r="O101" s="801"/>
      <c r="P101" s="801"/>
      <c r="Q101" s="798"/>
      <c r="R101" s="798"/>
      <c r="S101" s="798"/>
      <c r="T101" s="798"/>
      <c r="U101" s="798"/>
      <c r="V101" s="798"/>
      <c r="W101" s="798"/>
      <c r="X101" s="798"/>
      <c r="Y101" s="798"/>
      <c r="Z101" s="798"/>
      <c r="AA101" s="798"/>
      <c r="AB101" s="798"/>
      <c r="AC101" s="798"/>
      <c r="AD101" s="798"/>
    </row>
    <row r="102" ht="14.25" customHeight="1" spans="1:30" x14ac:dyDescent="0.25">
      <c r="A102" s="798"/>
      <c r="B102" s="798"/>
      <c r="C102" s="799"/>
      <c r="D102" s="799"/>
      <c r="E102" s="799"/>
      <c r="F102" s="799"/>
      <c r="G102" s="798"/>
      <c r="H102" s="798"/>
      <c r="I102" s="798"/>
      <c r="J102" s="798"/>
      <c r="K102" s="798"/>
      <c r="L102" s="798"/>
      <c r="M102" s="798"/>
      <c r="N102" s="798"/>
      <c r="O102" s="801"/>
      <c r="P102" s="801"/>
      <c r="Q102" s="798"/>
      <c r="R102" s="798"/>
      <c r="S102" s="798"/>
      <c r="T102" s="798"/>
      <c r="U102" s="798"/>
      <c r="V102" s="798"/>
      <c r="W102" s="798"/>
      <c r="X102" s="798"/>
      <c r="Y102" s="798"/>
      <c r="Z102" s="798"/>
      <c r="AA102" s="798"/>
      <c r="AB102" s="798"/>
      <c r="AC102" s="798"/>
      <c r="AD102" s="798"/>
    </row>
    <row r="103" ht="14.25" customHeight="1" spans="1:30" x14ac:dyDescent="0.25">
      <c r="A103" s="798"/>
      <c r="B103" s="798"/>
      <c r="C103" s="799"/>
      <c r="D103" s="799"/>
      <c r="E103" s="799"/>
      <c r="F103" s="799"/>
      <c r="G103" s="798"/>
      <c r="H103" s="798"/>
      <c r="I103" s="798"/>
      <c r="J103" s="798"/>
      <c r="K103" s="798"/>
      <c r="L103" s="798"/>
      <c r="M103" s="798"/>
      <c r="N103" s="798"/>
      <c r="O103" s="801"/>
      <c r="P103" s="801"/>
      <c r="Q103" s="798"/>
      <c r="R103" s="798"/>
      <c r="S103" s="798"/>
      <c r="T103" s="798"/>
      <c r="U103" s="798"/>
      <c r="V103" s="798"/>
      <c r="W103" s="798"/>
      <c r="X103" s="798"/>
      <c r="Y103" s="798"/>
      <c r="Z103" s="798"/>
      <c r="AA103" s="798"/>
      <c r="AB103" s="798"/>
      <c r="AC103" s="798"/>
      <c r="AD103" s="798"/>
    </row>
    <row r="104" ht="14.25" customHeight="1" spans="1:30" x14ac:dyDescent="0.25">
      <c r="A104" s="798"/>
      <c r="B104" s="798"/>
      <c r="C104" s="799"/>
      <c r="D104" s="799"/>
      <c r="E104" s="799"/>
      <c r="F104" s="799"/>
      <c r="G104" s="798"/>
      <c r="H104" s="798"/>
      <c r="I104" s="798"/>
      <c r="J104" s="798"/>
      <c r="K104" s="798"/>
      <c r="L104" s="798"/>
      <c r="M104" s="798"/>
      <c r="N104" s="798"/>
      <c r="O104" s="801"/>
      <c r="P104" s="801"/>
      <c r="Q104" s="798"/>
      <c r="R104" s="798"/>
      <c r="S104" s="798"/>
      <c r="T104" s="798"/>
      <c r="U104" s="798"/>
      <c r="V104" s="798"/>
      <c r="W104" s="798"/>
      <c r="X104" s="798"/>
      <c r="Y104" s="798"/>
      <c r="Z104" s="798"/>
      <c r="AA104" s="798"/>
      <c r="AB104" s="798"/>
      <c r="AC104" s="798"/>
      <c r="AD104" s="798"/>
    </row>
    <row r="105" ht="14.25" customHeight="1" spans="1:30" x14ac:dyDescent="0.25">
      <c r="A105" s="798"/>
      <c r="B105" s="798"/>
      <c r="C105" s="799"/>
      <c r="D105" s="799"/>
      <c r="E105" s="799"/>
      <c r="F105" s="799"/>
      <c r="G105" s="798"/>
      <c r="H105" s="798"/>
      <c r="I105" s="798"/>
      <c r="J105" s="798"/>
      <c r="K105" s="798"/>
      <c r="L105" s="798"/>
      <c r="M105" s="798"/>
      <c r="N105" s="798"/>
      <c r="O105" s="801"/>
      <c r="P105" s="801"/>
      <c r="Q105" s="798"/>
      <c r="R105" s="798"/>
      <c r="S105" s="798"/>
      <c r="T105" s="798"/>
      <c r="U105" s="798"/>
      <c r="V105" s="798"/>
      <c r="W105" s="798"/>
      <c r="X105" s="798"/>
      <c r="Y105" s="798"/>
      <c r="Z105" s="798"/>
      <c r="AA105" s="798"/>
      <c r="AB105" s="798"/>
      <c r="AC105" s="798"/>
      <c r="AD105" s="798"/>
    </row>
    <row r="106" ht="14.25" customHeight="1" spans="1:30" x14ac:dyDescent="0.25">
      <c r="A106" s="798"/>
      <c r="B106" s="798"/>
      <c r="C106" s="799"/>
      <c r="D106" s="799"/>
      <c r="E106" s="799"/>
      <c r="F106" s="799"/>
      <c r="G106" s="798"/>
      <c r="H106" s="798"/>
      <c r="I106" s="798"/>
      <c r="J106" s="798"/>
      <c r="K106" s="798"/>
      <c r="L106" s="798"/>
      <c r="M106" s="798"/>
      <c r="N106" s="798"/>
      <c r="O106" s="801"/>
      <c r="P106" s="801"/>
      <c r="Q106" s="798"/>
      <c r="R106" s="798"/>
      <c r="S106" s="798"/>
      <c r="T106" s="798"/>
      <c r="U106" s="798"/>
      <c r="V106" s="798"/>
      <c r="W106" s="798"/>
      <c r="X106" s="798"/>
      <c r="Y106" s="798"/>
      <c r="Z106" s="798"/>
      <c r="AA106" s="798"/>
      <c r="AB106" s="798"/>
      <c r="AC106" s="798"/>
      <c r="AD106" s="798"/>
    </row>
    <row r="107" ht="14.25" customHeight="1" spans="1:30" x14ac:dyDescent="0.25">
      <c r="A107" s="798"/>
      <c r="B107" s="798"/>
      <c r="C107" s="799"/>
      <c r="D107" s="799"/>
      <c r="E107" s="799"/>
      <c r="F107" s="799"/>
      <c r="G107" s="798"/>
      <c r="H107" s="798"/>
      <c r="I107" s="798"/>
      <c r="J107" s="798"/>
      <c r="K107" s="798"/>
      <c r="L107" s="798"/>
      <c r="M107" s="798"/>
      <c r="N107" s="798"/>
      <c r="O107" s="801"/>
      <c r="P107" s="801"/>
      <c r="Q107" s="798"/>
      <c r="R107" s="798"/>
      <c r="S107" s="798"/>
      <c r="T107" s="798"/>
      <c r="U107" s="798"/>
      <c r="V107" s="798"/>
      <c r="W107" s="798"/>
      <c r="X107" s="798"/>
      <c r="Y107" s="798"/>
      <c r="Z107" s="798"/>
      <c r="AA107" s="798"/>
      <c r="AB107" s="798"/>
      <c r="AC107" s="798"/>
      <c r="AD107" s="798"/>
    </row>
    <row r="108" ht="14.25" customHeight="1" spans="1:30" x14ac:dyDescent="0.25">
      <c r="A108" s="798"/>
      <c r="B108" s="798"/>
      <c r="C108" s="799"/>
      <c r="D108" s="799"/>
      <c r="E108" s="799"/>
      <c r="F108" s="799"/>
      <c r="G108" s="798"/>
      <c r="H108" s="798"/>
      <c r="I108" s="798"/>
      <c r="J108" s="798"/>
      <c r="K108" s="798"/>
      <c r="L108" s="798"/>
      <c r="M108" s="798"/>
      <c r="N108" s="798"/>
      <c r="O108" s="801"/>
      <c r="P108" s="801"/>
      <c r="Q108" s="798"/>
      <c r="R108" s="798"/>
      <c r="S108" s="798"/>
      <c r="T108" s="798"/>
      <c r="U108" s="798"/>
      <c r="V108" s="798"/>
      <c r="W108" s="798"/>
      <c r="X108" s="798"/>
      <c r="Y108" s="798"/>
      <c r="Z108" s="798"/>
      <c r="AA108" s="798"/>
      <c r="AB108" s="798"/>
      <c r="AC108" s="798"/>
      <c r="AD108" s="798"/>
    </row>
    <row r="109" ht="14.25" customHeight="1" spans="1:30" x14ac:dyDescent="0.25">
      <c r="A109" s="798"/>
      <c r="B109" s="798"/>
      <c r="C109" s="799"/>
      <c r="D109" s="799"/>
      <c r="E109" s="799"/>
      <c r="F109" s="799"/>
      <c r="G109" s="798"/>
      <c r="H109" s="798"/>
      <c r="I109" s="798"/>
      <c r="J109" s="798"/>
      <c r="K109" s="798"/>
      <c r="L109" s="798"/>
      <c r="M109" s="798"/>
      <c r="N109" s="798"/>
      <c r="O109" s="801"/>
      <c r="P109" s="801"/>
      <c r="Q109" s="798"/>
      <c r="R109" s="798"/>
      <c r="S109" s="798"/>
      <c r="T109" s="798"/>
      <c r="U109" s="798"/>
      <c r="V109" s="798"/>
      <c r="W109" s="798"/>
      <c r="X109" s="798"/>
      <c r="Y109" s="798"/>
      <c r="Z109" s="798"/>
      <c r="AA109" s="798"/>
      <c r="AB109" s="798"/>
      <c r="AC109" s="798"/>
      <c r="AD109" s="798"/>
    </row>
    <row r="110" ht="14.25" customHeight="1" spans="1:30" x14ac:dyDescent="0.25">
      <c r="A110" s="798"/>
      <c r="B110" s="798"/>
      <c r="C110" s="799"/>
      <c r="D110" s="799"/>
      <c r="E110" s="799"/>
      <c r="F110" s="799"/>
      <c r="G110" s="798"/>
      <c r="H110" s="798"/>
      <c r="I110" s="798"/>
      <c r="J110" s="798"/>
      <c r="K110" s="798"/>
      <c r="L110" s="798"/>
      <c r="M110" s="798"/>
      <c r="N110" s="798"/>
      <c r="O110" s="801"/>
      <c r="P110" s="801"/>
      <c r="Q110" s="798"/>
      <c r="R110" s="798"/>
      <c r="S110" s="798"/>
      <c r="T110" s="798"/>
      <c r="U110" s="798"/>
      <c r="V110" s="798"/>
      <c r="W110" s="798"/>
      <c r="X110" s="798"/>
      <c r="Y110" s="798"/>
      <c r="Z110" s="798"/>
      <c r="AA110" s="798"/>
      <c r="AB110" s="798"/>
      <c r="AC110" s="798"/>
      <c r="AD110" s="798"/>
    </row>
    <row r="111" ht="14.25" customHeight="1" spans="1:30" x14ac:dyDescent="0.25">
      <c r="A111" s="798"/>
      <c r="B111" s="798"/>
      <c r="C111" s="799"/>
      <c r="D111" s="799"/>
      <c r="E111" s="799"/>
      <c r="F111" s="799"/>
      <c r="G111" s="798"/>
      <c r="H111" s="798"/>
      <c r="I111" s="798"/>
      <c r="J111" s="798"/>
      <c r="K111" s="798"/>
      <c r="L111" s="798"/>
      <c r="M111" s="798"/>
      <c r="N111" s="798"/>
      <c r="O111" s="801"/>
      <c r="P111" s="801"/>
      <c r="Q111" s="798"/>
      <c r="R111" s="798"/>
      <c r="S111" s="798"/>
      <c r="T111" s="798"/>
      <c r="U111" s="798"/>
      <c r="V111" s="798"/>
      <c r="W111" s="798"/>
      <c r="X111" s="798"/>
      <c r="Y111" s="798"/>
      <c r="Z111" s="798"/>
      <c r="AA111" s="798"/>
      <c r="AB111" s="798"/>
      <c r="AC111" s="798"/>
      <c r="AD111" s="798"/>
    </row>
    <row r="112" ht="14.25" customHeight="1" spans="1:30" x14ac:dyDescent="0.25">
      <c r="A112" s="798"/>
      <c r="B112" s="798"/>
      <c r="C112" s="799"/>
      <c r="D112" s="799"/>
      <c r="E112" s="799"/>
      <c r="F112" s="799"/>
      <c r="G112" s="798"/>
      <c r="H112" s="798"/>
      <c r="I112" s="798"/>
      <c r="J112" s="798"/>
      <c r="K112" s="798"/>
      <c r="L112" s="798"/>
      <c r="M112" s="798"/>
      <c r="N112" s="798"/>
      <c r="O112" s="801"/>
      <c r="P112" s="801"/>
      <c r="Q112" s="798"/>
      <c r="R112" s="798"/>
      <c r="S112" s="798"/>
      <c r="T112" s="798"/>
      <c r="U112" s="798"/>
      <c r="V112" s="798"/>
      <c r="W112" s="798"/>
      <c r="X112" s="798"/>
      <c r="Y112" s="798"/>
      <c r="Z112" s="798"/>
      <c r="AA112" s="798"/>
      <c r="AB112" s="798"/>
      <c r="AC112" s="798"/>
      <c r="AD112" s="798"/>
    </row>
    <row r="113" ht="14.25" customHeight="1" spans="1:30" x14ac:dyDescent="0.25">
      <c r="A113" s="798"/>
      <c r="B113" s="798"/>
      <c r="C113" s="799"/>
      <c r="D113" s="799"/>
      <c r="E113" s="799"/>
      <c r="F113" s="799"/>
      <c r="G113" s="798"/>
      <c r="H113" s="798"/>
      <c r="I113" s="798"/>
      <c r="J113" s="798"/>
      <c r="K113" s="798"/>
      <c r="L113" s="798"/>
      <c r="M113" s="798"/>
      <c r="N113" s="798"/>
      <c r="O113" s="801"/>
      <c r="P113" s="801"/>
      <c r="Q113" s="798"/>
      <c r="R113" s="798"/>
      <c r="S113" s="798"/>
      <c r="T113" s="798"/>
      <c r="U113" s="798"/>
      <c r="V113" s="798"/>
      <c r="W113" s="798"/>
      <c r="X113" s="798"/>
      <c r="Y113" s="798"/>
      <c r="Z113" s="798"/>
      <c r="AA113" s="798"/>
      <c r="AB113" s="798"/>
      <c r="AC113" s="798"/>
      <c r="AD113" s="798"/>
    </row>
    <row r="114" ht="14.25" customHeight="1" spans="1:30" x14ac:dyDescent="0.25">
      <c r="A114" s="798"/>
      <c r="B114" s="798"/>
      <c r="C114" s="799"/>
      <c r="D114" s="799"/>
      <c r="E114" s="799"/>
      <c r="F114" s="799"/>
      <c r="G114" s="798"/>
      <c r="H114" s="798"/>
      <c r="I114" s="798"/>
      <c r="J114" s="798"/>
      <c r="K114" s="798"/>
      <c r="L114" s="798"/>
      <c r="M114" s="798"/>
      <c r="N114" s="798"/>
      <c r="O114" s="801"/>
      <c r="P114" s="801"/>
      <c r="Q114" s="798"/>
      <c r="R114" s="798"/>
      <c r="S114" s="798"/>
      <c r="T114" s="798"/>
      <c r="U114" s="798"/>
      <c r="V114" s="798"/>
      <c r="W114" s="798"/>
      <c r="X114" s="798"/>
      <c r="Y114" s="798"/>
      <c r="Z114" s="798"/>
      <c r="AA114" s="798"/>
      <c r="AB114" s="798"/>
      <c r="AC114" s="798"/>
      <c r="AD114" s="798"/>
    </row>
    <row r="115" ht="14.25" customHeight="1" spans="1:30" x14ac:dyDescent="0.25">
      <c r="A115" s="798"/>
      <c r="B115" s="798"/>
      <c r="C115" s="799"/>
      <c r="D115" s="799"/>
      <c r="E115" s="799"/>
      <c r="F115" s="799"/>
      <c r="G115" s="798"/>
      <c r="H115" s="798"/>
      <c r="I115" s="798"/>
      <c r="J115" s="798"/>
      <c r="K115" s="798"/>
      <c r="L115" s="798"/>
      <c r="M115" s="798"/>
      <c r="N115" s="798"/>
      <c r="O115" s="801"/>
      <c r="P115" s="801"/>
      <c r="Q115" s="798"/>
      <c r="R115" s="798"/>
      <c r="S115" s="798"/>
      <c r="T115" s="798"/>
      <c r="U115" s="798"/>
      <c r="V115" s="798"/>
      <c r="W115" s="798"/>
      <c r="X115" s="798"/>
      <c r="Y115" s="798"/>
      <c r="Z115" s="798"/>
      <c r="AA115" s="798"/>
      <c r="AB115" s="798"/>
      <c r="AC115" s="798"/>
      <c r="AD115" s="798"/>
    </row>
    <row r="116" ht="14.25" customHeight="1" spans="1:30" x14ac:dyDescent="0.25">
      <c r="A116" s="798"/>
      <c r="B116" s="798"/>
      <c r="C116" s="799"/>
      <c r="D116" s="799"/>
      <c r="E116" s="799"/>
      <c r="F116" s="799"/>
      <c r="G116" s="798"/>
      <c r="H116" s="798"/>
      <c r="I116" s="798"/>
      <c r="J116" s="798"/>
      <c r="K116" s="798"/>
      <c r="L116" s="798"/>
      <c r="M116" s="798"/>
      <c r="N116" s="798"/>
      <c r="O116" s="801"/>
      <c r="P116" s="801"/>
      <c r="Q116" s="798"/>
      <c r="R116" s="798"/>
      <c r="S116" s="798"/>
      <c r="T116" s="798"/>
      <c r="U116" s="798"/>
      <c r="V116" s="798"/>
      <c r="W116" s="798"/>
      <c r="X116" s="798"/>
      <c r="Y116" s="798"/>
      <c r="Z116" s="798"/>
      <c r="AA116" s="798"/>
      <c r="AB116" s="798"/>
      <c r="AC116" s="798"/>
      <c r="AD116" s="798"/>
    </row>
    <row r="117" ht="14.25" customHeight="1" spans="1:30" x14ac:dyDescent="0.25">
      <c r="A117" s="798"/>
      <c r="B117" s="798"/>
      <c r="C117" s="799"/>
      <c r="D117" s="799"/>
      <c r="E117" s="799"/>
      <c r="F117" s="799"/>
      <c r="G117" s="798"/>
      <c r="H117" s="798"/>
      <c r="I117" s="798"/>
      <c r="J117" s="798"/>
      <c r="K117" s="798"/>
      <c r="L117" s="798"/>
      <c r="M117" s="798"/>
      <c r="N117" s="798"/>
      <c r="O117" s="801"/>
      <c r="P117" s="801"/>
      <c r="Q117" s="798"/>
      <c r="R117" s="798"/>
      <c r="S117" s="798"/>
      <c r="T117" s="798"/>
      <c r="U117" s="798"/>
      <c r="V117" s="798"/>
      <c r="W117" s="798"/>
      <c r="X117" s="798"/>
      <c r="Y117" s="798"/>
      <c r="Z117" s="798"/>
      <c r="AA117" s="798"/>
      <c r="AB117" s="798"/>
      <c r="AC117" s="798"/>
      <c r="AD117" s="798"/>
    </row>
    <row r="118" ht="14.25" customHeight="1" spans="1:30" x14ac:dyDescent="0.25">
      <c r="A118" s="798"/>
      <c r="B118" s="798"/>
      <c r="C118" s="799"/>
      <c r="D118" s="799"/>
      <c r="E118" s="799"/>
      <c r="F118" s="799"/>
      <c r="G118" s="798"/>
      <c r="H118" s="798"/>
      <c r="I118" s="798"/>
      <c r="J118" s="798"/>
      <c r="K118" s="798"/>
      <c r="L118" s="798"/>
      <c r="M118" s="798"/>
      <c r="N118" s="798"/>
      <c r="O118" s="801"/>
      <c r="P118" s="801"/>
      <c r="Q118" s="798"/>
      <c r="R118" s="798"/>
      <c r="S118" s="798"/>
      <c r="T118" s="798"/>
      <c r="U118" s="798"/>
      <c r="V118" s="798"/>
      <c r="W118" s="798"/>
      <c r="X118" s="798"/>
      <c r="Y118" s="798"/>
      <c r="Z118" s="798"/>
      <c r="AA118" s="798"/>
      <c r="AB118" s="798"/>
      <c r="AC118" s="798"/>
      <c r="AD118" s="798"/>
    </row>
    <row r="119" ht="14.25" customHeight="1" spans="1:30" x14ac:dyDescent="0.25">
      <c r="A119" s="798"/>
      <c r="B119" s="798"/>
      <c r="C119" s="799"/>
      <c r="D119" s="799"/>
      <c r="E119" s="799"/>
      <c r="F119" s="799"/>
      <c r="G119" s="798"/>
      <c r="H119" s="798"/>
      <c r="I119" s="798"/>
      <c r="J119" s="798"/>
      <c r="K119" s="798"/>
      <c r="L119" s="798"/>
      <c r="M119" s="798"/>
      <c r="N119" s="798"/>
      <c r="O119" s="801"/>
      <c r="P119" s="801"/>
      <c r="Q119" s="798"/>
      <c r="R119" s="798"/>
      <c r="S119" s="798"/>
      <c r="T119" s="798"/>
      <c r="U119" s="798"/>
      <c r="V119" s="798"/>
      <c r="W119" s="798"/>
      <c r="X119" s="798"/>
      <c r="Y119" s="798"/>
      <c r="Z119" s="798"/>
      <c r="AA119" s="798"/>
      <c r="AB119" s="798"/>
      <c r="AC119" s="798"/>
      <c r="AD119" s="798"/>
    </row>
    <row r="120" ht="14.25" customHeight="1" spans="1:30" x14ac:dyDescent="0.25">
      <c r="A120" s="798"/>
      <c r="B120" s="798"/>
      <c r="C120" s="799"/>
      <c r="D120" s="799"/>
      <c r="E120" s="799"/>
      <c r="F120" s="799"/>
      <c r="G120" s="798"/>
      <c r="H120" s="798"/>
      <c r="I120" s="798"/>
      <c r="J120" s="798"/>
      <c r="K120" s="798"/>
      <c r="L120" s="798"/>
      <c r="M120" s="798"/>
      <c r="N120" s="798"/>
      <c r="O120" s="801"/>
      <c r="P120" s="801"/>
      <c r="Q120" s="798"/>
      <c r="R120" s="798"/>
      <c r="S120" s="798"/>
      <c r="T120" s="798"/>
      <c r="U120" s="798"/>
      <c r="V120" s="798"/>
      <c r="W120" s="798"/>
      <c r="X120" s="798"/>
      <c r="Y120" s="798"/>
      <c r="Z120" s="798"/>
      <c r="AA120" s="798"/>
      <c r="AB120" s="798"/>
      <c r="AC120" s="798"/>
      <c r="AD120" s="798"/>
    </row>
    <row r="121" ht="14.25" customHeight="1" spans="1:30" x14ac:dyDescent="0.25">
      <c r="A121" s="798"/>
      <c r="B121" s="798"/>
      <c r="C121" s="799"/>
      <c r="D121" s="799"/>
      <c r="E121" s="799"/>
      <c r="F121" s="799"/>
      <c r="G121" s="798"/>
      <c r="H121" s="798"/>
      <c r="I121" s="798"/>
      <c r="J121" s="798"/>
      <c r="K121" s="798"/>
      <c r="L121" s="798"/>
      <c r="M121" s="798"/>
      <c r="N121" s="798"/>
      <c r="O121" s="801"/>
      <c r="P121" s="801"/>
      <c r="Q121" s="798"/>
      <c r="R121" s="798"/>
      <c r="S121" s="798"/>
      <c r="T121" s="798"/>
      <c r="U121" s="798"/>
      <c r="V121" s="798"/>
      <c r="W121" s="798"/>
      <c r="X121" s="798"/>
      <c r="Y121" s="798"/>
      <c r="Z121" s="798"/>
      <c r="AA121" s="798"/>
      <c r="AB121" s="798"/>
      <c r="AC121" s="798"/>
      <c r="AD121" s="798"/>
    </row>
    <row r="122" ht="14.25" customHeight="1" spans="1:30" x14ac:dyDescent="0.25">
      <c r="A122" s="798"/>
      <c r="B122" s="798"/>
      <c r="C122" s="799"/>
      <c r="D122" s="799"/>
      <c r="E122" s="799"/>
      <c r="F122" s="799"/>
      <c r="G122" s="798"/>
      <c r="H122" s="798"/>
      <c r="I122" s="798"/>
      <c r="J122" s="798"/>
      <c r="K122" s="798"/>
      <c r="L122" s="798"/>
      <c r="M122" s="798"/>
      <c r="N122" s="798"/>
      <c r="O122" s="801"/>
      <c r="P122" s="801"/>
      <c r="Q122" s="798"/>
      <c r="R122" s="798"/>
      <c r="S122" s="798"/>
      <c r="T122" s="798"/>
      <c r="U122" s="798"/>
      <c r="V122" s="798"/>
      <c r="W122" s="798"/>
      <c r="X122" s="798"/>
      <c r="Y122" s="798"/>
      <c r="Z122" s="798"/>
      <c r="AA122" s="798"/>
      <c r="AB122" s="798"/>
      <c r="AC122" s="798"/>
      <c r="AD122" s="798"/>
    </row>
    <row r="123" ht="14.25" customHeight="1" spans="1:30" x14ac:dyDescent="0.25">
      <c r="A123" s="798"/>
      <c r="B123" s="798"/>
      <c r="C123" s="799"/>
      <c r="D123" s="799"/>
      <c r="E123" s="799"/>
      <c r="F123" s="799"/>
      <c r="G123" s="798"/>
      <c r="H123" s="798"/>
      <c r="I123" s="798"/>
      <c r="J123" s="798"/>
      <c r="K123" s="798"/>
      <c r="L123" s="798"/>
      <c r="M123" s="798"/>
      <c r="N123" s="798"/>
      <c r="O123" s="801"/>
      <c r="P123" s="801"/>
      <c r="Q123" s="798"/>
      <c r="R123" s="798"/>
      <c r="S123" s="798"/>
      <c r="T123" s="798"/>
      <c r="U123" s="798"/>
      <c r="V123" s="798"/>
      <c r="W123" s="798"/>
      <c r="X123" s="798"/>
      <c r="Y123" s="798"/>
      <c r="Z123" s="798"/>
      <c r="AA123" s="798"/>
      <c r="AB123" s="798"/>
      <c r="AC123" s="798"/>
      <c r="AD123" s="798"/>
    </row>
    <row r="124" ht="14.25" customHeight="1" spans="1:30" x14ac:dyDescent="0.25">
      <c r="A124" s="798"/>
      <c r="B124" s="798"/>
      <c r="C124" s="799"/>
      <c r="D124" s="799"/>
      <c r="E124" s="799"/>
      <c r="F124" s="799"/>
      <c r="G124" s="798"/>
      <c r="H124" s="798"/>
      <c r="I124" s="798"/>
      <c r="J124" s="798"/>
      <c r="K124" s="798"/>
      <c r="L124" s="798"/>
      <c r="M124" s="798"/>
      <c r="N124" s="798"/>
      <c r="O124" s="801"/>
      <c r="P124" s="801"/>
      <c r="Q124" s="798"/>
      <c r="R124" s="798"/>
      <c r="S124" s="798"/>
      <c r="T124" s="798"/>
      <c r="U124" s="798"/>
      <c r="V124" s="798"/>
      <c r="W124" s="798"/>
      <c r="X124" s="798"/>
      <c r="Y124" s="798"/>
      <c r="Z124" s="798"/>
      <c r="AA124" s="798"/>
      <c r="AB124" s="798"/>
      <c r="AC124" s="798"/>
      <c r="AD124" s="798"/>
    </row>
    <row r="125" ht="14.25" customHeight="1" spans="1:30" x14ac:dyDescent="0.25">
      <c r="A125" s="798"/>
      <c r="B125" s="798"/>
      <c r="C125" s="799"/>
      <c r="D125" s="799"/>
      <c r="E125" s="799"/>
      <c r="F125" s="799"/>
      <c r="G125" s="798"/>
      <c r="H125" s="798"/>
      <c r="I125" s="798"/>
      <c r="J125" s="798"/>
      <c r="K125" s="798"/>
      <c r="L125" s="798"/>
      <c r="M125" s="798"/>
      <c r="N125" s="798"/>
      <c r="O125" s="801"/>
      <c r="P125" s="801"/>
      <c r="Q125" s="798"/>
      <c r="R125" s="798"/>
      <c r="S125" s="798"/>
      <c r="T125" s="798"/>
      <c r="U125" s="798"/>
      <c r="V125" s="798"/>
      <c r="W125" s="798"/>
      <c r="X125" s="798"/>
      <c r="Y125" s="798"/>
      <c r="Z125" s="798"/>
      <c r="AA125" s="798"/>
      <c r="AB125" s="798"/>
      <c r="AC125" s="798"/>
      <c r="AD125" s="798"/>
    </row>
    <row r="126" ht="14.25" customHeight="1" spans="1:30" x14ac:dyDescent="0.25">
      <c r="A126" s="798"/>
      <c r="B126" s="798"/>
      <c r="C126" s="799"/>
      <c r="D126" s="799"/>
      <c r="E126" s="799"/>
      <c r="F126" s="799"/>
      <c r="G126" s="798"/>
      <c r="H126" s="798"/>
      <c r="I126" s="798"/>
      <c r="J126" s="798"/>
      <c r="K126" s="798"/>
      <c r="L126" s="798"/>
      <c r="M126" s="798"/>
      <c r="N126" s="798"/>
      <c r="O126" s="801"/>
      <c r="P126" s="801"/>
      <c r="Q126" s="798"/>
      <c r="R126" s="798"/>
      <c r="S126" s="798"/>
      <c r="T126" s="798"/>
      <c r="U126" s="798"/>
      <c r="V126" s="798"/>
      <c r="W126" s="798"/>
      <c r="X126" s="798"/>
      <c r="Y126" s="798"/>
      <c r="Z126" s="798"/>
      <c r="AA126" s="798"/>
      <c r="AB126" s="798"/>
      <c r="AC126" s="798"/>
      <c r="AD126" s="798"/>
    </row>
    <row r="127" ht="14.25" customHeight="1" spans="1:30" x14ac:dyDescent="0.25">
      <c r="A127" s="798"/>
      <c r="B127" s="798"/>
      <c r="C127" s="799"/>
      <c r="D127" s="799"/>
      <c r="E127" s="799"/>
      <c r="F127" s="799"/>
      <c r="G127" s="798"/>
      <c r="H127" s="798"/>
      <c r="I127" s="798"/>
      <c r="J127" s="798"/>
      <c r="K127" s="798"/>
      <c r="L127" s="798"/>
      <c r="M127" s="798"/>
      <c r="N127" s="798"/>
      <c r="O127" s="801"/>
      <c r="P127" s="801"/>
      <c r="Q127" s="798"/>
      <c r="R127" s="798"/>
      <c r="S127" s="798"/>
      <c r="T127" s="798"/>
      <c r="U127" s="798"/>
      <c r="V127" s="798"/>
      <c r="W127" s="798"/>
      <c r="X127" s="798"/>
      <c r="Y127" s="798"/>
      <c r="Z127" s="798"/>
      <c r="AA127" s="798"/>
      <c r="AB127" s="798"/>
      <c r="AC127" s="798"/>
      <c r="AD127" s="798"/>
    </row>
    <row r="128" ht="14.25" customHeight="1" spans="1:30" x14ac:dyDescent="0.25">
      <c r="A128" s="798"/>
      <c r="B128" s="798"/>
      <c r="C128" s="799"/>
      <c r="D128" s="799"/>
      <c r="E128" s="799"/>
      <c r="F128" s="799"/>
      <c r="G128" s="798"/>
      <c r="H128" s="798"/>
      <c r="I128" s="798"/>
      <c r="J128" s="798"/>
      <c r="K128" s="798"/>
      <c r="L128" s="798"/>
      <c r="M128" s="798"/>
      <c r="N128" s="798"/>
      <c r="O128" s="801"/>
      <c r="P128" s="801"/>
      <c r="Q128" s="798"/>
      <c r="R128" s="798"/>
      <c r="S128" s="798"/>
      <c r="T128" s="798"/>
      <c r="U128" s="798"/>
      <c r="V128" s="798"/>
      <c r="W128" s="798"/>
      <c r="X128" s="798"/>
      <c r="Y128" s="798"/>
      <c r="Z128" s="798"/>
      <c r="AA128" s="798"/>
      <c r="AB128" s="798"/>
      <c r="AC128" s="798"/>
      <c r="AD128" s="798"/>
    </row>
    <row r="129" ht="14.25" customHeight="1" spans="1:30" x14ac:dyDescent="0.25">
      <c r="A129" s="798"/>
      <c r="B129" s="798"/>
      <c r="C129" s="799"/>
      <c r="D129" s="799"/>
      <c r="E129" s="799"/>
      <c r="F129" s="799"/>
      <c r="G129" s="798"/>
      <c r="H129" s="798"/>
      <c r="I129" s="798"/>
      <c r="J129" s="798"/>
      <c r="K129" s="798"/>
      <c r="L129" s="798"/>
      <c r="M129" s="798"/>
      <c r="N129" s="798"/>
      <c r="O129" s="801"/>
      <c r="P129" s="801"/>
      <c r="Q129" s="798"/>
      <c r="R129" s="798"/>
      <c r="S129" s="798"/>
      <c r="T129" s="798"/>
      <c r="U129" s="798"/>
      <c r="V129" s="798"/>
      <c r="W129" s="798"/>
      <c r="X129" s="798"/>
      <c r="Y129" s="798"/>
      <c r="Z129" s="798"/>
      <c r="AA129" s="798"/>
      <c r="AB129" s="798"/>
      <c r="AC129" s="798"/>
      <c r="AD129" s="798"/>
    </row>
    <row r="130" ht="14.25" customHeight="1" spans="1:30" x14ac:dyDescent="0.25">
      <c r="A130" s="798"/>
      <c r="B130" s="798"/>
      <c r="C130" s="799"/>
      <c r="D130" s="799"/>
      <c r="E130" s="799"/>
      <c r="F130" s="799"/>
      <c r="G130" s="798"/>
      <c r="H130" s="798"/>
      <c r="I130" s="798"/>
      <c r="J130" s="798"/>
      <c r="K130" s="798"/>
      <c r="L130" s="798"/>
      <c r="M130" s="798"/>
      <c r="N130" s="798"/>
      <c r="O130" s="801"/>
      <c r="P130" s="801"/>
      <c r="Q130" s="798"/>
      <c r="R130" s="798"/>
      <c r="S130" s="798"/>
      <c r="T130" s="798"/>
      <c r="U130" s="798"/>
      <c r="V130" s="798"/>
      <c r="W130" s="798"/>
      <c r="X130" s="798"/>
      <c r="Y130" s="798"/>
      <c r="Z130" s="798"/>
      <c r="AA130" s="798"/>
      <c r="AB130" s="798"/>
      <c r="AC130" s="798"/>
      <c r="AD130" s="798"/>
    </row>
    <row r="131" ht="14.25" customHeight="1" spans="1:30" x14ac:dyDescent="0.25">
      <c r="A131" s="798"/>
      <c r="B131" s="798"/>
      <c r="C131" s="799"/>
      <c r="D131" s="799"/>
      <c r="E131" s="799"/>
      <c r="F131" s="799"/>
      <c r="G131" s="798"/>
      <c r="H131" s="798"/>
      <c r="I131" s="798"/>
      <c r="J131" s="798"/>
      <c r="K131" s="798"/>
      <c r="L131" s="798"/>
      <c r="M131" s="798"/>
      <c r="N131" s="798"/>
      <c r="O131" s="801"/>
      <c r="P131" s="801"/>
      <c r="Q131" s="798"/>
      <c r="R131" s="798"/>
      <c r="S131" s="798"/>
      <c r="T131" s="798"/>
      <c r="U131" s="798"/>
      <c r="V131" s="798"/>
      <c r="W131" s="798"/>
      <c r="X131" s="798"/>
      <c r="Y131" s="798"/>
      <c r="Z131" s="798"/>
      <c r="AA131" s="798"/>
      <c r="AB131" s="798"/>
      <c r="AC131" s="798"/>
      <c r="AD131" s="798"/>
    </row>
    <row r="132" ht="14.25" customHeight="1" spans="1:30" x14ac:dyDescent="0.25">
      <c r="A132" s="798"/>
      <c r="B132" s="798"/>
      <c r="C132" s="799"/>
      <c r="D132" s="799"/>
      <c r="E132" s="799"/>
      <c r="F132" s="799"/>
      <c r="G132" s="798"/>
      <c r="H132" s="798"/>
      <c r="I132" s="798"/>
      <c r="J132" s="798"/>
      <c r="K132" s="798"/>
      <c r="L132" s="798"/>
      <c r="M132" s="798"/>
      <c r="N132" s="798"/>
      <c r="O132" s="801"/>
      <c r="P132" s="801"/>
      <c r="Q132" s="798"/>
      <c r="R132" s="798"/>
      <c r="S132" s="798"/>
      <c r="T132" s="798"/>
      <c r="U132" s="798"/>
      <c r="V132" s="798"/>
      <c r="W132" s="798"/>
      <c r="X132" s="798"/>
      <c r="Y132" s="798"/>
      <c r="Z132" s="798"/>
      <c r="AA132" s="798"/>
      <c r="AB132" s="798"/>
      <c r="AC132" s="798"/>
      <c r="AD132" s="798"/>
    </row>
    <row r="133" ht="14.25" customHeight="1" spans="1:30" x14ac:dyDescent="0.25">
      <c r="A133" s="798"/>
      <c r="B133" s="798"/>
      <c r="C133" s="799"/>
      <c r="D133" s="799"/>
      <c r="E133" s="799"/>
      <c r="F133" s="799"/>
      <c r="G133" s="798"/>
      <c r="H133" s="798"/>
      <c r="I133" s="798"/>
      <c r="J133" s="798"/>
      <c r="K133" s="798"/>
      <c r="L133" s="798"/>
      <c r="M133" s="798"/>
      <c r="N133" s="798"/>
      <c r="O133" s="801"/>
      <c r="P133" s="801"/>
      <c r="Q133" s="798"/>
      <c r="R133" s="798"/>
      <c r="S133" s="798"/>
      <c r="T133" s="798"/>
      <c r="U133" s="798"/>
      <c r="V133" s="798"/>
      <c r="W133" s="798"/>
      <c r="X133" s="798"/>
      <c r="Y133" s="798"/>
      <c r="Z133" s="798"/>
      <c r="AA133" s="798"/>
      <c r="AB133" s="798"/>
      <c r="AC133" s="798"/>
      <c r="AD133" s="798"/>
    </row>
    <row r="134" ht="14.25" customHeight="1" spans="1:30" x14ac:dyDescent="0.25">
      <c r="A134" s="798"/>
      <c r="B134" s="798"/>
      <c r="C134" s="799"/>
      <c r="D134" s="799"/>
      <c r="E134" s="799"/>
      <c r="F134" s="799"/>
      <c r="G134" s="798"/>
      <c r="H134" s="798"/>
      <c r="I134" s="798"/>
      <c r="J134" s="798"/>
      <c r="K134" s="798"/>
      <c r="L134" s="798"/>
      <c r="M134" s="798"/>
      <c r="N134" s="798"/>
      <c r="O134" s="801"/>
      <c r="P134" s="801"/>
      <c r="Q134" s="798"/>
      <c r="R134" s="798"/>
      <c r="S134" s="798"/>
      <c r="T134" s="798"/>
      <c r="U134" s="798"/>
      <c r="V134" s="798"/>
      <c r="W134" s="798"/>
      <c r="X134" s="798"/>
      <c r="Y134" s="798"/>
      <c r="Z134" s="798"/>
      <c r="AA134" s="798"/>
      <c r="AB134" s="798"/>
      <c r="AC134" s="798"/>
      <c r="AD134" s="798"/>
    </row>
    <row r="135" ht="14.25" customHeight="1" spans="1:30" x14ac:dyDescent="0.25">
      <c r="A135" s="798"/>
      <c r="B135" s="798"/>
      <c r="C135" s="799"/>
      <c r="D135" s="799"/>
      <c r="E135" s="799"/>
      <c r="F135" s="799"/>
      <c r="G135" s="798"/>
      <c r="H135" s="798"/>
      <c r="I135" s="798"/>
      <c r="J135" s="798"/>
      <c r="K135" s="798"/>
      <c r="L135" s="798"/>
      <c r="M135" s="798"/>
      <c r="N135" s="798"/>
      <c r="O135" s="801"/>
      <c r="P135" s="801"/>
      <c r="Q135" s="798"/>
      <c r="R135" s="798"/>
      <c r="S135" s="798"/>
      <c r="T135" s="798"/>
      <c r="U135" s="798"/>
      <c r="V135" s="798"/>
      <c r="W135" s="798"/>
      <c r="X135" s="798"/>
      <c r="Y135" s="798"/>
      <c r="Z135" s="798"/>
      <c r="AA135" s="798"/>
      <c r="AB135" s="798"/>
      <c r="AC135" s="798"/>
      <c r="AD135" s="798"/>
    </row>
    <row r="136" ht="14.25" customHeight="1" spans="1:30" x14ac:dyDescent="0.25">
      <c r="A136" s="798"/>
      <c r="B136" s="798"/>
      <c r="C136" s="799"/>
      <c r="D136" s="799"/>
      <c r="E136" s="799"/>
      <c r="F136" s="799"/>
      <c r="G136" s="798"/>
      <c r="H136" s="798"/>
      <c r="I136" s="798"/>
      <c r="J136" s="798"/>
      <c r="K136" s="798"/>
      <c r="L136" s="798"/>
      <c r="M136" s="798"/>
      <c r="N136" s="798"/>
      <c r="O136" s="801"/>
      <c r="P136" s="801"/>
      <c r="Q136" s="798"/>
      <c r="R136" s="798"/>
      <c r="S136" s="798"/>
      <c r="T136" s="798"/>
      <c r="U136" s="798"/>
      <c r="V136" s="798"/>
      <c r="W136" s="798"/>
      <c r="X136" s="798"/>
      <c r="Y136" s="798"/>
      <c r="Z136" s="798"/>
      <c r="AA136" s="798"/>
      <c r="AB136" s="798"/>
      <c r="AC136" s="798"/>
      <c r="AD136" s="798"/>
    </row>
    <row r="137" ht="14.25" customHeight="1" spans="1:30" x14ac:dyDescent="0.25">
      <c r="A137" s="798"/>
      <c r="B137" s="798"/>
      <c r="C137" s="799"/>
      <c r="D137" s="799"/>
      <c r="E137" s="799"/>
      <c r="F137" s="799"/>
      <c r="G137" s="798"/>
      <c r="H137" s="798"/>
      <c r="I137" s="798"/>
      <c r="J137" s="798"/>
      <c r="K137" s="798"/>
      <c r="L137" s="798"/>
      <c r="M137" s="798"/>
      <c r="N137" s="798"/>
      <c r="O137" s="801"/>
      <c r="P137" s="801"/>
      <c r="Q137" s="798"/>
      <c r="R137" s="798"/>
      <c r="S137" s="798"/>
      <c r="T137" s="798"/>
      <c r="U137" s="798"/>
      <c r="V137" s="798"/>
      <c r="W137" s="798"/>
      <c r="X137" s="798"/>
      <c r="Y137" s="798"/>
      <c r="Z137" s="798"/>
      <c r="AA137" s="798"/>
      <c r="AB137" s="798"/>
      <c r="AC137" s="798"/>
      <c r="AD137" s="798"/>
    </row>
    <row r="138" ht="14.25" customHeight="1" spans="1:30" x14ac:dyDescent="0.25">
      <c r="A138" s="798"/>
      <c r="B138" s="798"/>
      <c r="C138" s="799"/>
      <c r="D138" s="799"/>
      <c r="E138" s="799"/>
      <c r="F138" s="799"/>
      <c r="G138" s="798"/>
      <c r="H138" s="798"/>
      <c r="I138" s="798"/>
      <c r="J138" s="798"/>
      <c r="K138" s="798"/>
      <c r="L138" s="798"/>
      <c r="M138" s="798"/>
      <c r="N138" s="798"/>
      <c r="O138" s="801"/>
      <c r="P138" s="801"/>
      <c r="Q138" s="798"/>
      <c r="R138" s="798"/>
      <c r="S138" s="798"/>
      <c r="T138" s="798"/>
      <c r="U138" s="798"/>
      <c r="V138" s="798"/>
      <c r="W138" s="798"/>
      <c r="X138" s="798"/>
      <c r="Y138" s="798"/>
      <c r="Z138" s="798"/>
      <c r="AA138" s="798"/>
      <c r="AB138" s="798"/>
      <c r="AC138" s="798"/>
      <c r="AD138" s="798"/>
    </row>
    <row r="139" ht="14.25" customHeight="1" spans="1:30" x14ac:dyDescent="0.25">
      <c r="A139" s="798"/>
      <c r="B139" s="798"/>
      <c r="C139" s="799"/>
      <c r="D139" s="799"/>
      <c r="E139" s="799"/>
      <c r="F139" s="799"/>
      <c r="G139" s="798"/>
      <c r="H139" s="798"/>
      <c r="I139" s="798"/>
      <c r="J139" s="798"/>
      <c r="K139" s="798"/>
      <c r="L139" s="798"/>
      <c r="M139" s="798"/>
      <c r="N139" s="798"/>
      <c r="O139" s="801"/>
      <c r="P139" s="801"/>
      <c r="Q139" s="798"/>
      <c r="R139" s="798"/>
      <c r="S139" s="798"/>
      <c r="T139" s="798"/>
      <c r="U139" s="798"/>
      <c r="V139" s="798"/>
      <c r="W139" s="798"/>
      <c r="X139" s="798"/>
      <c r="Y139" s="798"/>
      <c r="Z139" s="798"/>
      <c r="AA139" s="798"/>
      <c r="AB139" s="798"/>
      <c r="AC139" s="798"/>
      <c r="AD139" s="798"/>
    </row>
    <row r="140" ht="14.25" customHeight="1" spans="1:30" x14ac:dyDescent="0.25">
      <c r="A140" s="798"/>
      <c r="B140" s="798"/>
      <c r="C140" s="799"/>
      <c r="D140" s="799"/>
      <c r="E140" s="799"/>
      <c r="F140" s="799"/>
      <c r="G140" s="798"/>
      <c r="H140" s="798"/>
      <c r="I140" s="798"/>
      <c r="J140" s="798"/>
      <c r="K140" s="798"/>
      <c r="L140" s="798"/>
      <c r="M140" s="798"/>
      <c r="N140" s="798"/>
      <c r="O140" s="801"/>
      <c r="P140" s="801"/>
      <c r="Q140" s="798"/>
      <c r="R140" s="798"/>
      <c r="S140" s="798"/>
      <c r="T140" s="798"/>
      <c r="U140" s="798"/>
      <c r="V140" s="798"/>
      <c r="W140" s="798"/>
      <c r="X140" s="798"/>
      <c r="Y140" s="798"/>
      <c r="Z140" s="798"/>
      <c r="AA140" s="798"/>
      <c r="AB140" s="798"/>
      <c r="AC140" s="798"/>
      <c r="AD140" s="798"/>
    </row>
    <row r="141" ht="14.25" customHeight="1" spans="1:30" x14ac:dyDescent="0.25">
      <c r="A141" s="798"/>
      <c r="B141" s="798"/>
      <c r="C141" s="799"/>
      <c r="D141" s="799"/>
      <c r="E141" s="799"/>
      <c r="F141" s="799"/>
      <c r="G141" s="798"/>
      <c r="H141" s="798"/>
      <c r="I141" s="798"/>
      <c r="J141" s="798"/>
      <c r="K141" s="798"/>
      <c r="L141" s="798"/>
      <c r="M141" s="798"/>
      <c r="N141" s="798"/>
      <c r="O141" s="801"/>
      <c r="P141" s="801"/>
      <c r="Q141" s="798"/>
      <c r="R141" s="798"/>
      <c r="S141" s="798"/>
      <c r="T141" s="798"/>
      <c r="U141" s="798"/>
      <c r="V141" s="798"/>
      <c r="W141" s="798"/>
      <c r="X141" s="798"/>
      <c r="Y141" s="798"/>
      <c r="Z141" s="798"/>
      <c r="AA141" s="798"/>
      <c r="AB141" s="798"/>
      <c r="AC141" s="798"/>
      <c r="AD141" s="798"/>
    </row>
    <row r="142" ht="14.25" customHeight="1" spans="1:30" x14ac:dyDescent="0.25">
      <c r="A142" s="798"/>
      <c r="B142" s="798"/>
      <c r="C142" s="799"/>
      <c r="D142" s="799"/>
      <c r="E142" s="799"/>
      <c r="F142" s="799"/>
      <c r="G142" s="798"/>
      <c r="H142" s="798"/>
      <c r="I142" s="798"/>
      <c r="J142" s="798"/>
      <c r="K142" s="798"/>
      <c r="L142" s="798"/>
      <c r="M142" s="798"/>
      <c r="N142" s="798"/>
      <c r="O142" s="801"/>
      <c r="P142" s="801"/>
      <c r="Q142" s="798"/>
      <c r="R142" s="798"/>
      <c r="S142" s="798"/>
      <c r="T142" s="798"/>
      <c r="U142" s="798"/>
      <c r="V142" s="798"/>
      <c r="W142" s="798"/>
      <c r="X142" s="798"/>
      <c r="Y142" s="798"/>
      <c r="Z142" s="798"/>
      <c r="AA142" s="798"/>
      <c r="AB142" s="798"/>
      <c r="AC142" s="798"/>
      <c r="AD142" s="798"/>
    </row>
    <row r="143" ht="14.25" customHeight="1" spans="1:30" x14ac:dyDescent="0.25">
      <c r="A143" s="798"/>
      <c r="B143" s="798"/>
      <c r="C143" s="799"/>
      <c r="D143" s="799"/>
      <c r="E143" s="799"/>
      <c r="F143" s="799"/>
      <c r="G143" s="798"/>
      <c r="H143" s="798"/>
      <c r="I143" s="798"/>
      <c r="J143" s="798"/>
      <c r="K143" s="798"/>
      <c r="L143" s="798"/>
      <c r="M143" s="798"/>
      <c r="N143" s="798"/>
      <c r="O143" s="801"/>
      <c r="P143" s="801"/>
      <c r="Q143" s="798"/>
      <c r="R143" s="798"/>
      <c r="S143" s="798"/>
      <c r="T143" s="798"/>
      <c r="U143" s="798"/>
      <c r="V143" s="798"/>
      <c r="W143" s="798"/>
      <c r="X143" s="798"/>
      <c r="Y143" s="798"/>
      <c r="Z143" s="798"/>
      <c r="AA143" s="798"/>
      <c r="AB143" s="798"/>
      <c r="AC143" s="798"/>
      <c r="AD143" s="798"/>
    </row>
    <row r="144" ht="14.25" customHeight="1" spans="1:30" x14ac:dyDescent="0.25">
      <c r="A144" s="798"/>
      <c r="B144" s="798"/>
      <c r="C144" s="799"/>
      <c r="D144" s="799"/>
      <c r="E144" s="799"/>
      <c r="F144" s="799"/>
      <c r="G144" s="798"/>
      <c r="H144" s="798"/>
      <c r="I144" s="798"/>
      <c r="J144" s="798"/>
      <c r="K144" s="798"/>
      <c r="L144" s="798"/>
      <c r="M144" s="798"/>
      <c r="N144" s="798"/>
      <c r="O144" s="801"/>
      <c r="P144" s="801"/>
      <c r="Q144" s="798"/>
      <c r="R144" s="798"/>
      <c r="S144" s="798"/>
      <c r="T144" s="798"/>
      <c r="U144" s="798"/>
      <c r="V144" s="798"/>
      <c r="W144" s="798"/>
      <c r="X144" s="798"/>
      <c r="Y144" s="798"/>
      <c r="Z144" s="798"/>
      <c r="AA144" s="798"/>
      <c r="AB144" s="798"/>
      <c r="AC144" s="798"/>
      <c r="AD144" s="798"/>
    </row>
    <row r="145" ht="14.25" customHeight="1" spans="1:30" x14ac:dyDescent="0.25">
      <c r="A145" s="798"/>
      <c r="B145" s="798"/>
      <c r="C145" s="799"/>
      <c r="D145" s="799"/>
      <c r="E145" s="799"/>
      <c r="F145" s="799"/>
      <c r="G145" s="798"/>
      <c r="H145" s="798"/>
      <c r="I145" s="798"/>
      <c r="J145" s="798"/>
      <c r="K145" s="798"/>
      <c r="L145" s="798"/>
      <c r="M145" s="798"/>
      <c r="N145" s="798"/>
      <c r="O145" s="801"/>
      <c r="P145" s="801"/>
      <c r="Q145" s="798"/>
      <c r="R145" s="798"/>
      <c r="S145" s="798"/>
      <c r="T145" s="798"/>
      <c r="U145" s="798"/>
      <c r="V145" s="798"/>
      <c r="W145" s="798"/>
      <c r="X145" s="798"/>
      <c r="Y145" s="798"/>
      <c r="Z145" s="798"/>
      <c r="AA145" s="798"/>
      <c r="AB145" s="798"/>
      <c r="AC145" s="798"/>
      <c r="AD145" s="798"/>
    </row>
    <row r="146" ht="14.25" customHeight="1" spans="1:30" x14ac:dyDescent="0.25">
      <c r="A146" s="798"/>
      <c r="B146" s="798"/>
      <c r="C146" s="799"/>
      <c r="D146" s="799"/>
      <c r="E146" s="799"/>
      <c r="F146" s="799"/>
      <c r="G146" s="798"/>
      <c r="H146" s="798"/>
      <c r="I146" s="798"/>
      <c r="J146" s="798"/>
      <c r="K146" s="798"/>
      <c r="L146" s="798"/>
      <c r="M146" s="798"/>
      <c r="N146" s="798"/>
      <c r="O146" s="801"/>
      <c r="P146" s="801"/>
      <c r="Q146" s="798"/>
      <c r="R146" s="798"/>
      <c r="S146" s="798"/>
      <c r="T146" s="798"/>
      <c r="U146" s="798"/>
      <c r="V146" s="798"/>
      <c r="W146" s="798"/>
      <c r="X146" s="798"/>
      <c r="Y146" s="798"/>
      <c r="Z146" s="798"/>
      <c r="AA146" s="798"/>
      <c r="AB146" s="798"/>
      <c r="AC146" s="798"/>
      <c r="AD146" s="798"/>
    </row>
    <row r="147" ht="14.25" customHeight="1" spans="1:30" x14ac:dyDescent="0.25">
      <c r="A147" s="798"/>
      <c r="B147" s="798"/>
      <c r="C147" s="799"/>
      <c r="D147" s="799"/>
      <c r="E147" s="799"/>
      <c r="F147" s="799"/>
      <c r="G147" s="798"/>
      <c r="H147" s="798"/>
      <c r="I147" s="798"/>
      <c r="J147" s="798"/>
      <c r="K147" s="798"/>
      <c r="L147" s="798"/>
      <c r="M147" s="798"/>
      <c r="N147" s="798"/>
      <c r="O147" s="801"/>
      <c r="P147" s="801"/>
      <c r="Q147" s="798"/>
      <c r="R147" s="798"/>
      <c r="S147" s="798"/>
      <c r="T147" s="798"/>
      <c r="U147" s="798"/>
      <c r="V147" s="798"/>
      <c r="W147" s="798"/>
      <c r="X147" s="798"/>
      <c r="Y147" s="798"/>
      <c r="Z147" s="798"/>
      <c r="AA147" s="798"/>
      <c r="AB147" s="798"/>
      <c r="AC147" s="798"/>
      <c r="AD147" s="798"/>
    </row>
    <row r="148" ht="14.25" customHeight="1" spans="1:30" x14ac:dyDescent="0.25">
      <c r="A148" s="798"/>
      <c r="B148" s="798"/>
      <c r="C148" s="799"/>
      <c r="D148" s="799"/>
      <c r="E148" s="799"/>
      <c r="F148" s="799"/>
      <c r="G148" s="798"/>
      <c r="H148" s="798"/>
      <c r="I148" s="798"/>
      <c r="J148" s="798"/>
      <c r="K148" s="798"/>
      <c r="L148" s="798"/>
      <c r="M148" s="798"/>
      <c r="N148" s="798"/>
      <c r="O148" s="801"/>
      <c r="P148" s="801"/>
      <c r="Q148" s="798"/>
      <c r="R148" s="798"/>
      <c r="S148" s="798"/>
      <c r="T148" s="798"/>
      <c r="U148" s="798"/>
      <c r="V148" s="798"/>
      <c r="W148" s="798"/>
      <c r="X148" s="798"/>
      <c r="Y148" s="798"/>
      <c r="Z148" s="798"/>
      <c r="AA148" s="798"/>
      <c r="AB148" s="798"/>
      <c r="AC148" s="798"/>
      <c r="AD148" s="798"/>
    </row>
    <row r="149" ht="14.25" customHeight="1" spans="1:30" x14ac:dyDescent="0.25">
      <c r="A149" s="798"/>
      <c r="B149" s="798"/>
      <c r="C149" s="799"/>
      <c r="D149" s="799"/>
      <c r="E149" s="799"/>
      <c r="F149" s="799"/>
      <c r="G149" s="798"/>
      <c r="H149" s="798"/>
      <c r="I149" s="798"/>
      <c r="J149" s="798"/>
      <c r="K149" s="798"/>
      <c r="L149" s="798"/>
      <c r="M149" s="798"/>
      <c r="N149" s="798"/>
      <c r="O149" s="801"/>
      <c r="P149" s="801"/>
      <c r="Q149" s="798"/>
      <c r="R149" s="798"/>
      <c r="S149" s="798"/>
      <c r="T149" s="798"/>
      <c r="U149" s="798"/>
      <c r="V149" s="798"/>
      <c r="W149" s="798"/>
      <c r="X149" s="798"/>
      <c r="Y149" s="798"/>
      <c r="Z149" s="798"/>
      <c r="AA149" s="798"/>
      <c r="AB149" s="798"/>
      <c r="AC149" s="798"/>
      <c r="AD149" s="798"/>
    </row>
    <row r="150" ht="14.25" customHeight="1" spans="1:30" x14ac:dyDescent="0.25">
      <c r="A150" s="798"/>
      <c r="B150" s="798"/>
      <c r="C150" s="799"/>
      <c r="D150" s="799"/>
      <c r="E150" s="799"/>
      <c r="F150" s="799"/>
      <c r="G150" s="798"/>
      <c r="H150" s="798"/>
      <c r="I150" s="798"/>
      <c r="J150" s="798"/>
      <c r="K150" s="798"/>
      <c r="L150" s="798"/>
      <c r="M150" s="798"/>
      <c r="N150" s="798"/>
      <c r="O150" s="801"/>
      <c r="P150" s="801"/>
      <c r="Q150" s="798"/>
      <c r="R150" s="798"/>
      <c r="S150" s="798"/>
      <c r="T150" s="798"/>
      <c r="U150" s="798"/>
      <c r="V150" s="798"/>
      <c r="W150" s="798"/>
      <c r="X150" s="798"/>
      <c r="Y150" s="798"/>
      <c r="Z150" s="798"/>
      <c r="AA150" s="798"/>
      <c r="AB150" s="798"/>
      <c r="AC150" s="798"/>
      <c r="AD150" s="798"/>
    </row>
    <row r="151" ht="14.25" customHeight="1" spans="1:30" x14ac:dyDescent="0.25">
      <c r="A151" s="798"/>
      <c r="B151" s="798"/>
      <c r="C151" s="799"/>
      <c r="D151" s="799"/>
      <c r="E151" s="799"/>
      <c r="F151" s="799"/>
      <c r="G151" s="798"/>
      <c r="H151" s="798"/>
      <c r="I151" s="798"/>
      <c r="J151" s="798"/>
      <c r="K151" s="798"/>
      <c r="L151" s="798"/>
      <c r="M151" s="798"/>
      <c r="N151" s="798"/>
      <c r="O151" s="801"/>
      <c r="P151" s="801"/>
      <c r="Q151" s="798"/>
      <c r="R151" s="798"/>
      <c r="S151" s="798"/>
      <c r="T151" s="798"/>
      <c r="U151" s="798"/>
      <c r="V151" s="798"/>
      <c r="W151" s="798"/>
      <c r="X151" s="798"/>
      <c r="Y151" s="798"/>
      <c r="Z151" s="798"/>
      <c r="AA151" s="798"/>
      <c r="AB151" s="798"/>
      <c r="AC151" s="798"/>
      <c r="AD151" s="798"/>
    </row>
    <row r="152" ht="14.25" customHeight="1" spans="1:30" x14ac:dyDescent="0.25">
      <c r="A152" s="798"/>
      <c r="B152" s="798"/>
      <c r="C152" s="799"/>
      <c r="D152" s="799"/>
      <c r="E152" s="799"/>
      <c r="F152" s="799"/>
      <c r="G152" s="798"/>
      <c r="H152" s="798"/>
      <c r="I152" s="798"/>
      <c r="J152" s="798"/>
      <c r="K152" s="798"/>
      <c r="L152" s="798"/>
      <c r="M152" s="798"/>
      <c r="N152" s="798"/>
      <c r="O152" s="801"/>
      <c r="P152" s="801"/>
      <c r="Q152" s="798"/>
      <c r="R152" s="798"/>
      <c r="S152" s="798"/>
      <c r="T152" s="798"/>
      <c r="U152" s="798"/>
      <c r="V152" s="798"/>
      <c r="W152" s="798"/>
      <c r="X152" s="798"/>
      <c r="Y152" s="798"/>
      <c r="Z152" s="798"/>
      <c r="AA152" s="798"/>
      <c r="AB152" s="798"/>
      <c r="AC152" s="798"/>
      <c r="AD152" s="798"/>
    </row>
    <row r="153" ht="14.25" customHeight="1" spans="1:30" x14ac:dyDescent="0.25">
      <c r="A153" s="798"/>
      <c r="B153" s="798"/>
      <c r="C153" s="799"/>
      <c r="D153" s="799"/>
      <c r="E153" s="799"/>
      <c r="F153" s="799"/>
      <c r="G153" s="798"/>
      <c r="H153" s="798"/>
      <c r="I153" s="798"/>
      <c r="J153" s="798"/>
      <c r="K153" s="798"/>
      <c r="L153" s="798"/>
      <c r="M153" s="798"/>
      <c r="N153" s="798"/>
      <c r="O153" s="801"/>
      <c r="P153" s="801"/>
      <c r="Q153" s="798"/>
      <c r="R153" s="798"/>
      <c r="S153" s="798"/>
      <c r="T153" s="798"/>
      <c r="U153" s="798"/>
      <c r="V153" s="798"/>
      <c r="W153" s="798"/>
      <c r="X153" s="798"/>
      <c r="Y153" s="798"/>
      <c r="Z153" s="798"/>
      <c r="AA153" s="798"/>
      <c r="AB153" s="798"/>
      <c r="AC153" s="798"/>
      <c r="AD153" s="798"/>
    </row>
    <row r="154" ht="14.25" customHeight="1" spans="1:30" x14ac:dyDescent="0.25">
      <c r="A154" s="798"/>
      <c r="B154" s="798"/>
      <c r="C154" s="799"/>
      <c r="D154" s="799"/>
      <c r="E154" s="799"/>
      <c r="F154" s="799"/>
      <c r="G154" s="798"/>
      <c r="H154" s="798"/>
      <c r="I154" s="798"/>
      <c r="J154" s="798"/>
      <c r="K154" s="798"/>
      <c r="L154" s="798"/>
      <c r="M154" s="798"/>
      <c r="N154" s="798"/>
      <c r="O154" s="801"/>
      <c r="P154" s="801"/>
      <c r="Q154" s="798"/>
      <c r="R154" s="798"/>
      <c r="S154" s="798"/>
      <c r="T154" s="798"/>
      <c r="U154" s="798"/>
      <c r="V154" s="798"/>
      <c r="W154" s="798"/>
      <c r="X154" s="798"/>
      <c r="Y154" s="798"/>
      <c r="Z154" s="798"/>
      <c r="AA154" s="798"/>
      <c r="AB154" s="798"/>
      <c r="AC154" s="798"/>
      <c r="AD154" s="798"/>
    </row>
    <row r="155" ht="14.25" customHeight="1" spans="1:30" x14ac:dyDescent="0.25">
      <c r="A155" s="798"/>
      <c r="B155" s="798"/>
      <c r="C155" s="799"/>
      <c r="D155" s="799"/>
      <c r="E155" s="799"/>
      <c r="F155" s="799"/>
      <c r="G155" s="798"/>
      <c r="H155" s="798"/>
      <c r="I155" s="798"/>
      <c r="J155" s="798"/>
      <c r="K155" s="798"/>
      <c r="L155" s="798"/>
      <c r="M155" s="798"/>
      <c r="N155" s="798"/>
      <c r="O155" s="801"/>
      <c r="P155" s="801"/>
      <c r="Q155" s="798"/>
      <c r="R155" s="798"/>
      <c r="S155" s="798"/>
      <c r="T155" s="798"/>
      <c r="U155" s="798"/>
      <c r="V155" s="798"/>
      <c r="W155" s="798"/>
      <c r="X155" s="798"/>
      <c r="Y155" s="798"/>
      <c r="Z155" s="798"/>
      <c r="AA155" s="798"/>
      <c r="AB155" s="798"/>
      <c r="AC155" s="798"/>
      <c r="AD155" s="798"/>
    </row>
    <row r="156" ht="14.25" customHeight="1" spans="1:30" x14ac:dyDescent="0.25">
      <c r="A156" s="798"/>
      <c r="B156" s="798"/>
      <c r="C156" s="799"/>
      <c r="D156" s="799"/>
      <c r="E156" s="799"/>
      <c r="F156" s="799"/>
      <c r="G156" s="798"/>
      <c r="H156" s="798"/>
      <c r="I156" s="798"/>
      <c r="J156" s="798"/>
      <c r="K156" s="798"/>
      <c r="L156" s="798"/>
      <c r="M156" s="798"/>
      <c r="N156" s="798"/>
      <c r="O156" s="801"/>
      <c r="P156" s="801"/>
      <c r="Q156" s="798"/>
      <c r="R156" s="798"/>
      <c r="S156" s="798"/>
      <c r="T156" s="798"/>
      <c r="U156" s="798"/>
      <c r="V156" s="798"/>
      <c r="W156" s="798"/>
      <c r="X156" s="798"/>
      <c r="Y156" s="798"/>
      <c r="Z156" s="798"/>
      <c r="AA156" s="798"/>
      <c r="AB156" s="798"/>
      <c r="AC156" s="798"/>
      <c r="AD156" s="798"/>
    </row>
    <row r="157" ht="14.25" customHeight="1" spans="1:30" x14ac:dyDescent="0.25">
      <c r="A157" s="798"/>
      <c r="B157" s="798"/>
      <c r="C157" s="799"/>
      <c r="D157" s="799"/>
      <c r="E157" s="799"/>
      <c r="F157" s="799"/>
      <c r="G157" s="798"/>
      <c r="H157" s="798"/>
      <c r="I157" s="798"/>
      <c r="J157" s="798"/>
      <c r="K157" s="798"/>
      <c r="L157" s="798"/>
      <c r="M157" s="798"/>
      <c r="N157" s="798"/>
      <c r="O157" s="801"/>
      <c r="P157" s="801"/>
      <c r="Q157" s="798"/>
      <c r="R157" s="798"/>
      <c r="S157" s="798"/>
      <c r="T157" s="798"/>
      <c r="U157" s="798"/>
      <c r="V157" s="798"/>
      <c r="W157" s="798"/>
      <c r="X157" s="798"/>
      <c r="Y157" s="798"/>
      <c r="Z157" s="798"/>
      <c r="AA157" s="798"/>
      <c r="AB157" s="798"/>
      <c r="AC157" s="798"/>
      <c r="AD157" s="798"/>
    </row>
    <row r="158" ht="14.25" customHeight="1" spans="1:30" x14ac:dyDescent="0.25">
      <c r="A158" s="798"/>
      <c r="B158" s="798"/>
      <c r="C158" s="799"/>
      <c r="D158" s="799"/>
      <c r="E158" s="799"/>
      <c r="F158" s="799"/>
      <c r="G158" s="798"/>
      <c r="H158" s="798"/>
      <c r="I158" s="798"/>
      <c r="J158" s="798"/>
      <c r="K158" s="798"/>
      <c r="L158" s="798"/>
      <c r="M158" s="798"/>
      <c r="N158" s="798"/>
      <c r="O158" s="801"/>
      <c r="P158" s="801"/>
      <c r="Q158" s="798"/>
      <c r="R158" s="798"/>
      <c r="S158" s="798"/>
      <c r="T158" s="798"/>
      <c r="U158" s="798"/>
      <c r="V158" s="798"/>
      <c r="W158" s="798"/>
      <c r="X158" s="798"/>
      <c r="Y158" s="798"/>
      <c r="Z158" s="798"/>
      <c r="AA158" s="798"/>
      <c r="AB158" s="798"/>
      <c r="AC158" s="798"/>
      <c r="AD158" s="798"/>
    </row>
    <row r="159" ht="14.25" customHeight="1" spans="1:30" x14ac:dyDescent="0.25">
      <c r="A159" s="798"/>
      <c r="B159" s="798"/>
      <c r="C159" s="799"/>
      <c r="D159" s="799"/>
      <c r="E159" s="799"/>
      <c r="F159" s="799"/>
      <c r="G159" s="798"/>
      <c r="H159" s="798"/>
      <c r="I159" s="798"/>
      <c r="J159" s="798"/>
      <c r="K159" s="798"/>
      <c r="L159" s="798"/>
      <c r="M159" s="798"/>
      <c r="N159" s="798"/>
      <c r="O159" s="801"/>
      <c r="P159" s="801"/>
      <c r="Q159" s="798"/>
      <c r="R159" s="798"/>
      <c r="S159" s="798"/>
      <c r="T159" s="798"/>
      <c r="U159" s="798"/>
      <c r="V159" s="798"/>
      <c r="W159" s="798"/>
      <c r="X159" s="798"/>
      <c r="Y159" s="798"/>
      <c r="Z159" s="798"/>
      <c r="AA159" s="798"/>
      <c r="AB159" s="798"/>
      <c r="AC159" s="798"/>
      <c r="AD159" s="798"/>
    </row>
    <row r="160" ht="14.25" customHeight="1" spans="1:30" x14ac:dyDescent="0.25">
      <c r="A160" s="798"/>
      <c r="B160" s="798"/>
      <c r="C160" s="799"/>
      <c r="D160" s="799"/>
      <c r="E160" s="799"/>
      <c r="F160" s="799"/>
      <c r="G160" s="798"/>
      <c r="H160" s="798"/>
      <c r="I160" s="798"/>
      <c r="J160" s="798"/>
      <c r="K160" s="798"/>
      <c r="L160" s="798"/>
      <c r="M160" s="798"/>
      <c r="N160" s="798"/>
      <c r="O160" s="801"/>
      <c r="P160" s="801"/>
      <c r="Q160" s="798"/>
      <c r="R160" s="798"/>
      <c r="S160" s="798"/>
      <c r="T160" s="798"/>
      <c r="U160" s="798"/>
      <c r="V160" s="798"/>
      <c r="W160" s="798"/>
      <c r="X160" s="798"/>
      <c r="Y160" s="798"/>
      <c r="Z160" s="798"/>
      <c r="AA160" s="798"/>
      <c r="AB160" s="798"/>
      <c r="AC160" s="798"/>
      <c r="AD160" s="798"/>
    </row>
    <row r="161" ht="14.25" customHeight="1" spans="1:30" x14ac:dyDescent="0.25">
      <c r="A161" s="798"/>
      <c r="B161" s="798"/>
      <c r="C161" s="799"/>
      <c r="D161" s="799"/>
      <c r="E161" s="799"/>
      <c r="F161" s="799"/>
      <c r="G161" s="798"/>
      <c r="H161" s="798"/>
      <c r="I161" s="798"/>
      <c r="J161" s="798"/>
      <c r="K161" s="798"/>
      <c r="L161" s="798"/>
      <c r="M161" s="798"/>
      <c r="N161" s="798"/>
      <c r="O161" s="801"/>
      <c r="P161" s="801"/>
      <c r="Q161" s="798"/>
      <c r="R161" s="798"/>
      <c r="S161" s="798"/>
      <c r="T161" s="798"/>
      <c r="U161" s="798"/>
      <c r="V161" s="798"/>
      <c r="W161" s="798"/>
      <c r="X161" s="798"/>
      <c r="Y161" s="798"/>
      <c r="Z161" s="798"/>
      <c r="AA161" s="798"/>
      <c r="AB161" s="798"/>
      <c r="AC161" s="798"/>
      <c r="AD161" s="798"/>
    </row>
    <row r="162" ht="14.25" customHeight="1" spans="1:30" x14ac:dyDescent="0.25">
      <c r="A162" s="798"/>
      <c r="B162" s="798"/>
      <c r="C162" s="799"/>
      <c r="D162" s="799"/>
      <c r="E162" s="799"/>
      <c r="F162" s="799"/>
      <c r="G162" s="798"/>
      <c r="H162" s="798"/>
      <c r="I162" s="798"/>
      <c r="J162" s="798"/>
      <c r="K162" s="798"/>
      <c r="L162" s="798"/>
      <c r="M162" s="798"/>
      <c r="N162" s="798"/>
      <c r="O162" s="801"/>
      <c r="P162" s="801"/>
      <c r="Q162" s="798"/>
      <c r="R162" s="798"/>
      <c r="S162" s="798"/>
      <c r="T162" s="798"/>
      <c r="U162" s="798"/>
      <c r="V162" s="798"/>
      <c r="W162" s="798"/>
      <c r="X162" s="798"/>
      <c r="Y162" s="798"/>
      <c r="Z162" s="798"/>
      <c r="AA162" s="798"/>
      <c r="AB162" s="798"/>
      <c r="AC162" s="798"/>
      <c r="AD162" s="798"/>
    </row>
    <row r="163" ht="14.25" customHeight="1" spans="1:30" x14ac:dyDescent="0.25">
      <c r="A163" s="798"/>
      <c r="B163" s="798"/>
      <c r="C163" s="799"/>
      <c r="D163" s="799"/>
      <c r="E163" s="799"/>
      <c r="F163" s="799"/>
      <c r="G163" s="798"/>
      <c r="H163" s="798"/>
      <c r="I163" s="798"/>
      <c r="J163" s="798"/>
      <c r="K163" s="798"/>
      <c r="L163" s="798"/>
      <c r="M163" s="798"/>
      <c r="N163" s="798"/>
      <c r="O163" s="801"/>
      <c r="P163" s="801"/>
      <c r="Q163" s="798"/>
      <c r="R163" s="798"/>
      <c r="S163" s="798"/>
      <c r="T163" s="798"/>
      <c r="U163" s="798"/>
      <c r="V163" s="798"/>
      <c r="W163" s="798"/>
      <c r="X163" s="798"/>
      <c r="Y163" s="798"/>
      <c r="Z163" s="798"/>
      <c r="AA163" s="798"/>
      <c r="AB163" s="798"/>
      <c r="AC163" s="798"/>
      <c r="AD163" s="798"/>
    </row>
    <row r="164" ht="14.25" customHeight="1" spans="1:30" x14ac:dyDescent="0.25">
      <c r="A164" s="798"/>
      <c r="B164" s="798"/>
      <c r="C164" s="799"/>
      <c r="D164" s="799"/>
      <c r="E164" s="799"/>
      <c r="F164" s="799"/>
      <c r="G164" s="798"/>
      <c r="H164" s="798"/>
      <c r="I164" s="798"/>
      <c r="J164" s="798"/>
      <c r="K164" s="798"/>
      <c r="L164" s="798"/>
      <c r="M164" s="798"/>
      <c r="N164" s="798"/>
      <c r="O164" s="801"/>
      <c r="P164" s="801"/>
      <c r="Q164" s="798"/>
      <c r="R164" s="798"/>
      <c r="S164" s="798"/>
      <c r="T164" s="798"/>
      <c r="U164" s="798"/>
      <c r="V164" s="798"/>
      <c r="W164" s="798"/>
      <c r="X164" s="798"/>
      <c r="Y164" s="798"/>
      <c r="Z164" s="798"/>
      <c r="AA164" s="798"/>
      <c r="AB164" s="798"/>
      <c r="AC164" s="798"/>
      <c r="AD164" s="798"/>
    </row>
    <row r="165" ht="14.25" customHeight="1" spans="1:30" x14ac:dyDescent="0.25">
      <c r="A165" s="798"/>
      <c r="B165" s="798"/>
      <c r="C165" s="799"/>
      <c r="D165" s="799"/>
      <c r="E165" s="799"/>
      <c r="F165" s="799"/>
      <c r="G165" s="798"/>
      <c r="H165" s="798"/>
      <c r="I165" s="798"/>
      <c r="J165" s="798"/>
      <c r="K165" s="798"/>
      <c r="L165" s="798"/>
      <c r="M165" s="798"/>
      <c r="N165" s="798"/>
      <c r="O165" s="801"/>
      <c r="P165" s="801"/>
      <c r="Q165" s="798"/>
      <c r="R165" s="798"/>
      <c r="S165" s="798"/>
      <c r="T165" s="798"/>
      <c r="U165" s="798"/>
      <c r="V165" s="798"/>
      <c r="W165" s="798"/>
      <c r="X165" s="798"/>
      <c r="Y165" s="798"/>
      <c r="Z165" s="798"/>
      <c r="AA165" s="798"/>
      <c r="AB165" s="798"/>
      <c r="AC165" s="798"/>
      <c r="AD165" s="798"/>
    </row>
    <row r="166" ht="14.25" customHeight="1" spans="1:30" x14ac:dyDescent="0.25">
      <c r="A166" s="798"/>
      <c r="B166" s="798"/>
      <c r="C166" s="799"/>
      <c r="D166" s="799"/>
      <c r="E166" s="799"/>
      <c r="F166" s="799"/>
      <c r="G166" s="798"/>
      <c r="H166" s="798"/>
      <c r="I166" s="798"/>
      <c r="J166" s="798"/>
      <c r="K166" s="798"/>
      <c r="L166" s="798"/>
      <c r="M166" s="798"/>
      <c r="N166" s="798"/>
      <c r="O166" s="801"/>
      <c r="P166" s="801"/>
      <c r="Q166" s="798"/>
      <c r="R166" s="798"/>
      <c r="S166" s="798"/>
      <c r="T166" s="798"/>
      <c r="U166" s="798"/>
      <c r="V166" s="798"/>
      <c r="W166" s="798"/>
      <c r="X166" s="798"/>
      <c r="Y166" s="798"/>
      <c r="Z166" s="798"/>
      <c r="AA166" s="798"/>
      <c r="AB166" s="798"/>
      <c r="AC166" s="798"/>
      <c r="AD166" s="798"/>
    </row>
    <row r="167" ht="14.25" customHeight="1" spans="1:30" x14ac:dyDescent="0.25">
      <c r="A167" s="798"/>
      <c r="B167" s="798"/>
      <c r="C167" s="799"/>
      <c r="D167" s="799"/>
      <c r="E167" s="799"/>
      <c r="F167" s="799"/>
      <c r="G167" s="798"/>
      <c r="H167" s="798"/>
      <c r="I167" s="798"/>
      <c r="J167" s="798"/>
      <c r="K167" s="798"/>
      <c r="L167" s="798"/>
      <c r="M167" s="798"/>
      <c r="N167" s="798"/>
      <c r="O167" s="801"/>
      <c r="P167" s="801"/>
      <c r="Q167" s="798"/>
      <c r="R167" s="798"/>
      <c r="S167" s="798"/>
      <c r="T167" s="798"/>
      <c r="U167" s="798"/>
      <c r="V167" s="798"/>
      <c r="W167" s="798"/>
      <c r="X167" s="798"/>
      <c r="Y167" s="798"/>
      <c r="Z167" s="798"/>
      <c r="AA167" s="798"/>
      <c r="AB167" s="798"/>
      <c r="AC167" s="798"/>
      <c r="AD167" s="798"/>
    </row>
    <row r="168" ht="14.25" customHeight="1" spans="1:30" x14ac:dyDescent="0.25">
      <c r="A168" s="798"/>
      <c r="B168" s="798"/>
      <c r="C168" s="799"/>
      <c r="D168" s="799"/>
      <c r="E168" s="799"/>
      <c r="F168" s="799"/>
      <c r="G168" s="798"/>
      <c r="H168" s="798"/>
      <c r="I168" s="798"/>
      <c r="J168" s="798"/>
      <c r="K168" s="798"/>
      <c r="L168" s="798"/>
      <c r="M168" s="798"/>
      <c r="N168" s="798"/>
      <c r="O168" s="801"/>
      <c r="P168" s="801"/>
      <c r="Q168" s="798"/>
      <c r="R168" s="798"/>
      <c r="S168" s="798"/>
      <c r="T168" s="798"/>
      <c r="U168" s="798"/>
      <c r="V168" s="798"/>
      <c r="W168" s="798"/>
      <c r="X168" s="798"/>
      <c r="Y168" s="798"/>
      <c r="Z168" s="798"/>
      <c r="AA168" s="798"/>
      <c r="AB168" s="798"/>
      <c r="AC168" s="798"/>
      <c r="AD168" s="798"/>
    </row>
    <row r="169" ht="14.25" customHeight="1" spans="1:30" x14ac:dyDescent="0.25">
      <c r="A169" s="798"/>
      <c r="B169" s="798"/>
      <c r="C169" s="799"/>
      <c r="D169" s="799"/>
      <c r="E169" s="799"/>
      <c r="F169" s="799"/>
      <c r="G169" s="798"/>
      <c r="H169" s="798"/>
      <c r="I169" s="798"/>
      <c r="J169" s="798"/>
      <c r="K169" s="798"/>
      <c r="L169" s="798"/>
      <c r="M169" s="798"/>
      <c r="N169" s="798"/>
      <c r="O169" s="801"/>
      <c r="P169" s="801"/>
      <c r="Q169" s="798"/>
      <c r="R169" s="798"/>
      <c r="S169" s="798"/>
      <c r="T169" s="798"/>
      <c r="U169" s="798"/>
      <c r="V169" s="798"/>
      <c r="W169" s="798"/>
      <c r="X169" s="798"/>
      <c r="Y169" s="798"/>
      <c r="Z169" s="798"/>
      <c r="AA169" s="798"/>
      <c r="AB169" s="798"/>
      <c r="AC169" s="798"/>
      <c r="AD169" s="798"/>
    </row>
    <row r="170" ht="14.25" customHeight="1" spans="1:30" x14ac:dyDescent="0.25">
      <c r="A170" s="798"/>
      <c r="B170" s="798"/>
      <c r="C170" s="799"/>
      <c r="D170" s="799"/>
      <c r="E170" s="799"/>
      <c r="F170" s="799"/>
      <c r="G170" s="798"/>
      <c r="H170" s="798"/>
      <c r="I170" s="798"/>
      <c r="J170" s="798"/>
      <c r="K170" s="798"/>
      <c r="L170" s="798"/>
      <c r="M170" s="798"/>
      <c r="N170" s="798"/>
      <c r="O170" s="801"/>
      <c r="P170" s="801"/>
      <c r="Q170" s="798"/>
      <c r="R170" s="798"/>
      <c r="S170" s="798"/>
      <c r="T170" s="798"/>
      <c r="U170" s="798"/>
      <c r="V170" s="798"/>
      <c r="W170" s="798"/>
      <c r="X170" s="798"/>
      <c r="Y170" s="798"/>
      <c r="Z170" s="798"/>
      <c r="AA170" s="798"/>
      <c r="AB170" s="798"/>
      <c r="AC170" s="798"/>
      <c r="AD170" s="798"/>
    </row>
    <row r="171" ht="14.25" customHeight="1" spans="1:30" x14ac:dyDescent="0.25">
      <c r="A171" s="798"/>
      <c r="B171" s="798"/>
      <c r="C171" s="799"/>
      <c r="D171" s="799"/>
      <c r="E171" s="799"/>
      <c r="F171" s="799"/>
      <c r="G171" s="798"/>
      <c r="H171" s="798"/>
      <c r="I171" s="798"/>
      <c r="J171" s="798"/>
      <c r="K171" s="798"/>
      <c r="L171" s="798"/>
      <c r="M171" s="798"/>
      <c r="N171" s="798"/>
      <c r="O171" s="801"/>
      <c r="P171" s="801"/>
      <c r="Q171" s="798"/>
      <c r="R171" s="798"/>
      <c r="S171" s="798"/>
      <c r="T171" s="798"/>
      <c r="U171" s="798"/>
      <c r="V171" s="798"/>
      <c r="W171" s="798"/>
      <c r="X171" s="798"/>
      <c r="Y171" s="798"/>
      <c r="Z171" s="798"/>
      <c r="AA171" s="798"/>
      <c r="AB171" s="798"/>
      <c r="AC171" s="798"/>
      <c r="AD171" s="798"/>
    </row>
    <row r="172" ht="14.25" customHeight="1" spans="1:30" x14ac:dyDescent="0.25">
      <c r="A172" s="798"/>
      <c r="B172" s="798"/>
      <c r="C172" s="799"/>
      <c r="D172" s="799"/>
      <c r="E172" s="799"/>
      <c r="F172" s="799"/>
      <c r="G172" s="798"/>
      <c r="H172" s="798"/>
      <c r="I172" s="798"/>
      <c r="J172" s="798"/>
      <c r="K172" s="798"/>
      <c r="L172" s="798"/>
      <c r="M172" s="798"/>
      <c r="N172" s="798"/>
      <c r="O172" s="801"/>
      <c r="P172" s="801"/>
      <c r="Q172" s="798"/>
      <c r="R172" s="798"/>
      <c r="S172" s="798"/>
      <c r="T172" s="798"/>
      <c r="U172" s="798"/>
      <c r="V172" s="798"/>
      <c r="W172" s="798"/>
      <c r="X172" s="798"/>
      <c r="Y172" s="798"/>
      <c r="Z172" s="798"/>
      <c r="AA172" s="798"/>
      <c r="AB172" s="798"/>
      <c r="AC172" s="798"/>
      <c r="AD172" s="798"/>
    </row>
    <row r="173" ht="14.25" customHeight="1" spans="1:30" x14ac:dyDescent="0.25">
      <c r="A173" s="798"/>
      <c r="B173" s="798"/>
      <c r="C173" s="799"/>
      <c r="D173" s="799"/>
      <c r="E173" s="799"/>
      <c r="F173" s="799"/>
      <c r="G173" s="798"/>
      <c r="H173" s="798"/>
      <c r="I173" s="798"/>
      <c r="J173" s="798"/>
      <c r="K173" s="798"/>
      <c r="L173" s="798"/>
      <c r="M173" s="798"/>
      <c r="N173" s="798"/>
      <c r="O173" s="801"/>
      <c r="P173" s="801"/>
      <c r="Q173" s="798"/>
      <c r="R173" s="798"/>
      <c r="S173" s="798"/>
      <c r="T173" s="798"/>
      <c r="U173" s="798"/>
      <c r="V173" s="798"/>
      <c r="W173" s="798"/>
      <c r="X173" s="798"/>
      <c r="Y173" s="798"/>
      <c r="Z173" s="798"/>
      <c r="AA173" s="798"/>
      <c r="AB173" s="798"/>
      <c r="AC173" s="798"/>
      <c r="AD173" s="798"/>
    </row>
    <row r="174" ht="14.25" customHeight="1" spans="1:30" x14ac:dyDescent="0.25">
      <c r="A174" s="798"/>
      <c r="B174" s="798"/>
      <c r="C174" s="799"/>
      <c r="D174" s="799"/>
      <c r="E174" s="799"/>
      <c r="F174" s="799"/>
      <c r="G174" s="798"/>
      <c r="H174" s="798"/>
      <c r="I174" s="798"/>
      <c r="J174" s="798"/>
      <c r="K174" s="798"/>
      <c r="L174" s="798"/>
      <c r="M174" s="798"/>
      <c r="N174" s="798"/>
      <c r="O174" s="801"/>
      <c r="P174" s="801"/>
      <c r="Q174" s="798"/>
      <c r="R174" s="798"/>
      <c r="S174" s="798"/>
      <c r="T174" s="798"/>
      <c r="U174" s="798"/>
      <c r="V174" s="798"/>
      <c r="W174" s="798"/>
      <c r="X174" s="798"/>
      <c r="Y174" s="798"/>
      <c r="Z174" s="798"/>
      <c r="AA174" s="798"/>
      <c r="AB174" s="798"/>
      <c r="AC174" s="798"/>
      <c r="AD174" s="798"/>
    </row>
    <row r="175" ht="14.25" customHeight="1" spans="1:30" x14ac:dyDescent="0.25">
      <c r="A175" s="798"/>
      <c r="B175" s="798"/>
      <c r="C175" s="799"/>
      <c r="D175" s="799"/>
      <c r="E175" s="799"/>
      <c r="F175" s="799"/>
      <c r="G175" s="798"/>
      <c r="H175" s="798"/>
      <c r="I175" s="798"/>
      <c r="J175" s="798"/>
      <c r="K175" s="798"/>
      <c r="L175" s="798"/>
      <c r="M175" s="798"/>
      <c r="N175" s="798"/>
      <c r="O175" s="801"/>
      <c r="P175" s="801"/>
      <c r="Q175" s="798"/>
      <c r="R175" s="798"/>
      <c r="S175" s="798"/>
      <c r="T175" s="798"/>
      <c r="U175" s="798"/>
      <c r="V175" s="798"/>
      <c r="W175" s="798"/>
      <c r="X175" s="798"/>
      <c r="Y175" s="798"/>
      <c r="Z175" s="798"/>
      <c r="AA175" s="798"/>
      <c r="AB175" s="798"/>
      <c r="AC175" s="798"/>
      <c r="AD175" s="798"/>
    </row>
    <row r="176" ht="14.25" customHeight="1" spans="1:30" x14ac:dyDescent="0.25">
      <c r="A176" s="798"/>
      <c r="B176" s="798"/>
      <c r="C176" s="799"/>
      <c r="D176" s="799"/>
      <c r="E176" s="799"/>
      <c r="F176" s="799"/>
      <c r="G176" s="798"/>
      <c r="H176" s="798"/>
      <c r="I176" s="798"/>
      <c r="J176" s="798"/>
      <c r="K176" s="798"/>
      <c r="L176" s="798"/>
      <c r="M176" s="798"/>
      <c r="N176" s="798"/>
      <c r="O176" s="801"/>
      <c r="P176" s="801"/>
      <c r="Q176" s="798"/>
      <c r="R176" s="798"/>
      <c r="S176" s="798"/>
      <c r="T176" s="798"/>
      <c r="U176" s="798"/>
      <c r="V176" s="798"/>
      <c r="W176" s="798"/>
      <c r="X176" s="798"/>
      <c r="Y176" s="798"/>
      <c r="Z176" s="798"/>
      <c r="AA176" s="798"/>
      <c r="AB176" s="798"/>
      <c r="AC176" s="798"/>
      <c r="AD176" s="798"/>
    </row>
    <row r="177" ht="14.25" customHeight="1" spans="1:30" x14ac:dyDescent="0.25">
      <c r="A177" s="798"/>
      <c r="B177" s="798"/>
      <c r="C177" s="799"/>
      <c r="D177" s="799"/>
      <c r="E177" s="799"/>
      <c r="F177" s="799"/>
      <c r="G177" s="798"/>
      <c r="H177" s="798"/>
      <c r="I177" s="798"/>
      <c r="J177" s="798"/>
      <c r="K177" s="798"/>
      <c r="L177" s="798"/>
      <c r="M177" s="798"/>
      <c r="N177" s="798"/>
      <c r="O177" s="801"/>
      <c r="P177" s="801"/>
      <c r="Q177" s="798"/>
      <c r="R177" s="798"/>
      <c r="S177" s="798"/>
      <c r="T177" s="798"/>
      <c r="U177" s="798"/>
      <c r="V177" s="798"/>
      <c r="W177" s="798"/>
      <c r="X177" s="798"/>
      <c r="Y177" s="798"/>
      <c r="Z177" s="798"/>
      <c r="AA177" s="798"/>
      <c r="AB177" s="798"/>
      <c r="AC177" s="798"/>
      <c r="AD177" s="798"/>
    </row>
    <row r="178" ht="14.25" customHeight="1" spans="1:30" x14ac:dyDescent="0.25">
      <c r="A178" s="798"/>
      <c r="B178" s="798"/>
      <c r="C178" s="799"/>
      <c r="D178" s="799"/>
      <c r="E178" s="799"/>
      <c r="F178" s="799"/>
      <c r="G178" s="798"/>
      <c r="H178" s="798"/>
      <c r="I178" s="798"/>
      <c r="J178" s="798"/>
      <c r="K178" s="798"/>
      <c r="L178" s="798"/>
      <c r="M178" s="798"/>
      <c r="N178" s="798"/>
      <c r="O178" s="801"/>
      <c r="P178" s="801"/>
      <c r="Q178" s="798"/>
      <c r="R178" s="798"/>
      <c r="S178" s="798"/>
      <c r="T178" s="798"/>
      <c r="U178" s="798"/>
      <c r="V178" s="798"/>
      <c r="W178" s="798"/>
      <c r="X178" s="798"/>
      <c r="Y178" s="798"/>
      <c r="Z178" s="798"/>
      <c r="AA178" s="798"/>
      <c r="AB178" s="798"/>
      <c r="AC178" s="798"/>
      <c r="AD178" s="798"/>
    </row>
    <row r="179" ht="14.25" customHeight="1" spans="1:30" x14ac:dyDescent="0.25">
      <c r="A179" s="798"/>
      <c r="B179" s="798"/>
      <c r="C179" s="799"/>
      <c r="D179" s="799"/>
      <c r="E179" s="799"/>
      <c r="F179" s="799"/>
      <c r="G179" s="798"/>
      <c r="H179" s="798"/>
      <c r="I179" s="798"/>
      <c r="J179" s="798"/>
      <c r="K179" s="798"/>
      <c r="L179" s="798"/>
      <c r="M179" s="798"/>
      <c r="N179" s="798"/>
      <c r="O179" s="801"/>
      <c r="P179" s="801"/>
      <c r="Q179" s="798"/>
      <c r="R179" s="798"/>
      <c r="S179" s="798"/>
      <c r="T179" s="798"/>
      <c r="U179" s="798"/>
      <c r="V179" s="798"/>
      <c r="W179" s="798"/>
      <c r="X179" s="798"/>
      <c r="Y179" s="798"/>
      <c r="Z179" s="798"/>
      <c r="AA179" s="798"/>
      <c r="AB179" s="798"/>
      <c r="AC179" s="798"/>
      <c r="AD179" s="798"/>
    </row>
    <row r="180" ht="14.25" customHeight="1" spans="1:30" x14ac:dyDescent="0.25">
      <c r="A180" s="798"/>
      <c r="B180" s="798"/>
      <c r="C180" s="799"/>
      <c r="D180" s="799"/>
      <c r="E180" s="799"/>
      <c r="F180" s="799"/>
      <c r="G180" s="798"/>
      <c r="H180" s="798"/>
      <c r="I180" s="798"/>
      <c r="J180" s="798"/>
      <c r="K180" s="798"/>
      <c r="L180" s="798"/>
      <c r="M180" s="798"/>
      <c r="N180" s="798"/>
      <c r="O180" s="801"/>
      <c r="P180" s="801"/>
      <c r="Q180" s="798"/>
      <c r="R180" s="798"/>
      <c r="S180" s="798"/>
      <c r="T180" s="798"/>
      <c r="U180" s="798"/>
      <c r="V180" s="798"/>
      <c r="W180" s="798"/>
      <c r="X180" s="798"/>
      <c r="Y180" s="798"/>
      <c r="Z180" s="798"/>
      <c r="AA180" s="798"/>
      <c r="AB180" s="798"/>
      <c r="AC180" s="798"/>
      <c r="AD180" s="798"/>
    </row>
    <row r="181" ht="14.25" customHeight="1" spans="1:30" x14ac:dyDescent="0.25">
      <c r="A181" s="798"/>
      <c r="B181" s="798"/>
      <c r="C181" s="799"/>
      <c r="D181" s="799"/>
      <c r="E181" s="799"/>
      <c r="F181" s="799"/>
      <c r="G181" s="798"/>
      <c r="H181" s="798"/>
      <c r="I181" s="798"/>
      <c r="J181" s="798"/>
      <c r="K181" s="798"/>
      <c r="L181" s="798"/>
      <c r="M181" s="798"/>
      <c r="N181" s="798"/>
      <c r="O181" s="801"/>
      <c r="P181" s="801"/>
      <c r="Q181" s="798"/>
      <c r="R181" s="798"/>
      <c r="S181" s="798"/>
      <c r="T181" s="798"/>
      <c r="U181" s="798"/>
      <c r="V181" s="798"/>
      <c r="W181" s="798"/>
      <c r="X181" s="798"/>
      <c r="Y181" s="798"/>
      <c r="Z181" s="798"/>
      <c r="AA181" s="798"/>
      <c r="AB181" s="798"/>
      <c r="AC181" s="798"/>
      <c r="AD181" s="798"/>
    </row>
    <row r="182" ht="14.25" customHeight="1" spans="1:30" x14ac:dyDescent="0.25">
      <c r="A182" s="798"/>
      <c r="B182" s="798"/>
      <c r="C182" s="799"/>
      <c r="D182" s="799"/>
      <c r="E182" s="799"/>
      <c r="F182" s="799"/>
      <c r="G182" s="798"/>
      <c r="H182" s="798"/>
      <c r="I182" s="798"/>
      <c r="J182" s="798"/>
      <c r="K182" s="798"/>
      <c r="L182" s="798"/>
      <c r="M182" s="798"/>
      <c r="N182" s="798"/>
      <c r="O182" s="801"/>
      <c r="P182" s="801"/>
      <c r="Q182" s="798"/>
      <c r="R182" s="798"/>
      <c r="S182" s="798"/>
      <c r="T182" s="798"/>
      <c r="U182" s="798"/>
      <c r="V182" s="798"/>
      <c r="W182" s="798"/>
      <c r="X182" s="798"/>
      <c r="Y182" s="798"/>
      <c r="Z182" s="798"/>
      <c r="AA182" s="798"/>
      <c r="AB182" s="798"/>
      <c r="AC182" s="798"/>
      <c r="AD182" s="798"/>
    </row>
    <row r="183" ht="14.25" customHeight="1" spans="1:30" x14ac:dyDescent="0.25">
      <c r="A183" s="798"/>
      <c r="B183" s="798"/>
      <c r="C183" s="799"/>
      <c r="D183" s="799"/>
      <c r="E183" s="799"/>
      <c r="F183" s="799"/>
      <c r="G183" s="798"/>
      <c r="H183" s="798"/>
      <c r="I183" s="798"/>
      <c r="J183" s="798"/>
      <c r="K183" s="798"/>
      <c r="L183" s="798"/>
      <c r="M183" s="798"/>
      <c r="N183" s="798"/>
      <c r="O183" s="801"/>
      <c r="P183" s="801"/>
      <c r="Q183" s="798"/>
      <c r="R183" s="798"/>
      <c r="S183" s="798"/>
      <c r="T183" s="798"/>
      <c r="U183" s="798"/>
      <c r="V183" s="798"/>
      <c r="W183" s="798"/>
      <c r="X183" s="798"/>
      <c r="Y183" s="798"/>
      <c r="Z183" s="798"/>
      <c r="AA183" s="798"/>
      <c r="AB183" s="798"/>
      <c r="AC183" s="798"/>
      <c r="AD183" s="798"/>
    </row>
    <row r="184" ht="14.25" customHeight="1" spans="1:30" x14ac:dyDescent="0.25">
      <c r="A184" s="798"/>
      <c r="B184" s="798"/>
      <c r="C184" s="799"/>
      <c r="D184" s="799"/>
      <c r="E184" s="799"/>
      <c r="F184" s="799"/>
      <c r="G184" s="798"/>
      <c r="H184" s="798"/>
      <c r="I184" s="798"/>
      <c r="J184" s="798"/>
      <c r="K184" s="798"/>
      <c r="L184" s="798"/>
      <c r="M184" s="798"/>
      <c r="N184" s="798"/>
      <c r="O184" s="801"/>
      <c r="P184" s="801"/>
      <c r="Q184" s="798"/>
      <c r="R184" s="798"/>
      <c r="S184" s="798"/>
      <c r="T184" s="798"/>
      <c r="U184" s="798"/>
      <c r="V184" s="798"/>
      <c r="W184" s="798"/>
      <c r="X184" s="798"/>
      <c r="Y184" s="798"/>
      <c r="Z184" s="798"/>
      <c r="AA184" s="798"/>
      <c r="AB184" s="798"/>
      <c r="AC184" s="798"/>
      <c r="AD184" s="798"/>
    </row>
    <row r="185" ht="14.25" customHeight="1" spans="1:30" x14ac:dyDescent="0.25">
      <c r="A185" s="798"/>
      <c r="B185" s="798"/>
      <c r="C185" s="799"/>
      <c r="D185" s="799"/>
      <c r="E185" s="799"/>
      <c r="F185" s="799"/>
      <c r="G185" s="798"/>
      <c r="H185" s="798"/>
      <c r="I185" s="798"/>
      <c r="J185" s="798"/>
      <c r="K185" s="798"/>
      <c r="L185" s="798"/>
      <c r="M185" s="798"/>
      <c r="N185" s="798"/>
      <c r="O185" s="801"/>
      <c r="P185" s="801"/>
      <c r="Q185" s="798"/>
      <c r="R185" s="798"/>
      <c r="S185" s="798"/>
      <c r="T185" s="798"/>
      <c r="U185" s="798"/>
      <c r="V185" s="798"/>
      <c r="W185" s="798"/>
      <c r="X185" s="798"/>
      <c r="Y185" s="798"/>
      <c r="Z185" s="798"/>
      <c r="AA185" s="798"/>
      <c r="AB185" s="798"/>
      <c r="AC185" s="798"/>
      <c r="AD185" s="798"/>
    </row>
    <row r="186" ht="14.25" customHeight="1" spans="1:30" x14ac:dyDescent="0.25">
      <c r="A186" s="798"/>
      <c r="B186" s="798"/>
      <c r="C186" s="799"/>
      <c r="D186" s="799"/>
      <c r="E186" s="799"/>
      <c r="F186" s="799"/>
      <c r="G186" s="798"/>
      <c r="H186" s="798"/>
      <c r="I186" s="798"/>
      <c r="J186" s="798"/>
      <c r="K186" s="798"/>
      <c r="L186" s="798"/>
      <c r="M186" s="798"/>
      <c r="N186" s="798"/>
      <c r="O186" s="801"/>
      <c r="P186" s="801"/>
      <c r="Q186" s="798"/>
      <c r="R186" s="798"/>
      <c r="S186" s="798"/>
      <c r="T186" s="798"/>
      <c r="U186" s="798"/>
      <c r="V186" s="798"/>
      <c r="W186" s="798"/>
      <c r="X186" s="798"/>
      <c r="Y186" s="798"/>
      <c r="Z186" s="798"/>
      <c r="AA186" s="798"/>
      <c r="AB186" s="798"/>
      <c r="AC186" s="798"/>
      <c r="AD186" s="798"/>
    </row>
    <row r="187" ht="14.25" customHeight="1" spans="1:30" x14ac:dyDescent="0.25">
      <c r="A187" s="798"/>
      <c r="B187" s="798"/>
      <c r="C187" s="799"/>
      <c r="D187" s="799"/>
      <c r="E187" s="799"/>
      <c r="F187" s="799"/>
      <c r="G187" s="798"/>
      <c r="H187" s="798"/>
      <c r="I187" s="798"/>
      <c r="J187" s="798"/>
      <c r="K187" s="798"/>
      <c r="L187" s="798"/>
      <c r="M187" s="798"/>
      <c r="N187" s="798"/>
      <c r="O187" s="801"/>
      <c r="P187" s="801"/>
      <c r="Q187" s="798"/>
      <c r="R187" s="798"/>
      <c r="S187" s="798"/>
      <c r="T187" s="798"/>
      <c r="U187" s="798"/>
      <c r="V187" s="798"/>
      <c r="W187" s="798"/>
      <c r="X187" s="798"/>
      <c r="Y187" s="798"/>
      <c r="Z187" s="798"/>
      <c r="AA187" s="798"/>
      <c r="AB187" s="798"/>
      <c r="AC187" s="798"/>
      <c r="AD187" s="798"/>
    </row>
    <row r="188" ht="14.25" customHeight="1" spans="1:30" x14ac:dyDescent="0.25">
      <c r="A188" s="798"/>
      <c r="B188" s="798"/>
      <c r="C188" s="799"/>
      <c r="D188" s="799"/>
      <c r="E188" s="799"/>
      <c r="F188" s="799"/>
      <c r="G188" s="798"/>
      <c r="H188" s="798"/>
      <c r="I188" s="798"/>
      <c r="J188" s="798"/>
      <c r="K188" s="798"/>
      <c r="L188" s="798"/>
      <c r="M188" s="798"/>
      <c r="N188" s="798"/>
      <c r="O188" s="801"/>
      <c r="P188" s="801"/>
      <c r="Q188" s="798"/>
      <c r="R188" s="798"/>
      <c r="S188" s="798"/>
      <c r="T188" s="798"/>
      <c r="U188" s="798"/>
      <c r="V188" s="798"/>
      <c r="W188" s="798"/>
      <c r="X188" s="798"/>
      <c r="Y188" s="798"/>
      <c r="Z188" s="798"/>
      <c r="AA188" s="798"/>
      <c r="AB188" s="798"/>
      <c r="AC188" s="798"/>
      <c r="AD188" s="798"/>
    </row>
    <row r="189" ht="14.25" customHeight="1" spans="1:30" x14ac:dyDescent="0.25">
      <c r="A189" s="798"/>
      <c r="B189" s="798"/>
      <c r="C189" s="799"/>
      <c r="D189" s="799"/>
      <c r="E189" s="799"/>
      <c r="F189" s="799"/>
      <c r="G189" s="798"/>
      <c r="H189" s="798"/>
      <c r="I189" s="798"/>
      <c r="J189" s="798"/>
      <c r="K189" s="798"/>
      <c r="L189" s="798"/>
      <c r="M189" s="798"/>
      <c r="N189" s="798"/>
      <c r="O189" s="801"/>
      <c r="P189" s="801"/>
      <c r="Q189" s="798"/>
      <c r="R189" s="798"/>
      <c r="S189" s="798"/>
      <c r="T189" s="798"/>
      <c r="U189" s="798"/>
      <c r="V189" s="798"/>
      <c r="W189" s="798"/>
      <c r="X189" s="798"/>
      <c r="Y189" s="798"/>
      <c r="Z189" s="798"/>
      <c r="AA189" s="798"/>
      <c r="AB189" s="798"/>
      <c r="AC189" s="798"/>
      <c r="AD189" s="798"/>
    </row>
    <row r="190" ht="14.25" customHeight="1" spans="1:30" x14ac:dyDescent="0.25">
      <c r="A190" s="798"/>
      <c r="B190" s="798"/>
      <c r="C190" s="799"/>
      <c r="D190" s="799"/>
      <c r="E190" s="799"/>
      <c r="F190" s="799"/>
      <c r="G190" s="798"/>
      <c r="H190" s="798"/>
      <c r="I190" s="798"/>
      <c r="J190" s="798"/>
      <c r="K190" s="798"/>
      <c r="L190" s="798"/>
      <c r="M190" s="798"/>
      <c r="N190" s="798"/>
      <c r="O190" s="801"/>
      <c r="P190" s="801"/>
      <c r="Q190" s="798"/>
      <c r="R190" s="798"/>
      <c r="S190" s="798"/>
      <c r="T190" s="798"/>
      <c r="U190" s="798"/>
      <c r="V190" s="798"/>
      <c r="W190" s="798"/>
      <c r="X190" s="798"/>
      <c r="Y190" s="798"/>
      <c r="Z190" s="798"/>
      <c r="AA190" s="798"/>
      <c r="AB190" s="798"/>
      <c r="AC190" s="798"/>
      <c r="AD190" s="798"/>
    </row>
    <row r="191" ht="14.25" customHeight="1" spans="1:30" x14ac:dyDescent="0.25">
      <c r="A191" s="798"/>
      <c r="B191" s="798"/>
      <c r="C191" s="799"/>
      <c r="D191" s="799"/>
      <c r="E191" s="799"/>
      <c r="F191" s="799"/>
      <c r="G191" s="798"/>
      <c r="H191" s="798"/>
      <c r="I191" s="798"/>
      <c r="J191" s="798"/>
      <c r="K191" s="798"/>
      <c r="L191" s="798"/>
      <c r="M191" s="798"/>
      <c r="N191" s="798"/>
      <c r="O191" s="801"/>
      <c r="P191" s="801"/>
      <c r="Q191" s="798"/>
      <c r="R191" s="798"/>
      <c r="S191" s="798"/>
      <c r="T191" s="798"/>
      <c r="U191" s="798"/>
      <c r="V191" s="798"/>
      <c r="W191" s="798"/>
      <c r="X191" s="798"/>
      <c r="Y191" s="798"/>
      <c r="Z191" s="798"/>
      <c r="AA191" s="798"/>
      <c r="AB191" s="798"/>
      <c r="AC191" s="798"/>
      <c r="AD191" s="798"/>
    </row>
    <row r="192" ht="14.25" customHeight="1" spans="1:30" x14ac:dyDescent="0.25">
      <c r="A192" s="798"/>
      <c r="B192" s="798"/>
      <c r="C192" s="799"/>
      <c r="D192" s="799"/>
      <c r="E192" s="799"/>
      <c r="F192" s="799"/>
      <c r="G192" s="798"/>
      <c r="H192" s="798"/>
      <c r="I192" s="798"/>
      <c r="J192" s="798"/>
      <c r="K192" s="798"/>
      <c r="L192" s="798"/>
      <c r="M192" s="798"/>
      <c r="N192" s="798"/>
      <c r="O192" s="801"/>
      <c r="P192" s="801"/>
      <c r="Q192" s="798"/>
      <c r="R192" s="798"/>
      <c r="S192" s="798"/>
      <c r="T192" s="798"/>
      <c r="U192" s="798"/>
      <c r="V192" s="798"/>
      <c r="W192" s="798"/>
      <c r="X192" s="798"/>
      <c r="Y192" s="798"/>
      <c r="Z192" s="798"/>
      <c r="AA192" s="798"/>
      <c r="AB192" s="798"/>
      <c r="AC192" s="798"/>
      <c r="AD192" s="798"/>
    </row>
    <row r="193" ht="14.25" customHeight="1" spans="1:30" x14ac:dyDescent="0.25">
      <c r="A193" s="798"/>
      <c r="B193" s="798"/>
      <c r="C193" s="799"/>
      <c r="D193" s="799"/>
      <c r="E193" s="799"/>
      <c r="F193" s="799"/>
      <c r="G193" s="798"/>
      <c r="H193" s="798"/>
      <c r="I193" s="798"/>
      <c r="J193" s="798"/>
      <c r="K193" s="798"/>
      <c r="L193" s="798"/>
      <c r="M193" s="798"/>
      <c r="N193" s="798"/>
      <c r="O193" s="801"/>
      <c r="P193" s="801"/>
      <c r="Q193" s="798"/>
      <c r="R193" s="798"/>
      <c r="S193" s="798"/>
      <c r="T193" s="798"/>
      <c r="U193" s="798"/>
      <c r="V193" s="798"/>
      <c r="W193" s="798"/>
      <c r="X193" s="798"/>
      <c r="Y193" s="798"/>
      <c r="Z193" s="798"/>
      <c r="AA193" s="798"/>
      <c r="AB193" s="798"/>
      <c r="AC193" s="798"/>
      <c r="AD193" s="798"/>
    </row>
    <row r="194" ht="14.25" customHeight="1" spans="1:30" x14ac:dyDescent="0.25">
      <c r="A194" s="798"/>
      <c r="B194" s="798"/>
      <c r="C194" s="799"/>
      <c r="D194" s="799"/>
      <c r="E194" s="799"/>
      <c r="F194" s="799"/>
      <c r="G194" s="798"/>
      <c r="H194" s="798"/>
      <c r="I194" s="798"/>
      <c r="J194" s="798"/>
      <c r="K194" s="798"/>
      <c r="L194" s="798"/>
      <c r="M194" s="798"/>
      <c r="N194" s="798"/>
      <c r="O194" s="801"/>
      <c r="P194" s="801"/>
      <c r="Q194" s="798"/>
      <c r="R194" s="798"/>
      <c r="S194" s="798"/>
      <c r="T194" s="798"/>
      <c r="U194" s="798"/>
      <c r="V194" s="798"/>
      <c r="W194" s="798"/>
      <c r="X194" s="798"/>
      <c r="Y194" s="798"/>
      <c r="Z194" s="798"/>
      <c r="AA194" s="798"/>
      <c r="AB194" s="798"/>
      <c r="AC194" s="798"/>
      <c r="AD194" s="798"/>
    </row>
    <row r="195" ht="14.25" customHeight="1" spans="1:30" x14ac:dyDescent="0.25">
      <c r="A195" s="798"/>
      <c r="B195" s="798"/>
      <c r="C195" s="799"/>
      <c r="D195" s="799"/>
      <c r="E195" s="799"/>
      <c r="F195" s="799"/>
      <c r="G195" s="798"/>
      <c r="H195" s="798"/>
      <c r="I195" s="798"/>
      <c r="J195" s="798"/>
      <c r="K195" s="798"/>
      <c r="L195" s="798"/>
      <c r="M195" s="798"/>
      <c r="N195" s="798"/>
      <c r="O195" s="801"/>
      <c r="P195" s="801"/>
      <c r="Q195" s="798"/>
      <c r="R195" s="798"/>
      <c r="S195" s="798"/>
      <c r="T195" s="798"/>
      <c r="U195" s="798"/>
      <c r="V195" s="798"/>
      <c r="W195" s="798"/>
      <c r="X195" s="798"/>
      <c r="Y195" s="798"/>
      <c r="Z195" s="798"/>
      <c r="AA195" s="798"/>
      <c r="AB195" s="798"/>
      <c r="AC195" s="798"/>
      <c r="AD195" s="798"/>
    </row>
    <row r="196" ht="14.25" customHeight="1" spans="1:30" x14ac:dyDescent="0.25">
      <c r="A196" s="798"/>
      <c r="B196" s="798"/>
      <c r="C196" s="799"/>
      <c r="D196" s="799"/>
      <c r="E196" s="799"/>
      <c r="F196" s="799"/>
      <c r="G196" s="798"/>
      <c r="H196" s="798"/>
      <c r="I196" s="798"/>
      <c r="J196" s="798"/>
      <c r="K196" s="798"/>
      <c r="L196" s="798"/>
      <c r="M196" s="798"/>
      <c r="N196" s="798"/>
      <c r="O196" s="801"/>
      <c r="P196" s="801"/>
      <c r="Q196" s="798"/>
      <c r="R196" s="798"/>
      <c r="S196" s="798"/>
      <c r="T196" s="798"/>
      <c r="U196" s="798"/>
      <c r="V196" s="798"/>
      <c r="W196" s="798"/>
      <c r="X196" s="798"/>
      <c r="Y196" s="798"/>
      <c r="Z196" s="798"/>
      <c r="AA196" s="798"/>
      <c r="AB196" s="798"/>
      <c r="AC196" s="798"/>
      <c r="AD196" s="798"/>
    </row>
    <row r="197" ht="14.25" customHeight="1" spans="1:30" x14ac:dyDescent="0.25">
      <c r="A197" s="798"/>
      <c r="B197" s="798"/>
      <c r="C197" s="799"/>
      <c r="D197" s="799"/>
      <c r="E197" s="799"/>
      <c r="F197" s="799"/>
      <c r="G197" s="798"/>
      <c r="H197" s="798"/>
      <c r="I197" s="798"/>
      <c r="J197" s="798"/>
      <c r="K197" s="798"/>
      <c r="L197" s="798"/>
      <c r="M197" s="798"/>
      <c r="N197" s="798"/>
      <c r="O197" s="801"/>
      <c r="P197" s="801"/>
      <c r="Q197" s="798"/>
      <c r="R197" s="798"/>
      <c r="S197" s="798"/>
      <c r="T197" s="798"/>
      <c r="U197" s="798"/>
      <c r="V197" s="798"/>
      <c r="W197" s="798"/>
      <c r="X197" s="798"/>
      <c r="Y197" s="798"/>
      <c r="Z197" s="798"/>
      <c r="AA197" s="798"/>
      <c r="AB197" s="798"/>
      <c r="AC197" s="798"/>
      <c r="AD197" s="798"/>
    </row>
    <row r="198" ht="14.25" customHeight="1" spans="1:30" x14ac:dyDescent="0.25">
      <c r="A198" s="798"/>
      <c r="B198" s="798"/>
      <c r="C198" s="799"/>
      <c r="D198" s="799"/>
      <c r="E198" s="799"/>
      <c r="F198" s="799"/>
      <c r="G198" s="798"/>
      <c r="H198" s="798"/>
      <c r="I198" s="798"/>
      <c r="J198" s="798"/>
      <c r="K198" s="798"/>
      <c r="L198" s="798"/>
      <c r="M198" s="798"/>
      <c r="N198" s="798"/>
      <c r="O198" s="801"/>
      <c r="P198" s="801"/>
      <c r="Q198" s="798"/>
      <c r="R198" s="798"/>
      <c r="S198" s="798"/>
      <c r="T198" s="798"/>
      <c r="U198" s="798"/>
      <c r="V198" s="798"/>
      <c r="W198" s="798"/>
      <c r="X198" s="798"/>
      <c r="Y198" s="798"/>
      <c r="Z198" s="798"/>
      <c r="AA198" s="798"/>
      <c r="AB198" s="798"/>
      <c r="AC198" s="798"/>
      <c r="AD198" s="798"/>
    </row>
    <row r="199" ht="14.25" customHeight="1" spans="1:30" x14ac:dyDescent="0.25">
      <c r="A199" s="798"/>
      <c r="B199" s="798"/>
      <c r="C199" s="799"/>
      <c r="D199" s="799"/>
      <c r="E199" s="799"/>
      <c r="F199" s="799"/>
      <c r="G199" s="798"/>
      <c r="H199" s="798"/>
      <c r="I199" s="798"/>
      <c r="J199" s="798"/>
      <c r="K199" s="798"/>
      <c r="L199" s="798"/>
      <c r="M199" s="798"/>
      <c r="N199" s="798"/>
      <c r="O199" s="801"/>
      <c r="P199" s="801"/>
      <c r="Q199" s="798"/>
      <c r="R199" s="798"/>
      <c r="S199" s="798"/>
      <c r="T199" s="798"/>
      <c r="U199" s="798"/>
      <c r="V199" s="798"/>
      <c r="W199" s="798"/>
      <c r="X199" s="798"/>
      <c r="Y199" s="798"/>
      <c r="Z199" s="798"/>
      <c r="AA199" s="798"/>
      <c r="AB199" s="798"/>
      <c r="AC199" s="798"/>
      <c r="AD199" s="798"/>
    </row>
    <row r="200" ht="14.25" customHeight="1" spans="1:30" x14ac:dyDescent="0.25">
      <c r="A200" s="798"/>
      <c r="B200" s="798"/>
      <c r="C200" s="799"/>
      <c r="D200" s="799"/>
      <c r="E200" s="799"/>
      <c r="F200" s="799"/>
      <c r="G200" s="798"/>
      <c r="H200" s="798"/>
      <c r="I200" s="798"/>
      <c r="J200" s="798"/>
      <c r="K200" s="798"/>
      <c r="L200" s="798"/>
      <c r="M200" s="798"/>
      <c r="N200" s="798"/>
      <c r="O200" s="801"/>
      <c r="P200" s="801"/>
      <c r="Q200" s="798"/>
      <c r="R200" s="798"/>
      <c r="S200" s="798"/>
      <c r="T200" s="798"/>
      <c r="U200" s="798"/>
      <c r="V200" s="798"/>
      <c r="W200" s="798"/>
      <c r="X200" s="798"/>
      <c r="Y200" s="798"/>
      <c r="Z200" s="798"/>
      <c r="AA200" s="798"/>
      <c r="AB200" s="798"/>
      <c r="AC200" s="798"/>
      <c r="AD200" s="798"/>
    </row>
    <row r="201" ht="14.25" customHeight="1" spans="1:30" x14ac:dyDescent="0.25">
      <c r="A201" s="798"/>
      <c r="B201" s="798"/>
      <c r="C201" s="799"/>
      <c r="D201" s="799"/>
      <c r="E201" s="799"/>
      <c r="F201" s="799"/>
      <c r="G201" s="798"/>
      <c r="H201" s="798"/>
      <c r="I201" s="798"/>
      <c r="J201" s="798"/>
      <c r="K201" s="798"/>
      <c r="L201" s="798"/>
      <c r="M201" s="798"/>
      <c r="N201" s="798"/>
      <c r="O201" s="801"/>
      <c r="P201" s="801"/>
      <c r="Q201" s="798"/>
      <c r="R201" s="798"/>
      <c r="S201" s="798"/>
      <c r="T201" s="798"/>
      <c r="U201" s="798"/>
      <c r="V201" s="798"/>
      <c r="W201" s="798"/>
      <c r="X201" s="798"/>
      <c r="Y201" s="798"/>
      <c r="Z201" s="798"/>
      <c r="AA201" s="798"/>
      <c r="AB201" s="798"/>
      <c r="AC201" s="798"/>
      <c r="AD201" s="798"/>
    </row>
    <row r="202" ht="14.25" customHeight="1" spans="1:30" x14ac:dyDescent="0.25">
      <c r="A202" s="798"/>
      <c r="B202" s="798"/>
      <c r="C202" s="799"/>
      <c r="D202" s="799"/>
      <c r="E202" s="799"/>
      <c r="F202" s="799"/>
      <c r="G202" s="798"/>
      <c r="H202" s="798"/>
      <c r="I202" s="798"/>
      <c r="J202" s="798"/>
      <c r="K202" s="798"/>
      <c r="L202" s="798"/>
      <c r="M202" s="798"/>
      <c r="N202" s="798"/>
      <c r="O202" s="801"/>
      <c r="P202" s="801"/>
      <c r="Q202" s="798"/>
      <c r="R202" s="798"/>
      <c r="S202" s="798"/>
      <c r="T202" s="798"/>
      <c r="U202" s="798"/>
      <c r="V202" s="798"/>
      <c r="W202" s="798"/>
      <c r="X202" s="798"/>
      <c r="Y202" s="798"/>
      <c r="Z202" s="798"/>
      <c r="AA202" s="798"/>
      <c r="AB202" s="798"/>
      <c r="AC202" s="798"/>
      <c r="AD202" s="798"/>
    </row>
    <row r="203" ht="14.25" customHeight="1" spans="1:30" x14ac:dyDescent="0.25">
      <c r="A203" s="798"/>
      <c r="B203" s="798"/>
      <c r="C203" s="799"/>
      <c r="D203" s="799"/>
      <c r="E203" s="799"/>
      <c r="F203" s="799"/>
      <c r="G203" s="798"/>
      <c r="H203" s="798"/>
      <c r="I203" s="798"/>
      <c r="J203" s="798"/>
      <c r="K203" s="798"/>
      <c r="L203" s="798"/>
      <c r="M203" s="798"/>
      <c r="N203" s="798"/>
      <c r="O203" s="801"/>
      <c r="P203" s="801"/>
      <c r="Q203" s="798"/>
      <c r="R203" s="798"/>
      <c r="S203" s="798"/>
      <c r="T203" s="798"/>
      <c r="U203" s="798"/>
      <c r="V203" s="798"/>
      <c r="W203" s="798"/>
      <c r="X203" s="798"/>
      <c r="Y203" s="798"/>
      <c r="Z203" s="798"/>
      <c r="AA203" s="798"/>
      <c r="AB203" s="798"/>
      <c r="AC203" s="798"/>
      <c r="AD203" s="798"/>
    </row>
    <row r="204" ht="14.25" customHeight="1" spans="1:30" x14ac:dyDescent="0.25">
      <c r="A204" s="798"/>
      <c r="B204" s="798"/>
      <c r="C204" s="799"/>
      <c r="D204" s="799"/>
      <c r="E204" s="799"/>
      <c r="F204" s="799"/>
      <c r="G204" s="798"/>
      <c r="H204" s="798"/>
      <c r="I204" s="798"/>
      <c r="J204" s="798"/>
      <c r="K204" s="798"/>
      <c r="L204" s="798"/>
      <c r="M204" s="798"/>
      <c r="N204" s="798"/>
      <c r="O204" s="801"/>
      <c r="P204" s="801"/>
      <c r="Q204" s="798"/>
      <c r="R204" s="798"/>
      <c r="S204" s="798"/>
      <c r="T204" s="798"/>
      <c r="U204" s="798"/>
      <c r="V204" s="798"/>
      <c r="W204" s="798"/>
      <c r="X204" s="798"/>
      <c r="Y204" s="798"/>
      <c r="Z204" s="798"/>
      <c r="AA204" s="798"/>
      <c r="AB204" s="798"/>
      <c r="AC204" s="798"/>
      <c r="AD204" s="798"/>
    </row>
    <row r="205" ht="14.25" customHeight="1" spans="1:30" x14ac:dyDescent="0.25">
      <c r="A205" s="798"/>
      <c r="B205" s="798"/>
      <c r="C205" s="799"/>
      <c r="D205" s="799"/>
      <c r="E205" s="799"/>
      <c r="F205" s="799"/>
      <c r="G205" s="798"/>
      <c r="H205" s="798"/>
      <c r="I205" s="798"/>
      <c r="J205" s="798"/>
      <c r="K205" s="798"/>
      <c r="L205" s="798"/>
      <c r="M205" s="798"/>
      <c r="N205" s="798"/>
      <c r="O205" s="801"/>
      <c r="P205" s="801"/>
      <c r="Q205" s="798"/>
      <c r="R205" s="798"/>
      <c r="S205" s="798"/>
      <c r="T205" s="798"/>
      <c r="U205" s="798"/>
      <c r="V205" s="798"/>
      <c r="W205" s="798"/>
      <c r="X205" s="798"/>
      <c r="Y205" s="798"/>
      <c r="Z205" s="798"/>
      <c r="AA205" s="798"/>
      <c r="AB205" s="798"/>
      <c r="AC205" s="798"/>
      <c r="AD205" s="798"/>
    </row>
    <row r="206" ht="14.25" customHeight="1" spans="1:30" x14ac:dyDescent="0.25">
      <c r="A206" s="798"/>
      <c r="B206" s="798"/>
      <c r="C206" s="799"/>
      <c r="D206" s="799"/>
      <c r="E206" s="799"/>
      <c r="F206" s="799"/>
      <c r="G206" s="798"/>
      <c r="H206" s="798"/>
      <c r="I206" s="798"/>
      <c r="J206" s="798"/>
      <c r="K206" s="798"/>
      <c r="L206" s="798"/>
      <c r="M206" s="798"/>
      <c r="N206" s="798"/>
      <c r="O206" s="801"/>
      <c r="P206" s="801"/>
      <c r="Q206" s="798"/>
      <c r="R206" s="798"/>
      <c r="S206" s="798"/>
      <c r="T206" s="798"/>
      <c r="U206" s="798"/>
      <c r="V206" s="798"/>
      <c r="W206" s="798"/>
      <c r="X206" s="798"/>
      <c r="Y206" s="798"/>
      <c r="Z206" s="798"/>
      <c r="AA206" s="798"/>
      <c r="AB206" s="798"/>
      <c r="AC206" s="798"/>
      <c r="AD206" s="798"/>
    </row>
    <row r="207" ht="14.25" customHeight="1" spans="1:30" x14ac:dyDescent="0.25">
      <c r="A207" s="798"/>
      <c r="B207" s="798"/>
      <c r="C207" s="799"/>
      <c r="D207" s="799"/>
      <c r="E207" s="799"/>
      <c r="F207" s="799"/>
      <c r="G207" s="798"/>
      <c r="H207" s="798"/>
      <c r="I207" s="798"/>
      <c r="J207" s="798"/>
      <c r="K207" s="798"/>
      <c r="L207" s="798"/>
      <c r="M207" s="798"/>
      <c r="N207" s="798"/>
      <c r="O207" s="801"/>
      <c r="P207" s="801"/>
      <c r="Q207" s="798"/>
      <c r="R207" s="798"/>
      <c r="S207" s="798"/>
      <c r="T207" s="798"/>
      <c r="U207" s="798"/>
      <c r="V207" s="798"/>
      <c r="W207" s="798"/>
      <c r="X207" s="798"/>
      <c r="Y207" s="798"/>
      <c r="Z207" s="798"/>
      <c r="AA207" s="798"/>
      <c r="AB207" s="798"/>
      <c r="AC207" s="798"/>
      <c r="AD207" s="798"/>
    </row>
    <row r="208" ht="14.25" customHeight="1" spans="1:30" x14ac:dyDescent="0.25">
      <c r="A208" s="798"/>
      <c r="B208" s="798"/>
      <c r="C208" s="799"/>
      <c r="D208" s="799"/>
      <c r="E208" s="799"/>
      <c r="F208" s="799"/>
      <c r="G208" s="798"/>
      <c r="H208" s="798"/>
      <c r="I208" s="798"/>
      <c r="J208" s="798"/>
      <c r="K208" s="798"/>
      <c r="L208" s="798"/>
      <c r="M208" s="798"/>
      <c r="N208" s="798"/>
      <c r="O208" s="801"/>
      <c r="P208" s="801"/>
      <c r="Q208" s="798"/>
      <c r="R208" s="798"/>
      <c r="S208" s="798"/>
      <c r="T208" s="798"/>
      <c r="U208" s="798"/>
      <c r="V208" s="798"/>
      <c r="W208" s="798"/>
      <c r="X208" s="798"/>
      <c r="Y208" s="798"/>
      <c r="Z208" s="798"/>
      <c r="AA208" s="798"/>
      <c r="AB208" s="798"/>
      <c r="AC208" s="798"/>
      <c r="AD208" s="798"/>
    </row>
    <row r="209" ht="14.25" customHeight="1" spans="1:30" x14ac:dyDescent="0.25">
      <c r="A209" s="798"/>
      <c r="B209" s="798"/>
      <c r="C209" s="799"/>
      <c r="D209" s="799"/>
      <c r="E209" s="799"/>
      <c r="F209" s="799"/>
      <c r="G209" s="798"/>
      <c r="H209" s="798"/>
      <c r="I209" s="798"/>
      <c r="J209" s="798"/>
      <c r="K209" s="798"/>
      <c r="L209" s="798"/>
      <c r="M209" s="798"/>
      <c r="N209" s="798"/>
      <c r="O209" s="801"/>
      <c r="P209" s="801"/>
      <c r="Q209" s="798"/>
      <c r="R209" s="798"/>
      <c r="S209" s="798"/>
      <c r="T209" s="798"/>
      <c r="U209" s="798"/>
      <c r="V209" s="798"/>
      <c r="W209" s="798"/>
      <c r="X209" s="798"/>
      <c r="Y209" s="798"/>
      <c r="Z209" s="798"/>
      <c r="AA209" s="798"/>
      <c r="AB209" s="798"/>
      <c r="AC209" s="798"/>
      <c r="AD209" s="798"/>
    </row>
    <row r="210" ht="14.25" customHeight="1" spans="1:30" x14ac:dyDescent="0.25">
      <c r="A210" s="798"/>
      <c r="B210" s="798"/>
      <c r="C210" s="799"/>
      <c r="D210" s="799"/>
      <c r="E210" s="799"/>
      <c r="F210" s="799"/>
      <c r="G210" s="798"/>
      <c r="H210" s="798"/>
      <c r="I210" s="798"/>
      <c r="J210" s="798"/>
      <c r="K210" s="798"/>
      <c r="L210" s="798"/>
      <c r="M210" s="798"/>
      <c r="N210" s="798"/>
      <c r="O210" s="801"/>
      <c r="P210" s="801"/>
      <c r="Q210" s="798"/>
      <c r="R210" s="798"/>
      <c r="S210" s="798"/>
      <c r="T210" s="798"/>
      <c r="U210" s="798"/>
      <c r="V210" s="798"/>
      <c r="W210" s="798"/>
      <c r="X210" s="798"/>
      <c r="Y210" s="798"/>
      <c r="Z210" s="798"/>
      <c r="AA210" s="798"/>
      <c r="AB210" s="798"/>
      <c r="AC210" s="798"/>
      <c r="AD210" s="798"/>
    </row>
    <row r="211" ht="14.25" customHeight="1" spans="1:30" x14ac:dyDescent="0.25">
      <c r="A211" s="798"/>
      <c r="B211" s="798"/>
      <c r="C211" s="799"/>
      <c r="D211" s="799"/>
      <c r="E211" s="799"/>
      <c r="F211" s="799"/>
      <c r="G211" s="798"/>
      <c r="H211" s="798"/>
      <c r="I211" s="798"/>
      <c r="J211" s="798"/>
      <c r="K211" s="798"/>
      <c r="L211" s="798"/>
      <c r="M211" s="798"/>
      <c r="N211" s="798"/>
      <c r="O211" s="801"/>
      <c r="P211" s="801"/>
      <c r="Q211" s="798"/>
      <c r="R211" s="798"/>
      <c r="S211" s="798"/>
      <c r="T211" s="798"/>
      <c r="U211" s="798"/>
      <c r="V211" s="798"/>
      <c r="W211" s="798"/>
      <c r="X211" s="798"/>
      <c r="Y211" s="798"/>
      <c r="Z211" s="798"/>
      <c r="AA211" s="798"/>
      <c r="AB211" s="798"/>
      <c r="AC211" s="798"/>
      <c r="AD211" s="798"/>
    </row>
    <row r="212" ht="14.25" customHeight="1" spans="1:30" x14ac:dyDescent="0.25">
      <c r="A212" s="798"/>
      <c r="B212" s="798"/>
      <c r="C212" s="799"/>
      <c r="D212" s="799"/>
      <c r="E212" s="799"/>
      <c r="F212" s="799"/>
      <c r="G212" s="798"/>
      <c r="H212" s="798"/>
      <c r="I212" s="798"/>
      <c r="J212" s="798"/>
      <c r="K212" s="798"/>
      <c r="L212" s="798"/>
      <c r="M212" s="798"/>
      <c r="N212" s="798"/>
      <c r="O212" s="801"/>
      <c r="P212" s="801"/>
      <c r="Q212" s="798"/>
      <c r="R212" s="798"/>
      <c r="S212" s="798"/>
      <c r="T212" s="798"/>
      <c r="U212" s="798"/>
      <c r="V212" s="798"/>
      <c r="W212" s="798"/>
      <c r="X212" s="798"/>
      <c r="Y212" s="798"/>
      <c r="Z212" s="798"/>
      <c r="AA212" s="798"/>
      <c r="AB212" s="798"/>
      <c r="AC212" s="798"/>
      <c r="AD212" s="798"/>
    </row>
    <row r="213" ht="14.25" customHeight="1" spans="1:30" x14ac:dyDescent="0.25">
      <c r="A213" s="798"/>
      <c r="B213" s="798"/>
      <c r="C213" s="799"/>
      <c r="D213" s="799"/>
      <c r="E213" s="799"/>
      <c r="F213" s="799"/>
      <c r="G213" s="798"/>
      <c r="H213" s="798"/>
      <c r="I213" s="798"/>
      <c r="J213" s="798"/>
      <c r="K213" s="798"/>
      <c r="L213" s="798"/>
      <c r="M213" s="798"/>
      <c r="N213" s="798"/>
      <c r="O213" s="801"/>
      <c r="P213" s="801"/>
      <c r="Q213" s="798"/>
      <c r="R213" s="798"/>
      <c r="S213" s="798"/>
      <c r="T213" s="798"/>
      <c r="U213" s="798"/>
      <c r="V213" s="798"/>
      <c r="W213" s="798"/>
      <c r="X213" s="798"/>
      <c r="Y213" s="798"/>
      <c r="Z213" s="798"/>
      <c r="AA213" s="798"/>
      <c r="AB213" s="798"/>
      <c r="AC213" s="798"/>
      <c r="AD213" s="798"/>
    </row>
    <row r="214" ht="14.25" customHeight="1" spans="1:30" x14ac:dyDescent="0.25">
      <c r="A214" s="798"/>
      <c r="B214" s="798"/>
      <c r="C214" s="799"/>
      <c r="D214" s="799"/>
      <c r="E214" s="799"/>
      <c r="F214" s="799"/>
      <c r="G214" s="798"/>
      <c r="H214" s="798"/>
      <c r="I214" s="798"/>
      <c r="J214" s="798"/>
      <c r="K214" s="798"/>
      <c r="L214" s="798"/>
      <c r="M214" s="798"/>
      <c r="N214" s="798"/>
      <c r="O214" s="801"/>
      <c r="P214" s="801"/>
      <c r="Q214" s="798"/>
      <c r="R214" s="798"/>
      <c r="S214" s="798"/>
      <c r="T214" s="798"/>
      <c r="U214" s="798"/>
      <c r="V214" s="798"/>
      <c r="W214" s="798"/>
      <c r="X214" s="798"/>
      <c r="Y214" s="798"/>
      <c r="Z214" s="798"/>
      <c r="AA214" s="798"/>
      <c r="AB214" s="798"/>
      <c r="AC214" s="798"/>
      <c r="AD214" s="798"/>
    </row>
    <row r="215" ht="14.25" customHeight="1" spans="1:30" x14ac:dyDescent="0.25">
      <c r="A215" s="798"/>
      <c r="B215" s="798"/>
      <c r="C215" s="799"/>
      <c r="D215" s="799"/>
      <c r="E215" s="799"/>
      <c r="F215" s="799"/>
      <c r="G215" s="798"/>
      <c r="H215" s="798"/>
      <c r="I215" s="798"/>
      <c r="J215" s="798"/>
      <c r="K215" s="798"/>
      <c r="L215" s="798"/>
      <c r="M215" s="798"/>
      <c r="N215" s="798"/>
      <c r="O215" s="801"/>
      <c r="P215" s="801"/>
      <c r="Q215" s="798"/>
      <c r="R215" s="798"/>
      <c r="S215" s="798"/>
      <c r="T215" s="798"/>
      <c r="U215" s="798"/>
      <c r="V215" s="798"/>
      <c r="W215" s="798"/>
      <c r="X215" s="798"/>
      <c r="Y215" s="798"/>
      <c r="Z215" s="798"/>
      <c r="AA215" s="798"/>
      <c r="AB215" s="798"/>
      <c r="AC215" s="798"/>
      <c r="AD215" s="798"/>
    </row>
    <row r="216" ht="14.25" customHeight="1" spans="1:30" x14ac:dyDescent="0.25">
      <c r="A216" s="798"/>
      <c r="B216" s="798"/>
      <c r="C216" s="799"/>
      <c r="D216" s="799"/>
      <c r="E216" s="799"/>
      <c r="F216" s="799"/>
      <c r="G216" s="798"/>
      <c r="H216" s="798"/>
      <c r="I216" s="798"/>
      <c r="J216" s="798"/>
      <c r="K216" s="798"/>
      <c r="L216" s="798"/>
      <c r="M216" s="798"/>
      <c r="N216" s="798"/>
      <c r="O216" s="801"/>
      <c r="P216" s="801"/>
      <c r="Q216" s="798"/>
      <c r="R216" s="798"/>
      <c r="S216" s="798"/>
      <c r="T216" s="798"/>
      <c r="U216" s="798"/>
      <c r="V216" s="798"/>
      <c r="W216" s="798"/>
      <c r="X216" s="798"/>
      <c r="Y216" s="798"/>
      <c r="Z216" s="798"/>
      <c r="AA216" s="798"/>
      <c r="AB216" s="798"/>
      <c r="AC216" s="798"/>
      <c r="AD216" s="798"/>
    </row>
    <row r="217" ht="14.25" customHeight="1" spans="1:30" x14ac:dyDescent="0.25">
      <c r="A217" s="798"/>
      <c r="B217" s="798"/>
      <c r="C217" s="799"/>
      <c r="D217" s="799"/>
      <c r="E217" s="799"/>
      <c r="F217" s="799"/>
      <c r="G217" s="798"/>
      <c r="H217" s="798"/>
      <c r="I217" s="798"/>
      <c r="J217" s="798"/>
      <c r="K217" s="798"/>
      <c r="L217" s="798"/>
      <c r="M217" s="798"/>
      <c r="N217" s="798"/>
      <c r="O217" s="801"/>
      <c r="P217" s="801"/>
      <c r="Q217" s="798"/>
      <c r="R217" s="798"/>
      <c r="S217" s="798"/>
      <c r="T217" s="798"/>
      <c r="U217" s="798"/>
      <c r="V217" s="798"/>
      <c r="W217" s="798"/>
      <c r="X217" s="798"/>
      <c r="Y217" s="798"/>
      <c r="Z217" s="798"/>
      <c r="AA217" s="798"/>
      <c r="AB217" s="798"/>
      <c r="AC217" s="798"/>
      <c r="AD217" s="798"/>
    </row>
    <row r="218" ht="14.25" customHeight="1" spans="1:30" x14ac:dyDescent="0.25">
      <c r="A218" s="798"/>
      <c r="B218" s="798"/>
      <c r="C218" s="799"/>
      <c r="D218" s="799"/>
      <c r="E218" s="799"/>
      <c r="F218" s="799"/>
      <c r="G218" s="798"/>
      <c r="H218" s="798"/>
      <c r="I218" s="798"/>
      <c r="J218" s="798"/>
      <c r="K218" s="798"/>
      <c r="L218" s="798"/>
      <c r="M218" s="798"/>
      <c r="N218" s="798"/>
      <c r="O218" s="801"/>
      <c r="P218" s="801"/>
      <c r="Q218" s="798"/>
      <c r="R218" s="798"/>
      <c r="S218" s="798"/>
      <c r="T218" s="798"/>
      <c r="U218" s="798"/>
      <c r="V218" s="798"/>
      <c r="W218" s="798"/>
      <c r="X218" s="798"/>
      <c r="Y218" s="798"/>
      <c r="Z218" s="798"/>
      <c r="AA218" s="798"/>
      <c r="AB218" s="798"/>
      <c r="AC218" s="798"/>
      <c r="AD218" s="798"/>
    </row>
    <row r="219" ht="14.25" customHeight="1" spans="1:30" x14ac:dyDescent="0.25">
      <c r="A219" s="798"/>
      <c r="B219" s="798"/>
      <c r="C219" s="799"/>
      <c r="D219" s="799"/>
      <c r="E219" s="799"/>
      <c r="F219" s="799"/>
      <c r="G219" s="798"/>
      <c r="H219" s="798"/>
      <c r="I219" s="798"/>
      <c r="J219" s="798"/>
      <c r="K219" s="798"/>
      <c r="L219" s="798"/>
      <c r="M219" s="798"/>
      <c r="N219" s="798"/>
      <c r="O219" s="801"/>
      <c r="P219" s="801"/>
      <c r="Q219" s="798"/>
      <c r="R219" s="798"/>
      <c r="S219" s="798"/>
      <c r="T219" s="798"/>
      <c r="U219" s="798"/>
      <c r="V219" s="798"/>
      <c r="W219" s="798"/>
      <c r="X219" s="798"/>
      <c r="Y219" s="798"/>
      <c r="Z219" s="798"/>
      <c r="AA219" s="798"/>
      <c r="AB219" s="798"/>
      <c r="AC219" s="798"/>
      <c r="AD219" s="798"/>
    </row>
    <row r="220" ht="14.25" customHeight="1" spans="1:30" x14ac:dyDescent="0.25">
      <c r="A220" s="798"/>
      <c r="B220" s="798"/>
      <c r="C220" s="799"/>
      <c r="D220" s="799"/>
      <c r="E220" s="799"/>
      <c r="F220" s="799"/>
      <c r="G220" s="798"/>
      <c r="H220" s="798"/>
      <c r="I220" s="798"/>
      <c r="J220" s="798"/>
      <c r="K220" s="798"/>
      <c r="L220" s="798"/>
      <c r="M220" s="798"/>
      <c r="N220" s="798"/>
      <c r="O220" s="801"/>
      <c r="P220" s="801"/>
      <c r="Q220" s="798"/>
      <c r="R220" s="798"/>
      <c r="S220" s="798"/>
      <c r="T220" s="798"/>
      <c r="U220" s="798"/>
      <c r="V220" s="798"/>
      <c r="W220" s="798"/>
      <c r="X220" s="798"/>
      <c r="Y220" s="798"/>
      <c r="Z220" s="798"/>
      <c r="AA220" s="798"/>
      <c r="AB220" s="798"/>
      <c r="AC220" s="798"/>
      <c r="AD220" s="798"/>
    </row>
    <row r="221" ht="14.25" customHeight="1" spans="1:30" x14ac:dyDescent="0.25">
      <c r="A221" s="798"/>
      <c r="B221" s="798"/>
      <c r="C221" s="799"/>
      <c r="D221" s="799"/>
      <c r="E221" s="799"/>
      <c r="F221" s="799"/>
      <c r="G221" s="798"/>
      <c r="H221" s="798"/>
      <c r="I221" s="798"/>
      <c r="J221" s="798"/>
      <c r="K221" s="798"/>
      <c r="L221" s="798"/>
      <c r="M221" s="798"/>
      <c r="N221" s="798"/>
      <c r="O221" s="801"/>
      <c r="P221" s="801"/>
      <c r="Q221" s="798"/>
      <c r="R221" s="798"/>
      <c r="S221" s="798"/>
      <c r="T221" s="798"/>
      <c r="U221" s="798"/>
      <c r="V221" s="798"/>
      <c r="W221" s="798"/>
      <c r="X221" s="798"/>
      <c r="Y221" s="798"/>
      <c r="Z221" s="798"/>
      <c r="AA221" s="798"/>
      <c r="AB221" s="798"/>
      <c r="AC221" s="798"/>
      <c r="AD221" s="798"/>
    </row>
    <row r="222" ht="14.25" customHeight="1" spans="1:30" x14ac:dyDescent="0.25">
      <c r="A222" s="798"/>
      <c r="B222" s="798"/>
      <c r="C222" s="799"/>
      <c r="D222" s="799"/>
      <c r="E222" s="799"/>
      <c r="F222" s="799"/>
      <c r="G222" s="798"/>
      <c r="H222" s="798"/>
      <c r="I222" s="798"/>
      <c r="J222" s="798"/>
      <c r="K222" s="798"/>
      <c r="L222" s="798"/>
      <c r="M222" s="798"/>
      <c r="N222" s="798"/>
      <c r="O222" s="801"/>
      <c r="P222" s="801"/>
      <c r="Q222" s="798"/>
      <c r="R222" s="798"/>
      <c r="S222" s="798"/>
      <c r="T222" s="798"/>
      <c r="U222" s="798"/>
      <c r="V222" s="798"/>
      <c r="W222" s="798"/>
      <c r="X222" s="798"/>
      <c r="Y222" s="798"/>
      <c r="Z222" s="798"/>
      <c r="AA222" s="798"/>
      <c r="AB222" s="798"/>
      <c r="AC222" s="798"/>
      <c r="AD222" s="798"/>
    </row>
    <row r="223" ht="14.25" customHeight="1" spans="1:30" x14ac:dyDescent="0.25">
      <c r="A223" s="798"/>
      <c r="B223" s="798"/>
      <c r="C223" s="799"/>
      <c r="D223" s="799"/>
      <c r="E223" s="799"/>
      <c r="F223" s="799"/>
      <c r="G223" s="798"/>
      <c r="H223" s="798"/>
      <c r="I223" s="798"/>
      <c r="J223" s="798"/>
      <c r="K223" s="798"/>
      <c r="L223" s="798"/>
      <c r="M223" s="798"/>
      <c r="N223" s="798"/>
      <c r="O223" s="801"/>
      <c r="P223" s="801"/>
      <c r="Q223" s="798"/>
      <c r="R223" s="798"/>
      <c r="S223" s="798"/>
      <c r="T223" s="798"/>
      <c r="U223" s="798"/>
      <c r="V223" s="798"/>
      <c r="W223" s="798"/>
      <c r="X223" s="798"/>
      <c r="Y223" s="798"/>
      <c r="Z223" s="798"/>
      <c r="AA223" s="798"/>
      <c r="AB223" s="798"/>
      <c r="AC223" s="798"/>
      <c r="AD223" s="798"/>
    </row>
    <row r="224" ht="14.25" customHeight="1" spans="1:30" x14ac:dyDescent="0.25">
      <c r="A224" s="798"/>
      <c r="B224" s="798"/>
      <c r="C224" s="799"/>
      <c r="D224" s="799"/>
      <c r="E224" s="799"/>
      <c r="F224" s="799"/>
      <c r="G224" s="798"/>
      <c r="H224" s="798"/>
      <c r="I224" s="798"/>
      <c r="J224" s="798"/>
      <c r="K224" s="798"/>
      <c r="L224" s="798"/>
      <c r="M224" s="798"/>
      <c r="N224" s="798"/>
      <c r="O224" s="801"/>
      <c r="P224" s="801"/>
      <c r="Q224" s="798"/>
      <c r="R224" s="798"/>
      <c r="S224" s="798"/>
      <c r="T224" s="798"/>
      <c r="U224" s="798"/>
      <c r="V224" s="798"/>
      <c r="W224" s="798"/>
      <c r="X224" s="798"/>
      <c r="Y224" s="798"/>
      <c r="Z224" s="798"/>
      <c r="AA224" s="798"/>
      <c r="AB224" s="798"/>
      <c r="AC224" s="798"/>
      <c r="AD224" s="798"/>
    </row>
    <row r="225" ht="14.25" customHeight="1" spans="1:30" x14ac:dyDescent="0.25">
      <c r="A225" s="798"/>
      <c r="B225" s="798"/>
      <c r="C225" s="799"/>
      <c r="D225" s="799"/>
      <c r="E225" s="799"/>
      <c r="F225" s="799"/>
      <c r="G225" s="798"/>
      <c r="H225" s="798"/>
      <c r="I225" s="798"/>
      <c r="J225" s="798"/>
      <c r="K225" s="798"/>
      <c r="L225" s="798"/>
      <c r="M225" s="798"/>
      <c r="N225" s="798"/>
      <c r="O225" s="801"/>
      <c r="P225" s="801"/>
      <c r="Q225" s="798"/>
      <c r="R225" s="798"/>
      <c r="S225" s="798"/>
      <c r="T225" s="798"/>
      <c r="U225" s="798"/>
      <c r="V225" s="798"/>
      <c r="W225" s="798"/>
      <c r="X225" s="798"/>
      <c r="Y225" s="798"/>
      <c r="Z225" s="798"/>
      <c r="AA225" s="798"/>
      <c r="AB225" s="798"/>
      <c r="AC225" s="798"/>
      <c r="AD225" s="798"/>
    </row>
    <row r="226" ht="14.25" customHeight="1" spans="1:30" x14ac:dyDescent="0.25">
      <c r="A226" s="798"/>
      <c r="B226" s="798"/>
      <c r="C226" s="799"/>
      <c r="D226" s="799"/>
      <c r="E226" s="799"/>
      <c r="F226" s="799"/>
      <c r="G226" s="798"/>
      <c r="H226" s="798"/>
      <c r="I226" s="798"/>
      <c r="J226" s="798"/>
      <c r="K226" s="798"/>
      <c r="L226" s="798"/>
      <c r="M226" s="798"/>
      <c r="N226" s="798"/>
      <c r="O226" s="801"/>
      <c r="P226" s="801"/>
      <c r="Q226" s="798"/>
      <c r="R226" s="798"/>
      <c r="S226" s="798"/>
      <c r="T226" s="798"/>
      <c r="U226" s="798"/>
      <c r="V226" s="798"/>
      <c r="W226" s="798"/>
      <c r="X226" s="798"/>
      <c r="Y226" s="798"/>
      <c r="Z226" s="798"/>
      <c r="AA226" s="798"/>
      <c r="AB226" s="798"/>
      <c r="AC226" s="798"/>
      <c r="AD226" s="798"/>
    </row>
    <row r="227" ht="14.25" customHeight="1" spans="1:30" x14ac:dyDescent="0.25">
      <c r="A227" s="798"/>
      <c r="B227" s="798"/>
      <c r="C227" s="799"/>
      <c r="D227" s="799"/>
      <c r="E227" s="799"/>
      <c r="F227" s="799"/>
      <c r="G227" s="798"/>
      <c r="H227" s="798"/>
      <c r="I227" s="798"/>
      <c r="J227" s="798"/>
      <c r="K227" s="798"/>
      <c r="L227" s="798"/>
      <c r="M227" s="798"/>
      <c r="N227" s="798"/>
      <c r="O227" s="801"/>
      <c r="P227" s="801"/>
      <c r="Q227" s="798"/>
      <c r="R227" s="798"/>
      <c r="S227" s="798"/>
      <c r="T227" s="798"/>
      <c r="U227" s="798"/>
      <c r="V227" s="798"/>
      <c r="W227" s="798"/>
      <c r="X227" s="798"/>
      <c r="Y227" s="798"/>
      <c r="Z227" s="798"/>
      <c r="AA227" s="798"/>
      <c r="AB227" s="798"/>
      <c r="AC227" s="798"/>
      <c r="AD227" s="798"/>
    </row>
    <row r="228" ht="14.25" customHeight="1" spans="1:30" x14ac:dyDescent="0.25">
      <c r="A228" s="798"/>
      <c r="B228" s="798"/>
      <c r="C228" s="799"/>
      <c r="D228" s="799"/>
      <c r="E228" s="799"/>
      <c r="F228" s="799"/>
      <c r="G228" s="798"/>
      <c r="H228" s="798"/>
      <c r="I228" s="798"/>
      <c r="J228" s="798"/>
      <c r="K228" s="798"/>
      <c r="L228" s="798"/>
      <c r="M228" s="798"/>
      <c r="N228" s="798"/>
      <c r="O228" s="801"/>
      <c r="P228" s="801"/>
      <c r="Q228" s="798"/>
      <c r="R228" s="798"/>
      <c r="S228" s="798"/>
      <c r="T228" s="798"/>
      <c r="U228" s="798"/>
      <c r="V228" s="798"/>
      <c r="W228" s="798"/>
      <c r="X228" s="798"/>
      <c r="Y228" s="798"/>
      <c r="Z228" s="798"/>
      <c r="AA228" s="798"/>
      <c r="AB228" s="798"/>
      <c r="AC228" s="798"/>
      <c r="AD228" s="798"/>
    </row>
    <row r="229" ht="14.25" customHeight="1" spans="1:30" x14ac:dyDescent="0.25">
      <c r="A229" s="798"/>
      <c r="B229" s="798"/>
      <c r="C229" s="799"/>
      <c r="D229" s="799"/>
      <c r="E229" s="799"/>
      <c r="F229" s="799"/>
      <c r="G229" s="798"/>
      <c r="H229" s="798"/>
      <c r="I229" s="798"/>
      <c r="J229" s="798"/>
      <c r="K229" s="798"/>
      <c r="L229" s="798"/>
      <c r="M229" s="798"/>
      <c r="N229" s="798"/>
      <c r="O229" s="801"/>
      <c r="P229" s="801"/>
      <c r="Q229" s="798"/>
      <c r="R229" s="798"/>
      <c r="S229" s="798"/>
      <c r="T229" s="798"/>
      <c r="U229" s="798"/>
      <c r="V229" s="798"/>
      <c r="W229" s="798"/>
      <c r="X229" s="798"/>
      <c r="Y229" s="798"/>
      <c r="Z229" s="798"/>
      <c r="AA229" s="798"/>
      <c r="AB229" s="798"/>
      <c r="AC229" s="798"/>
      <c r="AD229" s="798"/>
    </row>
    <row r="230" ht="14.25" customHeight="1" spans="1:30" x14ac:dyDescent="0.25">
      <c r="A230" s="798"/>
      <c r="B230" s="798"/>
      <c r="C230" s="799"/>
      <c r="D230" s="799"/>
      <c r="E230" s="799"/>
      <c r="F230" s="799"/>
      <c r="G230" s="798"/>
      <c r="H230" s="798"/>
      <c r="I230" s="798"/>
      <c r="J230" s="798"/>
      <c r="K230" s="798"/>
      <c r="L230" s="798"/>
      <c r="M230" s="798"/>
      <c r="N230" s="798"/>
      <c r="O230" s="801"/>
      <c r="P230" s="801"/>
      <c r="Q230" s="798"/>
      <c r="R230" s="798"/>
      <c r="S230" s="798"/>
      <c r="T230" s="798"/>
      <c r="U230" s="798"/>
      <c r="V230" s="798"/>
      <c r="W230" s="798"/>
      <c r="X230" s="798"/>
      <c r="Y230" s="798"/>
      <c r="Z230" s="798"/>
      <c r="AA230" s="798"/>
      <c r="AB230" s="798"/>
      <c r="AC230" s="798"/>
      <c r="AD230" s="798"/>
    </row>
    <row r="231" ht="14.25" customHeight="1" spans="1:30" x14ac:dyDescent="0.25">
      <c r="A231" s="798"/>
      <c r="B231" s="798"/>
      <c r="C231" s="799"/>
      <c r="D231" s="799"/>
      <c r="E231" s="799"/>
      <c r="F231" s="799"/>
      <c r="G231" s="798"/>
      <c r="H231" s="798"/>
      <c r="I231" s="798"/>
      <c r="J231" s="798"/>
      <c r="K231" s="798"/>
      <c r="L231" s="798"/>
      <c r="M231" s="798"/>
      <c r="N231" s="798"/>
      <c r="O231" s="801"/>
      <c r="P231" s="801"/>
      <c r="Q231" s="798"/>
      <c r="R231" s="798"/>
      <c r="S231" s="798"/>
      <c r="T231" s="798"/>
      <c r="U231" s="798"/>
      <c r="V231" s="798"/>
      <c r="W231" s="798"/>
      <c r="X231" s="798"/>
      <c r="Y231" s="798"/>
      <c r="Z231" s="798"/>
      <c r="AA231" s="798"/>
      <c r="AB231" s="798"/>
      <c r="AC231" s="798"/>
      <c r="AD231" s="798"/>
    </row>
    <row r="232" ht="14.25" customHeight="1" spans="1:30" x14ac:dyDescent="0.25">
      <c r="A232" s="798"/>
      <c r="B232" s="798"/>
      <c r="C232" s="799"/>
      <c r="D232" s="799"/>
      <c r="E232" s="799"/>
      <c r="F232" s="799"/>
      <c r="G232" s="798"/>
      <c r="H232" s="798"/>
      <c r="I232" s="798"/>
      <c r="J232" s="798"/>
      <c r="K232" s="798"/>
      <c r="L232" s="798"/>
      <c r="M232" s="798"/>
      <c r="N232" s="798"/>
      <c r="O232" s="801"/>
      <c r="P232" s="801"/>
      <c r="Q232" s="798"/>
      <c r="R232" s="798"/>
      <c r="S232" s="798"/>
      <c r="T232" s="798"/>
      <c r="U232" s="798"/>
      <c r="V232" s="798"/>
      <c r="W232" s="798"/>
      <c r="X232" s="798"/>
      <c r="Y232" s="798"/>
      <c r="Z232" s="798"/>
      <c r="AA232" s="798"/>
      <c r="AB232" s="798"/>
      <c r="AC232" s="798"/>
      <c r="AD232" s="798"/>
    </row>
    <row r="233" ht="14.25" customHeight="1" spans="1:30" x14ac:dyDescent="0.25">
      <c r="A233" s="798"/>
      <c r="B233" s="798"/>
      <c r="C233" s="799"/>
      <c r="D233" s="799"/>
      <c r="E233" s="799"/>
      <c r="F233" s="799"/>
      <c r="G233" s="798"/>
      <c r="H233" s="798"/>
      <c r="I233" s="798"/>
      <c r="J233" s="798"/>
      <c r="K233" s="798"/>
      <c r="L233" s="798"/>
      <c r="M233" s="798"/>
      <c r="N233" s="798"/>
      <c r="O233" s="801"/>
      <c r="P233" s="801"/>
      <c r="Q233" s="798"/>
      <c r="R233" s="798"/>
      <c r="S233" s="798"/>
      <c r="T233" s="798"/>
      <c r="U233" s="798"/>
      <c r="V233" s="798"/>
      <c r="W233" s="798"/>
      <c r="X233" s="798"/>
      <c r="Y233" s="798"/>
      <c r="Z233" s="798"/>
      <c r="AA233" s="798"/>
      <c r="AB233" s="798"/>
      <c r="AC233" s="798"/>
      <c r="AD233" s="798"/>
    </row>
    <row r="234" ht="14.25" customHeight="1" spans="1:30" x14ac:dyDescent="0.25">
      <c r="A234" s="798"/>
      <c r="B234" s="798"/>
      <c r="C234" s="799"/>
      <c r="D234" s="799"/>
      <c r="E234" s="799"/>
      <c r="F234" s="799"/>
      <c r="G234" s="798"/>
      <c r="H234" s="798"/>
      <c r="I234" s="798"/>
      <c r="J234" s="798"/>
      <c r="K234" s="798"/>
      <c r="L234" s="798"/>
      <c r="M234" s="798"/>
      <c r="N234" s="798"/>
      <c r="O234" s="801"/>
      <c r="P234" s="801"/>
      <c r="Q234" s="798"/>
      <c r="R234" s="798"/>
      <c r="S234" s="798"/>
      <c r="T234" s="798"/>
      <c r="U234" s="798"/>
      <c r="V234" s="798"/>
      <c r="W234" s="798"/>
      <c r="X234" s="798"/>
      <c r="Y234" s="798"/>
      <c r="Z234" s="798"/>
      <c r="AA234" s="798"/>
      <c r="AB234" s="798"/>
      <c r="AC234" s="798"/>
      <c r="AD234" s="798"/>
    </row>
    <row r="235" ht="14.25" customHeight="1" spans="1:30" x14ac:dyDescent="0.25">
      <c r="A235" s="798"/>
      <c r="B235" s="798"/>
      <c r="C235" s="799"/>
      <c r="D235" s="799"/>
      <c r="E235" s="799"/>
      <c r="F235" s="799"/>
      <c r="G235" s="798"/>
      <c r="H235" s="798"/>
      <c r="I235" s="798"/>
      <c r="J235" s="798"/>
      <c r="K235" s="798"/>
      <c r="L235" s="798"/>
      <c r="M235" s="798"/>
      <c r="N235" s="798"/>
      <c r="O235" s="801"/>
      <c r="P235" s="801"/>
      <c r="Q235" s="798"/>
      <c r="R235" s="798"/>
      <c r="S235" s="798"/>
      <c r="T235" s="798"/>
      <c r="U235" s="798"/>
      <c r="V235" s="798"/>
      <c r="W235" s="798"/>
      <c r="X235" s="798"/>
      <c r="Y235" s="798"/>
      <c r="Z235" s="798"/>
      <c r="AA235" s="798"/>
      <c r="AB235" s="798"/>
      <c r="AC235" s="798"/>
      <c r="AD235" s="798"/>
    </row>
    <row r="236" ht="14.25" customHeight="1" spans="1:30" x14ac:dyDescent="0.25">
      <c r="A236" s="798"/>
      <c r="B236" s="798"/>
      <c r="C236" s="799"/>
      <c r="D236" s="799"/>
      <c r="E236" s="799"/>
      <c r="F236" s="799"/>
      <c r="G236" s="798"/>
      <c r="H236" s="798"/>
      <c r="I236" s="798"/>
      <c r="J236" s="798"/>
      <c r="K236" s="798"/>
      <c r="L236" s="798"/>
      <c r="M236" s="798"/>
      <c r="N236" s="798"/>
      <c r="O236" s="801"/>
      <c r="P236" s="801"/>
      <c r="Q236" s="798"/>
      <c r="R236" s="798"/>
      <c r="S236" s="798"/>
      <c r="T236" s="798"/>
      <c r="U236" s="798"/>
      <c r="V236" s="798"/>
      <c r="W236" s="798"/>
      <c r="X236" s="798"/>
      <c r="Y236" s="798"/>
      <c r="Z236" s="798"/>
      <c r="AA236" s="798"/>
      <c r="AB236" s="798"/>
      <c r="AC236" s="798"/>
      <c r="AD236" s="798"/>
    </row>
    <row r="237" ht="14.25" customHeight="1" spans="1:30" x14ac:dyDescent="0.25">
      <c r="A237" s="798"/>
      <c r="B237" s="798"/>
      <c r="C237" s="799"/>
      <c r="D237" s="799"/>
      <c r="E237" s="799"/>
      <c r="F237" s="799"/>
      <c r="G237" s="798"/>
      <c r="H237" s="798"/>
      <c r="I237" s="798"/>
      <c r="J237" s="798"/>
      <c r="K237" s="798"/>
      <c r="L237" s="798"/>
      <c r="M237" s="798"/>
      <c r="N237" s="798"/>
      <c r="O237" s="801"/>
      <c r="P237" s="801"/>
      <c r="Q237" s="798"/>
      <c r="R237" s="798"/>
      <c r="S237" s="798"/>
      <c r="T237" s="798"/>
      <c r="U237" s="798"/>
      <c r="V237" s="798"/>
      <c r="W237" s="798"/>
      <c r="X237" s="798"/>
      <c r="Y237" s="798"/>
      <c r="Z237" s="798"/>
      <c r="AA237" s="798"/>
      <c r="AB237" s="798"/>
      <c r="AC237" s="798"/>
      <c r="AD237" s="798"/>
    </row>
    <row r="238" ht="14.25" customHeight="1" spans="1:30" x14ac:dyDescent="0.25">
      <c r="A238" s="798"/>
      <c r="B238" s="798"/>
      <c r="C238" s="799"/>
      <c r="D238" s="799"/>
      <c r="E238" s="799"/>
      <c r="F238" s="799"/>
      <c r="G238" s="798"/>
      <c r="H238" s="798"/>
      <c r="I238" s="798"/>
      <c r="J238" s="798"/>
      <c r="K238" s="798"/>
      <c r="L238" s="798"/>
      <c r="M238" s="798"/>
      <c r="N238" s="798"/>
      <c r="O238" s="801"/>
      <c r="P238" s="801"/>
      <c r="Q238" s="798"/>
      <c r="R238" s="798"/>
      <c r="S238" s="798"/>
      <c r="T238" s="798"/>
      <c r="U238" s="798"/>
      <c r="V238" s="798"/>
      <c r="W238" s="798"/>
      <c r="X238" s="798"/>
      <c r="Y238" s="798"/>
      <c r="Z238" s="798"/>
      <c r="AA238" s="798"/>
      <c r="AB238" s="798"/>
      <c r="AC238" s="798"/>
      <c r="AD238" s="798"/>
    </row>
    <row r="239" ht="14.25" customHeight="1" spans="1:30" x14ac:dyDescent="0.25">
      <c r="A239" s="798"/>
      <c r="B239" s="798"/>
      <c r="C239" s="799"/>
      <c r="D239" s="799"/>
      <c r="E239" s="799"/>
      <c r="F239" s="799"/>
      <c r="G239" s="798"/>
      <c r="H239" s="798"/>
      <c r="I239" s="798"/>
      <c r="J239" s="798"/>
      <c r="K239" s="798"/>
      <c r="L239" s="798"/>
      <c r="M239" s="798"/>
      <c r="N239" s="798"/>
      <c r="O239" s="801"/>
      <c r="P239" s="801"/>
      <c r="Q239" s="798"/>
      <c r="R239" s="798"/>
      <c r="S239" s="798"/>
      <c r="T239" s="798"/>
      <c r="U239" s="798"/>
      <c r="V239" s="798"/>
      <c r="W239" s="798"/>
      <c r="X239" s="798"/>
      <c r="Y239" s="798"/>
      <c r="Z239" s="798"/>
      <c r="AA239" s="798"/>
      <c r="AB239" s="798"/>
      <c r="AC239" s="798"/>
      <c r="AD239" s="798"/>
    </row>
    <row r="240" ht="14.25" customHeight="1" spans="1:30" x14ac:dyDescent="0.25">
      <c r="A240" s="798"/>
      <c r="B240" s="798"/>
      <c r="C240" s="799"/>
      <c r="D240" s="799"/>
      <c r="E240" s="799"/>
      <c r="F240" s="799"/>
      <c r="G240" s="798"/>
      <c r="H240" s="798"/>
      <c r="I240" s="798"/>
      <c r="J240" s="798"/>
      <c r="K240" s="798"/>
      <c r="L240" s="798"/>
      <c r="M240" s="798"/>
      <c r="N240" s="798"/>
      <c r="O240" s="801"/>
      <c r="P240" s="801"/>
      <c r="Q240" s="798"/>
      <c r="R240" s="798"/>
      <c r="S240" s="798"/>
      <c r="T240" s="798"/>
      <c r="U240" s="798"/>
      <c r="V240" s="798"/>
      <c r="W240" s="798"/>
      <c r="X240" s="798"/>
      <c r="Y240" s="798"/>
      <c r="Z240" s="798"/>
      <c r="AA240" s="798"/>
      <c r="AB240" s="798"/>
      <c r="AC240" s="798"/>
      <c r="AD240" s="798"/>
    </row>
    <row r="241" ht="14.25" customHeight="1" spans="1:30" x14ac:dyDescent="0.25">
      <c r="A241" s="798"/>
      <c r="B241" s="798"/>
      <c r="C241" s="799"/>
      <c r="D241" s="799"/>
      <c r="E241" s="799"/>
      <c r="F241" s="799"/>
      <c r="G241" s="798"/>
      <c r="H241" s="798"/>
      <c r="I241" s="798"/>
      <c r="J241" s="798"/>
      <c r="K241" s="798"/>
      <c r="L241" s="798"/>
      <c r="M241" s="798"/>
      <c r="N241" s="798"/>
      <c r="O241" s="801"/>
      <c r="P241" s="801"/>
      <c r="Q241" s="798"/>
      <c r="R241" s="798"/>
      <c r="S241" s="798"/>
      <c r="T241" s="798"/>
      <c r="U241" s="798"/>
      <c r="V241" s="798"/>
      <c r="W241" s="798"/>
      <c r="X241" s="798"/>
      <c r="Y241" s="798"/>
      <c r="Z241" s="798"/>
      <c r="AA241" s="798"/>
      <c r="AB241" s="798"/>
      <c r="AC241" s="798"/>
      <c r="AD241" s="798"/>
    </row>
    <row r="242" ht="14.25" customHeight="1" spans="1:30" x14ac:dyDescent="0.25">
      <c r="A242" s="798"/>
      <c r="B242" s="798"/>
      <c r="C242" s="799"/>
      <c r="D242" s="799"/>
      <c r="E242" s="799"/>
      <c r="F242" s="799"/>
      <c r="G242" s="798"/>
      <c r="H242" s="798"/>
      <c r="I242" s="798"/>
      <c r="J242" s="798"/>
      <c r="K242" s="798"/>
      <c r="L242" s="798"/>
      <c r="M242" s="798"/>
      <c r="N242" s="798"/>
      <c r="O242" s="801"/>
      <c r="P242" s="801"/>
      <c r="Q242" s="798"/>
      <c r="R242" s="798"/>
      <c r="S242" s="798"/>
      <c r="T242" s="798"/>
      <c r="U242" s="798"/>
      <c r="V242" s="798"/>
      <c r="W242" s="798"/>
      <c r="X242" s="798"/>
      <c r="Y242" s="798"/>
      <c r="Z242" s="798"/>
      <c r="AA242" s="798"/>
      <c r="AB242" s="798"/>
      <c r="AC242" s="798"/>
      <c r="AD242" s="798"/>
    </row>
    <row r="243" ht="14.25" customHeight="1" spans="1:30" x14ac:dyDescent="0.25">
      <c r="A243" s="798"/>
      <c r="B243" s="798"/>
      <c r="C243" s="799"/>
      <c r="D243" s="799"/>
      <c r="E243" s="799"/>
      <c r="F243" s="799"/>
      <c r="G243" s="798"/>
      <c r="H243" s="798"/>
      <c r="I243" s="798"/>
      <c r="J243" s="798"/>
      <c r="K243" s="798"/>
      <c r="L243" s="798"/>
      <c r="M243" s="798"/>
      <c r="N243" s="798"/>
      <c r="O243" s="801"/>
      <c r="P243" s="801"/>
      <c r="Q243" s="798"/>
      <c r="R243" s="798"/>
      <c r="S243" s="798"/>
      <c r="T243" s="798"/>
      <c r="U243" s="798"/>
      <c r="V243" s="798"/>
      <c r="W243" s="798"/>
      <c r="X243" s="798"/>
      <c r="Y243" s="798"/>
      <c r="Z243" s="798"/>
      <c r="AA243" s="798"/>
      <c r="AB243" s="798"/>
      <c r="AC243" s="798"/>
      <c r="AD243" s="798"/>
    </row>
    <row r="244" ht="14.25" customHeight="1" spans="1:30" x14ac:dyDescent="0.25">
      <c r="A244" s="798"/>
      <c r="B244" s="798"/>
      <c r="C244" s="799"/>
      <c r="D244" s="799"/>
      <c r="E244" s="799"/>
      <c r="F244" s="799"/>
      <c r="G244" s="798"/>
      <c r="H244" s="798"/>
      <c r="I244" s="798"/>
      <c r="J244" s="798"/>
      <c r="K244" s="798"/>
      <c r="L244" s="798"/>
      <c r="M244" s="798"/>
      <c r="N244" s="798"/>
      <c r="O244" s="801"/>
      <c r="P244" s="801"/>
      <c r="Q244" s="798"/>
      <c r="R244" s="798"/>
      <c r="S244" s="798"/>
      <c r="T244" s="798"/>
      <c r="U244" s="798"/>
      <c r="V244" s="798"/>
      <c r="W244" s="798"/>
      <c r="X244" s="798"/>
      <c r="Y244" s="798"/>
      <c r="Z244" s="798"/>
      <c r="AA244" s="798"/>
      <c r="AB244" s="798"/>
      <c r="AC244" s="798"/>
      <c r="AD244" s="798"/>
    </row>
    <row r="245" ht="14.25" customHeight="1" spans="1:30" x14ac:dyDescent="0.25">
      <c r="A245" s="798"/>
      <c r="B245" s="798"/>
      <c r="C245" s="799"/>
      <c r="D245" s="799"/>
      <c r="E245" s="799"/>
      <c r="F245" s="799"/>
      <c r="G245" s="798"/>
      <c r="H245" s="798"/>
      <c r="I245" s="798"/>
      <c r="J245" s="798"/>
      <c r="K245" s="798"/>
      <c r="L245" s="798"/>
      <c r="M245" s="798"/>
      <c r="N245" s="798"/>
      <c r="O245" s="801"/>
      <c r="P245" s="801"/>
      <c r="Q245" s="798"/>
      <c r="R245" s="798"/>
      <c r="S245" s="798"/>
      <c r="T245" s="798"/>
      <c r="U245" s="798"/>
      <c r="V245" s="798"/>
      <c r="W245" s="798"/>
      <c r="X245" s="798"/>
      <c r="Y245" s="798"/>
      <c r="Z245" s="798"/>
      <c r="AA245" s="798"/>
      <c r="AB245" s="798"/>
      <c r="AC245" s="798"/>
      <c r="AD245" s="798"/>
    </row>
    <row r="246" ht="14.25" customHeight="1" spans="1:30" x14ac:dyDescent="0.25">
      <c r="A246" s="798"/>
      <c r="B246" s="798"/>
      <c r="C246" s="799"/>
      <c r="D246" s="799"/>
      <c r="E246" s="799"/>
      <c r="F246" s="799"/>
      <c r="G246" s="798"/>
      <c r="H246" s="798"/>
      <c r="I246" s="798"/>
      <c r="J246" s="798"/>
      <c r="K246" s="798"/>
      <c r="L246" s="798"/>
      <c r="M246" s="798"/>
      <c r="N246" s="798"/>
      <c r="O246" s="801"/>
      <c r="P246" s="801"/>
      <c r="Q246" s="798"/>
      <c r="R246" s="798"/>
      <c r="S246" s="798"/>
      <c r="T246" s="798"/>
      <c r="U246" s="798"/>
      <c r="V246" s="798"/>
      <c r="W246" s="798"/>
      <c r="X246" s="798"/>
      <c r="Y246" s="798"/>
      <c r="Z246" s="798"/>
      <c r="AA246" s="798"/>
      <c r="AB246" s="798"/>
      <c r="AC246" s="798"/>
      <c r="AD246" s="798"/>
    </row>
    <row r="247" ht="14.25" customHeight="1" spans="1:30" x14ac:dyDescent="0.25">
      <c r="A247" s="798"/>
      <c r="B247" s="798"/>
      <c r="C247" s="799"/>
      <c r="D247" s="799"/>
      <c r="E247" s="799"/>
      <c r="F247" s="799"/>
      <c r="G247" s="798"/>
      <c r="H247" s="798"/>
      <c r="I247" s="798"/>
      <c r="J247" s="798"/>
      <c r="K247" s="798"/>
      <c r="L247" s="798"/>
      <c r="M247" s="798"/>
      <c r="N247" s="798"/>
      <c r="O247" s="801"/>
      <c r="P247" s="801"/>
      <c r="Q247" s="798"/>
      <c r="R247" s="798"/>
      <c r="S247" s="798"/>
      <c r="T247" s="798"/>
      <c r="U247" s="798"/>
      <c r="V247" s="798"/>
      <c r="W247" s="798"/>
      <c r="X247" s="798"/>
      <c r="Y247" s="798"/>
      <c r="Z247" s="798"/>
      <c r="AA247" s="798"/>
      <c r="AB247" s="798"/>
      <c r="AC247" s="798"/>
      <c r="AD247" s="798"/>
    </row>
    <row r="248" ht="14.25" customHeight="1" spans="1:30" x14ac:dyDescent="0.25">
      <c r="A248" s="798"/>
      <c r="B248" s="798"/>
      <c r="C248" s="799"/>
      <c r="D248" s="799"/>
      <c r="E248" s="799"/>
      <c r="F248" s="799"/>
      <c r="G248" s="798"/>
      <c r="H248" s="798"/>
      <c r="I248" s="798"/>
      <c r="J248" s="798"/>
      <c r="K248" s="798"/>
      <c r="L248" s="798"/>
      <c r="M248" s="798"/>
      <c r="N248" s="798"/>
      <c r="O248" s="801"/>
      <c r="P248" s="801"/>
      <c r="Q248" s="798"/>
      <c r="R248" s="798"/>
      <c r="S248" s="798"/>
      <c r="T248" s="798"/>
      <c r="U248" s="798"/>
      <c r="V248" s="798"/>
      <c r="W248" s="798"/>
      <c r="X248" s="798"/>
      <c r="Y248" s="798"/>
      <c r="Z248" s="798"/>
      <c r="AA248" s="798"/>
      <c r="AB248" s="798"/>
      <c r="AC248" s="798"/>
      <c r="AD248" s="798"/>
    </row>
    <row r="249" ht="14.25" customHeight="1" spans="1:30" x14ac:dyDescent="0.25">
      <c r="A249" s="798"/>
      <c r="B249" s="798"/>
      <c r="C249" s="799"/>
      <c r="D249" s="799"/>
      <c r="E249" s="799"/>
      <c r="F249" s="799"/>
      <c r="G249" s="798"/>
      <c r="H249" s="798"/>
      <c r="I249" s="798"/>
      <c r="J249" s="798"/>
      <c r="K249" s="798"/>
      <c r="L249" s="798"/>
      <c r="M249" s="798"/>
      <c r="N249" s="798"/>
      <c r="O249" s="801"/>
      <c r="P249" s="801"/>
      <c r="Q249" s="798"/>
      <c r="R249" s="798"/>
      <c r="S249" s="798"/>
      <c r="T249" s="798"/>
      <c r="U249" s="798"/>
      <c r="V249" s="798"/>
      <c r="W249" s="798"/>
      <c r="X249" s="798"/>
      <c r="Y249" s="798"/>
      <c r="Z249" s="798"/>
      <c r="AA249" s="798"/>
      <c r="AB249" s="798"/>
      <c r="AC249" s="798"/>
      <c r="AD249" s="798"/>
    </row>
    <row r="250" ht="14.25" customHeight="1" spans="1:30" x14ac:dyDescent="0.25">
      <c r="A250" s="798"/>
      <c r="B250" s="798"/>
      <c r="C250" s="799"/>
      <c r="D250" s="799"/>
      <c r="E250" s="799"/>
      <c r="F250" s="799"/>
      <c r="G250" s="798"/>
      <c r="H250" s="798"/>
      <c r="I250" s="798"/>
      <c r="J250" s="798"/>
      <c r="K250" s="798"/>
      <c r="L250" s="798"/>
      <c r="M250" s="798"/>
      <c r="N250" s="798"/>
      <c r="O250" s="801"/>
      <c r="P250" s="801"/>
      <c r="Q250" s="798"/>
      <c r="R250" s="798"/>
      <c r="S250" s="798"/>
      <c r="T250" s="798"/>
      <c r="U250" s="798"/>
      <c r="V250" s="798"/>
      <c r="W250" s="798"/>
      <c r="X250" s="798"/>
      <c r="Y250" s="798"/>
      <c r="Z250" s="798"/>
      <c r="AA250" s="798"/>
      <c r="AB250" s="798"/>
      <c r="AC250" s="798"/>
      <c r="AD250" s="798"/>
    </row>
    <row r="251" ht="14.25" customHeight="1" spans="1:30" x14ac:dyDescent="0.25">
      <c r="A251" s="798"/>
      <c r="B251" s="798"/>
      <c r="C251" s="799"/>
      <c r="D251" s="799"/>
      <c r="E251" s="799"/>
      <c r="F251" s="799"/>
      <c r="G251" s="798"/>
      <c r="H251" s="798"/>
      <c r="I251" s="798"/>
      <c r="J251" s="798"/>
      <c r="K251" s="798"/>
      <c r="L251" s="798"/>
      <c r="M251" s="798"/>
      <c r="N251" s="798"/>
      <c r="O251" s="801"/>
      <c r="P251" s="801"/>
      <c r="Q251" s="798"/>
      <c r="R251" s="798"/>
      <c r="S251" s="798"/>
      <c r="T251" s="798"/>
      <c r="U251" s="798"/>
      <c r="V251" s="798"/>
      <c r="W251" s="798"/>
      <c r="X251" s="798"/>
      <c r="Y251" s="798"/>
      <c r="Z251" s="798"/>
      <c r="AA251" s="798"/>
      <c r="AB251" s="798"/>
      <c r="AC251" s="798"/>
      <c r="AD251" s="798"/>
    </row>
    <row r="252" ht="14.25" customHeight="1" spans="1:30" x14ac:dyDescent="0.25">
      <c r="A252" s="798"/>
      <c r="B252" s="798"/>
      <c r="C252" s="799"/>
      <c r="D252" s="799"/>
      <c r="E252" s="799"/>
      <c r="F252" s="799"/>
      <c r="G252" s="798"/>
      <c r="H252" s="798"/>
      <c r="I252" s="798"/>
      <c r="J252" s="798"/>
      <c r="K252" s="798"/>
      <c r="L252" s="798"/>
      <c r="M252" s="798"/>
      <c r="N252" s="798"/>
      <c r="O252" s="801"/>
      <c r="P252" s="801"/>
      <c r="Q252" s="798"/>
      <c r="R252" s="798"/>
      <c r="S252" s="798"/>
      <c r="T252" s="798"/>
      <c r="U252" s="798"/>
      <c r="V252" s="798"/>
      <c r="W252" s="798"/>
      <c r="X252" s="798"/>
      <c r="Y252" s="798"/>
      <c r="Z252" s="798"/>
      <c r="AA252" s="798"/>
      <c r="AB252" s="798"/>
      <c r="AC252" s="798"/>
      <c r="AD252" s="798"/>
    </row>
    <row r="253" ht="14.25" customHeight="1" spans="1:30" x14ac:dyDescent="0.25">
      <c r="A253" s="798"/>
      <c r="B253" s="798"/>
      <c r="C253" s="799"/>
      <c r="D253" s="799"/>
      <c r="E253" s="799"/>
      <c r="F253" s="799"/>
      <c r="G253" s="798"/>
      <c r="H253" s="798"/>
      <c r="I253" s="798"/>
      <c r="J253" s="798"/>
      <c r="K253" s="798"/>
      <c r="L253" s="798"/>
      <c r="M253" s="798"/>
      <c r="N253" s="798"/>
      <c r="O253" s="801"/>
      <c r="P253" s="801"/>
      <c r="Q253" s="798"/>
      <c r="R253" s="798"/>
      <c r="S253" s="798"/>
      <c r="T253" s="798"/>
      <c r="U253" s="798"/>
      <c r="V253" s="798"/>
      <c r="W253" s="798"/>
      <c r="X253" s="798"/>
      <c r="Y253" s="798"/>
      <c r="Z253" s="798"/>
      <c r="AA253" s="798"/>
      <c r="AB253" s="798"/>
      <c r="AC253" s="798"/>
      <c r="AD253" s="798"/>
    </row>
    <row r="254" ht="14.25" customHeight="1" spans="1:30" x14ac:dyDescent="0.25">
      <c r="A254" s="798"/>
      <c r="B254" s="798"/>
      <c r="C254" s="799"/>
      <c r="D254" s="799"/>
      <c r="E254" s="799"/>
      <c r="F254" s="799"/>
      <c r="G254" s="798"/>
      <c r="H254" s="798"/>
      <c r="I254" s="798"/>
      <c r="J254" s="798"/>
      <c r="K254" s="798"/>
      <c r="L254" s="798"/>
      <c r="M254" s="798"/>
      <c r="N254" s="798"/>
      <c r="O254" s="801"/>
      <c r="P254" s="801"/>
      <c r="Q254" s="798"/>
      <c r="R254" s="798"/>
      <c r="S254" s="798"/>
      <c r="T254" s="798"/>
      <c r="U254" s="798"/>
      <c r="V254" s="798"/>
      <c r="W254" s="798"/>
      <c r="X254" s="798"/>
      <c r="Y254" s="798"/>
      <c r="Z254" s="798"/>
      <c r="AA254" s="798"/>
      <c r="AB254" s="798"/>
      <c r="AC254" s="798"/>
      <c r="AD254" s="798"/>
    </row>
    <row r="255" ht="14.25" customHeight="1" spans="1:30" x14ac:dyDescent="0.25">
      <c r="A255" s="798"/>
      <c r="B255" s="798"/>
      <c r="C255" s="799"/>
      <c r="D255" s="799"/>
      <c r="E255" s="799"/>
      <c r="F255" s="799"/>
      <c r="G255" s="798"/>
      <c r="H255" s="798"/>
      <c r="I255" s="798"/>
      <c r="J255" s="798"/>
      <c r="K255" s="798"/>
      <c r="L255" s="798"/>
      <c r="M255" s="798"/>
      <c r="N255" s="798"/>
      <c r="O255" s="801"/>
      <c r="P255" s="801"/>
      <c r="Q255" s="798"/>
      <c r="R255" s="798"/>
      <c r="S255" s="798"/>
      <c r="T255" s="798"/>
      <c r="U255" s="798"/>
      <c r="V255" s="798"/>
      <c r="W255" s="798"/>
      <c r="X255" s="798"/>
      <c r="Y255" s="798"/>
      <c r="Z255" s="798"/>
      <c r="AA255" s="798"/>
      <c r="AB255" s="798"/>
      <c r="AC255" s="798"/>
      <c r="AD255" s="798"/>
    </row>
    <row r="256" ht="14.25" customHeight="1" spans="1:30" x14ac:dyDescent="0.25">
      <c r="A256" s="798"/>
      <c r="B256" s="798"/>
      <c r="C256" s="799"/>
      <c r="D256" s="799"/>
      <c r="E256" s="799"/>
      <c r="F256" s="799"/>
      <c r="G256" s="798"/>
      <c r="H256" s="798"/>
      <c r="I256" s="798"/>
      <c r="J256" s="798"/>
      <c r="K256" s="798"/>
      <c r="L256" s="798"/>
      <c r="M256" s="798"/>
      <c r="N256" s="798"/>
      <c r="O256" s="801"/>
      <c r="P256" s="801"/>
      <c r="Q256" s="798"/>
      <c r="R256" s="798"/>
      <c r="S256" s="798"/>
      <c r="T256" s="798"/>
      <c r="U256" s="798"/>
      <c r="V256" s="798"/>
      <c r="W256" s="798"/>
      <c r="X256" s="798"/>
      <c r="Y256" s="798"/>
      <c r="Z256" s="798"/>
      <c r="AA256" s="798"/>
      <c r="AB256" s="798"/>
      <c r="AC256" s="798"/>
      <c r="AD256" s="798"/>
    </row>
    <row r="257" ht="14.25" customHeight="1" spans="1:30" x14ac:dyDescent="0.25">
      <c r="A257" s="798"/>
      <c r="B257" s="798"/>
      <c r="C257" s="799"/>
      <c r="D257" s="799"/>
      <c r="E257" s="799"/>
      <c r="F257" s="799"/>
      <c r="G257" s="798"/>
      <c r="H257" s="798"/>
      <c r="I257" s="798"/>
      <c r="J257" s="798"/>
      <c r="K257" s="798"/>
      <c r="L257" s="798"/>
      <c r="M257" s="798"/>
      <c r="N257" s="798"/>
      <c r="O257" s="801"/>
      <c r="P257" s="801"/>
      <c r="Q257" s="798"/>
      <c r="R257" s="798"/>
      <c r="S257" s="798"/>
      <c r="T257" s="798"/>
      <c r="U257" s="798"/>
      <c r="V257" s="798"/>
      <c r="W257" s="798"/>
      <c r="X257" s="798"/>
      <c r="Y257" s="798"/>
      <c r="Z257" s="798"/>
      <c r="AA257" s="798"/>
      <c r="AB257" s="798"/>
      <c r="AC257" s="798"/>
      <c r="AD257" s="798"/>
    </row>
    <row r="258" ht="14.25" customHeight="1" spans="1:30" x14ac:dyDescent="0.25">
      <c r="A258" s="798"/>
      <c r="B258" s="798"/>
      <c r="C258" s="799"/>
      <c r="D258" s="799"/>
      <c r="E258" s="799"/>
      <c r="F258" s="799"/>
      <c r="G258" s="798"/>
      <c r="H258" s="798"/>
      <c r="I258" s="798"/>
      <c r="J258" s="798"/>
      <c r="K258" s="798"/>
      <c r="L258" s="798"/>
      <c r="M258" s="798"/>
      <c r="N258" s="798"/>
      <c r="O258" s="801"/>
      <c r="P258" s="801"/>
      <c r="Q258" s="798"/>
      <c r="R258" s="798"/>
      <c r="S258" s="798"/>
      <c r="T258" s="798"/>
      <c r="U258" s="798"/>
      <c r="V258" s="798"/>
      <c r="W258" s="798"/>
      <c r="X258" s="798"/>
      <c r="Y258" s="798"/>
      <c r="Z258" s="798"/>
      <c r="AA258" s="798"/>
      <c r="AB258" s="798"/>
      <c r="AC258" s="798"/>
      <c r="AD258" s="798"/>
    </row>
    <row r="259" ht="14.25" customHeight="1" spans="1:30" x14ac:dyDescent="0.25">
      <c r="A259" s="798"/>
      <c r="B259" s="798"/>
      <c r="C259" s="799"/>
      <c r="D259" s="799"/>
      <c r="E259" s="799"/>
      <c r="F259" s="799"/>
      <c r="G259" s="798"/>
      <c r="H259" s="798"/>
      <c r="I259" s="798"/>
      <c r="J259" s="798"/>
      <c r="K259" s="798"/>
      <c r="L259" s="798"/>
      <c r="M259" s="798"/>
      <c r="N259" s="798"/>
      <c r="O259" s="801"/>
      <c r="P259" s="801"/>
      <c r="Q259" s="798"/>
      <c r="R259" s="798"/>
      <c r="S259" s="798"/>
      <c r="T259" s="798"/>
      <c r="U259" s="798"/>
      <c r="V259" s="798"/>
      <c r="W259" s="798"/>
      <c r="X259" s="798"/>
      <c r="Y259" s="798"/>
      <c r="Z259" s="798"/>
      <c r="AA259" s="798"/>
      <c r="AB259" s="798"/>
      <c r="AC259" s="798"/>
      <c r="AD259" s="798"/>
    </row>
    <row r="260" ht="14.25" customHeight="1" spans="1:30" x14ac:dyDescent="0.25">
      <c r="A260" s="798"/>
      <c r="B260" s="798"/>
      <c r="C260" s="799"/>
      <c r="D260" s="799"/>
      <c r="E260" s="799"/>
      <c r="F260" s="799"/>
      <c r="G260" s="798"/>
      <c r="H260" s="798"/>
      <c r="I260" s="798"/>
      <c r="J260" s="798"/>
      <c r="K260" s="798"/>
      <c r="L260" s="798"/>
      <c r="M260" s="798"/>
      <c r="N260" s="798"/>
      <c r="O260" s="801"/>
      <c r="P260" s="801"/>
      <c r="Q260" s="798"/>
      <c r="R260" s="798"/>
      <c r="S260" s="798"/>
      <c r="T260" s="798"/>
      <c r="U260" s="798"/>
      <c r="V260" s="798"/>
      <c r="W260" s="798"/>
      <c r="X260" s="798"/>
      <c r="Y260" s="798"/>
      <c r="Z260" s="798"/>
      <c r="AA260" s="798"/>
      <c r="AB260" s="798"/>
      <c r="AC260" s="798"/>
      <c r="AD260" s="798"/>
    </row>
    <row r="261" ht="14.25" customHeight="1" spans="1:30" x14ac:dyDescent="0.25">
      <c r="A261" s="798"/>
      <c r="B261" s="798"/>
      <c r="C261" s="799"/>
      <c r="D261" s="799"/>
      <c r="E261" s="799"/>
      <c r="F261" s="799"/>
      <c r="G261" s="798"/>
      <c r="H261" s="798"/>
      <c r="I261" s="798"/>
      <c r="J261" s="798"/>
      <c r="K261" s="798"/>
      <c r="L261" s="798"/>
      <c r="M261" s="798"/>
      <c r="N261" s="798"/>
      <c r="O261" s="801"/>
      <c r="P261" s="801"/>
      <c r="Q261" s="798"/>
      <c r="R261" s="798"/>
      <c r="S261" s="798"/>
      <c r="T261" s="798"/>
      <c r="U261" s="798"/>
      <c r="V261" s="798"/>
      <c r="W261" s="798"/>
      <c r="X261" s="798"/>
      <c r="Y261" s="798"/>
      <c r="Z261" s="798"/>
      <c r="AA261" s="798"/>
      <c r="AB261" s="798"/>
      <c r="AC261" s="798"/>
      <c r="AD261" s="798"/>
    </row>
    <row r="262" ht="14.25" customHeight="1" spans="1:30" x14ac:dyDescent="0.25">
      <c r="A262" s="798"/>
      <c r="B262" s="798"/>
      <c r="C262" s="799"/>
      <c r="D262" s="799"/>
      <c r="E262" s="799"/>
      <c r="F262" s="799"/>
      <c r="G262" s="798"/>
      <c r="H262" s="798"/>
      <c r="I262" s="798"/>
      <c r="J262" s="798"/>
      <c r="K262" s="798"/>
      <c r="L262" s="798"/>
      <c r="M262" s="798"/>
      <c r="N262" s="798"/>
      <c r="O262" s="801"/>
      <c r="P262" s="801"/>
      <c r="Q262" s="798"/>
      <c r="R262" s="798"/>
      <c r="S262" s="798"/>
      <c r="T262" s="798"/>
      <c r="U262" s="798"/>
      <c r="V262" s="798"/>
      <c r="W262" s="798"/>
      <c r="X262" s="798"/>
      <c r="Y262" s="798"/>
      <c r="Z262" s="798"/>
      <c r="AA262" s="798"/>
      <c r="AB262" s="798"/>
      <c r="AC262" s="798"/>
      <c r="AD262" s="798"/>
    </row>
    <row r="263" ht="14.25" customHeight="1" spans="1:30" x14ac:dyDescent="0.25">
      <c r="A263" s="798"/>
      <c r="B263" s="798"/>
      <c r="C263" s="799"/>
      <c r="D263" s="799"/>
      <c r="E263" s="799"/>
      <c r="F263" s="799"/>
      <c r="G263" s="798"/>
      <c r="H263" s="798"/>
      <c r="I263" s="798"/>
      <c r="J263" s="798"/>
      <c r="K263" s="798"/>
      <c r="L263" s="798"/>
      <c r="M263" s="798"/>
      <c r="N263" s="798"/>
      <c r="O263" s="801"/>
      <c r="P263" s="801"/>
      <c r="Q263" s="798"/>
      <c r="R263" s="798"/>
      <c r="S263" s="798"/>
      <c r="T263" s="798"/>
      <c r="U263" s="798"/>
      <c r="V263" s="798"/>
      <c r="W263" s="798"/>
      <c r="X263" s="798"/>
      <c r="Y263" s="798"/>
      <c r="Z263" s="798"/>
      <c r="AA263" s="798"/>
      <c r="AB263" s="798"/>
      <c r="AC263" s="798"/>
      <c r="AD263" s="798"/>
    </row>
    <row r="264" ht="14.25" customHeight="1" spans="1:30" x14ac:dyDescent="0.25">
      <c r="A264" s="798"/>
      <c r="B264" s="798"/>
      <c r="C264" s="799"/>
      <c r="D264" s="799"/>
      <c r="E264" s="799"/>
      <c r="F264" s="799"/>
      <c r="G264" s="798"/>
      <c r="H264" s="798"/>
      <c r="I264" s="798"/>
      <c r="J264" s="798"/>
      <c r="K264" s="798"/>
      <c r="L264" s="798"/>
      <c r="M264" s="798"/>
      <c r="N264" s="798"/>
      <c r="O264" s="801"/>
      <c r="P264" s="801"/>
      <c r="Q264" s="798"/>
      <c r="R264" s="798"/>
      <c r="S264" s="798"/>
      <c r="T264" s="798"/>
      <c r="U264" s="798"/>
      <c r="V264" s="798"/>
      <c r="W264" s="798"/>
      <c r="X264" s="798"/>
      <c r="Y264" s="798"/>
      <c r="Z264" s="798"/>
      <c r="AA264" s="798"/>
      <c r="AB264" s="798"/>
      <c r="AC264" s="798"/>
      <c r="AD264" s="798"/>
    </row>
    <row r="265" ht="14.25" customHeight="1" spans="1:30" x14ac:dyDescent="0.25">
      <c r="A265" s="798"/>
      <c r="B265" s="798"/>
      <c r="C265" s="799"/>
      <c r="D265" s="799"/>
      <c r="E265" s="799"/>
      <c r="F265" s="799"/>
      <c r="G265" s="798"/>
      <c r="H265" s="798"/>
      <c r="I265" s="798"/>
      <c r="J265" s="798"/>
      <c r="K265" s="798"/>
      <c r="L265" s="798"/>
      <c r="M265" s="798"/>
      <c r="N265" s="798"/>
      <c r="O265" s="801"/>
      <c r="P265" s="801"/>
      <c r="Q265" s="798"/>
      <c r="R265" s="798"/>
      <c r="S265" s="798"/>
      <c r="T265" s="798"/>
      <c r="U265" s="798"/>
      <c r="V265" s="798"/>
      <c r="W265" s="798"/>
      <c r="X265" s="798"/>
      <c r="Y265" s="798"/>
      <c r="Z265" s="798"/>
      <c r="AA265" s="798"/>
      <c r="AB265" s="798"/>
      <c r="AC265" s="798"/>
      <c r="AD265" s="798"/>
    </row>
    <row r="266" ht="14.25" customHeight="1" spans="1:30" x14ac:dyDescent="0.25">
      <c r="A266" s="798"/>
      <c r="B266" s="798"/>
      <c r="C266" s="799"/>
      <c r="D266" s="799"/>
      <c r="E266" s="799"/>
      <c r="F266" s="799"/>
      <c r="G266" s="798"/>
      <c r="H266" s="798"/>
      <c r="I266" s="798"/>
      <c r="J266" s="798"/>
      <c r="K266" s="798"/>
      <c r="L266" s="798"/>
      <c r="M266" s="798"/>
      <c r="N266" s="798"/>
      <c r="O266" s="801"/>
      <c r="P266" s="801"/>
      <c r="Q266" s="798"/>
      <c r="R266" s="798"/>
      <c r="S266" s="798"/>
      <c r="T266" s="798"/>
      <c r="U266" s="798"/>
      <c r="V266" s="798"/>
      <c r="W266" s="798"/>
      <c r="X266" s="798"/>
      <c r="Y266" s="798"/>
      <c r="Z266" s="798"/>
      <c r="AA266" s="798"/>
      <c r="AB266" s="798"/>
      <c r="AC266" s="798"/>
      <c r="AD266" s="798"/>
    </row>
    <row r="267" ht="14.25" customHeight="1" spans="1:30" x14ac:dyDescent="0.25">
      <c r="A267" s="798"/>
      <c r="B267" s="798"/>
      <c r="C267" s="799"/>
      <c r="D267" s="799"/>
      <c r="E267" s="799"/>
      <c r="F267" s="799"/>
      <c r="G267" s="798"/>
      <c r="H267" s="798"/>
      <c r="I267" s="798"/>
      <c r="J267" s="798"/>
      <c r="K267" s="798"/>
      <c r="L267" s="798"/>
      <c r="M267" s="798"/>
      <c r="N267" s="798"/>
      <c r="O267" s="801"/>
      <c r="P267" s="801"/>
      <c r="Q267" s="798"/>
      <c r="R267" s="798"/>
      <c r="S267" s="798"/>
      <c r="T267" s="798"/>
      <c r="U267" s="798"/>
      <c r="V267" s="798"/>
      <c r="W267" s="798"/>
      <c r="X267" s="798"/>
      <c r="Y267" s="798"/>
      <c r="Z267" s="798"/>
      <c r="AA267" s="798"/>
      <c r="AB267" s="798"/>
      <c r="AC267" s="798"/>
      <c r="AD267" s="798"/>
    </row>
    <row r="268" ht="14.25" customHeight="1" spans="1:30" x14ac:dyDescent="0.25">
      <c r="A268" s="798"/>
      <c r="B268" s="798"/>
      <c r="C268" s="799"/>
      <c r="D268" s="799"/>
      <c r="E268" s="799"/>
      <c r="F268" s="799"/>
      <c r="G268" s="798"/>
      <c r="H268" s="798"/>
      <c r="I268" s="798"/>
      <c r="J268" s="798"/>
      <c r="K268" s="798"/>
      <c r="L268" s="798"/>
      <c r="M268" s="798"/>
      <c r="N268" s="798"/>
      <c r="O268" s="801"/>
      <c r="P268" s="801"/>
      <c r="Q268" s="798"/>
      <c r="R268" s="798"/>
      <c r="S268" s="798"/>
      <c r="T268" s="798"/>
      <c r="U268" s="798"/>
      <c r="V268" s="798"/>
      <c r="W268" s="798"/>
      <c r="X268" s="798"/>
      <c r="Y268" s="798"/>
      <c r="Z268" s="798"/>
      <c r="AA268" s="798"/>
      <c r="AB268" s="798"/>
      <c r="AC268" s="798"/>
      <c r="AD268" s="798"/>
    </row>
    <row r="269" ht="14.25" customHeight="1" spans="1:30" x14ac:dyDescent="0.25">
      <c r="A269" s="798"/>
      <c r="B269" s="798"/>
      <c r="C269" s="799"/>
      <c r="D269" s="799"/>
      <c r="E269" s="799"/>
      <c r="F269" s="799"/>
      <c r="G269" s="798"/>
      <c r="H269" s="798"/>
      <c r="I269" s="798"/>
      <c r="J269" s="798"/>
      <c r="K269" s="798"/>
      <c r="L269" s="798"/>
      <c r="M269" s="798"/>
      <c r="N269" s="798"/>
      <c r="O269" s="801"/>
      <c r="P269" s="801"/>
      <c r="Q269" s="798"/>
      <c r="R269" s="798"/>
      <c r="S269" s="798"/>
      <c r="T269" s="798"/>
      <c r="U269" s="798"/>
      <c r="V269" s="798"/>
      <c r="W269" s="798"/>
      <c r="X269" s="798"/>
      <c r="Y269" s="798"/>
      <c r="Z269" s="798"/>
      <c r="AA269" s="798"/>
      <c r="AB269" s="798"/>
      <c r="AC269" s="798"/>
      <c r="AD269" s="798"/>
    </row>
    <row r="270" ht="14.25" customHeight="1" spans="1:30" x14ac:dyDescent="0.25">
      <c r="A270" s="798"/>
      <c r="B270" s="798"/>
      <c r="C270" s="799"/>
      <c r="D270" s="799"/>
      <c r="E270" s="799"/>
      <c r="F270" s="799"/>
      <c r="G270" s="798"/>
      <c r="H270" s="798"/>
      <c r="I270" s="798"/>
      <c r="J270" s="798"/>
      <c r="K270" s="798"/>
      <c r="L270" s="798"/>
      <c r="M270" s="798"/>
      <c r="N270" s="798"/>
      <c r="O270" s="801"/>
      <c r="P270" s="801"/>
      <c r="Q270" s="798"/>
      <c r="R270" s="798"/>
      <c r="S270" s="798"/>
      <c r="T270" s="798"/>
      <c r="U270" s="798"/>
      <c r="V270" s="798"/>
      <c r="W270" s="798"/>
      <c r="X270" s="798"/>
      <c r="Y270" s="798"/>
      <c r="Z270" s="798"/>
      <c r="AA270" s="798"/>
      <c r="AB270" s="798"/>
      <c r="AC270" s="798"/>
      <c r="AD270" s="798"/>
    </row>
    <row r="271" ht="14.25" customHeight="1" spans="1:30" x14ac:dyDescent="0.25">
      <c r="A271" s="798"/>
      <c r="B271" s="798"/>
      <c r="C271" s="799"/>
      <c r="D271" s="799"/>
      <c r="E271" s="799"/>
      <c r="F271" s="799"/>
      <c r="G271" s="798"/>
      <c r="H271" s="798"/>
      <c r="I271" s="798"/>
      <c r="J271" s="798"/>
      <c r="K271" s="798"/>
      <c r="L271" s="798"/>
      <c r="M271" s="798"/>
      <c r="N271" s="798"/>
      <c r="O271" s="801"/>
      <c r="P271" s="801"/>
      <c r="Q271" s="798"/>
      <c r="R271" s="798"/>
      <c r="S271" s="798"/>
      <c r="T271" s="798"/>
      <c r="U271" s="798"/>
      <c r="V271" s="798"/>
      <c r="W271" s="798"/>
      <c r="X271" s="798"/>
      <c r="Y271" s="798"/>
      <c r="Z271" s="798"/>
      <c r="AA271" s="798"/>
      <c r="AB271" s="798"/>
      <c r="AC271" s="798"/>
      <c r="AD271" s="798"/>
    </row>
    <row r="272" ht="14.25" customHeight="1" spans="1:30" x14ac:dyDescent="0.25">
      <c r="A272" s="798"/>
      <c r="B272" s="798"/>
      <c r="C272" s="799"/>
      <c r="D272" s="799"/>
      <c r="E272" s="799"/>
      <c r="F272" s="799"/>
      <c r="G272" s="798"/>
      <c r="H272" s="798"/>
      <c r="I272" s="798"/>
      <c r="J272" s="798"/>
      <c r="K272" s="798"/>
      <c r="L272" s="798"/>
      <c r="M272" s="798"/>
      <c r="N272" s="798"/>
      <c r="O272" s="801"/>
      <c r="P272" s="801"/>
      <c r="Q272" s="798"/>
      <c r="R272" s="798"/>
      <c r="S272" s="798"/>
      <c r="T272" s="798"/>
      <c r="U272" s="798"/>
      <c r="V272" s="798"/>
      <c r="W272" s="798"/>
      <c r="X272" s="798"/>
      <c r="Y272" s="798"/>
      <c r="Z272" s="798"/>
      <c r="AA272" s="798"/>
      <c r="AB272" s="798"/>
      <c r="AC272" s="798"/>
      <c r="AD272" s="798"/>
    </row>
    <row r="273" ht="14.25" customHeight="1" spans="1:30" x14ac:dyDescent="0.25">
      <c r="A273" s="798"/>
      <c r="B273" s="798"/>
      <c r="C273" s="799"/>
      <c r="D273" s="799"/>
      <c r="E273" s="799"/>
      <c r="F273" s="799"/>
      <c r="G273" s="798"/>
      <c r="H273" s="798"/>
      <c r="I273" s="798"/>
      <c r="J273" s="798"/>
      <c r="K273" s="798"/>
      <c r="L273" s="798"/>
      <c r="M273" s="798"/>
      <c r="N273" s="798"/>
      <c r="O273" s="801"/>
      <c r="P273" s="801"/>
      <c r="Q273" s="798"/>
      <c r="R273" s="798"/>
      <c r="S273" s="798"/>
      <c r="T273" s="798"/>
      <c r="U273" s="798"/>
      <c r="V273" s="798"/>
      <c r="W273" s="798"/>
      <c r="X273" s="798"/>
      <c r="Y273" s="798"/>
      <c r="Z273" s="798"/>
      <c r="AA273" s="798"/>
      <c r="AB273" s="798"/>
      <c r="AC273" s="798"/>
      <c r="AD273" s="798"/>
    </row>
    <row r="274" ht="14.25" customHeight="1" spans="1:30" x14ac:dyDescent="0.25">
      <c r="A274" s="798"/>
      <c r="B274" s="798"/>
      <c r="C274" s="799"/>
      <c r="D274" s="799"/>
      <c r="E274" s="799"/>
      <c r="F274" s="799"/>
      <c r="G274" s="798"/>
      <c r="H274" s="798"/>
      <c r="I274" s="798"/>
      <c r="J274" s="798"/>
      <c r="K274" s="798"/>
      <c r="L274" s="798"/>
      <c r="M274" s="798"/>
      <c r="N274" s="798"/>
      <c r="O274" s="801"/>
      <c r="P274" s="801"/>
      <c r="Q274" s="798"/>
      <c r="R274" s="798"/>
      <c r="S274" s="798"/>
      <c r="T274" s="798"/>
      <c r="U274" s="798"/>
      <c r="V274" s="798"/>
      <c r="W274" s="798"/>
      <c r="X274" s="798"/>
      <c r="Y274" s="798"/>
      <c r="Z274" s="798"/>
      <c r="AA274" s="798"/>
      <c r="AB274" s="798"/>
      <c r="AC274" s="798"/>
      <c r="AD274" s="798"/>
    </row>
    <row r="275" ht="14.25" customHeight="1" spans="1:30" x14ac:dyDescent="0.25">
      <c r="A275" s="798"/>
      <c r="B275" s="798"/>
      <c r="C275" s="799"/>
      <c r="D275" s="799"/>
      <c r="E275" s="799"/>
      <c r="F275" s="799"/>
      <c r="G275" s="798"/>
      <c r="H275" s="798"/>
      <c r="I275" s="798"/>
      <c r="J275" s="798"/>
      <c r="K275" s="798"/>
      <c r="L275" s="798"/>
      <c r="M275" s="798"/>
      <c r="N275" s="798"/>
      <c r="O275" s="801"/>
      <c r="P275" s="801"/>
      <c r="Q275" s="798"/>
      <c r="R275" s="798"/>
      <c r="S275" s="798"/>
      <c r="T275" s="798"/>
      <c r="U275" s="798"/>
      <c r="V275" s="798"/>
      <c r="W275" s="798"/>
      <c r="X275" s="798"/>
      <c r="Y275" s="798"/>
      <c r="Z275" s="798"/>
      <c r="AA275" s="798"/>
      <c r="AB275" s="798"/>
      <c r="AC275" s="798"/>
      <c r="AD275" s="798"/>
    </row>
    <row r="276" ht="14.25" customHeight="1" spans="1:30" x14ac:dyDescent="0.25">
      <c r="A276" s="798"/>
      <c r="B276" s="798"/>
      <c r="C276" s="799"/>
      <c r="D276" s="799"/>
      <c r="E276" s="799"/>
      <c r="F276" s="799"/>
      <c r="G276" s="798"/>
      <c r="H276" s="798"/>
      <c r="I276" s="798"/>
      <c r="J276" s="798"/>
      <c r="K276" s="798"/>
      <c r="L276" s="798"/>
      <c r="M276" s="798"/>
      <c r="N276" s="798"/>
      <c r="O276" s="801"/>
      <c r="P276" s="801"/>
      <c r="Q276" s="798"/>
      <c r="R276" s="798"/>
      <c r="S276" s="798"/>
      <c r="T276" s="798"/>
      <c r="U276" s="798"/>
      <c r="V276" s="798"/>
      <c r="W276" s="798"/>
      <c r="X276" s="798"/>
      <c r="Y276" s="798"/>
      <c r="Z276" s="798"/>
      <c r="AA276" s="798"/>
      <c r="AB276" s="798"/>
      <c r="AC276" s="798"/>
      <c r="AD276" s="798"/>
    </row>
    <row r="277" ht="14.25" customHeight="1" spans="1:30" x14ac:dyDescent="0.25">
      <c r="A277" s="798"/>
      <c r="B277" s="798"/>
      <c r="C277" s="799"/>
      <c r="D277" s="799"/>
      <c r="E277" s="799"/>
      <c r="F277" s="799"/>
      <c r="G277" s="798"/>
      <c r="H277" s="798"/>
      <c r="I277" s="798"/>
      <c r="J277" s="798"/>
      <c r="K277" s="798"/>
      <c r="L277" s="798"/>
      <c r="M277" s="798"/>
      <c r="N277" s="798"/>
      <c r="O277" s="801"/>
      <c r="P277" s="801"/>
      <c r="Q277" s="798"/>
      <c r="R277" s="798"/>
      <c r="S277" s="798"/>
      <c r="T277" s="798"/>
      <c r="U277" s="798"/>
      <c r="V277" s="798"/>
      <c r="W277" s="798"/>
      <c r="X277" s="798"/>
      <c r="Y277" s="798"/>
      <c r="Z277" s="798"/>
      <c r="AA277" s="798"/>
      <c r="AB277" s="798"/>
      <c r="AC277" s="798"/>
      <c r="AD277" s="798"/>
    </row>
    <row r="278" ht="14.25" customHeight="1" spans="1:30" x14ac:dyDescent="0.25">
      <c r="A278" s="798"/>
      <c r="B278" s="798"/>
      <c r="C278" s="799"/>
      <c r="D278" s="799"/>
      <c r="E278" s="799"/>
      <c r="F278" s="799"/>
      <c r="G278" s="798"/>
      <c r="H278" s="798"/>
      <c r="I278" s="798"/>
      <c r="J278" s="798"/>
      <c r="K278" s="798"/>
      <c r="L278" s="798"/>
      <c r="M278" s="798"/>
      <c r="N278" s="798"/>
      <c r="O278" s="801"/>
      <c r="P278" s="801"/>
      <c r="Q278" s="798"/>
      <c r="R278" s="798"/>
      <c r="S278" s="798"/>
      <c r="T278" s="798"/>
      <c r="U278" s="798"/>
      <c r="V278" s="798"/>
      <c r="W278" s="798"/>
      <c r="X278" s="798"/>
      <c r="Y278" s="798"/>
      <c r="Z278" s="798"/>
      <c r="AA278" s="798"/>
      <c r="AB278" s="798"/>
      <c r="AC278" s="798"/>
      <c r="AD278" s="798"/>
    </row>
    <row r="279" ht="14.25" customHeight="1" spans="1:30" x14ac:dyDescent="0.25">
      <c r="A279" s="798"/>
      <c r="B279" s="798"/>
      <c r="C279" s="799"/>
      <c r="D279" s="799"/>
      <c r="E279" s="799"/>
      <c r="F279" s="799"/>
      <c r="G279" s="798"/>
      <c r="H279" s="798"/>
      <c r="I279" s="798"/>
      <c r="J279" s="798"/>
      <c r="K279" s="798"/>
      <c r="L279" s="798"/>
      <c r="M279" s="798"/>
      <c r="N279" s="798"/>
      <c r="O279" s="801"/>
      <c r="P279" s="801"/>
      <c r="Q279" s="798"/>
      <c r="R279" s="798"/>
      <c r="S279" s="798"/>
      <c r="T279" s="798"/>
      <c r="U279" s="798"/>
      <c r="V279" s="798"/>
      <c r="W279" s="798"/>
      <c r="X279" s="798"/>
      <c r="Y279" s="798"/>
      <c r="Z279" s="798"/>
      <c r="AA279" s="798"/>
      <c r="AB279" s="798"/>
      <c r="AC279" s="798"/>
      <c r="AD279" s="798"/>
    </row>
    <row r="280" ht="14.25" customHeight="1" spans="1:30" x14ac:dyDescent="0.25">
      <c r="A280" s="798"/>
      <c r="B280" s="798"/>
      <c r="C280" s="799"/>
      <c r="D280" s="799"/>
      <c r="E280" s="799"/>
      <c r="F280" s="799"/>
      <c r="G280" s="798"/>
      <c r="H280" s="798"/>
      <c r="I280" s="798"/>
      <c r="J280" s="798"/>
      <c r="K280" s="798"/>
      <c r="L280" s="798"/>
      <c r="M280" s="798"/>
      <c r="N280" s="798"/>
      <c r="O280" s="801"/>
      <c r="P280" s="801"/>
      <c r="Q280" s="798"/>
      <c r="R280" s="798"/>
      <c r="S280" s="798"/>
      <c r="T280" s="798"/>
      <c r="U280" s="798"/>
      <c r="V280" s="798"/>
      <c r="W280" s="798"/>
      <c r="X280" s="798"/>
      <c r="Y280" s="798"/>
      <c r="Z280" s="798"/>
      <c r="AA280" s="798"/>
      <c r="AB280" s="798"/>
      <c r="AC280" s="798"/>
      <c r="AD280" s="798"/>
    </row>
    <row r="281" ht="14.25" customHeight="1" spans="1:30" x14ac:dyDescent="0.25">
      <c r="A281" s="798"/>
      <c r="B281" s="798"/>
      <c r="C281" s="799"/>
      <c r="D281" s="799"/>
      <c r="E281" s="799"/>
      <c r="F281" s="799"/>
      <c r="G281" s="798"/>
      <c r="H281" s="798"/>
      <c r="I281" s="798"/>
      <c r="J281" s="798"/>
      <c r="K281" s="798"/>
      <c r="L281" s="798"/>
      <c r="M281" s="798"/>
      <c r="N281" s="798"/>
      <c r="O281" s="801"/>
      <c r="P281" s="801"/>
      <c r="Q281" s="798"/>
      <c r="R281" s="798"/>
      <c r="S281" s="798"/>
      <c r="T281" s="798"/>
      <c r="U281" s="798"/>
      <c r="V281" s="798"/>
      <c r="W281" s="798"/>
      <c r="X281" s="798"/>
      <c r="Y281" s="798"/>
      <c r="Z281" s="798"/>
      <c r="AA281" s="798"/>
      <c r="AB281" s="798"/>
      <c r="AC281" s="798"/>
      <c r="AD281" s="798"/>
    </row>
    <row r="282" ht="14.25" customHeight="1" spans="1:30" x14ac:dyDescent="0.25">
      <c r="A282" s="798"/>
      <c r="B282" s="798"/>
      <c r="C282" s="799"/>
      <c r="D282" s="799"/>
      <c r="E282" s="799"/>
      <c r="F282" s="799"/>
      <c r="G282" s="798"/>
      <c r="H282" s="798"/>
      <c r="I282" s="798"/>
      <c r="J282" s="798"/>
      <c r="K282" s="798"/>
      <c r="L282" s="798"/>
      <c r="M282" s="798"/>
      <c r="N282" s="798"/>
      <c r="O282" s="801"/>
      <c r="P282" s="801"/>
      <c r="Q282" s="798"/>
      <c r="R282" s="798"/>
      <c r="S282" s="798"/>
      <c r="T282" s="798"/>
      <c r="U282" s="798"/>
      <c r="V282" s="798"/>
      <c r="W282" s="798"/>
      <c r="X282" s="798"/>
      <c r="Y282" s="798"/>
      <c r="Z282" s="798"/>
      <c r="AA282" s="798"/>
      <c r="AB282" s="798"/>
      <c r="AC282" s="798"/>
      <c r="AD282" s="798"/>
    </row>
    <row r="283" ht="14.25" customHeight="1" spans="1:30" x14ac:dyDescent="0.25">
      <c r="A283" s="798"/>
      <c r="B283" s="798"/>
      <c r="C283" s="799"/>
      <c r="D283" s="799"/>
      <c r="E283" s="799"/>
      <c r="F283" s="799"/>
      <c r="G283" s="798"/>
      <c r="H283" s="798"/>
      <c r="I283" s="798"/>
      <c r="J283" s="798"/>
      <c r="K283" s="798"/>
      <c r="L283" s="798"/>
      <c r="M283" s="798"/>
      <c r="N283" s="798"/>
      <c r="O283" s="801"/>
      <c r="P283" s="801"/>
      <c r="Q283" s="798"/>
      <c r="R283" s="798"/>
      <c r="S283" s="798"/>
      <c r="T283" s="798"/>
      <c r="U283" s="798"/>
      <c r="V283" s="798"/>
      <c r="W283" s="798"/>
      <c r="X283" s="798"/>
      <c r="Y283" s="798"/>
      <c r="Z283" s="798"/>
      <c r="AA283" s="798"/>
      <c r="AB283" s="798"/>
      <c r="AC283" s="798"/>
      <c r="AD283" s="798"/>
    </row>
    <row r="284" ht="14.25" customHeight="1" spans="1:30" x14ac:dyDescent="0.25">
      <c r="A284" s="798"/>
      <c r="B284" s="798"/>
      <c r="C284" s="799"/>
      <c r="D284" s="799"/>
      <c r="E284" s="799"/>
      <c r="F284" s="799"/>
      <c r="G284" s="798"/>
      <c r="H284" s="798"/>
      <c r="I284" s="798"/>
      <c r="J284" s="798"/>
      <c r="K284" s="798"/>
      <c r="L284" s="798"/>
      <c r="M284" s="798"/>
      <c r="N284" s="798"/>
      <c r="O284" s="801"/>
      <c r="P284" s="801"/>
      <c r="Q284" s="798"/>
      <c r="R284" s="798"/>
      <c r="S284" s="798"/>
      <c r="T284" s="798"/>
      <c r="U284" s="798"/>
      <c r="V284" s="798"/>
      <c r="W284" s="798"/>
      <c r="X284" s="798"/>
      <c r="Y284" s="798"/>
      <c r="Z284" s="798"/>
      <c r="AA284" s="798"/>
      <c r="AB284" s="798"/>
      <c r="AC284" s="798"/>
      <c r="AD284" s="798"/>
    </row>
    <row r="285" ht="14.25" customHeight="1" spans="1:30" x14ac:dyDescent="0.25">
      <c r="A285" s="798"/>
      <c r="B285" s="798"/>
      <c r="C285" s="799"/>
      <c r="D285" s="799"/>
      <c r="E285" s="799"/>
      <c r="F285" s="799"/>
      <c r="G285" s="798"/>
      <c r="H285" s="798"/>
      <c r="I285" s="798"/>
      <c r="J285" s="798"/>
      <c r="K285" s="798"/>
      <c r="L285" s="798"/>
      <c r="M285" s="798"/>
      <c r="N285" s="798"/>
      <c r="O285" s="801"/>
      <c r="P285" s="801"/>
      <c r="Q285" s="798"/>
      <c r="R285" s="798"/>
      <c r="S285" s="798"/>
      <c r="T285" s="798"/>
      <c r="U285" s="798"/>
      <c r="V285" s="798"/>
      <c r="W285" s="798"/>
      <c r="X285" s="798"/>
      <c r="Y285" s="798"/>
      <c r="Z285" s="798"/>
      <c r="AA285" s="798"/>
      <c r="AB285" s="798"/>
      <c r="AC285" s="798"/>
      <c r="AD285" s="798"/>
    </row>
    <row r="286" ht="15.75" customHeight="1" spans="1:30" x14ac:dyDescent="0.25">
      <c r="A286" s="515"/>
      <c r="B286" s="515"/>
      <c r="C286" s="556"/>
      <c r="D286" s="556"/>
      <c r="E286" s="556"/>
      <c r="F286" s="556"/>
      <c r="G286" s="515"/>
      <c r="H286" s="515"/>
      <c r="I286" s="515"/>
      <c r="J286" s="515"/>
      <c r="K286" s="515"/>
      <c r="L286" s="515"/>
      <c r="M286" s="515"/>
      <c r="N286" s="515"/>
      <c r="O286" s="515"/>
      <c r="P286" s="515"/>
      <c r="Q286" s="515"/>
      <c r="R286" s="515"/>
      <c r="S286" s="515"/>
      <c r="T286" s="515"/>
      <c r="U286" s="515"/>
      <c r="V286" s="515"/>
      <c r="W286" s="515"/>
      <c r="X286" s="515"/>
      <c r="Y286" s="515"/>
      <c r="Z286" s="515"/>
      <c r="AA286" s="515"/>
      <c r="AB286" s="515"/>
      <c r="AC286" s="515"/>
      <c r="AD286" s="515"/>
    </row>
    <row r="287" ht="15.75" customHeight="1" spans="1:30" x14ac:dyDescent="0.25">
      <c r="A287" s="515"/>
      <c r="B287" s="515"/>
      <c r="C287" s="556"/>
      <c r="D287" s="556"/>
      <c r="E287" s="556"/>
      <c r="F287" s="556"/>
      <c r="G287" s="515"/>
      <c r="H287" s="515"/>
      <c r="I287" s="515"/>
      <c r="J287" s="515"/>
      <c r="K287" s="515"/>
      <c r="L287" s="515"/>
      <c r="M287" s="515"/>
      <c r="N287" s="515"/>
      <c r="O287" s="515"/>
      <c r="P287" s="515"/>
      <c r="Q287" s="515"/>
      <c r="R287" s="515"/>
      <c r="S287" s="515"/>
      <c r="T287" s="515"/>
      <c r="U287" s="515"/>
      <c r="V287" s="515"/>
      <c r="W287" s="515"/>
      <c r="X287" s="515"/>
      <c r="Y287" s="515"/>
      <c r="Z287" s="515"/>
      <c r="AA287" s="515"/>
      <c r="AB287" s="515"/>
      <c r="AC287" s="515"/>
      <c r="AD287" s="515"/>
    </row>
    <row r="288" ht="15.75" customHeight="1" spans="1:30" x14ac:dyDescent="0.25">
      <c r="A288" s="515"/>
      <c r="B288" s="515"/>
      <c r="C288" s="556"/>
      <c r="D288" s="556"/>
      <c r="E288" s="556"/>
      <c r="F288" s="556"/>
      <c r="G288" s="515"/>
      <c r="H288" s="515"/>
      <c r="I288" s="515"/>
      <c r="J288" s="515"/>
      <c r="K288" s="515"/>
      <c r="L288" s="515"/>
      <c r="M288" s="515"/>
      <c r="N288" s="515"/>
      <c r="O288" s="515"/>
      <c r="P288" s="515"/>
      <c r="Q288" s="515"/>
      <c r="R288" s="515"/>
      <c r="S288" s="515"/>
      <c r="T288" s="515"/>
      <c r="U288" s="515"/>
      <c r="V288" s="515"/>
      <c r="W288" s="515"/>
      <c r="X288" s="515"/>
      <c r="Y288" s="515"/>
      <c r="Z288" s="515"/>
      <c r="AA288" s="515"/>
      <c r="AB288" s="515"/>
      <c r="AC288" s="515"/>
      <c r="AD288" s="515"/>
    </row>
    <row r="289" ht="15.75" customHeight="1" spans="1:30" x14ac:dyDescent="0.25">
      <c r="A289" s="515"/>
      <c r="B289" s="515"/>
      <c r="C289" s="556"/>
      <c r="D289" s="556"/>
      <c r="E289" s="556"/>
      <c r="F289" s="556"/>
      <c r="G289" s="515"/>
      <c r="H289" s="515"/>
      <c r="I289" s="515"/>
      <c r="J289" s="515"/>
      <c r="K289" s="515"/>
      <c r="L289" s="515"/>
      <c r="M289" s="515"/>
      <c r="N289" s="515"/>
      <c r="O289" s="515"/>
      <c r="P289" s="515"/>
      <c r="Q289" s="515"/>
      <c r="R289" s="515"/>
      <c r="S289" s="515"/>
      <c r="T289" s="515"/>
      <c r="U289" s="515"/>
      <c r="V289" s="515"/>
      <c r="W289" s="515"/>
      <c r="X289" s="515"/>
      <c r="Y289" s="515"/>
      <c r="Z289" s="515"/>
      <c r="AA289" s="515"/>
      <c r="AB289" s="515"/>
      <c r="AC289" s="515"/>
      <c r="AD289" s="515"/>
    </row>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row r="1006" ht="15.75" customHeight="1" x14ac:dyDescent="0.25"/>
    <row r="1007" ht="15.75" customHeight="1" x14ac:dyDescent="0.25"/>
    <row r="1008" ht="15.75" customHeight="1" x14ac:dyDescent="0.25"/>
    <row r="1009" ht="15.75" customHeight="1" x14ac:dyDescent="0.25"/>
    <row r="1010" ht="15.75" customHeight="1" x14ac:dyDescent="0.25"/>
    <row r="1011" ht="15.75" customHeight="1" x14ac:dyDescent="0.25"/>
    <row r="1012" ht="15.75" customHeight="1" x14ac:dyDescent="0.25"/>
    <row r="1013" ht="15.75" customHeight="1" x14ac:dyDescent="0.25"/>
    <row r="1014" ht="15.75" customHeight="1" x14ac:dyDescent="0.25"/>
    <row r="1015" ht="15.75" customHeight="1" x14ac:dyDescent="0.25"/>
    <row r="1016" ht="15.75" customHeight="1" x14ac:dyDescent="0.25"/>
  </sheetData>
  <mergeCells count="3">
    <mergeCell ref="B17:F17"/>
    <mergeCell ref="B28:F35"/>
    <mergeCell ref="B65:H65"/>
  </mergeCells>
  <hyperlinks>
    <hyperlink ref="D43" r:id="rId1"/>
    <hyperlink ref="D44" r:id="rId2"/>
    <hyperlink ref="D45" r:id="rId3"/>
    <hyperlink ref="D46" r:id="rId4"/>
    <hyperlink ref="D47" r:id="rId5"/>
    <hyperlink ref="D48" r:id="rId6"/>
    <hyperlink ref="D49" r:id="rId7"/>
    <hyperlink ref="D50" r:id="rId8"/>
    <hyperlink ref="D51" r:id="rId9"/>
  </hyperlinks>
  <pageMargins left="0.7" right="0.7" top="0.75" bottom="0.75" header="0" footer="0"/>
  <pageSetup orientation="portrait" horizontalDpi="4294967295" verticalDpi="4294967295" scale="100" fitToWidth="1" fitToHeight="1" firstPageNumber="1" useFirstPageNumber="1" copies="1"/>
  <drawing r:id="rId1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80000"/>
  </sheetPr>
  <dimension ref="A1:M1015"/>
  <sheetViews>
    <sheetView workbookViewId="0" zoomScale="100" zoomScaleNormal="100">
      <selection activeCell="L128" sqref="L128"/>
    </sheetView>
  </sheetViews>
  <sheetFormatPr defaultRowHeight="15" outlineLevelRow="0" outlineLevelCol="0" x14ac:dyDescent="0" defaultColWidth="14.44140625"/>
  <cols>
    <col min="1" max="1" width="8.88671875" style="261" customWidth="1"/>
    <col min="2" max="2" width="38.33203125" style="261" customWidth="1"/>
    <col min="3" max="4" width="10.88671875" style="868" customWidth="1"/>
    <col min="5" max="13" width="8.88671875" style="261" customWidth="1"/>
    <col min="14" max="16384" width="14.44140625" style="261" customWidth="1"/>
  </cols>
  <sheetData>
    <row r="1" ht="14.4" customHeight="1" spans="1:13" x14ac:dyDescent="0.25">
      <c r="A1" s="869"/>
      <c r="B1" s="869"/>
      <c r="C1" s="870"/>
      <c r="D1" s="870"/>
      <c r="E1" s="869"/>
      <c r="F1" s="869"/>
      <c r="G1" s="869"/>
      <c r="H1" s="869"/>
      <c r="I1" s="869"/>
      <c r="J1" s="869"/>
      <c r="K1" s="869"/>
      <c r="L1" s="869"/>
      <c r="M1" s="869"/>
    </row>
    <row r="2" ht="14.4" customHeight="1" spans="1:13" x14ac:dyDescent="0.25">
      <c r="A2" s="869"/>
      <c r="B2" s="871" t="s">
        <v>1220</v>
      </c>
      <c r="C2" s="872" t="s">
        <v>1221</v>
      </c>
      <c r="D2" s="872" t="s">
        <v>304</v>
      </c>
      <c r="E2" s="869"/>
      <c r="F2" s="869"/>
      <c r="G2" s="869"/>
      <c r="H2" s="869"/>
      <c r="I2" s="869"/>
      <c r="J2" s="869"/>
      <c r="K2" s="869"/>
      <c r="L2" s="869"/>
      <c r="M2" s="869"/>
    </row>
    <row r="3" ht="14.4" customHeight="1" spans="1:13" x14ac:dyDescent="0.25">
      <c r="A3" s="869"/>
      <c r="B3" s="869" t="str">
        <f>'ToT (Intake Form)'!C23</f>
        <v>Mirror Cabin Large</v>
      </c>
      <c r="C3" s="870">
        <f>C39</f>
        <v>230600</v>
      </c>
      <c r="D3" s="870">
        <f>D39</f>
        <v>3459000</v>
      </c>
      <c r="E3" s="869"/>
      <c r="F3" s="869"/>
      <c r="G3" s="869"/>
      <c r="H3" s="869"/>
      <c r="I3" s="869"/>
      <c r="J3" s="869"/>
      <c r="K3" s="869"/>
      <c r="L3" s="869"/>
      <c r="M3" s="869"/>
    </row>
    <row r="4" ht="14.4" customHeight="1" spans="1:13" x14ac:dyDescent="0.25">
      <c r="A4" s="869"/>
      <c r="B4" s="869" t="str">
        <f>'ToT (Intake Form)'!C26</f>
        <v>Mirror Cabin Small</v>
      </c>
      <c r="C4" s="870">
        <f>C69</f>
        <v>180600</v>
      </c>
      <c r="D4" s="870">
        <f>D69</f>
        <v>1806000</v>
      </c>
      <c r="E4" s="869"/>
      <c r="F4" s="869"/>
      <c r="G4" s="869"/>
      <c r="H4" s="869"/>
      <c r="I4" s="869"/>
      <c r="J4" s="869"/>
      <c r="K4" s="869"/>
      <c r="L4" s="869"/>
      <c r="M4" s="869"/>
    </row>
    <row r="5" ht="14.4" customHeight="1" spans="1:13" x14ac:dyDescent="0.25">
      <c r="A5" s="869"/>
      <c r="B5" s="869" t="str">
        <f>'ToT (Intake Form)'!C29</f>
        <v>Dome Large</v>
      </c>
      <c r="C5" s="870">
        <f>C99</f>
        <v>130600</v>
      </c>
      <c r="D5" s="870">
        <f>D99</f>
        <v>653000</v>
      </c>
      <c r="E5" s="869"/>
      <c r="F5" s="869"/>
      <c r="G5" s="869"/>
      <c r="H5" s="869"/>
      <c r="I5" s="869"/>
      <c r="J5" s="869"/>
      <c r="K5" s="869"/>
      <c r="L5" s="869"/>
      <c r="M5" s="869"/>
    </row>
    <row r="6" ht="14.4" customHeight="1" spans="1:13" x14ac:dyDescent="0.25">
      <c r="A6" s="869"/>
      <c r="B6" s="869" t="str">
        <f>'ToT (Intake Form)'!C32</f>
        <v>Dome Small</v>
      </c>
      <c r="C6" s="870">
        <f>C129</f>
        <v>120600</v>
      </c>
      <c r="D6" s="870">
        <f>D129</f>
        <v>482400</v>
      </c>
      <c r="E6" s="869"/>
      <c r="F6" s="869"/>
      <c r="G6" s="869"/>
      <c r="H6" s="869"/>
      <c r="I6" s="869"/>
      <c r="J6" s="869"/>
      <c r="K6" s="869"/>
      <c r="L6" s="869"/>
      <c r="M6" s="869"/>
    </row>
    <row r="7" ht="14.4" customHeight="1" spans="1:13" x14ac:dyDescent="0.25">
      <c r="A7" s="869"/>
      <c r="B7" s="869" t="str">
        <f>'ToT (Intake Form)'!C35</f>
        <v>Safari Tent Large </v>
      </c>
      <c r="C7" s="870">
        <f>C159</f>
        <v>110600</v>
      </c>
      <c r="D7" s="870">
        <f>D159</f>
        <v>331800</v>
      </c>
      <c r="E7" s="869"/>
      <c r="F7" s="869"/>
      <c r="G7" s="869"/>
      <c r="H7" s="869"/>
      <c r="I7" s="869"/>
      <c r="J7" s="869"/>
      <c r="K7" s="869"/>
      <c r="L7" s="869"/>
      <c r="M7" s="869"/>
    </row>
    <row r="8" ht="14.4" customHeight="1" spans="1:13" x14ac:dyDescent="0.25">
      <c r="A8" s="869"/>
      <c r="B8" s="869" t="str">
        <f>'ToT (Intake Form)'!C38</f>
        <v>Safari Tent Medium</v>
      </c>
      <c r="C8" s="870">
        <f>C189</f>
        <v>100600</v>
      </c>
      <c r="D8" s="870">
        <f>D189</f>
        <v>201200</v>
      </c>
      <c r="E8" s="869"/>
      <c r="F8" s="869"/>
      <c r="G8" s="869"/>
      <c r="H8" s="869"/>
      <c r="I8" s="869"/>
      <c r="J8" s="869"/>
      <c r="K8" s="869"/>
      <c r="L8" s="869"/>
      <c r="M8" s="869"/>
    </row>
    <row r="9" ht="14.4" customHeight="1" spans="1:13" x14ac:dyDescent="0.25">
      <c r="A9" s="869"/>
      <c r="B9" s="869" t="str">
        <f>'ToT (Intake Form)'!C41</f>
        <v>USE FOR MONTHLY</v>
      </c>
      <c r="C9" s="870">
        <f>C219</f>
        <v>90600</v>
      </c>
      <c r="D9" s="870">
        <f>D219</f>
        <v>0</v>
      </c>
      <c r="E9" s="869"/>
      <c r="F9" s="869"/>
      <c r="G9" s="869"/>
      <c r="H9" s="869"/>
      <c r="I9" s="869"/>
      <c r="J9" s="869"/>
      <c r="K9" s="869"/>
      <c r="L9" s="869"/>
      <c r="M9" s="869"/>
    </row>
    <row r="10" ht="14.4" customHeight="1" spans="1:13" x14ac:dyDescent="0.25">
      <c r="A10" s="869"/>
      <c r="B10" s="873" t="s">
        <v>1222</v>
      </c>
      <c r="C10" s="874"/>
      <c r="D10" s="874">
        <f>SUM(D3:D9)</f>
        <v>6933400</v>
      </c>
      <c r="E10" s="869"/>
      <c r="F10" s="869"/>
      <c r="G10" s="869"/>
      <c r="H10" s="869"/>
      <c r="I10" s="869"/>
      <c r="J10" s="869"/>
      <c r="K10" s="869"/>
      <c r="L10" s="869"/>
      <c r="M10" s="869"/>
    </row>
    <row r="11" ht="14.25" customHeight="1" spans="1:13" x14ac:dyDescent="0.25">
      <c r="A11" s="869"/>
      <c r="C11" s="870"/>
      <c r="D11" s="870"/>
      <c r="E11" s="869"/>
      <c r="F11" s="869"/>
      <c r="G11" s="869"/>
      <c r="H11" s="869"/>
      <c r="I11" s="869"/>
      <c r="J11" s="869"/>
      <c r="K11" s="869"/>
      <c r="L11" s="869"/>
      <c r="M11" s="869"/>
    </row>
    <row r="12" ht="14.25" customHeight="1" spans="1:13" x14ac:dyDescent="0.25">
      <c r="A12" s="869"/>
      <c r="B12" s="875" t="str">
        <f>'ToT (Intake Form)'!C23</f>
        <v>Mirror Cabin Large</v>
      </c>
      <c r="C12" s="876" t="s">
        <v>1221</v>
      </c>
      <c r="D12" s="876" t="s">
        <v>304</v>
      </c>
      <c r="E12" s="869"/>
      <c r="F12" s="869"/>
      <c r="G12" s="869"/>
      <c r="H12" s="869"/>
      <c r="I12" s="869"/>
      <c r="J12" s="869"/>
      <c r="K12" s="869"/>
      <c r="L12" s="869"/>
      <c r="M12" s="869"/>
    </row>
    <row r="13" ht="14.25" customHeight="1" spans="1:13" x14ac:dyDescent="0.25">
      <c r="A13" s="869"/>
      <c r="B13" s="877" t="s">
        <v>904</v>
      </c>
      <c r="C13" s="261">
        <v>1</v>
      </c>
      <c r="D13" s="878">
        <f>'ToT (Intake Form)'!C24</f>
        <v>15</v>
      </c>
      <c r="E13" s="869"/>
      <c r="F13" s="869"/>
      <c r="G13" s="869"/>
      <c r="H13" s="869"/>
      <c r="I13" s="869"/>
      <c r="J13" s="869"/>
      <c r="K13" s="869"/>
      <c r="L13" s="869"/>
      <c r="M13" s="869"/>
    </row>
    <row r="14" ht="14.25" customHeight="1" spans="1:13" x14ac:dyDescent="0.25">
      <c r="A14" s="869"/>
      <c r="B14" s="879" t="str">
        <f>B12</f>
        <v>Mirror Cabin Large</v>
      </c>
      <c r="C14" s="880">
        <v>150000</v>
      </c>
      <c r="D14" s="880">
        <f>D13*C14</f>
        <v>2250000</v>
      </c>
      <c r="E14" s="869"/>
      <c r="F14" s="869"/>
      <c r="G14" s="869"/>
      <c r="H14" s="869"/>
      <c r="I14" s="869"/>
      <c r="J14" s="869"/>
      <c r="K14" s="869"/>
      <c r="L14" s="869"/>
      <c r="M14" s="869"/>
    </row>
    <row r="15" ht="14.25" customHeight="1" spans="1:13" x14ac:dyDescent="0.25">
      <c r="A15" s="869"/>
      <c r="B15" s="881" t="s">
        <v>1223</v>
      </c>
      <c r="C15" s="880">
        <f>SUM(C16:C24)</f>
        <v>45700</v>
      </c>
      <c r="D15" s="880">
        <f>SUM(D16:D24)</f>
        <v>685500</v>
      </c>
      <c r="E15" s="869"/>
      <c r="F15" s="869"/>
      <c r="G15" s="869"/>
      <c r="H15" s="869"/>
      <c r="I15" s="869"/>
      <c r="J15" s="869"/>
      <c r="K15" s="869"/>
      <c r="L15" s="869"/>
      <c r="M15" s="869"/>
    </row>
    <row r="16" ht="14.25" customHeight="1" spans="1:13" x14ac:dyDescent="0.25">
      <c r="A16" s="869"/>
      <c r="B16" s="882" t="s">
        <v>1224</v>
      </c>
      <c r="C16" s="870">
        <f>45*900</f>
        <v>40500</v>
      </c>
      <c r="D16" s="870">
        <f>D13*C16</f>
        <v>607500</v>
      </c>
      <c r="E16" s="869"/>
      <c r="F16" s="869"/>
      <c r="G16" s="869"/>
      <c r="H16" s="869"/>
      <c r="I16" s="869"/>
      <c r="J16" s="869"/>
      <c r="K16" s="869"/>
      <c r="L16" s="869"/>
      <c r="M16" s="869"/>
    </row>
    <row r="17" ht="14.25" customHeight="1" spans="1:13" x14ac:dyDescent="0.25">
      <c r="A17" s="869"/>
      <c r="B17" s="882" t="s">
        <v>1225</v>
      </c>
      <c r="C17" s="870">
        <v>3000</v>
      </c>
      <c r="D17" s="870">
        <f>D13*C17</f>
        <v>45000</v>
      </c>
      <c r="E17" s="869"/>
      <c r="F17" s="869"/>
      <c r="G17" s="869"/>
      <c r="H17" s="869"/>
      <c r="I17" s="869"/>
      <c r="J17" s="869"/>
      <c r="K17" s="869"/>
      <c r="L17" s="869"/>
      <c r="M17" s="869"/>
    </row>
    <row r="18" ht="14.25" customHeight="1" spans="1:13" x14ac:dyDescent="0.25">
      <c r="A18" s="869"/>
      <c r="B18" s="882" t="s">
        <v>1226</v>
      </c>
      <c r="C18" s="870">
        <v>1000</v>
      </c>
      <c r="D18" s="870">
        <f>D13*C18</f>
        <v>15000</v>
      </c>
      <c r="E18" s="869"/>
      <c r="F18" s="869"/>
      <c r="G18" s="869"/>
      <c r="H18" s="869"/>
      <c r="I18" s="869"/>
      <c r="J18" s="869"/>
      <c r="K18" s="869"/>
      <c r="L18" s="869"/>
      <c r="M18" s="869"/>
    </row>
    <row r="19" ht="14.25" customHeight="1" spans="1:13" x14ac:dyDescent="0.25">
      <c r="A19" s="869"/>
      <c r="B19" s="882" t="s">
        <v>1227</v>
      </c>
      <c r="C19" s="870">
        <v>500</v>
      </c>
      <c r="D19" s="870">
        <f>D13*C19</f>
        <v>7500</v>
      </c>
      <c r="E19" s="869"/>
      <c r="F19" s="869"/>
      <c r="G19" s="869"/>
      <c r="H19" s="869"/>
      <c r="I19" s="869"/>
      <c r="J19" s="869"/>
      <c r="K19" s="869"/>
      <c r="L19" s="869"/>
      <c r="M19" s="869"/>
    </row>
    <row r="20" ht="14.25" customHeight="1" spans="1:13" x14ac:dyDescent="0.25">
      <c r="A20" s="869"/>
      <c r="B20" s="883" t="s">
        <v>1228</v>
      </c>
      <c r="C20" s="884">
        <v>400</v>
      </c>
      <c r="D20" s="884">
        <f>D13*C20</f>
        <v>6000</v>
      </c>
      <c r="E20" s="869"/>
      <c r="F20" s="869"/>
      <c r="G20" s="869"/>
      <c r="H20" s="869"/>
      <c r="I20" s="869"/>
      <c r="J20" s="869"/>
      <c r="K20" s="869"/>
      <c r="L20" s="869"/>
      <c r="M20" s="869"/>
    </row>
    <row r="21" ht="14.25" customHeight="1" spans="1:13" s="2" customFormat="1" x14ac:dyDescent="0.25">
      <c r="A21" s="885"/>
      <c r="B21" s="883" t="s">
        <v>1229</v>
      </c>
      <c r="C21" s="884">
        <v>300</v>
      </c>
      <c r="D21" s="884">
        <f>D13*C21</f>
        <v>4500</v>
      </c>
      <c r="E21" s="885"/>
      <c r="F21" s="885"/>
      <c r="G21" s="885"/>
      <c r="H21" s="885"/>
      <c r="I21" s="885"/>
      <c r="J21" s="885"/>
      <c r="K21" s="885"/>
      <c r="L21" s="885"/>
      <c r="M21" s="885"/>
    </row>
    <row r="22" ht="14.25" customHeight="1" spans="1:13" x14ac:dyDescent="0.25">
      <c r="A22" s="869"/>
      <c r="B22" s="886"/>
      <c r="C22" s="886"/>
      <c r="D22" s="884">
        <f>D13*C22</f>
        <v>0</v>
      </c>
      <c r="E22" s="869"/>
      <c r="F22" s="869"/>
      <c r="G22" s="869"/>
      <c r="H22" s="869"/>
      <c r="I22" s="869"/>
      <c r="J22" s="869"/>
      <c r="K22" s="869"/>
      <c r="L22" s="869"/>
      <c r="M22" s="869"/>
    </row>
    <row r="23" ht="14.25" customHeight="1" spans="1:13" x14ac:dyDescent="0.25">
      <c r="A23" s="869"/>
      <c r="B23" s="886"/>
      <c r="C23" s="886"/>
      <c r="D23" s="884">
        <f>D13*C23</f>
        <v>0</v>
      </c>
      <c r="E23" s="869"/>
      <c r="F23" s="869"/>
      <c r="G23" s="869"/>
      <c r="H23" s="869"/>
      <c r="I23" s="869"/>
      <c r="J23" s="869"/>
      <c r="K23" s="869"/>
      <c r="L23" s="869"/>
      <c r="M23" s="869"/>
    </row>
    <row r="24" ht="14.25" customHeight="1" spans="1:13" x14ac:dyDescent="0.25">
      <c r="A24" s="869"/>
      <c r="B24" s="886"/>
      <c r="C24" s="886"/>
      <c r="D24" s="884">
        <f>D13*C24</f>
        <v>0</v>
      </c>
      <c r="E24" s="869"/>
      <c r="F24" s="869"/>
      <c r="G24" s="869"/>
      <c r="H24" s="869"/>
      <c r="I24" s="869"/>
      <c r="J24" s="869"/>
      <c r="K24" s="869"/>
      <c r="L24" s="869"/>
      <c r="M24" s="869"/>
    </row>
    <row r="25" ht="14.25" customHeight="1" spans="1:13" x14ac:dyDescent="0.25">
      <c r="A25" s="869"/>
      <c r="B25" s="887" t="s">
        <v>1230</v>
      </c>
      <c r="C25" s="888">
        <f>SUM(C26:C38)</f>
        <v>34900</v>
      </c>
      <c r="D25" s="888">
        <f>SUM(D26:D38)</f>
        <v>523500</v>
      </c>
      <c r="E25" s="869"/>
      <c r="F25" s="869"/>
      <c r="G25" s="869"/>
      <c r="H25" s="869"/>
      <c r="I25" s="869"/>
      <c r="J25" s="869"/>
      <c r="K25" s="869"/>
      <c r="L25" s="869"/>
      <c r="M25" s="869"/>
    </row>
    <row r="26" ht="14.25" customHeight="1" spans="1:13" x14ac:dyDescent="0.25">
      <c r="A26" s="869"/>
      <c r="B26" s="883" t="s">
        <v>1231</v>
      </c>
      <c r="C26" s="884">
        <v>15000</v>
      </c>
      <c r="D26" s="884">
        <f>D13*C26</f>
        <v>225000</v>
      </c>
      <c r="E26" s="869"/>
      <c r="F26" s="869"/>
      <c r="G26" s="869"/>
      <c r="H26" s="869"/>
      <c r="I26" s="869"/>
      <c r="J26" s="869"/>
      <c r="K26" s="869"/>
      <c r="L26" s="869"/>
      <c r="M26" s="869"/>
    </row>
    <row r="27" ht="14.25" customHeight="1" spans="1:13" x14ac:dyDescent="0.25">
      <c r="A27" s="869"/>
      <c r="B27" s="889" t="s">
        <v>1232</v>
      </c>
      <c r="C27" s="890">
        <v>12000</v>
      </c>
      <c r="D27" s="884">
        <f>D13*C27</f>
        <v>180000</v>
      </c>
      <c r="E27" s="869"/>
      <c r="F27" s="869"/>
      <c r="G27" s="869"/>
      <c r="H27" s="869"/>
      <c r="I27" s="869"/>
      <c r="J27" s="869"/>
      <c r="K27" s="869"/>
      <c r="L27" s="869"/>
      <c r="M27" s="869"/>
    </row>
    <row r="28" ht="14.25" customHeight="1" spans="1:13" x14ac:dyDescent="0.25">
      <c r="A28" s="869"/>
      <c r="B28" s="891" t="s">
        <v>1233</v>
      </c>
      <c r="C28" s="892">
        <v>4000</v>
      </c>
      <c r="D28" s="884">
        <f>D13*C28</f>
        <v>60000</v>
      </c>
      <c r="E28" s="869"/>
      <c r="F28" s="869"/>
      <c r="G28" s="869"/>
      <c r="H28" s="869"/>
      <c r="I28" s="869"/>
      <c r="J28" s="869"/>
      <c r="K28" s="869"/>
      <c r="L28" s="869"/>
      <c r="M28" s="869"/>
    </row>
    <row r="29" ht="14.25" customHeight="1" spans="1:13" s="2" customFormat="1" x14ac:dyDescent="0.25">
      <c r="A29" s="885"/>
      <c r="B29" s="883" t="s">
        <v>1234</v>
      </c>
      <c r="C29" s="884">
        <v>1500</v>
      </c>
      <c r="D29" s="884">
        <f>D13*C29</f>
        <v>22500</v>
      </c>
      <c r="E29" s="885"/>
      <c r="F29" s="885"/>
      <c r="G29" s="885"/>
      <c r="H29" s="885"/>
      <c r="I29" s="885"/>
      <c r="J29" s="885"/>
      <c r="K29" s="885"/>
      <c r="L29" s="885"/>
      <c r="M29" s="885"/>
    </row>
    <row r="30" ht="14.25" customHeight="1" spans="1:13" s="2" customFormat="1" x14ac:dyDescent="0.25">
      <c r="A30" s="885"/>
      <c r="B30" s="883" t="s">
        <v>1235</v>
      </c>
      <c r="C30" s="884">
        <v>500</v>
      </c>
      <c r="D30" s="884">
        <f>D13*C30</f>
        <v>7500</v>
      </c>
      <c r="E30" s="885"/>
      <c r="F30" s="885"/>
      <c r="G30" s="885"/>
      <c r="H30" s="885"/>
      <c r="I30" s="885"/>
      <c r="J30" s="885"/>
      <c r="K30" s="885"/>
      <c r="L30" s="885"/>
      <c r="M30" s="885"/>
    </row>
    <row r="31" ht="14.25" customHeight="1" spans="1:13" x14ac:dyDescent="0.25">
      <c r="A31" s="869"/>
      <c r="B31" s="883" t="s">
        <v>1236</v>
      </c>
      <c r="C31" s="884">
        <v>500</v>
      </c>
      <c r="D31" s="884">
        <f>D13*C31</f>
        <v>7500</v>
      </c>
      <c r="E31" s="869"/>
      <c r="F31" s="869"/>
      <c r="G31" s="869"/>
      <c r="H31" s="869"/>
      <c r="I31" s="869"/>
      <c r="J31" s="869"/>
      <c r="K31" s="869"/>
      <c r="L31" s="869"/>
      <c r="M31" s="869"/>
    </row>
    <row r="32" ht="14.25" customHeight="1" spans="1:13" x14ac:dyDescent="0.25">
      <c r="A32" s="869"/>
      <c r="B32" s="883" t="s">
        <v>1237</v>
      </c>
      <c r="C32" s="884">
        <v>400</v>
      </c>
      <c r="D32" s="884">
        <f>D13*C32</f>
        <v>6000</v>
      </c>
      <c r="E32" s="869"/>
      <c r="F32" s="869"/>
      <c r="G32" s="869"/>
      <c r="H32" s="869"/>
      <c r="I32" s="869"/>
      <c r="J32" s="869"/>
      <c r="K32" s="869"/>
      <c r="L32" s="869"/>
      <c r="M32" s="869"/>
    </row>
    <row r="33" ht="14.25" customHeight="1" spans="1:13" x14ac:dyDescent="0.25">
      <c r="A33" s="869"/>
      <c r="B33" s="886"/>
      <c r="C33" s="886"/>
      <c r="D33" s="884">
        <f>D13*C33</f>
        <v>0</v>
      </c>
      <c r="E33" s="869"/>
      <c r="F33" s="869"/>
      <c r="G33" s="869"/>
      <c r="H33" s="869"/>
      <c r="I33" s="869"/>
      <c r="J33" s="869"/>
      <c r="K33" s="869"/>
      <c r="L33" s="869"/>
      <c r="M33" s="869"/>
    </row>
    <row r="34" ht="14.25" customHeight="1" spans="1:13" x14ac:dyDescent="0.25">
      <c r="A34" s="869"/>
      <c r="B34" s="886"/>
      <c r="C34" s="886"/>
      <c r="D34" s="884">
        <f>D13*C34</f>
        <v>0</v>
      </c>
      <c r="E34" s="869"/>
      <c r="F34" s="869"/>
      <c r="G34" s="869"/>
      <c r="H34" s="869"/>
      <c r="I34" s="869"/>
      <c r="J34" s="869"/>
      <c r="K34" s="869"/>
      <c r="L34" s="869"/>
      <c r="M34" s="869"/>
    </row>
    <row r="35" ht="14.25" customHeight="1" spans="1:13" x14ac:dyDescent="0.25">
      <c r="A35" s="869"/>
      <c r="B35" s="883"/>
      <c r="C35" s="884"/>
      <c r="D35" s="884">
        <f>D13*C35</f>
        <v>0</v>
      </c>
      <c r="E35" s="869"/>
      <c r="F35" s="869"/>
      <c r="G35" s="869"/>
      <c r="H35" s="869"/>
      <c r="I35" s="869"/>
      <c r="J35" s="869"/>
      <c r="K35" s="869"/>
      <c r="L35" s="869"/>
      <c r="M35" s="869"/>
    </row>
    <row r="36" ht="14.25" customHeight="1" spans="1:13" x14ac:dyDescent="0.25">
      <c r="A36" s="869"/>
      <c r="B36" s="883"/>
      <c r="C36" s="884"/>
      <c r="D36" s="884">
        <f>D13*C36</f>
        <v>0</v>
      </c>
      <c r="E36" s="869"/>
      <c r="F36" s="869"/>
      <c r="G36" s="869"/>
      <c r="H36" s="869"/>
      <c r="I36" s="869"/>
      <c r="J36" s="869"/>
      <c r="K36" s="869"/>
      <c r="L36" s="869"/>
      <c r="M36" s="869"/>
    </row>
    <row r="37" ht="14.25" customHeight="1" spans="1:13" x14ac:dyDescent="0.25">
      <c r="A37" s="869"/>
      <c r="B37" s="882"/>
      <c r="C37" s="870"/>
      <c r="D37" s="870">
        <f>D13*C37</f>
        <v>0</v>
      </c>
      <c r="E37" s="869"/>
      <c r="F37" s="869"/>
      <c r="G37" s="869"/>
      <c r="H37" s="869"/>
      <c r="I37" s="869"/>
      <c r="J37" s="869"/>
      <c r="K37" s="869"/>
      <c r="L37" s="869"/>
      <c r="M37" s="869"/>
    </row>
    <row r="38" ht="14.25" customHeight="1" spans="1:13" x14ac:dyDescent="0.25">
      <c r="A38" s="869"/>
      <c r="B38" s="893" t="s">
        <v>1238</v>
      </c>
      <c r="C38" s="894">
        <v>1000</v>
      </c>
      <c r="D38" s="895">
        <f>D13*C38</f>
        <v>15000</v>
      </c>
      <c r="E38" s="869"/>
      <c r="F38" s="869"/>
      <c r="G38" s="869"/>
      <c r="H38" s="869"/>
      <c r="I38" s="869"/>
      <c r="J38" s="869"/>
      <c r="K38" s="869"/>
      <c r="L38" s="869"/>
      <c r="M38" s="869"/>
    </row>
    <row r="39" ht="14.25" customHeight="1" spans="1:13" x14ac:dyDescent="0.25">
      <c r="A39" s="869"/>
      <c r="B39" s="885" t="s">
        <v>1222</v>
      </c>
      <c r="C39" s="880">
        <f>C25+C15+C14</f>
        <v>230600</v>
      </c>
      <c r="D39" s="880">
        <f>D25+D15+D14</f>
        <v>3459000</v>
      </c>
      <c r="E39" s="869"/>
      <c r="F39" s="869"/>
      <c r="G39" s="869"/>
      <c r="H39" s="869"/>
      <c r="I39" s="869"/>
      <c r="J39" s="869"/>
      <c r="K39" s="869"/>
      <c r="L39" s="869"/>
      <c r="M39" s="869"/>
    </row>
    <row r="40" ht="14.25" customHeight="1" spans="1:13" x14ac:dyDescent="0.25">
      <c r="A40" s="869"/>
      <c r="B40" s="885"/>
      <c r="C40" s="880"/>
      <c r="D40" s="880"/>
      <c r="E40" s="869"/>
      <c r="F40" s="869"/>
      <c r="G40" s="869"/>
      <c r="H40" s="869"/>
      <c r="I40" s="869"/>
      <c r="J40" s="869"/>
      <c r="K40" s="869"/>
      <c r="L40" s="869"/>
      <c r="M40" s="869"/>
    </row>
    <row r="41" ht="14.25" customHeight="1" spans="1:13" x14ac:dyDescent="0.25">
      <c r="A41" s="869"/>
      <c r="B41" s="869"/>
      <c r="C41" s="870"/>
      <c r="D41" s="870"/>
      <c r="E41" s="869"/>
      <c r="F41" s="869"/>
      <c r="G41" s="869"/>
      <c r="H41" s="869"/>
      <c r="I41" s="869"/>
      <c r="J41" s="869"/>
      <c r="K41" s="869"/>
      <c r="L41" s="869"/>
      <c r="M41" s="869"/>
    </row>
    <row r="42" ht="14.25" customHeight="1" spans="1:13" x14ac:dyDescent="0.25">
      <c r="A42" s="869"/>
      <c r="B42" s="875" t="str">
        <f>'ToT (Intake Form)'!C26</f>
        <v>Mirror Cabin Small</v>
      </c>
      <c r="C42" s="876" t="s">
        <v>1221</v>
      </c>
      <c r="D42" s="876" t="s">
        <v>304</v>
      </c>
      <c r="E42" s="869"/>
      <c r="F42" s="869"/>
      <c r="G42" s="869"/>
      <c r="H42" s="869"/>
      <c r="I42" s="869"/>
      <c r="J42" s="869"/>
      <c r="K42" s="869"/>
      <c r="L42" s="869"/>
      <c r="M42" s="869"/>
    </row>
    <row r="43" ht="14.25" customHeight="1" spans="1:13" x14ac:dyDescent="0.25">
      <c r="A43" s="869"/>
      <c r="B43" s="877" t="s">
        <v>904</v>
      </c>
      <c r="C43" s="261">
        <v>1</v>
      </c>
      <c r="D43" s="878">
        <f>'ToT (Intake Form)'!C27</f>
        <v>10</v>
      </c>
      <c r="E43" s="869"/>
      <c r="F43" s="869"/>
      <c r="G43" s="869"/>
      <c r="H43" s="869"/>
      <c r="I43" s="869"/>
      <c r="J43" s="869"/>
      <c r="K43" s="869"/>
      <c r="L43" s="869"/>
      <c r="M43" s="869"/>
    </row>
    <row r="44" ht="14.25" customHeight="1" spans="1:13" x14ac:dyDescent="0.25">
      <c r="A44" s="869"/>
      <c r="B44" s="879" t="str">
        <f>B42</f>
        <v>Mirror Cabin Small</v>
      </c>
      <c r="C44" s="880">
        <v>100000</v>
      </c>
      <c r="D44" s="880">
        <f>D43*C44</f>
        <v>1000000</v>
      </c>
      <c r="E44" s="869"/>
      <c r="F44" s="869"/>
      <c r="G44" s="869"/>
      <c r="H44" s="869"/>
      <c r="I44" s="869"/>
      <c r="J44" s="869"/>
      <c r="K44" s="869"/>
      <c r="L44" s="869"/>
      <c r="M44" s="869"/>
    </row>
    <row r="45" ht="14.25" customHeight="1" spans="1:13" x14ac:dyDescent="0.25">
      <c r="A45" s="869"/>
      <c r="B45" s="881" t="s">
        <v>1223</v>
      </c>
      <c r="C45" s="880">
        <f>SUM(C46:C54)</f>
        <v>45700</v>
      </c>
      <c r="D45" s="880">
        <f>SUM(D46:D54)</f>
        <v>457000</v>
      </c>
      <c r="E45" s="869"/>
      <c r="F45" s="869"/>
      <c r="G45" s="869"/>
      <c r="H45" s="869"/>
      <c r="I45" s="869"/>
      <c r="J45" s="869"/>
      <c r="K45" s="869"/>
      <c r="L45" s="869"/>
      <c r="M45" s="869"/>
    </row>
    <row r="46" ht="14.25" customHeight="1" spans="1:13" x14ac:dyDescent="0.25">
      <c r="A46" s="869"/>
      <c r="B46" s="882" t="s">
        <v>1224</v>
      </c>
      <c r="C46" s="870">
        <f>45*900</f>
        <v>40500</v>
      </c>
      <c r="D46" s="870">
        <f>D43*C46</f>
        <v>405000</v>
      </c>
      <c r="E46" s="869"/>
      <c r="F46" s="869"/>
      <c r="G46" s="869"/>
      <c r="H46" s="869"/>
      <c r="I46" s="869"/>
      <c r="J46" s="869"/>
      <c r="K46" s="869"/>
      <c r="L46" s="869"/>
      <c r="M46" s="869"/>
    </row>
    <row r="47" ht="14.25" customHeight="1" spans="1:13" x14ac:dyDescent="0.25">
      <c r="A47" s="869"/>
      <c r="B47" s="882" t="s">
        <v>1225</v>
      </c>
      <c r="C47" s="870">
        <v>3000</v>
      </c>
      <c r="D47" s="870">
        <f>D43*C47</f>
        <v>30000</v>
      </c>
      <c r="E47" s="869"/>
      <c r="F47" s="869"/>
      <c r="G47" s="869"/>
      <c r="H47" s="869"/>
      <c r="I47" s="869"/>
      <c r="J47" s="869"/>
      <c r="K47" s="869"/>
      <c r="L47" s="869"/>
      <c r="M47" s="869"/>
    </row>
    <row r="48" ht="14.25" customHeight="1" spans="1:13" x14ac:dyDescent="0.25">
      <c r="A48" s="869"/>
      <c r="B48" s="882" t="s">
        <v>1226</v>
      </c>
      <c r="C48" s="870">
        <v>1000</v>
      </c>
      <c r="D48" s="870">
        <f>D43*C48</f>
        <v>10000</v>
      </c>
      <c r="E48" s="869"/>
      <c r="F48" s="869"/>
      <c r="G48" s="869"/>
      <c r="H48" s="869"/>
      <c r="I48" s="869"/>
      <c r="J48" s="869"/>
      <c r="K48" s="869"/>
      <c r="L48" s="869"/>
      <c r="M48" s="869"/>
    </row>
    <row r="49" ht="14.25" customHeight="1" spans="1:13" x14ac:dyDescent="0.25">
      <c r="A49" s="869"/>
      <c r="B49" s="882" t="s">
        <v>1227</v>
      </c>
      <c r="C49" s="870">
        <v>500</v>
      </c>
      <c r="D49" s="870">
        <f>D43*C49</f>
        <v>5000</v>
      </c>
      <c r="E49" s="869"/>
      <c r="F49" s="869"/>
      <c r="G49" s="869"/>
      <c r="H49" s="869"/>
      <c r="I49" s="869"/>
      <c r="J49" s="869"/>
      <c r="K49" s="869"/>
      <c r="L49" s="869"/>
      <c r="M49" s="869"/>
    </row>
    <row r="50" ht="14.25" customHeight="1" spans="1:13" x14ac:dyDescent="0.25">
      <c r="A50" s="869"/>
      <c r="B50" s="883" t="s">
        <v>1228</v>
      </c>
      <c r="C50" s="884">
        <v>400</v>
      </c>
      <c r="D50" s="884">
        <f>D43*C50</f>
        <v>4000</v>
      </c>
      <c r="E50" s="869"/>
      <c r="F50" s="869"/>
      <c r="G50" s="869"/>
      <c r="H50" s="869"/>
      <c r="I50" s="869"/>
      <c r="J50" s="869"/>
      <c r="K50" s="869"/>
      <c r="L50" s="869"/>
      <c r="M50" s="869"/>
    </row>
    <row r="51" ht="14.25" customHeight="1" spans="1:13" x14ac:dyDescent="0.25">
      <c r="A51" s="869"/>
      <c r="B51" s="883" t="s">
        <v>1229</v>
      </c>
      <c r="C51" s="884">
        <v>300</v>
      </c>
      <c r="D51" s="884">
        <f>D43*C51</f>
        <v>3000</v>
      </c>
      <c r="E51" s="869"/>
      <c r="F51" s="869"/>
      <c r="G51" s="869"/>
      <c r="H51" s="869"/>
      <c r="I51" s="869"/>
      <c r="J51" s="869"/>
      <c r="K51" s="869"/>
      <c r="L51" s="869"/>
      <c r="M51" s="869"/>
    </row>
    <row r="52" ht="14.25" customHeight="1" spans="1:13" x14ac:dyDescent="0.25">
      <c r="A52" s="869"/>
      <c r="B52" s="886"/>
      <c r="C52" s="886"/>
      <c r="D52" s="884">
        <f>D43*C52</f>
        <v>0</v>
      </c>
      <c r="E52" s="869"/>
      <c r="F52" s="869"/>
      <c r="G52" s="869"/>
      <c r="H52" s="869"/>
      <c r="I52" s="869"/>
      <c r="J52" s="869"/>
      <c r="K52" s="869"/>
      <c r="L52" s="869"/>
      <c r="M52" s="869"/>
    </row>
    <row r="53" ht="14.25" customHeight="1" spans="1:13" x14ac:dyDescent="0.25">
      <c r="A53" s="869"/>
      <c r="B53" s="886"/>
      <c r="C53" s="886"/>
      <c r="D53" s="884">
        <f>D43*C53</f>
        <v>0</v>
      </c>
      <c r="E53" s="869"/>
      <c r="F53" s="869"/>
      <c r="G53" s="869"/>
      <c r="H53" s="869"/>
      <c r="I53" s="869"/>
      <c r="J53" s="869"/>
      <c r="K53" s="869"/>
      <c r="L53" s="869"/>
      <c r="M53" s="869"/>
    </row>
    <row r="54" ht="14.25" customHeight="1" spans="1:13" x14ac:dyDescent="0.25">
      <c r="A54" s="869"/>
      <c r="B54" s="886"/>
      <c r="C54" s="886"/>
      <c r="D54" s="884">
        <f>D43*C54</f>
        <v>0</v>
      </c>
      <c r="E54" s="869"/>
      <c r="F54" s="869"/>
      <c r="G54" s="869"/>
      <c r="H54" s="869"/>
      <c r="I54" s="869"/>
      <c r="J54" s="869"/>
      <c r="K54" s="869"/>
      <c r="L54" s="869"/>
      <c r="M54" s="869"/>
    </row>
    <row r="55" ht="14.25" customHeight="1" spans="1:13" x14ac:dyDescent="0.25">
      <c r="A55" s="869"/>
      <c r="B55" s="887" t="s">
        <v>1230</v>
      </c>
      <c r="C55" s="888">
        <f>SUM(C56:C68)</f>
        <v>34900</v>
      </c>
      <c r="D55" s="888">
        <f>SUM(D56:D68)</f>
        <v>349000</v>
      </c>
      <c r="E55" s="869"/>
      <c r="F55" s="869"/>
      <c r="G55" s="869"/>
      <c r="H55" s="869"/>
      <c r="I55" s="869"/>
      <c r="J55" s="869"/>
      <c r="K55" s="869"/>
      <c r="L55" s="869"/>
      <c r="M55" s="869"/>
    </row>
    <row r="56" ht="14.25" customHeight="1" spans="1:13" x14ac:dyDescent="0.25">
      <c r="A56" s="869"/>
      <c r="B56" s="883" t="s">
        <v>1231</v>
      </c>
      <c r="C56" s="884">
        <v>15000</v>
      </c>
      <c r="D56" s="884">
        <f>D43*C56</f>
        <v>150000</v>
      </c>
      <c r="E56" s="869"/>
      <c r="F56" s="869"/>
      <c r="G56" s="869"/>
      <c r="H56" s="869"/>
      <c r="I56" s="869"/>
      <c r="J56" s="869"/>
      <c r="K56" s="869"/>
      <c r="L56" s="869"/>
      <c r="M56" s="869"/>
    </row>
    <row r="57" ht="15.75" customHeight="1" spans="1:13" x14ac:dyDescent="0.25">
      <c r="A57" s="869"/>
      <c r="B57" s="889" t="s">
        <v>1232</v>
      </c>
      <c r="C57" s="890">
        <v>12000</v>
      </c>
      <c r="D57" s="884">
        <f>D43*C57</f>
        <v>120000</v>
      </c>
      <c r="E57" s="869"/>
      <c r="F57" s="869"/>
      <c r="G57" s="869"/>
      <c r="H57" s="869"/>
      <c r="I57" s="869"/>
      <c r="J57" s="869"/>
      <c r="K57" s="869"/>
      <c r="L57" s="869"/>
      <c r="M57" s="869"/>
    </row>
    <row r="58" ht="14.25" customHeight="1" spans="1:13" x14ac:dyDescent="0.25">
      <c r="A58" s="869"/>
      <c r="B58" s="891" t="s">
        <v>1233</v>
      </c>
      <c r="C58" s="892">
        <v>4000</v>
      </c>
      <c r="D58" s="884">
        <f>D43*C58</f>
        <v>40000</v>
      </c>
      <c r="E58" s="869"/>
      <c r="F58" s="869"/>
      <c r="G58" s="869"/>
      <c r="H58" s="869"/>
      <c r="I58" s="869"/>
      <c r="J58" s="869"/>
      <c r="K58" s="869"/>
      <c r="L58" s="869"/>
      <c r="M58" s="869"/>
    </row>
    <row r="59" ht="14.25" customHeight="1" spans="1:13" x14ac:dyDescent="0.25">
      <c r="A59" s="869"/>
      <c r="B59" s="883" t="s">
        <v>1234</v>
      </c>
      <c r="C59" s="884">
        <v>1500</v>
      </c>
      <c r="D59" s="884">
        <f>D43*C59</f>
        <v>15000</v>
      </c>
      <c r="E59" s="869"/>
      <c r="F59" s="869"/>
      <c r="G59" s="869"/>
      <c r="H59" s="869"/>
      <c r="I59" s="869"/>
      <c r="J59" s="869"/>
      <c r="K59" s="869"/>
      <c r="L59" s="869"/>
      <c r="M59" s="869"/>
    </row>
    <row r="60" ht="14.25" customHeight="1" spans="1:13" x14ac:dyDescent="0.25">
      <c r="A60" s="869"/>
      <c r="B60" s="883" t="s">
        <v>1235</v>
      </c>
      <c r="C60" s="884">
        <v>500</v>
      </c>
      <c r="D60" s="884">
        <f>D43*C60</f>
        <v>5000</v>
      </c>
      <c r="E60" s="869"/>
      <c r="F60" s="869"/>
      <c r="G60" s="869"/>
      <c r="H60" s="869"/>
      <c r="I60" s="869"/>
      <c r="J60" s="869"/>
      <c r="K60" s="869"/>
      <c r="L60" s="869"/>
      <c r="M60" s="869"/>
    </row>
    <row r="61" ht="14.25" customHeight="1" spans="1:13" x14ac:dyDescent="0.25">
      <c r="A61" s="869"/>
      <c r="B61" s="883" t="s">
        <v>1236</v>
      </c>
      <c r="C61" s="884">
        <v>500</v>
      </c>
      <c r="D61" s="884">
        <f>D43*C61</f>
        <v>5000</v>
      </c>
      <c r="E61" s="869"/>
      <c r="F61" s="869"/>
      <c r="G61" s="869"/>
      <c r="H61" s="869"/>
      <c r="I61" s="869"/>
      <c r="J61" s="869"/>
      <c r="K61" s="869"/>
      <c r="L61" s="869"/>
      <c r="M61" s="869"/>
    </row>
    <row r="62" ht="14.25" customHeight="1" spans="1:13" x14ac:dyDescent="0.25">
      <c r="A62" s="869"/>
      <c r="B62" s="883" t="s">
        <v>1237</v>
      </c>
      <c r="C62" s="884">
        <v>400</v>
      </c>
      <c r="D62" s="884">
        <f>D43*C62</f>
        <v>4000</v>
      </c>
      <c r="E62" s="869"/>
      <c r="F62" s="869"/>
      <c r="G62" s="869"/>
      <c r="H62" s="869"/>
      <c r="I62" s="869"/>
      <c r="J62" s="869"/>
      <c r="K62" s="869"/>
      <c r="L62" s="869"/>
      <c r="M62" s="869"/>
    </row>
    <row r="63" ht="14.25" customHeight="1" spans="1:13" x14ac:dyDescent="0.25">
      <c r="A63" s="869"/>
      <c r="B63" s="886"/>
      <c r="C63" s="886"/>
      <c r="D63" s="884">
        <f>D43*C63</f>
        <v>0</v>
      </c>
      <c r="E63" s="869"/>
      <c r="F63" s="869"/>
      <c r="G63" s="869"/>
      <c r="H63" s="869"/>
      <c r="I63" s="869"/>
      <c r="J63" s="869"/>
      <c r="K63" s="869"/>
      <c r="L63" s="869"/>
      <c r="M63" s="869"/>
    </row>
    <row r="64" ht="14.25" customHeight="1" spans="1:13" x14ac:dyDescent="0.25">
      <c r="A64" s="869"/>
      <c r="B64" s="886"/>
      <c r="C64" s="886"/>
      <c r="D64" s="884">
        <f>D43*C64</f>
        <v>0</v>
      </c>
      <c r="E64" s="869"/>
      <c r="F64" s="869"/>
      <c r="G64" s="869"/>
      <c r="H64" s="869"/>
      <c r="I64" s="869"/>
      <c r="J64" s="869"/>
      <c r="K64" s="869"/>
      <c r="L64" s="869"/>
      <c r="M64" s="869"/>
    </row>
    <row r="65" ht="14.25" customHeight="1" spans="1:13" x14ac:dyDescent="0.25">
      <c r="A65" s="869"/>
      <c r="B65" s="883"/>
      <c r="C65" s="884"/>
      <c r="D65" s="884">
        <f>D43*C65</f>
        <v>0</v>
      </c>
      <c r="E65" s="869"/>
      <c r="F65" s="869"/>
      <c r="G65" s="869"/>
      <c r="H65" s="869"/>
      <c r="I65" s="869"/>
      <c r="J65" s="869"/>
      <c r="K65" s="869"/>
      <c r="L65" s="869"/>
      <c r="M65" s="869"/>
    </row>
    <row r="66" ht="14.25" customHeight="1" spans="1:13" x14ac:dyDescent="0.25">
      <c r="A66" s="869"/>
      <c r="B66" s="883"/>
      <c r="C66" s="884"/>
      <c r="D66" s="884">
        <f>D43*C66</f>
        <v>0</v>
      </c>
      <c r="E66" s="869"/>
      <c r="F66" s="869"/>
      <c r="G66" s="869"/>
      <c r="H66" s="869"/>
      <c r="I66" s="869"/>
      <c r="J66" s="869"/>
      <c r="K66" s="869"/>
      <c r="L66" s="869"/>
      <c r="M66" s="869"/>
    </row>
    <row r="67" ht="14.25" customHeight="1" spans="1:13" x14ac:dyDescent="0.25">
      <c r="A67" s="869"/>
      <c r="B67" s="882"/>
      <c r="C67" s="870"/>
      <c r="D67" s="870">
        <f>D43*C67</f>
        <v>0</v>
      </c>
      <c r="E67" s="869"/>
      <c r="F67" s="869"/>
      <c r="G67" s="869"/>
      <c r="H67" s="869"/>
      <c r="I67" s="869"/>
      <c r="J67" s="869"/>
      <c r="K67" s="869"/>
      <c r="L67" s="869"/>
      <c r="M67" s="869"/>
    </row>
    <row r="68" ht="14.25" customHeight="1" spans="1:13" x14ac:dyDescent="0.25">
      <c r="A68" s="869"/>
      <c r="B68" s="893" t="s">
        <v>1238</v>
      </c>
      <c r="C68" s="894">
        <v>1000</v>
      </c>
      <c r="D68" s="895">
        <f>D43*C68</f>
        <v>10000</v>
      </c>
      <c r="E68" s="869"/>
      <c r="F68" s="869"/>
      <c r="G68" s="869"/>
      <c r="H68" s="869"/>
      <c r="I68" s="869"/>
      <c r="J68" s="869"/>
      <c r="K68" s="869"/>
      <c r="L68" s="869"/>
      <c r="M68" s="869"/>
    </row>
    <row r="69" ht="14.25" customHeight="1" spans="1:13" x14ac:dyDescent="0.25">
      <c r="A69" s="869"/>
      <c r="B69" s="885" t="s">
        <v>1222</v>
      </c>
      <c r="C69" s="880">
        <f>C55+C45+C44</f>
        <v>180600</v>
      </c>
      <c r="D69" s="880">
        <f>D55+D45+D44</f>
        <v>1806000</v>
      </c>
      <c r="E69" s="869"/>
      <c r="F69" s="869"/>
      <c r="G69" s="869"/>
      <c r="H69" s="869"/>
      <c r="I69" s="869"/>
      <c r="J69" s="869"/>
      <c r="K69" s="869"/>
      <c r="L69" s="869"/>
      <c r="M69" s="869"/>
    </row>
    <row r="70" ht="14.25" customHeight="1" spans="1:13" x14ac:dyDescent="0.25">
      <c r="A70" s="869"/>
      <c r="B70" s="885"/>
      <c r="C70" s="880"/>
      <c r="D70" s="880"/>
      <c r="E70" s="869"/>
      <c r="F70" s="869"/>
      <c r="G70" s="869"/>
      <c r="H70" s="869"/>
      <c r="I70" s="869"/>
      <c r="J70" s="869"/>
      <c r="K70" s="869"/>
      <c r="L70" s="869"/>
      <c r="M70" s="869"/>
    </row>
    <row r="71" ht="14.25" customHeight="1" spans="1:13" x14ac:dyDescent="0.25">
      <c r="A71" s="869"/>
      <c r="B71" s="896"/>
      <c r="C71" s="897"/>
      <c r="D71" s="897"/>
      <c r="E71" s="869"/>
      <c r="F71" s="869"/>
      <c r="G71" s="869"/>
      <c r="H71" s="869"/>
      <c r="I71" s="869"/>
      <c r="J71" s="869"/>
      <c r="K71" s="869"/>
      <c r="L71" s="869"/>
      <c r="M71" s="869"/>
    </row>
    <row r="72" ht="14.25" customHeight="1" spans="1:13" x14ac:dyDescent="0.25">
      <c r="A72" s="869"/>
      <c r="B72" s="875" t="str">
        <f>'ToT (Intake Form)'!C29</f>
        <v>Dome Large</v>
      </c>
      <c r="C72" s="876" t="s">
        <v>1221</v>
      </c>
      <c r="D72" s="876" t="s">
        <v>304</v>
      </c>
      <c r="E72" s="869"/>
      <c r="F72" s="869"/>
      <c r="G72" s="869"/>
      <c r="H72" s="869"/>
      <c r="I72" s="869"/>
      <c r="J72" s="869"/>
      <c r="K72" s="869"/>
      <c r="L72" s="869"/>
      <c r="M72" s="869"/>
    </row>
    <row r="73" ht="14.25" customHeight="1" spans="1:13" x14ac:dyDescent="0.25">
      <c r="A73" s="869"/>
      <c r="B73" s="877" t="s">
        <v>904</v>
      </c>
      <c r="C73" s="261">
        <v>1</v>
      </c>
      <c r="D73" s="878">
        <f>'ToT (Intake Form)'!C30</f>
        <v>5</v>
      </c>
      <c r="E73" s="869"/>
      <c r="F73" s="869"/>
      <c r="G73" s="869"/>
      <c r="H73" s="869"/>
      <c r="I73" s="869"/>
      <c r="J73" s="869"/>
      <c r="K73" s="869"/>
      <c r="L73" s="869"/>
      <c r="M73" s="869"/>
    </row>
    <row r="74" ht="14.25" customHeight="1" spans="1:13" x14ac:dyDescent="0.25">
      <c r="A74" s="869"/>
      <c r="B74" s="879" t="str">
        <f>B72</f>
        <v>Dome Large</v>
      </c>
      <c r="C74" s="880">
        <v>50000</v>
      </c>
      <c r="D74" s="880">
        <f>D73*C74</f>
        <v>250000</v>
      </c>
      <c r="E74" s="869"/>
      <c r="F74" s="869"/>
      <c r="G74" s="869"/>
      <c r="H74" s="869"/>
      <c r="I74" s="869"/>
      <c r="J74" s="869"/>
      <c r="K74" s="869"/>
      <c r="L74" s="869"/>
      <c r="M74" s="869"/>
    </row>
    <row r="75" ht="14.25" customHeight="1" spans="1:13" x14ac:dyDescent="0.25">
      <c r="A75" s="869"/>
      <c r="B75" s="881" t="s">
        <v>1223</v>
      </c>
      <c r="C75" s="880">
        <f>SUM(C76:C84)</f>
        <v>45700</v>
      </c>
      <c r="D75" s="880">
        <f>SUM(D76:D84)</f>
        <v>228500</v>
      </c>
      <c r="E75" s="869"/>
      <c r="F75" s="869"/>
      <c r="G75" s="869"/>
      <c r="H75" s="869"/>
      <c r="I75" s="869"/>
      <c r="J75" s="869"/>
      <c r="K75" s="869"/>
      <c r="L75" s="869"/>
      <c r="M75" s="869"/>
    </row>
    <row r="76" ht="14.25" customHeight="1" spans="1:13" x14ac:dyDescent="0.25">
      <c r="A76" s="869"/>
      <c r="B76" s="882" t="s">
        <v>1224</v>
      </c>
      <c r="C76" s="870">
        <f>45*900</f>
        <v>40500</v>
      </c>
      <c r="D76" s="870">
        <f>D73*C76</f>
        <v>202500</v>
      </c>
      <c r="E76" s="869"/>
      <c r="F76" s="869"/>
      <c r="G76" s="869"/>
      <c r="H76" s="869"/>
      <c r="I76" s="869"/>
      <c r="J76" s="869"/>
      <c r="K76" s="869"/>
      <c r="L76" s="869"/>
      <c r="M76" s="869"/>
    </row>
    <row r="77" ht="14.25" customHeight="1" spans="1:13" x14ac:dyDescent="0.25">
      <c r="A77" s="869"/>
      <c r="B77" s="882" t="s">
        <v>1225</v>
      </c>
      <c r="C77" s="870">
        <v>3000</v>
      </c>
      <c r="D77" s="870">
        <f>D73*C77</f>
        <v>15000</v>
      </c>
      <c r="E77" s="869"/>
      <c r="F77" s="869"/>
      <c r="G77" s="869"/>
      <c r="H77" s="869"/>
      <c r="I77" s="869"/>
      <c r="J77" s="869"/>
      <c r="K77" s="869"/>
      <c r="L77" s="869"/>
      <c r="M77" s="869"/>
    </row>
    <row r="78" ht="14.25" customHeight="1" spans="1:13" x14ac:dyDescent="0.25">
      <c r="A78" s="869"/>
      <c r="B78" s="882" t="s">
        <v>1226</v>
      </c>
      <c r="C78" s="870">
        <v>1000</v>
      </c>
      <c r="D78" s="870">
        <f>D73*C78</f>
        <v>5000</v>
      </c>
      <c r="E78" s="869"/>
      <c r="F78" s="869"/>
      <c r="G78" s="869"/>
      <c r="H78" s="869"/>
      <c r="I78" s="869"/>
      <c r="J78" s="869"/>
      <c r="K78" s="869"/>
      <c r="L78" s="869"/>
      <c r="M78" s="869"/>
    </row>
    <row r="79" ht="14.25" customHeight="1" spans="1:13" x14ac:dyDescent="0.25">
      <c r="A79" s="869"/>
      <c r="B79" s="882" t="s">
        <v>1227</v>
      </c>
      <c r="C79" s="870">
        <v>500</v>
      </c>
      <c r="D79" s="870">
        <f>D73*C79</f>
        <v>2500</v>
      </c>
      <c r="E79" s="869"/>
      <c r="F79" s="869"/>
      <c r="G79" s="869"/>
      <c r="H79" s="869"/>
      <c r="I79" s="869"/>
      <c r="J79" s="869"/>
      <c r="K79" s="869"/>
      <c r="L79" s="869"/>
      <c r="M79" s="869"/>
    </row>
    <row r="80" ht="14.25" customHeight="1" spans="1:13" x14ac:dyDescent="0.25">
      <c r="A80" s="869"/>
      <c r="B80" s="883" t="s">
        <v>1228</v>
      </c>
      <c r="C80" s="884">
        <v>400</v>
      </c>
      <c r="D80" s="884">
        <f>D73*C80</f>
        <v>2000</v>
      </c>
      <c r="E80" s="869"/>
      <c r="F80" s="869"/>
      <c r="G80" s="869"/>
      <c r="H80" s="869"/>
      <c r="I80" s="869"/>
      <c r="J80" s="869"/>
      <c r="K80" s="869"/>
      <c r="L80" s="869"/>
      <c r="M80" s="869"/>
    </row>
    <row r="81" ht="14.25" customHeight="1" spans="1:13" x14ac:dyDescent="0.25">
      <c r="A81" s="869"/>
      <c r="B81" s="883" t="s">
        <v>1229</v>
      </c>
      <c r="C81" s="884">
        <v>300</v>
      </c>
      <c r="D81" s="884">
        <f>D73*C81</f>
        <v>1500</v>
      </c>
      <c r="E81" s="869"/>
      <c r="F81" s="869"/>
      <c r="G81" s="869"/>
      <c r="H81" s="869"/>
      <c r="I81" s="869"/>
      <c r="J81" s="869"/>
      <c r="K81" s="869"/>
      <c r="L81" s="869"/>
      <c r="M81" s="869"/>
    </row>
    <row r="82" ht="14.25" customHeight="1" spans="1:13" x14ac:dyDescent="0.25">
      <c r="A82" s="869"/>
      <c r="B82" s="886"/>
      <c r="C82" s="886"/>
      <c r="D82" s="884">
        <f>D73*C82</f>
        <v>0</v>
      </c>
      <c r="E82" s="869"/>
      <c r="F82" s="869"/>
      <c r="G82" s="869"/>
      <c r="H82" s="869"/>
      <c r="I82" s="869"/>
      <c r="J82" s="869"/>
      <c r="K82" s="869"/>
      <c r="L82" s="869"/>
      <c r="M82" s="869"/>
    </row>
    <row r="83" ht="14.25" customHeight="1" spans="1:13" x14ac:dyDescent="0.25">
      <c r="A83" s="869"/>
      <c r="B83" s="886"/>
      <c r="C83" s="886"/>
      <c r="D83" s="884">
        <f>D73*C83</f>
        <v>0</v>
      </c>
      <c r="E83" s="869"/>
      <c r="F83" s="869"/>
      <c r="G83" s="869"/>
      <c r="H83" s="869"/>
      <c r="I83" s="869"/>
      <c r="J83" s="869"/>
      <c r="K83" s="869"/>
      <c r="L83" s="869"/>
      <c r="M83" s="869"/>
    </row>
    <row r="84" ht="14.25" customHeight="1" spans="1:13" x14ac:dyDescent="0.25">
      <c r="A84" s="869"/>
      <c r="B84" s="886"/>
      <c r="C84" s="886"/>
      <c r="D84" s="884">
        <f>D73*C84</f>
        <v>0</v>
      </c>
      <c r="E84" s="869"/>
      <c r="F84" s="869"/>
      <c r="G84" s="869"/>
      <c r="H84" s="869"/>
      <c r="I84" s="869"/>
      <c r="J84" s="869"/>
      <c r="K84" s="869"/>
      <c r="L84" s="869"/>
      <c r="M84" s="869"/>
    </row>
    <row r="85" ht="14.25" customHeight="1" spans="1:13" x14ac:dyDescent="0.25">
      <c r="A85" s="869"/>
      <c r="B85" s="887" t="s">
        <v>1230</v>
      </c>
      <c r="C85" s="888">
        <f>SUM(C86:C98)</f>
        <v>34900</v>
      </c>
      <c r="D85" s="888">
        <f>SUM(D86:D98)</f>
        <v>174500</v>
      </c>
      <c r="E85" s="869"/>
      <c r="F85" s="869"/>
      <c r="G85" s="869"/>
      <c r="H85" s="869"/>
      <c r="I85" s="869"/>
      <c r="J85" s="869"/>
      <c r="K85" s="869"/>
      <c r="L85" s="869"/>
      <c r="M85" s="869"/>
    </row>
    <row r="86" ht="14.25" customHeight="1" spans="1:13" x14ac:dyDescent="0.25">
      <c r="A86" s="869"/>
      <c r="B86" s="883" t="s">
        <v>1231</v>
      </c>
      <c r="C86" s="884">
        <v>15000</v>
      </c>
      <c r="D86" s="884">
        <f>D73*C86</f>
        <v>75000</v>
      </c>
      <c r="E86" s="869"/>
      <c r="F86" s="869"/>
      <c r="G86" s="869"/>
      <c r="H86" s="869"/>
      <c r="I86" s="869"/>
      <c r="J86" s="869"/>
      <c r="K86" s="869"/>
      <c r="L86" s="869"/>
      <c r="M86" s="869"/>
    </row>
    <row r="87" ht="14.25" customHeight="1" spans="1:13" x14ac:dyDescent="0.25">
      <c r="A87" s="869"/>
      <c r="B87" s="889" t="s">
        <v>1232</v>
      </c>
      <c r="C87" s="890">
        <v>12000</v>
      </c>
      <c r="D87" s="884">
        <f>D73*C87</f>
        <v>60000</v>
      </c>
      <c r="E87" s="869"/>
      <c r="F87" s="869"/>
      <c r="G87" s="869"/>
      <c r="H87" s="869"/>
      <c r="I87" s="869"/>
      <c r="J87" s="869"/>
      <c r="K87" s="869"/>
      <c r="L87" s="869"/>
      <c r="M87" s="869"/>
    </row>
    <row r="88" ht="14.25" customHeight="1" spans="1:13" x14ac:dyDescent="0.25">
      <c r="A88" s="869"/>
      <c r="B88" s="891" t="s">
        <v>1233</v>
      </c>
      <c r="C88" s="892">
        <v>4000</v>
      </c>
      <c r="D88" s="884">
        <f>D73*C88</f>
        <v>20000</v>
      </c>
      <c r="E88" s="869"/>
      <c r="F88" s="869"/>
      <c r="G88" s="869"/>
      <c r="H88" s="869"/>
      <c r="I88" s="869"/>
      <c r="J88" s="869"/>
      <c r="K88" s="869"/>
      <c r="L88" s="869"/>
      <c r="M88" s="869"/>
    </row>
    <row r="89" ht="14.25" customHeight="1" spans="1:13" x14ac:dyDescent="0.25">
      <c r="A89" s="869"/>
      <c r="B89" s="883" t="s">
        <v>1234</v>
      </c>
      <c r="C89" s="884">
        <v>1500</v>
      </c>
      <c r="D89" s="884">
        <f>D73*C89</f>
        <v>7500</v>
      </c>
      <c r="E89" s="869"/>
      <c r="F89" s="869"/>
      <c r="G89" s="869"/>
      <c r="H89" s="869"/>
      <c r="I89" s="869"/>
      <c r="J89" s="869"/>
      <c r="K89" s="869"/>
      <c r="L89" s="869"/>
      <c r="M89" s="869"/>
    </row>
    <row r="90" ht="14.25" customHeight="1" spans="1:13" x14ac:dyDescent="0.25">
      <c r="A90" s="869"/>
      <c r="B90" s="883" t="s">
        <v>1235</v>
      </c>
      <c r="C90" s="884">
        <v>500</v>
      </c>
      <c r="D90" s="884">
        <f>D73*C90</f>
        <v>2500</v>
      </c>
      <c r="E90" s="869"/>
      <c r="F90" s="869"/>
      <c r="G90" s="869"/>
      <c r="H90" s="869"/>
      <c r="I90" s="869"/>
      <c r="J90" s="869"/>
      <c r="K90" s="869"/>
      <c r="L90" s="869"/>
      <c r="M90" s="869"/>
    </row>
    <row r="91" ht="14.25" customHeight="1" spans="1:13" x14ac:dyDescent="0.25">
      <c r="A91" s="869"/>
      <c r="B91" s="883" t="s">
        <v>1236</v>
      </c>
      <c r="C91" s="884">
        <v>500</v>
      </c>
      <c r="D91" s="884">
        <f>D73*C91</f>
        <v>2500</v>
      </c>
      <c r="E91" s="869"/>
      <c r="F91" s="869"/>
      <c r="G91" s="869"/>
      <c r="H91" s="869"/>
      <c r="I91" s="869"/>
      <c r="J91" s="869"/>
      <c r="K91" s="869"/>
      <c r="L91" s="869"/>
      <c r="M91" s="869"/>
    </row>
    <row r="92" ht="14.25" customHeight="1" spans="1:13" x14ac:dyDescent="0.25">
      <c r="A92" s="869"/>
      <c r="B92" s="883" t="s">
        <v>1237</v>
      </c>
      <c r="C92" s="884">
        <v>400</v>
      </c>
      <c r="D92" s="884">
        <f>D73*C92</f>
        <v>2000</v>
      </c>
      <c r="E92" s="869"/>
      <c r="F92" s="869"/>
      <c r="G92" s="869"/>
      <c r="H92" s="869"/>
      <c r="I92" s="869"/>
      <c r="J92" s="869"/>
      <c r="K92" s="869"/>
      <c r="L92" s="869"/>
      <c r="M92" s="869"/>
    </row>
    <row r="93" ht="14.25" customHeight="1" spans="1:13" x14ac:dyDescent="0.25">
      <c r="A93" s="869"/>
      <c r="B93" s="886"/>
      <c r="C93" s="886"/>
      <c r="D93" s="884">
        <f>D73*C93</f>
        <v>0</v>
      </c>
      <c r="E93" s="869"/>
      <c r="F93" s="869"/>
      <c r="G93" s="869"/>
      <c r="H93" s="869"/>
      <c r="I93" s="869"/>
      <c r="J93" s="869"/>
      <c r="K93" s="869"/>
      <c r="L93" s="869"/>
      <c r="M93" s="869"/>
    </row>
    <row r="94" ht="14.25" customHeight="1" spans="1:13" x14ac:dyDescent="0.25">
      <c r="A94" s="869"/>
      <c r="B94" s="886"/>
      <c r="C94" s="886"/>
      <c r="D94" s="884">
        <f>D73*C94</f>
        <v>0</v>
      </c>
      <c r="E94" s="869"/>
      <c r="F94" s="869"/>
      <c r="G94" s="869"/>
      <c r="H94" s="869"/>
      <c r="I94" s="869"/>
      <c r="J94" s="869"/>
      <c r="K94" s="869"/>
      <c r="L94" s="869"/>
      <c r="M94" s="869"/>
    </row>
    <row r="95" ht="14.25" customHeight="1" spans="1:13" x14ac:dyDescent="0.25">
      <c r="A95" s="869"/>
      <c r="B95" s="883"/>
      <c r="C95" s="884"/>
      <c r="D95" s="884">
        <f>D73*C95</f>
        <v>0</v>
      </c>
      <c r="E95" s="869"/>
      <c r="F95" s="869"/>
      <c r="G95" s="869"/>
      <c r="H95" s="869"/>
      <c r="I95" s="869"/>
      <c r="J95" s="869"/>
      <c r="K95" s="869"/>
      <c r="L95" s="869"/>
      <c r="M95" s="869"/>
    </row>
    <row r="96" ht="14.25" customHeight="1" spans="1:13" x14ac:dyDescent="0.25">
      <c r="A96" s="869"/>
      <c r="B96" s="883"/>
      <c r="C96" s="884"/>
      <c r="D96" s="884">
        <f>D73*C96</f>
        <v>0</v>
      </c>
      <c r="E96" s="869"/>
      <c r="F96" s="869"/>
      <c r="G96" s="869"/>
      <c r="H96" s="869"/>
      <c r="I96" s="869"/>
      <c r="J96" s="869"/>
      <c r="K96" s="869"/>
      <c r="L96" s="869"/>
      <c r="M96" s="869"/>
    </row>
    <row r="97" ht="14.25" customHeight="1" spans="1:13" x14ac:dyDescent="0.25">
      <c r="A97" s="869"/>
      <c r="B97" s="882"/>
      <c r="C97" s="870"/>
      <c r="D97" s="870">
        <f>D73*C97</f>
        <v>0</v>
      </c>
      <c r="E97" s="869"/>
      <c r="F97" s="869"/>
      <c r="G97" s="869"/>
      <c r="H97" s="869"/>
      <c r="I97" s="869"/>
      <c r="J97" s="869"/>
      <c r="K97" s="869"/>
      <c r="L97" s="869"/>
      <c r="M97" s="869"/>
    </row>
    <row r="98" ht="14.25" customHeight="1" spans="1:13" x14ac:dyDescent="0.25">
      <c r="A98" s="869"/>
      <c r="B98" s="893" t="s">
        <v>1238</v>
      </c>
      <c r="C98" s="894">
        <v>1000</v>
      </c>
      <c r="D98" s="895">
        <f>D73*C98</f>
        <v>5000</v>
      </c>
      <c r="E98" s="869"/>
      <c r="F98" s="869"/>
      <c r="G98" s="869"/>
      <c r="H98" s="869"/>
      <c r="I98" s="869"/>
      <c r="J98" s="869"/>
      <c r="K98" s="869"/>
      <c r="L98" s="869"/>
      <c r="M98" s="869"/>
    </row>
    <row r="99" ht="14.25" customHeight="1" spans="1:13" x14ac:dyDescent="0.25">
      <c r="A99" s="869"/>
      <c r="B99" s="885" t="s">
        <v>1222</v>
      </c>
      <c r="C99" s="880">
        <f>C85+C75+C74</f>
        <v>130600</v>
      </c>
      <c r="D99" s="880">
        <f>D85+D75+D74</f>
        <v>653000</v>
      </c>
      <c r="E99" s="869"/>
      <c r="F99" s="869"/>
      <c r="G99" s="869"/>
      <c r="H99" s="869"/>
      <c r="I99" s="869"/>
      <c r="J99" s="869"/>
      <c r="K99" s="869"/>
      <c r="L99" s="869"/>
      <c r="M99" s="869"/>
    </row>
    <row r="100" ht="14.25" customHeight="1" spans="1:13" x14ac:dyDescent="0.25">
      <c r="A100" s="869"/>
      <c r="B100" s="869"/>
      <c r="C100" s="870"/>
      <c r="D100" s="870"/>
      <c r="E100" s="869"/>
      <c r="F100" s="869"/>
      <c r="G100" s="869"/>
      <c r="H100" s="869"/>
      <c r="I100" s="869"/>
      <c r="J100" s="869"/>
      <c r="K100" s="869"/>
      <c r="L100" s="869"/>
      <c r="M100" s="869"/>
    </row>
    <row r="101" ht="14.25" customHeight="1" spans="1:13" x14ac:dyDescent="0.25">
      <c r="A101" s="869"/>
      <c r="B101" s="869"/>
      <c r="C101" s="870"/>
      <c r="D101" s="870"/>
      <c r="E101" s="869"/>
      <c r="F101" s="869"/>
      <c r="G101" s="869"/>
      <c r="H101" s="869"/>
      <c r="I101" s="869"/>
      <c r="J101" s="869"/>
      <c r="K101" s="869"/>
      <c r="L101" s="869"/>
      <c r="M101" s="869"/>
    </row>
    <row r="102" ht="14.25" customHeight="1" spans="1:13" x14ac:dyDescent="0.25">
      <c r="A102" s="869"/>
      <c r="B102" s="875" t="str">
        <f>'ToT (Intake Form)'!C32</f>
        <v>Dome Small</v>
      </c>
      <c r="C102" s="876" t="s">
        <v>1221</v>
      </c>
      <c r="D102" s="876" t="s">
        <v>304</v>
      </c>
      <c r="E102" s="869"/>
      <c r="F102" s="869"/>
      <c r="G102" s="869"/>
      <c r="H102" s="869"/>
      <c r="I102" s="869"/>
      <c r="J102" s="869"/>
      <c r="K102" s="869"/>
      <c r="L102" s="869"/>
      <c r="M102" s="869"/>
    </row>
    <row r="103" ht="14.25" customHeight="1" spans="1:13" x14ac:dyDescent="0.25">
      <c r="A103" s="869"/>
      <c r="B103" s="877" t="s">
        <v>904</v>
      </c>
      <c r="C103" s="261">
        <v>1</v>
      </c>
      <c r="D103" s="878">
        <f>'ToT (Intake Form)'!C33</f>
        <v>4</v>
      </c>
      <c r="E103" s="869"/>
      <c r="F103" s="869"/>
      <c r="G103" s="869"/>
      <c r="H103" s="869"/>
      <c r="I103" s="869"/>
      <c r="J103" s="869"/>
      <c r="K103" s="869"/>
      <c r="L103" s="869"/>
      <c r="M103" s="869"/>
    </row>
    <row r="104" ht="14.25" customHeight="1" spans="1:13" x14ac:dyDescent="0.25">
      <c r="A104" s="869"/>
      <c r="B104" s="879" t="str">
        <f>B102</f>
        <v>Dome Small</v>
      </c>
      <c r="C104" s="880">
        <v>40000</v>
      </c>
      <c r="D104" s="880">
        <f>D103*C104</f>
        <v>160000</v>
      </c>
      <c r="E104" s="869"/>
      <c r="F104" s="869"/>
      <c r="G104" s="869"/>
      <c r="H104" s="869"/>
      <c r="I104" s="869"/>
      <c r="J104" s="869"/>
      <c r="K104" s="869"/>
      <c r="L104" s="869"/>
      <c r="M104" s="869"/>
    </row>
    <row r="105" ht="14.25" customHeight="1" spans="1:13" x14ac:dyDescent="0.25">
      <c r="A105" s="869"/>
      <c r="B105" s="881" t="s">
        <v>1223</v>
      </c>
      <c r="C105" s="880">
        <f>SUM(C106:C114)</f>
        <v>45700</v>
      </c>
      <c r="D105" s="880">
        <f>SUM(D106:D114)</f>
        <v>182800</v>
      </c>
      <c r="E105" s="869"/>
      <c r="F105" s="869"/>
      <c r="G105" s="869"/>
      <c r="H105" s="869"/>
      <c r="I105" s="869"/>
      <c r="J105" s="869"/>
      <c r="K105" s="869"/>
      <c r="L105" s="869"/>
      <c r="M105" s="869"/>
    </row>
    <row r="106" ht="14.25" customHeight="1" spans="1:13" x14ac:dyDescent="0.25">
      <c r="A106" s="869"/>
      <c r="B106" s="882" t="s">
        <v>1224</v>
      </c>
      <c r="C106" s="870">
        <f>45*900</f>
        <v>40500</v>
      </c>
      <c r="D106" s="870">
        <f>D103*C106</f>
        <v>162000</v>
      </c>
      <c r="E106" s="869"/>
      <c r="F106" s="869"/>
      <c r="G106" s="869"/>
      <c r="H106" s="869"/>
      <c r="I106" s="869"/>
      <c r="J106" s="869"/>
      <c r="K106" s="869"/>
      <c r="L106" s="869"/>
      <c r="M106" s="869"/>
    </row>
    <row r="107" ht="14.25" customHeight="1" spans="1:13" x14ac:dyDescent="0.25">
      <c r="A107" s="869"/>
      <c r="B107" s="882" t="s">
        <v>1225</v>
      </c>
      <c r="C107" s="870">
        <v>3000</v>
      </c>
      <c r="D107" s="870">
        <f>D103*C107</f>
        <v>12000</v>
      </c>
      <c r="E107" s="869"/>
      <c r="F107" s="869"/>
      <c r="G107" s="869"/>
      <c r="H107" s="869"/>
      <c r="I107" s="869"/>
      <c r="J107" s="869"/>
      <c r="K107" s="869"/>
      <c r="L107" s="869"/>
      <c r="M107" s="869"/>
    </row>
    <row r="108" ht="14.25" customHeight="1" spans="1:13" x14ac:dyDescent="0.25">
      <c r="A108" s="869"/>
      <c r="B108" s="882" t="s">
        <v>1226</v>
      </c>
      <c r="C108" s="870">
        <v>1000</v>
      </c>
      <c r="D108" s="870">
        <f>D103*C108</f>
        <v>4000</v>
      </c>
      <c r="E108" s="869"/>
      <c r="F108" s="869"/>
      <c r="G108" s="869"/>
      <c r="H108" s="869"/>
      <c r="I108" s="869"/>
      <c r="J108" s="869"/>
      <c r="K108" s="869"/>
      <c r="L108" s="869"/>
      <c r="M108" s="869"/>
    </row>
    <row r="109" ht="14.25" customHeight="1" spans="1:13" x14ac:dyDescent="0.25">
      <c r="A109" s="869"/>
      <c r="B109" s="882" t="s">
        <v>1227</v>
      </c>
      <c r="C109" s="870">
        <v>500</v>
      </c>
      <c r="D109" s="870">
        <f>D103*C109</f>
        <v>2000</v>
      </c>
      <c r="E109" s="869"/>
      <c r="F109" s="869"/>
      <c r="G109" s="869"/>
      <c r="H109" s="869"/>
      <c r="I109" s="869"/>
      <c r="J109" s="869"/>
      <c r="K109" s="869"/>
      <c r="L109" s="869"/>
      <c r="M109" s="869"/>
    </row>
    <row r="110" ht="14.25" customHeight="1" spans="1:13" x14ac:dyDescent="0.25">
      <c r="A110" s="869"/>
      <c r="B110" s="883" t="s">
        <v>1228</v>
      </c>
      <c r="C110" s="884">
        <v>400</v>
      </c>
      <c r="D110" s="884">
        <f>D103*C110</f>
        <v>1600</v>
      </c>
      <c r="E110" s="869"/>
      <c r="F110" s="869"/>
      <c r="G110" s="869"/>
      <c r="H110" s="869"/>
      <c r="I110" s="869"/>
      <c r="J110" s="869"/>
      <c r="K110" s="869"/>
      <c r="L110" s="869"/>
      <c r="M110" s="869"/>
    </row>
    <row r="111" ht="14.25" customHeight="1" spans="1:13" x14ac:dyDescent="0.25">
      <c r="A111" s="869"/>
      <c r="B111" s="883" t="s">
        <v>1229</v>
      </c>
      <c r="C111" s="884">
        <v>300</v>
      </c>
      <c r="D111" s="884">
        <f>D103*C111</f>
        <v>1200</v>
      </c>
      <c r="E111" s="869"/>
      <c r="F111" s="869"/>
      <c r="G111" s="869"/>
      <c r="H111" s="869"/>
      <c r="I111" s="869"/>
      <c r="J111" s="869"/>
      <c r="K111" s="869"/>
      <c r="L111" s="869"/>
      <c r="M111" s="869"/>
    </row>
    <row r="112" ht="14.25" customHeight="1" spans="1:13" x14ac:dyDescent="0.25">
      <c r="A112" s="869"/>
      <c r="B112" s="886"/>
      <c r="C112" s="886"/>
      <c r="D112" s="884">
        <f>D103*C112</f>
        <v>0</v>
      </c>
      <c r="E112" s="869"/>
      <c r="F112" s="869"/>
      <c r="G112" s="869"/>
      <c r="H112" s="869"/>
      <c r="I112" s="869"/>
      <c r="J112" s="869"/>
      <c r="K112" s="869"/>
      <c r="L112" s="869"/>
      <c r="M112" s="869"/>
    </row>
    <row r="113" ht="14.25" customHeight="1" spans="1:13" x14ac:dyDescent="0.25">
      <c r="A113" s="869"/>
      <c r="B113" s="886"/>
      <c r="C113" s="886"/>
      <c r="D113" s="884">
        <f>D103*C113</f>
        <v>0</v>
      </c>
      <c r="E113" s="869"/>
      <c r="F113" s="869"/>
      <c r="G113" s="869"/>
      <c r="H113" s="869"/>
      <c r="I113" s="869"/>
      <c r="J113" s="869"/>
      <c r="K113" s="869"/>
      <c r="L113" s="869"/>
      <c r="M113" s="869"/>
    </row>
    <row r="114" ht="14.25" customHeight="1" spans="1:13" x14ac:dyDescent="0.25">
      <c r="A114" s="869"/>
      <c r="B114" s="886"/>
      <c r="C114" s="886"/>
      <c r="D114" s="884">
        <f>D103*C114</f>
        <v>0</v>
      </c>
      <c r="E114" s="869"/>
      <c r="F114" s="869"/>
      <c r="G114" s="869"/>
      <c r="H114" s="869"/>
      <c r="I114" s="869"/>
      <c r="J114" s="869"/>
      <c r="K114" s="869"/>
      <c r="L114" s="869"/>
      <c r="M114" s="869"/>
    </row>
    <row r="115" ht="14.25" customHeight="1" spans="1:13" x14ac:dyDescent="0.25">
      <c r="A115" s="869"/>
      <c r="B115" s="887" t="s">
        <v>1230</v>
      </c>
      <c r="C115" s="888">
        <f>SUM(C116:C128)</f>
        <v>34900</v>
      </c>
      <c r="D115" s="888">
        <f>SUM(D116:D128)</f>
        <v>139600</v>
      </c>
      <c r="E115" s="869"/>
      <c r="F115" s="869"/>
      <c r="G115" s="869"/>
      <c r="H115" s="869"/>
      <c r="I115" s="869"/>
      <c r="J115" s="869"/>
      <c r="K115" s="869"/>
      <c r="L115" s="869"/>
      <c r="M115" s="869"/>
    </row>
    <row r="116" ht="14.25" customHeight="1" spans="1:13" x14ac:dyDescent="0.25">
      <c r="A116" s="869"/>
      <c r="B116" s="883" t="s">
        <v>1231</v>
      </c>
      <c r="C116" s="884">
        <v>15000</v>
      </c>
      <c r="D116" s="884">
        <f>D103*C116</f>
        <v>60000</v>
      </c>
      <c r="E116" s="869"/>
      <c r="F116" s="869"/>
      <c r="G116" s="869"/>
      <c r="H116" s="869"/>
      <c r="I116" s="869"/>
      <c r="J116" s="869"/>
      <c r="K116" s="869"/>
      <c r="L116" s="869"/>
      <c r="M116" s="869"/>
    </row>
    <row r="117" ht="14.25" customHeight="1" spans="1:13" x14ac:dyDescent="0.25">
      <c r="A117" s="869"/>
      <c r="B117" s="889" t="s">
        <v>1232</v>
      </c>
      <c r="C117" s="890">
        <v>12000</v>
      </c>
      <c r="D117" s="884">
        <f>D103*C117</f>
        <v>48000</v>
      </c>
      <c r="E117" s="869"/>
      <c r="F117" s="869"/>
      <c r="G117" s="869"/>
      <c r="H117" s="869"/>
      <c r="I117" s="869"/>
      <c r="J117" s="869"/>
      <c r="K117" s="869"/>
      <c r="L117" s="869"/>
      <c r="M117" s="869"/>
    </row>
    <row r="118" ht="14.25" customHeight="1" spans="1:13" x14ac:dyDescent="0.25">
      <c r="A118" s="869"/>
      <c r="B118" s="891" t="s">
        <v>1233</v>
      </c>
      <c r="C118" s="892">
        <v>4000</v>
      </c>
      <c r="D118" s="884">
        <f>D103*C118</f>
        <v>16000</v>
      </c>
      <c r="E118" s="869"/>
      <c r="F118" s="869"/>
      <c r="G118" s="869"/>
      <c r="H118" s="869"/>
      <c r="I118" s="869"/>
      <c r="J118" s="869"/>
      <c r="K118" s="869"/>
      <c r="L118" s="869"/>
      <c r="M118" s="869"/>
    </row>
    <row r="119" ht="14.25" customHeight="1" spans="1:13" x14ac:dyDescent="0.25">
      <c r="A119" s="869"/>
      <c r="B119" s="883" t="s">
        <v>1234</v>
      </c>
      <c r="C119" s="884">
        <v>1500</v>
      </c>
      <c r="D119" s="884">
        <f>D103*C119</f>
        <v>6000</v>
      </c>
      <c r="E119" s="869"/>
      <c r="F119" s="869"/>
      <c r="G119" s="869"/>
      <c r="H119" s="869"/>
      <c r="I119" s="869"/>
      <c r="J119" s="869"/>
      <c r="K119" s="869"/>
      <c r="L119" s="869"/>
      <c r="M119" s="869"/>
    </row>
    <row r="120" ht="14.25" customHeight="1" spans="1:13" x14ac:dyDescent="0.25">
      <c r="A120" s="869"/>
      <c r="B120" s="883" t="s">
        <v>1235</v>
      </c>
      <c r="C120" s="884">
        <v>500</v>
      </c>
      <c r="D120" s="884">
        <f>D103*C120</f>
        <v>2000</v>
      </c>
      <c r="E120" s="869"/>
      <c r="F120" s="869"/>
      <c r="G120" s="869"/>
      <c r="H120" s="869"/>
      <c r="I120" s="869"/>
      <c r="J120" s="869"/>
      <c r="K120" s="869"/>
      <c r="L120" s="869"/>
      <c r="M120" s="869"/>
    </row>
    <row r="121" ht="14.25" customHeight="1" spans="1:13" x14ac:dyDescent="0.25">
      <c r="A121" s="869"/>
      <c r="B121" s="883" t="s">
        <v>1236</v>
      </c>
      <c r="C121" s="884">
        <v>500</v>
      </c>
      <c r="D121" s="884">
        <f>D103*C121</f>
        <v>2000</v>
      </c>
      <c r="E121" s="869"/>
      <c r="F121" s="869"/>
      <c r="G121" s="869"/>
      <c r="H121" s="869"/>
      <c r="I121" s="869"/>
      <c r="J121" s="869"/>
      <c r="K121" s="869"/>
      <c r="L121" s="869"/>
      <c r="M121" s="869"/>
    </row>
    <row r="122" ht="14.25" customHeight="1" spans="1:13" x14ac:dyDescent="0.25">
      <c r="A122" s="869"/>
      <c r="B122" s="883" t="s">
        <v>1237</v>
      </c>
      <c r="C122" s="884">
        <v>400</v>
      </c>
      <c r="D122" s="884">
        <f>D103*C122</f>
        <v>1600</v>
      </c>
      <c r="E122" s="869"/>
      <c r="F122" s="869"/>
      <c r="G122" s="869"/>
      <c r="H122" s="869"/>
      <c r="I122" s="869"/>
      <c r="J122" s="869"/>
      <c r="K122" s="869"/>
      <c r="L122" s="869"/>
      <c r="M122" s="869"/>
    </row>
    <row r="123" ht="14.25" customHeight="1" spans="1:13" x14ac:dyDescent="0.25">
      <c r="A123" s="869"/>
      <c r="B123" s="886"/>
      <c r="C123" s="886"/>
      <c r="D123" s="884">
        <f>D103*C123</f>
        <v>0</v>
      </c>
      <c r="E123" s="869"/>
      <c r="F123" s="869"/>
      <c r="G123" s="869"/>
      <c r="H123" s="869"/>
      <c r="I123" s="869"/>
      <c r="J123" s="869"/>
      <c r="K123" s="869"/>
      <c r="L123" s="869"/>
      <c r="M123" s="869"/>
    </row>
    <row r="124" ht="14.25" customHeight="1" spans="1:13" x14ac:dyDescent="0.25">
      <c r="A124" s="869"/>
      <c r="B124" s="886"/>
      <c r="C124" s="886"/>
      <c r="D124" s="884">
        <f>D103*C124</f>
        <v>0</v>
      </c>
      <c r="E124" s="869"/>
      <c r="F124" s="869"/>
      <c r="G124" s="869"/>
      <c r="H124" s="869"/>
      <c r="I124" s="869"/>
      <c r="J124" s="869"/>
      <c r="K124" s="869"/>
      <c r="L124" s="869"/>
      <c r="M124" s="869"/>
    </row>
    <row r="125" ht="14.25" customHeight="1" spans="1:13" x14ac:dyDescent="0.25">
      <c r="A125" s="869"/>
      <c r="B125" s="883"/>
      <c r="C125" s="884"/>
      <c r="D125" s="884">
        <f>D103*C125</f>
        <v>0</v>
      </c>
      <c r="E125" s="869"/>
      <c r="F125" s="869"/>
      <c r="G125" s="869"/>
      <c r="H125" s="869"/>
      <c r="I125" s="869"/>
      <c r="J125" s="869"/>
      <c r="K125" s="869"/>
      <c r="L125" s="869"/>
      <c r="M125" s="869"/>
    </row>
    <row r="126" ht="14.25" customHeight="1" spans="1:13" x14ac:dyDescent="0.25">
      <c r="A126" s="869"/>
      <c r="B126" s="883"/>
      <c r="C126" s="884"/>
      <c r="D126" s="884">
        <f>D103*C126</f>
        <v>0</v>
      </c>
      <c r="E126" s="869"/>
      <c r="F126" s="869"/>
      <c r="G126" s="869"/>
      <c r="H126" s="869"/>
      <c r="I126" s="869"/>
      <c r="J126" s="869"/>
      <c r="K126" s="869"/>
      <c r="L126" s="869"/>
      <c r="M126" s="869"/>
    </row>
    <row r="127" ht="14.25" customHeight="1" spans="1:13" x14ac:dyDescent="0.25">
      <c r="A127" s="869"/>
      <c r="B127" s="882"/>
      <c r="C127" s="870"/>
      <c r="D127" s="870">
        <f>D103*C127</f>
        <v>0</v>
      </c>
      <c r="E127" s="869"/>
      <c r="F127" s="869"/>
      <c r="G127" s="869"/>
      <c r="H127" s="869"/>
      <c r="I127" s="869"/>
      <c r="J127" s="869"/>
      <c r="K127" s="869"/>
      <c r="L127" s="869"/>
      <c r="M127" s="869"/>
    </row>
    <row r="128" ht="14.25" customHeight="1" spans="1:13" x14ac:dyDescent="0.25">
      <c r="A128" s="869"/>
      <c r="B128" s="893" t="s">
        <v>1238</v>
      </c>
      <c r="C128" s="894">
        <v>1000</v>
      </c>
      <c r="D128" s="895">
        <f>D103*C128</f>
        <v>4000</v>
      </c>
      <c r="E128" s="869"/>
      <c r="F128" s="869"/>
      <c r="G128" s="869"/>
      <c r="H128" s="869"/>
      <c r="I128" s="869"/>
      <c r="J128" s="869"/>
      <c r="K128" s="869"/>
      <c r="L128" s="869"/>
      <c r="M128" s="869"/>
    </row>
    <row r="129" ht="14.25" customHeight="1" spans="1:13" x14ac:dyDescent="0.25">
      <c r="A129" s="869"/>
      <c r="B129" s="885" t="s">
        <v>1222</v>
      </c>
      <c r="C129" s="880">
        <f>C115+C105+C104</f>
        <v>120600</v>
      </c>
      <c r="D129" s="880">
        <f>D115+D105+D104</f>
        <v>482400</v>
      </c>
      <c r="E129" s="869"/>
      <c r="F129" s="869"/>
      <c r="G129" s="869"/>
      <c r="H129" s="869"/>
      <c r="I129" s="869"/>
      <c r="J129" s="869"/>
      <c r="K129" s="869"/>
      <c r="L129" s="869"/>
      <c r="M129" s="869"/>
    </row>
    <row r="130" ht="14.25" customHeight="1" spans="1:13" x14ac:dyDescent="0.25">
      <c r="A130" s="869"/>
      <c r="B130" s="869"/>
      <c r="C130" s="870"/>
      <c r="D130" s="870"/>
      <c r="E130" s="869"/>
      <c r="F130" s="869"/>
      <c r="G130" s="869"/>
      <c r="H130" s="869"/>
      <c r="I130" s="869"/>
      <c r="J130" s="869"/>
      <c r="K130" s="869"/>
      <c r="L130" s="869"/>
      <c r="M130" s="869"/>
    </row>
    <row r="131" ht="14.25" customHeight="1" spans="1:13" x14ac:dyDescent="0.25">
      <c r="A131" s="869"/>
      <c r="B131" s="869"/>
      <c r="C131" s="870"/>
      <c r="D131" s="870"/>
      <c r="E131" s="869"/>
      <c r="F131" s="869"/>
      <c r="G131" s="869"/>
      <c r="H131" s="869"/>
      <c r="I131" s="869"/>
      <c r="J131" s="869"/>
      <c r="K131" s="869"/>
      <c r="L131" s="869"/>
      <c r="M131" s="869"/>
    </row>
    <row r="132" ht="14.25" customHeight="1" spans="1:13" x14ac:dyDescent="0.25">
      <c r="A132" s="869"/>
      <c r="B132" s="875" t="str">
        <f>'ToT (Intake Form)'!C35</f>
        <v>Safari Tent Large </v>
      </c>
      <c r="C132" s="876" t="s">
        <v>1221</v>
      </c>
      <c r="D132" s="876" t="s">
        <v>304</v>
      </c>
      <c r="E132" s="869"/>
      <c r="F132" s="869"/>
      <c r="G132" s="869"/>
      <c r="H132" s="869"/>
      <c r="I132" s="869"/>
      <c r="J132" s="869"/>
      <c r="K132" s="869"/>
      <c r="L132" s="869"/>
      <c r="M132" s="869"/>
    </row>
    <row r="133" ht="14.25" customHeight="1" spans="1:13" x14ac:dyDescent="0.25">
      <c r="A133" s="869"/>
      <c r="B133" s="877" t="s">
        <v>904</v>
      </c>
      <c r="C133" s="261">
        <v>1</v>
      </c>
      <c r="D133" s="878">
        <f>'ToT (Intake Form)'!C36</f>
        <v>3</v>
      </c>
      <c r="E133" s="869"/>
      <c r="F133" s="869"/>
      <c r="G133" s="869"/>
      <c r="H133" s="869"/>
      <c r="I133" s="869"/>
      <c r="J133" s="869"/>
      <c r="K133" s="869"/>
      <c r="L133" s="869"/>
      <c r="M133" s="869"/>
    </row>
    <row r="134" ht="14.25" customHeight="1" spans="1:13" x14ac:dyDescent="0.25">
      <c r="A134" s="869"/>
      <c r="B134" s="879" t="str">
        <f>B132</f>
        <v>Safari Tent Large </v>
      </c>
      <c r="C134" s="880">
        <v>30000</v>
      </c>
      <c r="D134" s="880">
        <f>D133*C134</f>
        <v>90000</v>
      </c>
      <c r="E134" s="869"/>
      <c r="F134" s="869"/>
      <c r="G134" s="869"/>
      <c r="H134" s="869"/>
      <c r="I134" s="869"/>
      <c r="J134" s="869"/>
      <c r="K134" s="869"/>
      <c r="L134" s="869"/>
      <c r="M134" s="869"/>
    </row>
    <row r="135" ht="14.25" customHeight="1" spans="1:13" x14ac:dyDescent="0.25">
      <c r="A135" s="869"/>
      <c r="B135" s="881" t="s">
        <v>1223</v>
      </c>
      <c r="C135" s="880">
        <f>SUM(C136:C144)</f>
        <v>45700</v>
      </c>
      <c r="D135" s="880">
        <f>SUM(D136:D144)</f>
        <v>137100</v>
      </c>
      <c r="E135" s="869"/>
      <c r="F135" s="869"/>
      <c r="G135" s="869"/>
      <c r="H135" s="869"/>
      <c r="I135" s="869"/>
      <c r="J135" s="869"/>
      <c r="K135" s="869"/>
      <c r="L135" s="869"/>
      <c r="M135" s="869"/>
    </row>
    <row r="136" ht="14.25" customHeight="1" spans="1:13" x14ac:dyDescent="0.25">
      <c r="A136" s="869"/>
      <c r="B136" s="882" t="s">
        <v>1224</v>
      </c>
      <c r="C136" s="870">
        <f>45*900</f>
        <v>40500</v>
      </c>
      <c r="D136" s="870">
        <f>D133*C136</f>
        <v>121500</v>
      </c>
      <c r="E136" s="869"/>
      <c r="F136" s="869"/>
      <c r="G136" s="869"/>
      <c r="H136" s="869"/>
      <c r="I136" s="869"/>
      <c r="J136" s="869"/>
      <c r="K136" s="869"/>
      <c r="L136" s="869"/>
      <c r="M136" s="869"/>
    </row>
    <row r="137" ht="14.25" customHeight="1" spans="1:13" x14ac:dyDescent="0.25">
      <c r="A137" s="869"/>
      <c r="B137" s="882" t="s">
        <v>1225</v>
      </c>
      <c r="C137" s="870">
        <v>3000</v>
      </c>
      <c r="D137" s="870">
        <f>D133*C137</f>
        <v>9000</v>
      </c>
      <c r="E137" s="869"/>
      <c r="F137" s="869"/>
      <c r="G137" s="869"/>
      <c r="H137" s="869"/>
      <c r="I137" s="869"/>
      <c r="J137" s="869"/>
      <c r="K137" s="869"/>
      <c r="L137" s="869"/>
      <c r="M137" s="869"/>
    </row>
    <row r="138" ht="14.25" customHeight="1" spans="1:13" x14ac:dyDescent="0.25">
      <c r="A138" s="869"/>
      <c r="B138" s="882" t="s">
        <v>1226</v>
      </c>
      <c r="C138" s="870">
        <v>1000</v>
      </c>
      <c r="D138" s="870">
        <f>D133*C138</f>
        <v>3000</v>
      </c>
      <c r="E138" s="869"/>
      <c r="F138" s="869"/>
      <c r="G138" s="869"/>
      <c r="H138" s="869"/>
      <c r="I138" s="869"/>
      <c r="J138" s="869"/>
      <c r="K138" s="869"/>
      <c r="L138" s="869"/>
      <c r="M138" s="869"/>
    </row>
    <row r="139" ht="14.25" customHeight="1" spans="1:13" x14ac:dyDescent="0.25">
      <c r="A139" s="869"/>
      <c r="B139" s="882" t="s">
        <v>1227</v>
      </c>
      <c r="C139" s="870">
        <v>500</v>
      </c>
      <c r="D139" s="870">
        <f>D133*C139</f>
        <v>1500</v>
      </c>
      <c r="E139" s="869"/>
      <c r="F139" s="869"/>
      <c r="G139" s="869"/>
      <c r="H139" s="869"/>
      <c r="I139" s="869"/>
      <c r="J139" s="869"/>
      <c r="K139" s="869"/>
      <c r="L139" s="869"/>
      <c r="M139" s="869"/>
    </row>
    <row r="140" ht="14.25" customHeight="1" spans="1:13" x14ac:dyDescent="0.25">
      <c r="A140" s="869"/>
      <c r="B140" s="883" t="s">
        <v>1228</v>
      </c>
      <c r="C140" s="884">
        <v>400</v>
      </c>
      <c r="D140" s="884">
        <f>D133*C140</f>
        <v>1200</v>
      </c>
      <c r="E140" s="869"/>
      <c r="F140" s="869"/>
      <c r="G140" s="869"/>
      <c r="H140" s="869"/>
      <c r="I140" s="869"/>
      <c r="J140" s="869"/>
      <c r="K140" s="869"/>
      <c r="L140" s="869"/>
      <c r="M140" s="869"/>
    </row>
    <row r="141" ht="14.25" customHeight="1" spans="1:13" x14ac:dyDescent="0.25">
      <c r="A141" s="869"/>
      <c r="B141" s="883" t="s">
        <v>1229</v>
      </c>
      <c r="C141" s="884">
        <v>300</v>
      </c>
      <c r="D141" s="884">
        <f>D133*C141</f>
        <v>900</v>
      </c>
      <c r="E141" s="869"/>
      <c r="F141" s="869"/>
      <c r="G141" s="869"/>
      <c r="H141" s="869"/>
      <c r="I141" s="869"/>
      <c r="J141" s="869"/>
      <c r="K141" s="869"/>
      <c r="L141" s="869"/>
      <c r="M141" s="869"/>
    </row>
    <row r="142" ht="14.25" customHeight="1" spans="1:13" x14ac:dyDescent="0.25">
      <c r="A142" s="869"/>
      <c r="B142" s="886"/>
      <c r="C142" s="886"/>
      <c r="D142" s="884">
        <f>D133*C142</f>
        <v>0</v>
      </c>
      <c r="E142" s="869"/>
      <c r="F142" s="869"/>
      <c r="G142" s="869"/>
      <c r="H142" s="869"/>
      <c r="I142" s="869"/>
      <c r="J142" s="869"/>
      <c r="K142" s="869"/>
      <c r="L142" s="869"/>
      <c r="M142" s="869"/>
    </row>
    <row r="143" ht="14.25" customHeight="1" spans="1:13" x14ac:dyDescent="0.25">
      <c r="A143" s="869"/>
      <c r="B143" s="886"/>
      <c r="C143" s="886"/>
      <c r="D143" s="884">
        <f>D133*C143</f>
        <v>0</v>
      </c>
      <c r="E143" s="869"/>
      <c r="F143" s="869"/>
      <c r="G143" s="869"/>
      <c r="H143" s="869"/>
      <c r="I143" s="869"/>
      <c r="J143" s="869"/>
      <c r="K143" s="869"/>
      <c r="L143" s="869"/>
      <c r="M143" s="869"/>
    </row>
    <row r="144" ht="14.25" customHeight="1" spans="1:13" x14ac:dyDescent="0.25">
      <c r="A144" s="869"/>
      <c r="B144" s="886"/>
      <c r="C144" s="886"/>
      <c r="D144" s="884">
        <f>D133*C144</f>
        <v>0</v>
      </c>
      <c r="E144" s="869"/>
      <c r="F144" s="869"/>
      <c r="G144" s="869"/>
      <c r="H144" s="869"/>
      <c r="I144" s="869"/>
      <c r="J144" s="869"/>
      <c r="K144" s="869"/>
      <c r="L144" s="869"/>
      <c r="M144" s="869"/>
    </row>
    <row r="145" ht="14.25" customHeight="1" spans="1:13" x14ac:dyDescent="0.25">
      <c r="A145" s="869"/>
      <c r="B145" s="887" t="s">
        <v>1230</v>
      </c>
      <c r="C145" s="888">
        <f>SUM(C146:C158)</f>
        <v>34900</v>
      </c>
      <c r="D145" s="888">
        <f>SUM(D146:D158)</f>
        <v>104700</v>
      </c>
      <c r="E145" s="869"/>
      <c r="F145" s="869"/>
      <c r="G145" s="869"/>
      <c r="H145" s="869"/>
      <c r="I145" s="869"/>
      <c r="J145" s="869"/>
      <c r="K145" s="869"/>
      <c r="L145" s="869"/>
      <c r="M145" s="869"/>
    </row>
    <row r="146" ht="14.25" customHeight="1" spans="1:13" x14ac:dyDescent="0.25">
      <c r="A146" s="869"/>
      <c r="B146" s="883" t="s">
        <v>1231</v>
      </c>
      <c r="C146" s="884">
        <v>15000</v>
      </c>
      <c r="D146" s="884">
        <f>D133*C146</f>
        <v>45000</v>
      </c>
      <c r="E146" s="869"/>
      <c r="F146" s="869"/>
      <c r="G146" s="869"/>
      <c r="H146" s="869"/>
      <c r="I146" s="869"/>
      <c r="J146" s="869"/>
      <c r="K146" s="869"/>
      <c r="L146" s="869"/>
      <c r="M146" s="869"/>
    </row>
    <row r="147" ht="14.25" customHeight="1" spans="1:13" x14ac:dyDescent="0.25">
      <c r="A147" s="869"/>
      <c r="B147" s="889" t="s">
        <v>1232</v>
      </c>
      <c r="C147" s="890">
        <v>12000</v>
      </c>
      <c r="D147" s="884">
        <f>D133*C147</f>
        <v>36000</v>
      </c>
      <c r="E147" s="869"/>
      <c r="F147" s="869"/>
      <c r="G147" s="869"/>
      <c r="H147" s="869"/>
      <c r="I147" s="869"/>
      <c r="J147" s="869"/>
      <c r="K147" s="869"/>
      <c r="L147" s="869"/>
      <c r="M147" s="869"/>
    </row>
    <row r="148" ht="14.25" customHeight="1" spans="1:13" x14ac:dyDescent="0.25">
      <c r="A148" s="869"/>
      <c r="B148" s="891" t="s">
        <v>1233</v>
      </c>
      <c r="C148" s="892">
        <v>4000</v>
      </c>
      <c r="D148" s="884">
        <f>D133*C148</f>
        <v>12000</v>
      </c>
      <c r="E148" s="869"/>
      <c r="F148" s="869"/>
      <c r="G148" s="869"/>
      <c r="H148" s="869"/>
      <c r="I148" s="869"/>
      <c r="J148" s="869"/>
      <c r="K148" s="869"/>
      <c r="L148" s="869"/>
      <c r="M148" s="869"/>
    </row>
    <row r="149" ht="14.25" customHeight="1" spans="1:13" x14ac:dyDescent="0.25">
      <c r="A149" s="869"/>
      <c r="B149" s="883" t="s">
        <v>1234</v>
      </c>
      <c r="C149" s="884">
        <v>1500</v>
      </c>
      <c r="D149" s="884">
        <f>D133*C149</f>
        <v>4500</v>
      </c>
      <c r="E149" s="869"/>
      <c r="F149" s="869"/>
      <c r="G149" s="869"/>
      <c r="H149" s="869"/>
      <c r="I149" s="869"/>
      <c r="J149" s="869"/>
      <c r="K149" s="869"/>
      <c r="L149" s="869"/>
      <c r="M149" s="869"/>
    </row>
    <row r="150" ht="14.25" customHeight="1" spans="1:13" x14ac:dyDescent="0.25">
      <c r="A150" s="869"/>
      <c r="B150" s="883" t="s">
        <v>1235</v>
      </c>
      <c r="C150" s="884">
        <v>500</v>
      </c>
      <c r="D150" s="884">
        <f>D133*C150</f>
        <v>1500</v>
      </c>
      <c r="E150" s="869"/>
      <c r="F150" s="869"/>
      <c r="G150" s="869"/>
      <c r="H150" s="869"/>
      <c r="I150" s="869"/>
      <c r="J150" s="869"/>
      <c r="K150" s="869"/>
      <c r="L150" s="869"/>
      <c r="M150" s="869"/>
    </row>
    <row r="151" ht="14.25" customHeight="1" spans="1:13" x14ac:dyDescent="0.25">
      <c r="A151" s="869"/>
      <c r="B151" s="883" t="s">
        <v>1236</v>
      </c>
      <c r="C151" s="884">
        <v>500</v>
      </c>
      <c r="D151" s="884">
        <f>D133*C151</f>
        <v>1500</v>
      </c>
      <c r="E151" s="869"/>
      <c r="F151" s="869"/>
      <c r="G151" s="869"/>
      <c r="H151" s="869"/>
      <c r="I151" s="869"/>
      <c r="J151" s="869"/>
      <c r="K151" s="869"/>
      <c r="L151" s="869"/>
      <c r="M151" s="869"/>
    </row>
    <row r="152" ht="14.25" customHeight="1" spans="1:13" x14ac:dyDescent="0.25">
      <c r="A152" s="869"/>
      <c r="B152" s="883" t="s">
        <v>1237</v>
      </c>
      <c r="C152" s="884">
        <v>400</v>
      </c>
      <c r="D152" s="884">
        <f>D133*C152</f>
        <v>1200</v>
      </c>
      <c r="E152" s="869"/>
      <c r="F152" s="869"/>
      <c r="G152" s="869"/>
      <c r="H152" s="869"/>
      <c r="I152" s="869"/>
      <c r="J152" s="869"/>
      <c r="K152" s="869"/>
      <c r="L152" s="869"/>
      <c r="M152" s="869"/>
    </row>
    <row r="153" ht="14.25" customHeight="1" spans="1:13" x14ac:dyDescent="0.25">
      <c r="A153" s="869"/>
      <c r="B153" s="886"/>
      <c r="C153" s="886"/>
      <c r="D153" s="884">
        <f>D133*C153</f>
        <v>0</v>
      </c>
      <c r="E153" s="869"/>
      <c r="F153" s="869"/>
      <c r="G153" s="869"/>
      <c r="H153" s="869"/>
      <c r="I153" s="869"/>
      <c r="J153" s="869"/>
      <c r="K153" s="869"/>
      <c r="L153" s="869"/>
      <c r="M153" s="869"/>
    </row>
    <row r="154" ht="14.25" customHeight="1" spans="1:13" x14ac:dyDescent="0.25">
      <c r="A154" s="869"/>
      <c r="B154" s="886"/>
      <c r="C154" s="886"/>
      <c r="D154" s="884">
        <f>D133*C154</f>
        <v>0</v>
      </c>
      <c r="E154" s="869"/>
      <c r="F154" s="869"/>
      <c r="G154" s="869"/>
      <c r="H154" s="869"/>
      <c r="I154" s="869"/>
      <c r="J154" s="869"/>
      <c r="K154" s="869"/>
      <c r="L154" s="869"/>
      <c r="M154" s="869"/>
    </row>
    <row r="155" ht="14.25" customHeight="1" spans="1:13" x14ac:dyDescent="0.25">
      <c r="A155" s="869"/>
      <c r="B155" s="883"/>
      <c r="C155" s="884"/>
      <c r="D155" s="884">
        <f>D133*C155</f>
        <v>0</v>
      </c>
      <c r="E155" s="869"/>
      <c r="F155" s="869"/>
      <c r="G155" s="869"/>
      <c r="H155" s="869"/>
      <c r="I155" s="869"/>
      <c r="J155" s="869"/>
      <c r="K155" s="869"/>
      <c r="L155" s="869"/>
      <c r="M155" s="869"/>
    </row>
    <row r="156" ht="14.25" customHeight="1" spans="1:13" x14ac:dyDescent="0.25">
      <c r="A156" s="869"/>
      <c r="B156" s="883"/>
      <c r="C156" s="884"/>
      <c r="D156" s="884">
        <f>D133*C156</f>
        <v>0</v>
      </c>
      <c r="E156" s="869"/>
      <c r="F156" s="869"/>
      <c r="G156" s="869"/>
      <c r="H156" s="869"/>
      <c r="I156" s="869"/>
      <c r="J156" s="869"/>
      <c r="K156" s="869"/>
      <c r="L156" s="869"/>
      <c r="M156" s="869"/>
    </row>
    <row r="157" ht="14.25" customHeight="1" spans="1:13" x14ac:dyDescent="0.25">
      <c r="A157" s="869"/>
      <c r="B157" s="882"/>
      <c r="C157" s="870"/>
      <c r="D157" s="870">
        <f>D133*C157</f>
        <v>0</v>
      </c>
      <c r="E157" s="869"/>
      <c r="F157" s="869"/>
      <c r="G157" s="869"/>
      <c r="H157" s="869"/>
      <c r="I157" s="869"/>
      <c r="J157" s="869"/>
      <c r="K157" s="869"/>
      <c r="L157" s="869"/>
      <c r="M157" s="869"/>
    </row>
    <row r="158" ht="14.25" customHeight="1" spans="1:13" x14ac:dyDescent="0.25">
      <c r="A158" s="869"/>
      <c r="B158" s="893" t="s">
        <v>1238</v>
      </c>
      <c r="C158" s="894">
        <v>1000</v>
      </c>
      <c r="D158" s="895">
        <f>D133*C158</f>
        <v>3000</v>
      </c>
      <c r="E158" s="869"/>
      <c r="F158" s="869"/>
      <c r="G158" s="869"/>
      <c r="H158" s="869"/>
      <c r="I158" s="869"/>
      <c r="J158" s="869"/>
      <c r="K158" s="869"/>
      <c r="L158" s="869"/>
      <c r="M158" s="869"/>
    </row>
    <row r="159" ht="14.25" customHeight="1" spans="1:13" x14ac:dyDescent="0.25">
      <c r="A159" s="869"/>
      <c r="B159" s="885" t="s">
        <v>1222</v>
      </c>
      <c r="C159" s="880">
        <f>C145+C135+C134</f>
        <v>110600</v>
      </c>
      <c r="D159" s="880">
        <f>D145+D135+D134</f>
        <v>331800</v>
      </c>
      <c r="E159" s="869"/>
      <c r="F159" s="869"/>
      <c r="G159" s="869"/>
      <c r="H159" s="869"/>
      <c r="I159" s="869"/>
      <c r="J159" s="869"/>
      <c r="K159" s="869"/>
      <c r="L159" s="869"/>
      <c r="M159" s="869"/>
    </row>
    <row r="160" ht="14.25" customHeight="1" spans="1:13" x14ac:dyDescent="0.25">
      <c r="A160" s="869"/>
      <c r="B160" s="869"/>
      <c r="C160" s="870"/>
      <c r="D160" s="870"/>
      <c r="E160" s="869"/>
      <c r="F160" s="869"/>
      <c r="G160" s="869"/>
      <c r="H160" s="869"/>
      <c r="I160" s="869"/>
      <c r="J160" s="869"/>
      <c r="K160" s="869"/>
      <c r="L160" s="869"/>
      <c r="M160" s="869"/>
    </row>
    <row r="161" ht="14.25" customHeight="1" spans="1:13" x14ac:dyDescent="0.25">
      <c r="A161" s="869"/>
      <c r="B161" s="869"/>
      <c r="C161" s="870"/>
      <c r="D161" s="870"/>
      <c r="E161" s="869"/>
      <c r="F161" s="869"/>
      <c r="G161" s="869"/>
      <c r="H161" s="869"/>
      <c r="I161" s="869"/>
      <c r="J161" s="869"/>
      <c r="K161" s="869"/>
      <c r="L161" s="869"/>
      <c r="M161" s="869"/>
    </row>
    <row r="162" ht="14.25" customHeight="1" spans="1:13" x14ac:dyDescent="0.25">
      <c r="A162" s="869"/>
      <c r="B162" s="875" t="str">
        <f>'ToT (Intake Form)'!C38</f>
        <v>Safari Tent Medium</v>
      </c>
      <c r="C162" s="876" t="s">
        <v>1221</v>
      </c>
      <c r="D162" s="876" t="s">
        <v>304</v>
      </c>
      <c r="E162" s="869"/>
      <c r="F162" s="869"/>
      <c r="G162" s="869"/>
      <c r="H162" s="869"/>
      <c r="I162" s="869"/>
      <c r="J162" s="869"/>
      <c r="K162" s="869"/>
      <c r="L162" s="869"/>
      <c r="M162" s="869"/>
    </row>
    <row r="163" ht="14.25" customHeight="1" spans="1:13" x14ac:dyDescent="0.25">
      <c r="A163" s="869"/>
      <c r="B163" s="877" t="s">
        <v>904</v>
      </c>
      <c r="C163" s="261">
        <v>1</v>
      </c>
      <c r="D163" s="878">
        <f>'ToT (Intake Form)'!C39</f>
        <v>2</v>
      </c>
      <c r="E163" s="869"/>
      <c r="F163" s="869"/>
      <c r="G163" s="869"/>
      <c r="H163" s="869"/>
      <c r="I163" s="869"/>
      <c r="J163" s="869"/>
      <c r="K163" s="869"/>
      <c r="L163" s="869"/>
      <c r="M163" s="869"/>
    </row>
    <row r="164" ht="14.25" customHeight="1" spans="1:13" x14ac:dyDescent="0.25">
      <c r="A164" s="869"/>
      <c r="B164" s="879" t="str">
        <f>B162</f>
        <v>Safari Tent Medium</v>
      </c>
      <c r="C164" s="880">
        <v>20000</v>
      </c>
      <c r="D164" s="880">
        <f>D163*C164</f>
        <v>40000</v>
      </c>
      <c r="E164" s="869"/>
      <c r="F164" s="869"/>
      <c r="G164" s="869"/>
      <c r="H164" s="869"/>
      <c r="I164" s="869"/>
      <c r="J164" s="869"/>
      <c r="K164" s="869"/>
      <c r="L164" s="869"/>
      <c r="M164" s="869"/>
    </row>
    <row r="165" ht="14.25" customHeight="1" spans="1:13" x14ac:dyDescent="0.25">
      <c r="A165" s="869"/>
      <c r="B165" s="881" t="s">
        <v>1223</v>
      </c>
      <c r="C165" s="880">
        <f>SUM(C166:C174)</f>
        <v>45700</v>
      </c>
      <c r="D165" s="880">
        <f>SUM(D166:D174)</f>
        <v>91400</v>
      </c>
      <c r="E165" s="869"/>
      <c r="F165" s="869"/>
      <c r="G165" s="869"/>
      <c r="H165" s="869"/>
      <c r="I165" s="869"/>
      <c r="J165" s="869"/>
      <c r="K165" s="869"/>
      <c r="L165" s="869"/>
      <c r="M165" s="869"/>
    </row>
    <row r="166" ht="14.25" customHeight="1" spans="1:13" x14ac:dyDescent="0.25">
      <c r="A166" s="869"/>
      <c r="B166" s="882" t="s">
        <v>1224</v>
      </c>
      <c r="C166" s="870">
        <f>45*900</f>
        <v>40500</v>
      </c>
      <c r="D166" s="870">
        <f>D163*C166</f>
        <v>81000</v>
      </c>
      <c r="E166" s="869"/>
      <c r="F166" s="869"/>
      <c r="G166" s="869"/>
      <c r="H166" s="869"/>
      <c r="I166" s="869"/>
      <c r="J166" s="869"/>
      <c r="K166" s="869"/>
      <c r="L166" s="869"/>
      <c r="M166" s="869"/>
    </row>
    <row r="167" ht="14.25" customHeight="1" spans="1:13" x14ac:dyDescent="0.25">
      <c r="A167" s="869"/>
      <c r="B167" s="882" t="s">
        <v>1225</v>
      </c>
      <c r="C167" s="870">
        <v>3000</v>
      </c>
      <c r="D167" s="870">
        <f>D163*C167</f>
        <v>6000</v>
      </c>
      <c r="E167" s="869"/>
      <c r="F167" s="869"/>
      <c r="G167" s="869"/>
      <c r="H167" s="869"/>
      <c r="I167" s="869"/>
      <c r="J167" s="869"/>
      <c r="K167" s="869"/>
      <c r="L167" s="869"/>
      <c r="M167" s="869"/>
    </row>
    <row r="168" ht="14.25" customHeight="1" spans="1:13" x14ac:dyDescent="0.25">
      <c r="A168" s="869"/>
      <c r="B168" s="882" t="s">
        <v>1226</v>
      </c>
      <c r="C168" s="870">
        <v>1000</v>
      </c>
      <c r="D168" s="870">
        <f>D163*C168</f>
        <v>2000</v>
      </c>
      <c r="E168" s="869"/>
      <c r="F168" s="869"/>
      <c r="G168" s="869"/>
      <c r="H168" s="869"/>
      <c r="I168" s="869"/>
      <c r="J168" s="869"/>
      <c r="K168" s="869"/>
      <c r="L168" s="869"/>
      <c r="M168" s="869"/>
    </row>
    <row r="169" ht="14.25" customHeight="1" spans="1:13" x14ac:dyDescent="0.25">
      <c r="A169" s="869"/>
      <c r="B169" s="882" t="s">
        <v>1227</v>
      </c>
      <c r="C169" s="870">
        <v>500</v>
      </c>
      <c r="D169" s="870">
        <f>D163*C169</f>
        <v>1000</v>
      </c>
      <c r="E169" s="869"/>
      <c r="F169" s="869"/>
      <c r="G169" s="869"/>
      <c r="H169" s="869"/>
      <c r="I169" s="869"/>
      <c r="J169" s="869"/>
      <c r="K169" s="869"/>
      <c r="L169" s="869"/>
      <c r="M169" s="869"/>
    </row>
    <row r="170" ht="14.25" customHeight="1" spans="1:13" x14ac:dyDescent="0.25">
      <c r="A170" s="869"/>
      <c r="B170" s="883" t="s">
        <v>1228</v>
      </c>
      <c r="C170" s="884">
        <v>400</v>
      </c>
      <c r="D170" s="884">
        <f>D163*C170</f>
        <v>800</v>
      </c>
      <c r="E170" s="869"/>
      <c r="F170" s="869"/>
      <c r="G170" s="869"/>
      <c r="H170" s="869"/>
      <c r="I170" s="869"/>
      <c r="J170" s="869"/>
      <c r="K170" s="869"/>
      <c r="L170" s="869"/>
      <c r="M170" s="869"/>
    </row>
    <row r="171" ht="14.25" customHeight="1" spans="1:13" x14ac:dyDescent="0.25">
      <c r="A171" s="869"/>
      <c r="B171" s="883" t="s">
        <v>1229</v>
      </c>
      <c r="C171" s="884">
        <v>300</v>
      </c>
      <c r="D171" s="884">
        <f>D163*C171</f>
        <v>600</v>
      </c>
      <c r="E171" s="869"/>
      <c r="F171" s="869"/>
      <c r="G171" s="869"/>
      <c r="H171" s="869"/>
      <c r="I171" s="869"/>
      <c r="J171" s="869"/>
      <c r="K171" s="869"/>
      <c r="L171" s="869"/>
      <c r="M171" s="869"/>
    </row>
    <row r="172" ht="14.25" customHeight="1" spans="1:13" x14ac:dyDescent="0.25">
      <c r="A172" s="869"/>
      <c r="B172" s="886"/>
      <c r="C172" s="886"/>
      <c r="D172" s="884">
        <f>D163*C172</f>
        <v>0</v>
      </c>
      <c r="E172" s="869"/>
      <c r="F172" s="869"/>
      <c r="G172" s="869"/>
      <c r="H172" s="869"/>
      <c r="I172" s="869"/>
      <c r="J172" s="869"/>
      <c r="K172" s="869"/>
      <c r="L172" s="869"/>
      <c r="M172" s="869"/>
    </row>
    <row r="173" ht="14.25" customHeight="1" spans="1:13" x14ac:dyDescent="0.25">
      <c r="A173" s="869"/>
      <c r="B173" s="886"/>
      <c r="C173" s="886"/>
      <c r="D173" s="884">
        <f>D163*C173</f>
        <v>0</v>
      </c>
      <c r="E173" s="869"/>
      <c r="F173" s="869"/>
      <c r="G173" s="869"/>
      <c r="H173" s="869"/>
      <c r="I173" s="869"/>
      <c r="J173" s="869"/>
      <c r="K173" s="869"/>
      <c r="L173" s="869"/>
      <c r="M173" s="869"/>
    </row>
    <row r="174" ht="14.25" customHeight="1" spans="1:13" x14ac:dyDescent="0.25">
      <c r="A174" s="869"/>
      <c r="B174" s="886"/>
      <c r="C174" s="886"/>
      <c r="D174" s="884">
        <f>D163*C174</f>
        <v>0</v>
      </c>
      <c r="E174" s="869"/>
      <c r="F174" s="869"/>
      <c r="G174" s="869"/>
      <c r="H174" s="869"/>
      <c r="I174" s="869"/>
      <c r="J174" s="869"/>
      <c r="K174" s="869"/>
      <c r="L174" s="869"/>
      <c r="M174" s="869"/>
    </row>
    <row r="175" ht="14.25" customHeight="1" spans="1:13" x14ac:dyDescent="0.25">
      <c r="A175" s="869"/>
      <c r="B175" s="887" t="s">
        <v>1230</v>
      </c>
      <c r="C175" s="888">
        <f>SUM(C176:C188)</f>
        <v>34900</v>
      </c>
      <c r="D175" s="888">
        <f>SUM(D176:D188)</f>
        <v>69800</v>
      </c>
      <c r="E175" s="869"/>
      <c r="F175" s="869"/>
      <c r="G175" s="869"/>
      <c r="H175" s="869"/>
      <c r="I175" s="869"/>
      <c r="J175" s="869"/>
      <c r="K175" s="869"/>
      <c r="L175" s="869"/>
      <c r="M175" s="869"/>
    </row>
    <row r="176" ht="14.25" customHeight="1" spans="1:13" x14ac:dyDescent="0.25">
      <c r="A176" s="869"/>
      <c r="B176" s="883" t="s">
        <v>1231</v>
      </c>
      <c r="C176" s="884">
        <v>15000</v>
      </c>
      <c r="D176" s="884">
        <f>D163*C176</f>
        <v>30000</v>
      </c>
      <c r="E176" s="869"/>
      <c r="F176" s="869"/>
      <c r="G176" s="869"/>
      <c r="H176" s="869"/>
      <c r="I176" s="869"/>
      <c r="J176" s="869"/>
      <c r="K176" s="869"/>
      <c r="L176" s="869"/>
      <c r="M176" s="869"/>
    </row>
    <row r="177" ht="14.25" customHeight="1" spans="1:13" x14ac:dyDescent="0.25">
      <c r="A177" s="869"/>
      <c r="B177" s="889" t="s">
        <v>1232</v>
      </c>
      <c r="C177" s="890">
        <v>12000</v>
      </c>
      <c r="D177" s="884">
        <f>D163*C177</f>
        <v>24000</v>
      </c>
      <c r="E177" s="869"/>
      <c r="F177" s="869"/>
      <c r="G177" s="869"/>
      <c r="H177" s="869"/>
      <c r="I177" s="869"/>
      <c r="J177" s="869"/>
      <c r="K177" s="869"/>
      <c r="L177" s="869"/>
      <c r="M177" s="869"/>
    </row>
    <row r="178" ht="14.25" customHeight="1" spans="1:13" x14ac:dyDescent="0.25">
      <c r="A178" s="869"/>
      <c r="B178" s="891" t="s">
        <v>1233</v>
      </c>
      <c r="C178" s="892">
        <v>4000</v>
      </c>
      <c r="D178" s="884">
        <f>D163*C178</f>
        <v>8000</v>
      </c>
      <c r="E178" s="869"/>
      <c r="F178" s="869"/>
      <c r="G178" s="869"/>
      <c r="H178" s="869"/>
      <c r="I178" s="869"/>
      <c r="J178" s="869"/>
      <c r="K178" s="869"/>
      <c r="L178" s="869"/>
      <c r="M178" s="869"/>
    </row>
    <row r="179" ht="14.25" customHeight="1" spans="1:13" x14ac:dyDescent="0.25">
      <c r="A179" s="869"/>
      <c r="B179" s="883" t="s">
        <v>1234</v>
      </c>
      <c r="C179" s="884">
        <v>1500</v>
      </c>
      <c r="D179" s="884">
        <f>D163*C179</f>
        <v>3000</v>
      </c>
      <c r="E179" s="869"/>
      <c r="F179" s="869"/>
      <c r="G179" s="869"/>
      <c r="H179" s="869"/>
      <c r="I179" s="869"/>
      <c r="J179" s="869"/>
      <c r="K179" s="869"/>
      <c r="L179" s="869"/>
      <c r="M179" s="869"/>
    </row>
    <row r="180" ht="14.25" customHeight="1" spans="1:13" x14ac:dyDescent="0.25">
      <c r="A180" s="869"/>
      <c r="B180" s="883" t="s">
        <v>1235</v>
      </c>
      <c r="C180" s="884">
        <v>500</v>
      </c>
      <c r="D180" s="884">
        <f>D163*C180</f>
        <v>1000</v>
      </c>
      <c r="E180" s="869"/>
      <c r="F180" s="869"/>
      <c r="G180" s="869"/>
      <c r="H180" s="869"/>
      <c r="I180" s="869"/>
      <c r="J180" s="869"/>
      <c r="K180" s="869"/>
      <c r="L180" s="869"/>
      <c r="M180" s="869"/>
    </row>
    <row r="181" ht="14.25" customHeight="1" spans="1:13" x14ac:dyDescent="0.25">
      <c r="A181" s="869"/>
      <c r="B181" s="883" t="s">
        <v>1236</v>
      </c>
      <c r="C181" s="884">
        <v>500</v>
      </c>
      <c r="D181" s="884">
        <f>D163*C181</f>
        <v>1000</v>
      </c>
      <c r="E181" s="869"/>
      <c r="F181" s="869"/>
      <c r="G181" s="869"/>
      <c r="H181" s="869"/>
      <c r="I181" s="869"/>
      <c r="J181" s="869"/>
      <c r="K181" s="869"/>
      <c r="L181" s="869"/>
      <c r="M181" s="869"/>
    </row>
    <row r="182" ht="14.25" customHeight="1" spans="1:13" x14ac:dyDescent="0.25">
      <c r="A182" s="869"/>
      <c r="B182" s="883" t="s">
        <v>1237</v>
      </c>
      <c r="C182" s="884">
        <v>400</v>
      </c>
      <c r="D182" s="884">
        <f>D163*C182</f>
        <v>800</v>
      </c>
      <c r="E182" s="869"/>
      <c r="F182" s="869"/>
      <c r="G182" s="869"/>
      <c r="H182" s="869"/>
      <c r="I182" s="869"/>
      <c r="J182" s="869"/>
      <c r="K182" s="869"/>
      <c r="L182" s="869"/>
      <c r="M182" s="869"/>
    </row>
    <row r="183" ht="14.25" customHeight="1" spans="1:13" x14ac:dyDescent="0.25">
      <c r="A183" s="869"/>
      <c r="B183" s="886"/>
      <c r="C183" s="886"/>
      <c r="D183" s="884">
        <f>D163*C183</f>
        <v>0</v>
      </c>
      <c r="E183" s="869"/>
      <c r="F183" s="869"/>
      <c r="G183" s="869"/>
      <c r="H183" s="869"/>
      <c r="I183" s="869"/>
      <c r="J183" s="869"/>
      <c r="K183" s="869"/>
      <c r="L183" s="869"/>
      <c r="M183" s="869"/>
    </row>
    <row r="184" ht="14.25" customHeight="1" spans="1:13" x14ac:dyDescent="0.25">
      <c r="A184" s="869"/>
      <c r="B184" s="886"/>
      <c r="C184" s="886"/>
      <c r="D184" s="884">
        <f>D163*C184</f>
        <v>0</v>
      </c>
      <c r="E184" s="869"/>
      <c r="F184" s="869"/>
      <c r="G184" s="869"/>
      <c r="H184" s="869"/>
      <c r="I184" s="869"/>
      <c r="J184" s="869"/>
      <c r="K184" s="869"/>
      <c r="L184" s="869"/>
      <c r="M184" s="869"/>
    </row>
    <row r="185" ht="14.25" customHeight="1" spans="1:13" x14ac:dyDescent="0.25">
      <c r="A185" s="869"/>
      <c r="B185" s="883"/>
      <c r="C185" s="884"/>
      <c r="D185" s="884">
        <f>D163*C185</f>
        <v>0</v>
      </c>
      <c r="E185" s="869"/>
      <c r="F185" s="869"/>
      <c r="G185" s="869"/>
      <c r="H185" s="869"/>
      <c r="I185" s="869"/>
      <c r="J185" s="869"/>
      <c r="K185" s="869"/>
      <c r="L185" s="869"/>
      <c r="M185" s="869"/>
    </row>
    <row r="186" ht="14.25" customHeight="1" spans="1:13" x14ac:dyDescent="0.25">
      <c r="A186" s="869"/>
      <c r="B186" s="883"/>
      <c r="C186" s="884"/>
      <c r="D186" s="884">
        <f>D163*C186</f>
        <v>0</v>
      </c>
      <c r="E186" s="869"/>
      <c r="F186" s="869"/>
      <c r="G186" s="869"/>
      <c r="H186" s="869"/>
      <c r="I186" s="869"/>
      <c r="J186" s="869"/>
      <c r="K186" s="869"/>
      <c r="L186" s="869"/>
      <c r="M186" s="869"/>
    </row>
    <row r="187" ht="14.25" customHeight="1" spans="1:13" x14ac:dyDescent="0.25">
      <c r="A187" s="869"/>
      <c r="B187" s="882"/>
      <c r="C187" s="870"/>
      <c r="D187" s="870">
        <f>D163*C187</f>
        <v>0</v>
      </c>
      <c r="E187" s="869"/>
      <c r="F187" s="869"/>
      <c r="G187" s="869"/>
      <c r="H187" s="869"/>
      <c r="I187" s="869"/>
      <c r="J187" s="869"/>
      <c r="K187" s="869"/>
      <c r="L187" s="869"/>
      <c r="M187" s="869"/>
    </row>
    <row r="188" ht="14.25" customHeight="1" spans="1:13" x14ac:dyDescent="0.25">
      <c r="A188" s="869"/>
      <c r="B188" s="893" t="s">
        <v>1238</v>
      </c>
      <c r="C188" s="894">
        <v>1000</v>
      </c>
      <c r="D188" s="895">
        <f>D163*C188</f>
        <v>2000</v>
      </c>
      <c r="E188" s="869"/>
      <c r="F188" s="869"/>
      <c r="G188" s="869"/>
      <c r="H188" s="869"/>
      <c r="I188" s="869"/>
      <c r="J188" s="869"/>
      <c r="K188" s="869"/>
      <c r="L188" s="869"/>
      <c r="M188" s="869"/>
    </row>
    <row r="189" ht="14.25" customHeight="1" spans="1:13" x14ac:dyDescent="0.25">
      <c r="A189" s="869"/>
      <c r="B189" s="885" t="s">
        <v>1222</v>
      </c>
      <c r="C189" s="880">
        <f>C175+C165+C164</f>
        <v>100600</v>
      </c>
      <c r="D189" s="880">
        <f>D175+D165+D164</f>
        <v>201200</v>
      </c>
      <c r="E189" s="869"/>
      <c r="F189" s="869"/>
      <c r="G189" s="869"/>
      <c r="H189" s="869"/>
      <c r="I189" s="869"/>
      <c r="J189" s="869"/>
      <c r="K189" s="869"/>
      <c r="L189" s="869"/>
      <c r="M189" s="869"/>
    </row>
    <row r="190" ht="14.25" customHeight="1" spans="1:13" x14ac:dyDescent="0.25">
      <c r="A190" s="869"/>
      <c r="B190" s="869"/>
      <c r="C190" s="870"/>
      <c r="D190" s="870"/>
      <c r="E190" s="869"/>
      <c r="F190" s="869"/>
      <c r="G190" s="869"/>
      <c r="H190" s="869"/>
      <c r="I190" s="869"/>
      <c r="J190" s="869"/>
      <c r="K190" s="869"/>
      <c r="L190" s="869"/>
      <c r="M190" s="869"/>
    </row>
    <row r="191" ht="14.25" customHeight="1" spans="1:13" x14ac:dyDescent="0.25">
      <c r="A191" s="869"/>
      <c r="B191" s="869"/>
      <c r="C191" s="870"/>
      <c r="D191" s="870"/>
      <c r="E191" s="869"/>
      <c r="F191" s="869"/>
      <c r="G191" s="869"/>
      <c r="H191" s="869"/>
      <c r="I191" s="869"/>
      <c r="J191" s="869"/>
      <c r="K191" s="869"/>
      <c r="L191" s="869"/>
      <c r="M191" s="869"/>
    </row>
    <row r="192" ht="14.25" customHeight="1" spans="1:13" x14ac:dyDescent="0.25">
      <c r="A192" s="869"/>
      <c r="B192" s="875" t="str">
        <f>'ToT (Intake Form)'!C41</f>
        <v>USE FOR MONTHLY</v>
      </c>
      <c r="C192" s="876" t="s">
        <v>1221</v>
      </c>
      <c r="D192" s="876" t="s">
        <v>304</v>
      </c>
      <c r="E192" s="869"/>
      <c r="F192" s="869"/>
      <c r="G192" s="869"/>
      <c r="H192" s="869"/>
      <c r="I192" s="869"/>
      <c r="J192" s="869"/>
      <c r="K192" s="869"/>
      <c r="L192" s="869"/>
      <c r="M192" s="869"/>
    </row>
    <row r="193" ht="14.25" customHeight="1" spans="1:13" x14ac:dyDescent="0.25">
      <c r="A193" s="869"/>
      <c r="B193" s="877" t="s">
        <v>904</v>
      </c>
      <c r="C193" s="261">
        <v>1</v>
      </c>
      <c r="D193" s="878">
        <f>'ToT (Intake Form)'!C42</f>
        <v>0</v>
      </c>
      <c r="E193" s="869"/>
      <c r="F193" s="869"/>
      <c r="G193" s="869"/>
      <c r="H193" s="869"/>
      <c r="I193" s="869"/>
      <c r="J193" s="869"/>
      <c r="K193" s="869"/>
      <c r="L193" s="869"/>
      <c r="M193" s="869"/>
    </row>
    <row r="194" ht="14.25" customHeight="1" spans="1:13" x14ac:dyDescent="0.25">
      <c r="A194" s="869"/>
      <c r="B194" s="879" t="str">
        <f>B192</f>
        <v>USE FOR MONTHLY</v>
      </c>
      <c r="C194" s="880">
        <v>10000</v>
      </c>
      <c r="D194" s="880">
        <f>D193*C194</f>
        <v>0</v>
      </c>
      <c r="E194" s="869"/>
      <c r="F194" s="869"/>
      <c r="G194" s="869"/>
      <c r="H194" s="869"/>
      <c r="I194" s="869"/>
      <c r="J194" s="869"/>
      <c r="K194" s="869"/>
      <c r="L194" s="869"/>
      <c r="M194" s="869"/>
    </row>
    <row r="195" ht="14.25" customHeight="1" spans="1:13" x14ac:dyDescent="0.25">
      <c r="A195" s="869"/>
      <c r="B195" s="881" t="s">
        <v>1223</v>
      </c>
      <c r="C195" s="880">
        <f>SUM(C196:C204)</f>
        <v>45700</v>
      </c>
      <c r="D195" s="880">
        <f>SUM(D196:D204)</f>
        <v>0</v>
      </c>
      <c r="E195" s="869"/>
      <c r="F195" s="869"/>
      <c r="G195" s="869"/>
      <c r="H195" s="869"/>
      <c r="I195" s="869"/>
      <c r="J195" s="869"/>
      <c r="K195" s="869"/>
      <c r="L195" s="869"/>
      <c r="M195" s="869"/>
    </row>
    <row r="196" ht="14.25" customHeight="1" spans="1:13" x14ac:dyDescent="0.25">
      <c r="A196" s="869"/>
      <c r="B196" s="882" t="s">
        <v>1224</v>
      </c>
      <c r="C196" s="870">
        <f>45*900</f>
        <v>40500</v>
      </c>
      <c r="D196" s="870">
        <f>D193*C196</f>
        <v>0</v>
      </c>
      <c r="E196" s="869"/>
      <c r="F196" s="869"/>
      <c r="G196" s="869"/>
      <c r="H196" s="869"/>
      <c r="I196" s="869"/>
      <c r="J196" s="869"/>
      <c r="K196" s="869"/>
      <c r="L196" s="869"/>
      <c r="M196" s="869"/>
    </row>
    <row r="197" ht="14.25" customHeight="1" spans="1:13" x14ac:dyDescent="0.25">
      <c r="A197" s="869"/>
      <c r="B197" s="882" t="s">
        <v>1225</v>
      </c>
      <c r="C197" s="870">
        <v>3000</v>
      </c>
      <c r="D197" s="870">
        <f>D193*C197</f>
        <v>0</v>
      </c>
      <c r="E197" s="869"/>
      <c r="F197" s="869"/>
      <c r="G197" s="869"/>
      <c r="H197" s="869"/>
      <c r="I197" s="869"/>
      <c r="J197" s="869"/>
      <c r="K197" s="869"/>
      <c r="L197" s="869"/>
      <c r="M197" s="869"/>
    </row>
    <row r="198" ht="14.25" customHeight="1" spans="1:13" x14ac:dyDescent="0.25">
      <c r="A198" s="869"/>
      <c r="B198" s="882" t="s">
        <v>1226</v>
      </c>
      <c r="C198" s="870">
        <v>1000</v>
      </c>
      <c r="D198" s="870">
        <f>D193*C198</f>
        <v>0</v>
      </c>
      <c r="E198" s="869"/>
      <c r="F198" s="869"/>
      <c r="G198" s="869"/>
      <c r="H198" s="869"/>
      <c r="I198" s="869"/>
      <c r="J198" s="869"/>
      <c r="K198" s="869"/>
      <c r="L198" s="869"/>
      <c r="M198" s="869"/>
    </row>
    <row r="199" ht="14.25" customHeight="1" spans="1:13" x14ac:dyDescent="0.25">
      <c r="A199" s="869"/>
      <c r="B199" s="882" t="s">
        <v>1227</v>
      </c>
      <c r="C199" s="870">
        <v>500</v>
      </c>
      <c r="D199" s="870">
        <f>D193*C199</f>
        <v>0</v>
      </c>
      <c r="E199" s="869"/>
      <c r="F199" s="869"/>
      <c r="G199" s="869"/>
      <c r="H199" s="869"/>
      <c r="I199" s="869"/>
      <c r="J199" s="869"/>
      <c r="K199" s="869"/>
      <c r="L199" s="869"/>
      <c r="M199" s="869"/>
    </row>
    <row r="200" ht="14.25" customHeight="1" spans="1:13" x14ac:dyDescent="0.25">
      <c r="A200" s="869"/>
      <c r="B200" s="883" t="s">
        <v>1228</v>
      </c>
      <c r="C200" s="884">
        <v>400</v>
      </c>
      <c r="D200" s="884">
        <f>D193*C200</f>
        <v>0</v>
      </c>
      <c r="E200" s="869"/>
      <c r="F200" s="869"/>
      <c r="G200" s="869"/>
      <c r="H200" s="869"/>
      <c r="I200" s="869"/>
      <c r="J200" s="869"/>
      <c r="K200" s="869"/>
      <c r="L200" s="869"/>
      <c r="M200" s="869"/>
    </row>
    <row r="201" ht="14.25" customHeight="1" spans="1:13" x14ac:dyDescent="0.25">
      <c r="A201" s="869"/>
      <c r="B201" s="883" t="s">
        <v>1229</v>
      </c>
      <c r="C201" s="884">
        <v>300</v>
      </c>
      <c r="D201" s="884">
        <f>D193*C201</f>
        <v>0</v>
      </c>
      <c r="E201" s="869"/>
      <c r="F201" s="869"/>
      <c r="G201" s="869"/>
      <c r="H201" s="869"/>
      <c r="I201" s="869"/>
      <c r="J201" s="869"/>
      <c r="K201" s="869"/>
      <c r="L201" s="869"/>
      <c r="M201" s="869"/>
    </row>
    <row r="202" ht="14.25" customHeight="1" spans="1:13" x14ac:dyDescent="0.25">
      <c r="A202" s="869"/>
      <c r="B202" s="886"/>
      <c r="C202" s="886"/>
      <c r="D202" s="884">
        <f>D193*C202</f>
        <v>0</v>
      </c>
      <c r="E202" s="869"/>
      <c r="F202" s="869"/>
      <c r="G202" s="869"/>
      <c r="H202" s="869"/>
      <c r="I202" s="869"/>
      <c r="J202" s="869"/>
      <c r="K202" s="869"/>
      <c r="L202" s="869"/>
      <c r="M202" s="869"/>
    </row>
    <row r="203" ht="14.25" customHeight="1" spans="1:13" x14ac:dyDescent="0.25">
      <c r="A203" s="869"/>
      <c r="B203" s="886"/>
      <c r="C203" s="886"/>
      <c r="D203" s="884">
        <f>D193*C203</f>
        <v>0</v>
      </c>
      <c r="E203" s="869"/>
      <c r="F203" s="869"/>
      <c r="G203" s="869"/>
      <c r="H203" s="869"/>
      <c r="I203" s="869"/>
      <c r="J203" s="869"/>
      <c r="K203" s="869"/>
      <c r="L203" s="869"/>
      <c r="M203" s="869"/>
    </row>
    <row r="204" ht="14.25" customHeight="1" spans="1:13" x14ac:dyDescent="0.25">
      <c r="A204" s="869"/>
      <c r="B204" s="886"/>
      <c r="C204" s="886"/>
      <c r="D204" s="884">
        <f>D193*C204</f>
        <v>0</v>
      </c>
      <c r="E204" s="869"/>
      <c r="F204" s="869"/>
      <c r="G204" s="869"/>
      <c r="H204" s="869"/>
      <c r="I204" s="869"/>
      <c r="J204" s="869"/>
      <c r="K204" s="869"/>
      <c r="L204" s="869"/>
      <c r="M204" s="869"/>
    </row>
    <row r="205" ht="14.25" customHeight="1" spans="1:13" x14ac:dyDescent="0.25">
      <c r="A205" s="869"/>
      <c r="B205" s="887" t="s">
        <v>1230</v>
      </c>
      <c r="C205" s="888">
        <f>SUM(C206:C218)</f>
        <v>34900</v>
      </c>
      <c r="D205" s="888">
        <f>SUM(D206:D218)</f>
        <v>0</v>
      </c>
      <c r="E205" s="869"/>
      <c r="F205" s="869"/>
      <c r="G205" s="869"/>
      <c r="H205" s="869"/>
      <c r="I205" s="869"/>
      <c r="J205" s="869"/>
      <c r="K205" s="869"/>
      <c r="L205" s="869"/>
      <c r="M205" s="869"/>
    </row>
    <row r="206" ht="14.25" customHeight="1" spans="1:13" x14ac:dyDescent="0.25">
      <c r="A206" s="869"/>
      <c r="B206" s="883" t="s">
        <v>1231</v>
      </c>
      <c r="C206" s="884">
        <v>15000</v>
      </c>
      <c r="D206" s="884">
        <f>D193*C206</f>
        <v>0</v>
      </c>
      <c r="E206" s="869"/>
      <c r="F206" s="869"/>
      <c r="G206" s="869"/>
      <c r="H206" s="869"/>
      <c r="I206" s="869"/>
      <c r="J206" s="869"/>
      <c r="K206" s="869"/>
      <c r="L206" s="869"/>
      <c r="M206" s="869"/>
    </row>
    <row r="207" ht="14.25" customHeight="1" spans="1:13" x14ac:dyDescent="0.25">
      <c r="A207" s="869"/>
      <c r="B207" s="889" t="s">
        <v>1232</v>
      </c>
      <c r="C207" s="890">
        <v>12000</v>
      </c>
      <c r="D207" s="884">
        <f>D193*C207</f>
        <v>0</v>
      </c>
      <c r="E207" s="869"/>
      <c r="F207" s="869"/>
      <c r="G207" s="869"/>
      <c r="H207" s="869"/>
      <c r="I207" s="869"/>
      <c r="J207" s="869"/>
      <c r="K207" s="869"/>
      <c r="L207" s="869"/>
      <c r="M207" s="869"/>
    </row>
    <row r="208" ht="14.25" customHeight="1" spans="1:13" x14ac:dyDescent="0.25">
      <c r="A208" s="869"/>
      <c r="B208" s="891" t="s">
        <v>1233</v>
      </c>
      <c r="C208" s="892">
        <v>4000</v>
      </c>
      <c r="D208" s="884">
        <f>D193*C208</f>
        <v>0</v>
      </c>
      <c r="E208" s="869"/>
      <c r="F208" s="869"/>
      <c r="G208" s="869"/>
      <c r="H208" s="869"/>
      <c r="I208" s="869"/>
      <c r="J208" s="869"/>
      <c r="K208" s="869"/>
      <c r="L208" s="869"/>
      <c r="M208" s="869"/>
    </row>
    <row r="209" ht="14.25" customHeight="1" spans="1:13" x14ac:dyDescent="0.25">
      <c r="A209" s="869"/>
      <c r="B209" s="883" t="s">
        <v>1234</v>
      </c>
      <c r="C209" s="884">
        <v>1500</v>
      </c>
      <c r="D209" s="884">
        <f>D193*C209</f>
        <v>0</v>
      </c>
      <c r="E209" s="869"/>
      <c r="F209" s="869"/>
      <c r="G209" s="869"/>
      <c r="H209" s="869"/>
      <c r="I209" s="869"/>
      <c r="J209" s="869"/>
      <c r="K209" s="869"/>
      <c r="L209" s="869"/>
      <c r="M209" s="869"/>
    </row>
    <row r="210" ht="14.25" customHeight="1" spans="1:13" x14ac:dyDescent="0.25">
      <c r="A210" s="869"/>
      <c r="B210" s="883" t="s">
        <v>1235</v>
      </c>
      <c r="C210" s="884">
        <v>500</v>
      </c>
      <c r="D210" s="884">
        <f>D193*C210</f>
        <v>0</v>
      </c>
      <c r="E210" s="869"/>
      <c r="F210" s="869"/>
      <c r="G210" s="869"/>
      <c r="H210" s="869"/>
      <c r="I210" s="869"/>
      <c r="J210" s="869"/>
      <c r="K210" s="869"/>
      <c r="L210" s="869"/>
      <c r="M210" s="869"/>
    </row>
    <row r="211" ht="14.25" customHeight="1" spans="1:13" x14ac:dyDescent="0.25">
      <c r="A211" s="869"/>
      <c r="B211" s="883" t="s">
        <v>1236</v>
      </c>
      <c r="C211" s="884">
        <v>500</v>
      </c>
      <c r="D211" s="884">
        <f>D193*C211</f>
        <v>0</v>
      </c>
      <c r="E211" s="869"/>
      <c r="F211" s="869"/>
      <c r="G211" s="869"/>
      <c r="H211" s="869"/>
      <c r="I211" s="869"/>
      <c r="J211" s="869"/>
      <c r="K211" s="869"/>
      <c r="L211" s="869"/>
      <c r="M211" s="869"/>
    </row>
    <row r="212" ht="14.25" customHeight="1" spans="1:13" x14ac:dyDescent="0.25">
      <c r="A212" s="869"/>
      <c r="B212" s="883" t="s">
        <v>1237</v>
      </c>
      <c r="C212" s="884">
        <v>400</v>
      </c>
      <c r="D212" s="884">
        <f>D193*C212</f>
        <v>0</v>
      </c>
      <c r="E212" s="869"/>
      <c r="F212" s="869"/>
      <c r="G212" s="869"/>
      <c r="H212" s="869"/>
      <c r="I212" s="869"/>
      <c r="J212" s="869"/>
      <c r="K212" s="869"/>
      <c r="L212" s="869"/>
      <c r="M212" s="869"/>
    </row>
    <row r="213" ht="14.25" customHeight="1" spans="1:13" x14ac:dyDescent="0.25">
      <c r="A213" s="869"/>
      <c r="B213" s="886"/>
      <c r="C213" s="886"/>
      <c r="D213" s="884">
        <f>D193*C213</f>
        <v>0</v>
      </c>
      <c r="E213" s="869"/>
      <c r="F213" s="869"/>
      <c r="G213" s="869"/>
      <c r="H213" s="869"/>
      <c r="I213" s="869"/>
      <c r="J213" s="869"/>
      <c r="K213" s="869"/>
      <c r="L213" s="869"/>
      <c r="M213" s="869"/>
    </row>
    <row r="214" ht="14.25" customHeight="1" spans="1:13" x14ac:dyDescent="0.25">
      <c r="A214" s="869"/>
      <c r="B214" s="886"/>
      <c r="C214" s="886"/>
      <c r="D214" s="884">
        <f>D193*C214</f>
        <v>0</v>
      </c>
      <c r="E214" s="869"/>
      <c r="F214" s="869"/>
      <c r="G214" s="869"/>
      <c r="H214" s="869"/>
      <c r="I214" s="869"/>
      <c r="J214" s="869"/>
      <c r="K214" s="869"/>
      <c r="L214" s="869"/>
      <c r="M214" s="869"/>
    </row>
    <row r="215" ht="14.25" customHeight="1" spans="1:13" x14ac:dyDescent="0.25">
      <c r="A215" s="869"/>
      <c r="B215" s="883"/>
      <c r="C215" s="884"/>
      <c r="D215" s="884">
        <f>D193*C215</f>
        <v>0</v>
      </c>
      <c r="E215" s="869"/>
      <c r="F215" s="869"/>
      <c r="G215" s="869"/>
      <c r="H215" s="869"/>
      <c r="I215" s="869"/>
      <c r="J215" s="869"/>
      <c r="K215" s="869"/>
      <c r="L215" s="869"/>
      <c r="M215" s="869"/>
    </row>
    <row r="216" ht="14.25" customHeight="1" spans="1:13" x14ac:dyDescent="0.25">
      <c r="A216" s="869"/>
      <c r="B216" s="883"/>
      <c r="C216" s="884"/>
      <c r="D216" s="884">
        <f>D193*C216</f>
        <v>0</v>
      </c>
      <c r="E216" s="869"/>
      <c r="F216" s="869"/>
      <c r="G216" s="869"/>
      <c r="H216" s="869"/>
      <c r="I216" s="869"/>
      <c r="J216" s="869"/>
      <c r="K216" s="869"/>
      <c r="L216" s="869"/>
      <c r="M216" s="869"/>
    </row>
    <row r="217" ht="14.25" customHeight="1" spans="1:13" x14ac:dyDescent="0.25">
      <c r="A217" s="869"/>
      <c r="B217" s="882"/>
      <c r="C217" s="870"/>
      <c r="D217" s="870">
        <f>D193*C217</f>
        <v>0</v>
      </c>
      <c r="E217" s="869"/>
      <c r="F217" s="869"/>
      <c r="G217" s="869"/>
      <c r="H217" s="869"/>
      <c r="I217" s="869"/>
      <c r="J217" s="869"/>
      <c r="K217" s="869"/>
      <c r="L217" s="869"/>
      <c r="M217" s="869"/>
    </row>
    <row r="218" ht="14.25" customHeight="1" spans="1:13" x14ac:dyDescent="0.25">
      <c r="A218" s="869"/>
      <c r="B218" s="893" t="s">
        <v>1238</v>
      </c>
      <c r="C218" s="894">
        <v>1000</v>
      </c>
      <c r="D218" s="895">
        <f>D193*C218</f>
        <v>0</v>
      </c>
      <c r="E218" s="869"/>
      <c r="F218" s="869"/>
      <c r="G218" s="869"/>
      <c r="H218" s="869"/>
      <c r="I218" s="869"/>
      <c r="J218" s="869"/>
      <c r="K218" s="869"/>
      <c r="L218" s="869"/>
      <c r="M218" s="869"/>
    </row>
    <row r="219" ht="14.25" customHeight="1" spans="1:13" x14ac:dyDescent="0.25">
      <c r="A219" s="869"/>
      <c r="B219" s="885" t="s">
        <v>1222</v>
      </c>
      <c r="C219" s="880">
        <f>C205+C195+C194</f>
        <v>90600</v>
      </c>
      <c r="D219" s="880">
        <f>D205+D195+D194</f>
        <v>0</v>
      </c>
      <c r="E219" s="869"/>
      <c r="F219" s="869"/>
      <c r="G219" s="869"/>
      <c r="H219" s="869"/>
      <c r="I219" s="869"/>
      <c r="J219" s="869"/>
      <c r="K219" s="869"/>
      <c r="L219" s="869"/>
      <c r="M219" s="869"/>
    </row>
    <row r="220" ht="14.25" customHeight="1" spans="1:13" x14ac:dyDescent="0.25">
      <c r="A220" s="869"/>
      <c r="B220" s="869"/>
      <c r="C220" s="870"/>
      <c r="D220" s="870"/>
      <c r="E220" s="869"/>
      <c r="F220" s="869"/>
      <c r="G220" s="869"/>
      <c r="H220" s="869"/>
      <c r="I220" s="869"/>
      <c r="J220" s="869"/>
      <c r="K220" s="869"/>
      <c r="L220" s="869"/>
      <c r="M220" s="869"/>
    </row>
    <row r="221" ht="14.25" customHeight="1" spans="1:13" x14ac:dyDescent="0.25">
      <c r="A221" s="869"/>
      <c r="B221" s="869"/>
      <c r="C221" s="870"/>
      <c r="D221" s="870"/>
      <c r="E221" s="869"/>
      <c r="F221" s="869"/>
      <c r="G221" s="869"/>
      <c r="H221" s="869"/>
      <c r="I221" s="869"/>
      <c r="J221" s="869"/>
      <c r="K221" s="869"/>
      <c r="L221" s="869"/>
      <c r="M221" s="869"/>
    </row>
    <row r="222" ht="14.25" customHeight="1" spans="1:13" x14ac:dyDescent="0.25">
      <c r="A222" s="869"/>
      <c r="B222" s="869"/>
      <c r="C222" s="870"/>
      <c r="D222" s="870"/>
      <c r="E222" s="869"/>
      <c r="F222" s="869"/>
      <c r="G222" s="869"/>
      <c r="H222" s="869"/>
      <c r="I222" s="869"/>
      <c r="J222" s="869"/>
      <c r="K222" s="869"/>
      <c r="L222" s="869"/>
      <c r="M222" s="869"/>
    </row>
    <row r="223" ht="14.25" customHeight="1" spans="1:13" x14ac:dyDescent="0.25">
      <c r="A223" s="869"/>
      <c r="B223" s="869"/>
      <c r="C223" s="870"/>
      <c r="D223" s="870"/>
      <c r="E223" s="869"/>
      <c r="F223" s="869"/>
      <c r="G223" s="869"/>
      <c r="H223" s="869"/>
      <c r="I223" s="869"/>
      <c r="J223" s="869"/>
      <c r="K223" s="869"/>
      <c r="L223" s="869"/>
      <c r="M223" s="869"/>
    </row>
    <row r="224" ht="14.25" customHeight="1" spans="1:13" x14ac:dyDescent="0.25">
      <c r="A224" s="869"/>
      <c r="B224" s="869"/>
      <c r="C224" s="870"/>
      <c r="D224" s="870"/>
      <c r="E224" s="869"/>
      <c r="F224" s="869"/>
      <c r="G224" s="869"/>
      <c r="H224" s="869"/>
      <c r="I224" s="869"/>
      <c r="J224" s="869"/>
      <c r="K224" s="869"/>
      <c r="L224" s="869"/>
      <c r="M224" s="869"/>
    </row>
    <row r="225" ht="14.25" customHeight="1" spans="1:13" x14ac:dyDescent="0.25">
      <c r="A225" s="869"/>
      <c r="B225" s="869"/>
      <c r="C225" s="870"/>
      <c r="D225" s="870"/>
      <c r="E225" s="869"/>
      <c r="F225" s="869"/>
      <c r="G225" s="869"/>
      <c r="H225" s="869"/>
      <c r="I225" s="869"/>
      <c r="J225" s="869"/>
      <c r="K225" s="869"/>
      <c r="L225" s="869"/>
      <c r="M225" s="869"/>
    </row>
    <row r="226" ht="14.25" customHeight="1" spans="1:13" x14ac:dyDescent="0.25">
      <c r="A226" s="869"/>
      <c r="B226" s="869"/>
      <c r="C226" s="870"/>
      <c r="D226" s="870"/>
      <c r="E226" s="869"/>
      <c r="F226" s="869"/>
      <c r="G226" s="869"/>
      <c r="H226" s="869"/>
      <c r="I226" s="869"/>
      <c r="J226" s="869"/>
      <c r="K226" s="869"/>
      <c r="L226" s="869"/>
      <c r="M226" s="869"/>
    </row>
    <row r="227" ht="14.25" customHeight="1" spans="1:13" x14ac:dyDescent="0.25">
      <c r="A227" s="869"/>
      <c r="B227" s="869"/>
      <c r="C227" s="870"/>
      <c r="D227" s="870"/>
      <c r="E227" s="869"/>
      <c r="F227" s="869"/>
      <c r="G227" s="869"/>
      <c r="H227" s="869"/>
      <c r="I227" s="869"/>
      <c r="J227" s="869"/>
      <c r="K227" s="869"/>
      <c r="L227" s="869"/>
      <c r="M227" s="869"/>
    </row>
    <row r="228" ht="14.25" customHeight="1" spans="1:13" x14ac:dyDescent="0.25">
      <c r="A228" s="869"/>
      <c r="B228" s="869"/>
      <c r="C228" s="870"/>
      <c r="D228" s="870"/>
      <c r="E228" s="869"/>
      <c r="F228" s="869"/>
      <c r="G228" s="869"/>
      <c r="H228" s="869"/>
      <c r="I228" s="869"/>
      <c r="J228" s="869"/>
      <c r="K228" s="869"/>
      <c r="L228" s="869"/>
      <c r="M228" s="869"/>
    </row>
    <row r="229" ht="14.25" customHeight="1" spans="1:13" x14ac:dyDescent="0.25">
      <c r="A229" s="869"/>
      <c r="B229" s="869"/>
      <c r="C229" s="870"/>
      <c r="D229" s="870"/>
      <c r="E229" s="869"/>
      <c r="F229" s="869"/>
      <c r="G229" s="869"/>
      <c r="H229" s="869"/>
      <c r="I229" s="869"/>
      <c r="J229" s="869"/>
      <c r="K229" s="869"/>
      <c r="L229" s="869"/>
      <c r="M229" s="869"/>
    </row>
    <row r="230" ht="14.25" customHeight="1" spans="1:13" x14ac:dyDescent="0.25">
      <c r="A230" s="869"/>
      <c r="B230" s="869"/>
      <c r="C230" s="870"/>
      <c r="D230" s="870"/>
      <c r="E230" s="869"/>
      <c r="F230" s="869"/>
      <c r="G230" s="869"/>
      <c r="H230" s="869"/>
      <c r="I230" s="869"/>
      <c r="J230" s="869"/>
      <c r="K230" s="869"/>
      <c r="L230" s="869"/>
      <c r="M230" s="869"/>
    </row>
    <row r="231" ht="14.25" customHeight="1" spans="1:13" x14ac:dyDescent="0.25">
      <c r="A231" s="869"/>
      <c r="B231" s="869"/>
      <c r="C231" s="870"/>
      <c r="D231" s="870"/>
      <c r="E231" s="869"/>
      <c r="F231" s="869"/>
      <c r="G231" s="869"/>
      <c r="H231" s="869"/>
      <c r="I231" s="869"/>
      <c r="J231" s="869"/>
      <c r="K231" s="869"/>
      <c r="L231" s="869"/>
      <c r="M231" s="869"/>
    </row>
    <row r="232" ht="14.25" customHeight="1" spans="1:13" x14ac:dyDescent="0.25">
      <c r="A232" s="869"/>
      <c r="B232" s="869"/>
      <c r="C232" s="870"/>
      <c r="D232" s="870"/>
      <c r="E232" s="869"/>
      <c r="F232" s="869"/>
      <c r="G232" s="869"/>
      <c r="H232" s="869"/>
      <c r="I232" s="869"/>
      <c r="J232" s="869"/>
      <c r="K232" s="869"/>
      <c r="L232" s="869"/>
      <c r="M232" s="869"/>
    </row>
    <row r="233" ht="14.25" customHeight="1" spans="1:13" x14ac:dyDescent="0.25">
      <c r="A233" s="869"/>
      <c r="B233" s="869"/>
      <c r="C233" s="870"/>
      <c r="D233" s="870"/>
      <c r="E233" s="869"/>
      <c r="F233" s="869"/>
      <c r="G233" s="869"/>
      <c r="H233" s="869"/>
      <c r="I233" s="869"/>
      <c r="J233" s="869"/>
      <c r="K233" s="869"/>
      <c r="L233" s="869"/>
      <c r="M233" s="869"/>
    </row>
    <row r="234" ht="14.25" customHeight="1" spans="1:13" x14ac:dyDescent="0.25">
      <c r="A234" s="869"/>
      <c r="B234" s="869"/>
      <c r="C234" s="870"/>
      <c r="D234" s="870"/>
      <c r="E234" s="869"/>
      <c r="F234" s="869"/>
      <c r="G234" s="869"/>
      <c r="H234" s="869"/>
      <c r="I234" s="869"/>
      <c r="J234" s="869"/>
      <c r="K234" s="869"/>
      <c r="L234" s="869"/>
      <c r="M234" s="869"/>
    </row>
    <row r="235" ht="14.25" customHeight="1" spans="1:13" x14ac:dyDescent="0.25">
      <c r="A235" s="869"/>
      <c r="B235" s="869"/>
      <c r="C235" s="870"/>
      <c r="D235" s="870"/>
      <c r="E235" s="869"/>
      <c r="F235" s="869"/>
      <c r="G235" s="869"/>
      <c r="H235" s="869"/>
      <c r="I235" s="869"/>
      <c r="J235" s="869"/>
      <c r="K235" s="869"/>
      <c r="L235" s="869"/>
      <c r="M235" s="869"/>
    </row>
    <row r="236" ht="14.25" customHeight="1" spans="1:13" x14ac:dyDescent="0.25">
      <c r="A236" s="869"/>
      <c r="B236" s="869"/>
      <c r="C236" s="870"/>
      <c r="D236" s="870"/>
      <c r="E236" s="869"/>
      <c r="F236" s="869"/>
      <c r="G236" s="869"/>
      <c r="H236" s="869"/>
      <c r="I236" s="869"/>
      <c r="J236" s="869"/>
      <c r="K236" s="869"/>
      <c r="L236" s="869"/>
      <c r="M236" s="869"/>
    </row>
    <row r="237" ht="14.25" customHeight="1" spans="1:13" x14ac:dyDescent="0.25">
      <c r="A237" s="869"/>
      <c r="B237" s="869"/>
      <c r="C237" s="870"/>
      <c r="D237" s="870"/>
      <c r="E237" s="869"/>
      <c r="F237" s="869"/>
      <c r="G237" s="869"/>
      <c r="H237" s="869"/>
      <c r="I237" s="869"/>
      <c r="J237" s="869"/>
      <c r="K237" s="869"/>
      <c r="L237" s="869"/>
      <c r="M237" s="869"/>
    </row>
    <row r="238" ht="14.25" customHeight="1" spans="1:13" x14ac:dyDescent="0.25">
      <c r="A238" s="869"/>
      <c r="B238" s="869"/>
      <c r="C238" s="870"/>
      <c r="D238" s="870"/>
      <c r="E238" s="869"/>
      <c r="F238" s="869"/>
      <c r="G238" s="869"/>
      <c r="H238" s="869"/>
      <c r="I238" s="869"/>
      <c r="J238" s="869"/>
      <c r="K238" s="869"/>
      <c r="L238" s="869"/>
      <c r="M238" s="869"/>
    </row>
    <row r="239" ht="14.25" customHeight="1" spans="1:13" x14ac:dyDescent="0.25">
      <c r="A239" s="869"/>
      <c r="B239" s="869"/>
      <c r="C239" s="870"/>
      <c r="D239" s="870"/>
      <c r="E239" s="869"/>
      <c r="F239" s="869"/>
      <c r="G239" s="869"/>
      <c r="H239" s="869"/>
      <c r="I239" s="869"/>
      <c r="J239" s="869"/>
      <c r="K239" s="869"/>
      <c r="L239" s="869"/>
      <c r="M239" s="869"/>
    </row>
    <row r="240" ht="14.25" customHeight="1" spans="1:13" x14ac:dyDescent="0.25">
      <c r="A240" s="869"/>
      <c r="B240" s="869"/>
      <c r="C240" s="870"/>
      <c r="D240" s="870"/>
      <c r="E240" s="869"/>
      <c r="F240" s="869"/>
      <c r="G240" s="869"/>
      <c r="H240" s="869"/>
      <c r="I240" s="869"/>
      <c r="J240" s="869"/>
      <c r="K240" s="869"/>
      <c r="L240" s="869"/>
      <c r="M240" s="869"/>
    </row>
    <row r="241" ht="14.25" customHeight="1" spans="1:13" x14ac:dyDescent="0.25">
      <c r="A241" s="869"/>
      <c r="B241" s="869"/>
      <c r="C241" s="870"/>
      <c r="D241" s="870"/>
      <c r="E241" s="869"/>
      <c r="F241" s="869"/>
      <c r="G241" s="869"/>
      <c r="H241" s="869"/>
      <c r="I241" s="869"/>
      <c r="J241" s="869"/>
      <c r="K241" s="869"/>
      <c r="L241" s="869"/>
      <c r="M241" s="869"/>
    </row>
    <row r="242" ht="14.25" customHeight="1" spans="1:13" x14ac:dyDescent="0.25">
      <c r="A242" s="869"/>
      <c r="B242" s="869"/>
      <c r="C242" s="870"/>
      <c r="D242" s="870"/>
      <c r="E242" s="869"/>
      <c r="F242" s="869"/>
      <c r="G242" s="869"/>
      <c r="H242" s="869"/>
      <c r="I242" s="869"/>
      <c r="J242" s="869"/>
      <c r="K242" s="869"/>
      <c r="L242" s="869"/>
      <c r="M242" s="869"/>
    </row>
    <row r="243" ht="14.25" customHeight="1" spans="1:13" x14ac:dyDescent="0.25">
      <c r="A243" s="869"/>
      <c r="B243" s="869"/>
      <c r="C243" s="870"/>
      <c r="D243" s="870"/>
      <c r="E243" s="869"/>
      <c r="F243" s="869"/>
      <c r="G243" s="869"/>
      <c r="H243" s="869"/>
      <c r="I243" s="869"/>
      <c r="J243" s="869"/>
      <c r="K243" s="869"/>
      <c r="L243" s="869"/>
      <c r="M243" s="869"/>
    </row>
    <row r="244" ht="14.25" customHeight="1" spans="1:13" x14ac:dyDescent="0.25">
      <c r="A244" s="869"/>
      <c r="B244" s="869"/>
      <c r="C244" s="870"/>
      <c r="D244" s="870"/>
      <c r="E244" s="869"/>
      <c r="F244" s="869"/>
      <c r="G244" s="869"/>
      <c r="H244" s="869"/>
      <c r="I244" s="869"/>
      <c r="J244" s="869"/>
      <c r="K244" s="869"/>
      <c r="L244" s="869"/>
      <c r="M244" s="869"/>
    </row>
    <row r="245" ht="14.25" customHeight="1" spans="1:13" x14ac:dyDescent="0.25">
      <c r="A245" s="869"/>
      <c r="B245" s="869"/>
      <c r="C245" s="870"/>
      <c r="D245" s="870"/>
      <c r="E245" s="869"/>
      <c r="F245" s="869"/>
      <c r="G245" s="869"/>
      <c r="H245" s="869"/>
      <c r="I245" s="869"/>
      <c r="J245" s="869"/>
      <c r="K245" s="869"/>
      <c r="L245" s="869"/>
      <c r="M245" s="869"/>
    </row>
    <row r="246" ht="14.25" customHeight="1" spans="1:13" x14ac:dyDescent="0.25">
      <c r="A246" s="869"/>
      <c r="B246" s="869"/>
      <c r="C246" s="870"/>
      <c r="D246" s="870"/>
      <c r="E246" s="869"/>
      <c r="F246" s="869"/>
      <c r="G246" s="869"/>
      <c r="H246" s="869"/>
      <c r="I246" s="869"/>
      <c r="J246" s="869"/>
      <c r="K246" s="869"/>
      <c r="L246" s="869"/>
      <c r="M246" s="869"/>
    </row>
    <row r="247" ht="14.25" customHeight="1" spans="1:13" x14ac:dyDescent="0.25">
      <c r="A247" s="869"/>
      <c r="B247" s="869"/>
      <c r="C247" s="870"/>
      <c r="D247" s="870"/>
      <c r="E247" s="869"/>
      <c r="F247" s="869"/>
      <c r="G247" s="869"/>
      <c r="H247" s="869"/>
      <c r="I247" s="869"/>
      <c r="J247" s="869"/>
      <c r="K247" s="869"/>
      <c r="L247" s="869"/>
      <c r="M247" s="869"/>
    </row>
    <row r="248" ht="14.25" customHeight="1" spans="1:13" x14ac:dyDescent="0.25">
      <c r="A248" s="869"/>
      <c r="B248" s="869"/>
      <c r="C248" s="870"/>
      <c r="D248" s="870"/>
      <c r="E248" s="869"/>
      <c r="F248" s="869"/>
      <c r="G248" s="869"/>
      <c r="H248" s="869"/>
      <c r="I248" s="869"/>
      <c r="J248" s="869"/>
      <c r="K248" s="869"/>
      <c r="L248" s="869"/>
      <c r="M248" s="869"/>
    </row>
    <row r="249" ht="14.25" customHeight="1" spans="1:13" x14ac:dyDescent="0.25">
      <c r="A249" s="869"/>
      <c r="B249" s="869"/>
      <c r="C249" s="870"/>
      <c r="D249" s="870"/>
      <c r="E249" s="869"/>
      <c r="F249" s="869"/>
      <c r="G249" s="869"/>
      <c r="H249" s="869"/>
      <c r="I249" s="869"/>
      <c r="J249" s="869"/>
      <c r="K249" s="869"/>
      <c r="L249" s="869"/>
      <c r="M249" s="869"/>
    </row>
    <row r="250" ht="14.25" customHeight="1" spans="1:13" x14ac:dyDescent="0.25">
      <c r="A250" s="869"/>
      <c r="B250" s="869"/>
      <c r="C250" s="870"/>
      <c r="D250" s="870"/>
      <c r="E250" s="869"/>
      <c r="F250" s="869"/>
      <c r="G250" s="869"/>
      <c r="H250" s="869"/>
      <c r="I250" s="869"/>
      <c r="J250" s="869"/>
      <c r="K250" s="869"/>
      <c r="L250" s="869"/>
      <c r="M250" s="869"/>
    </row>
    <row r="251" ht="14.25" customHeight="1" spans="1:13" x14ac:dyDescent="0.25">
      <c r="A251" s="869"/>
      <c r="B251" s="869"/>
      <c r="C251" s="870"/>
      <c r="D251" s="870"/>
      <c r="E251" s="869"/>
      <c r="F251" s="869"/>
      <c r="G251" s="869"/>
      <c r="H251" s="869"/>
      <c r="I251" s="869"/>
      <c r="J251" s="869"/>
      <c r="K251" s="869"/>
      <c r="L251" s="869"/>
      <c r="M251" s="869"/>
    </row>
    <row r="252" ht="14.25" customHeight="1" spans="1:13" x14ac:dyDescent="0.25">
      <c r="A252" s="869"/>
      <c r="B252" s="869"/>
      <c r="C252" s="870"/>
      <c r="D252" s="870"/>
      <c r="E252" s="869"/>
      <c r="F252" s="869"/>
      <c r="G252" s="869"/>
      <c r="H252" s="869"/>
      <c r="I252" s="869"/>
      <c r="J252" s="869"/>
      <c r="K252" s="869"/>
      <c r="L252" s="869"/>
      <c r="M252" s="869"/>
    </row>
    <row r="253" ht="14.25" customHeight="1" spans="1:13" x14ac:dyDescent="0.25">
      <c r="A253" s="869"/>
      <c r="B253" s="869"/>
      <c r="C253" s="870"/>
      <c r="D253" s="870"/>
      <c r="E253" s="869"/>
      <c r="F253" s="869"/>
      <c r="G253" s="869"/>
      <c r="H253" s="869"/>
      <c r="I253" s="869"/>
      <c r="J253" s="869"/>
      <c r="K253" s="869"/>
      <c r="L253" s="869"/>
      <c r="M253" s="869"/>
    </row>
    <row r="254" ht="14.25" customHeight="1" spans="1:13" x14ac:dyDescent="0.25">
      <c r="A254" s="869"/>
      <c r="B254" s="869"/>
      <c r="C254" s="870"/>
      <c r="D254" s="870"/>
      <c r="E254" s="869"/>
      <c r="F254" s="869"/>
      <c r="G254" s="869"/>
      <c r="H254" s="869"/>
      <c r="I254" s="869"/>
      <c r="J254" s="869"/>
      <c r="K254" s="869"/>
      <c r="L254" s="869"/>
      <c r="M254" s="869"/>
    </row>
    <row r="255" ht="14.25" customHeight="1" spans="1:13" x14ac:dyDescent="0.25">
      <c r="A255" s="869"/>
      <c r="B255" s="869"/>
      <c r="C255" s="870"/>
      <c r="D255" s="870"/>
      <c r="E255" s="869"/>
      <c r="F255" s="869"/>
      <c r="G255" s="869"/>
      <c r="H255" s="869"/>
      <c r="I255" s="869"/>
      <c r="J255" s="869"/>
      <c r="K255" s="869"/>
      <c r="L255" s="869"/>
      <c r="M255" s="869"/>
    </row>
    <row r="256" ht="14.25" customHeight="1" spans="1:13" x14ac:dyDescent="0.25">
      <c r="A256" s="869"/>
      <c r="B256" s="869"/>
      <c r="C256" s="870"/>
      <c r="D256" s="870"/>
      <c r="E256" s="869"/>
      <c r="F256" s="869"/>
      <c r="G256" s="869"/>
      <c r="H256" s="869"/>
      <c r="I256" s="869"/>
      <c r="J256" s="869"/>
      <c r="K256" s="869"/>
      <c r="L256" s="869"/>
      <c r="M256" s="869"/>
    </row>
    <row r="257" ht="14.25" customHeight="1" spans="1:13" x14ac:dyDescent="0.25">
      <c r="A257" s="869"/>
      <c r="B257" s="869"/>
      <c r="C257" s="870"/>
      <c r="D257" s="870"/>
      <c r="E257" s="869"/>
      <c r="F257" s="869"/>
      <c r="G257" s="869"/>
      <c r="H257" s="869"/>
      <c r="I257" s="869"/>
      <c r="J257" s="869"/>
      <c r="K257" s="869"/>
      <c r="L257" s="869"/>
      <c r="M257" s="869"/>
    </row>
    <row r="258" ht="14.25" customHeight="1" spans="1:13" x14ac:dyDescent="0.25">
      <c r="A258" s="869"/>
      <c r="B258" s="869"/>
      <c r="C258" s="870"/>
      <c r="D258" s="870"/>
      <c r="E258" s="869"/>
      <c r="F258" s="869"/>
      <c r="G258" s="869"/>
      <c r="H258" s="869"/>
      <c r="I258" s="869"/>
      <c r="J258" s="869"/>
      <c r="K258" s="869"/>
      <c r="L258" s="869"/>
      <c r="M258" s="869"/>
    </row>
    <row r="259" ht="14.25" customHeight="1" spans="1:13" x14ac:dyDescent="0.25">
      <c r="A259" s="869"/>
      <c r="B259" s="869"/>
      <c r="C259" s="870"/>
      <c r="D259" s="870"/>
      <c r="E259" s="869"/>
      <c r="F259" s="869"/>
      <c r="G259" s="869"/>
      <c r="H259" s="869"/>
      <c r="I259" s="869"/>
      <c r="J259" s="869"/>
      <c r="K259" s="869"/>
      <c r="L259" s="869"/>
      <c r="M259" s="869"/>
    </row>
    <row r="260" ht="14.25" customHeight="1" spans="1:13" x14ac:dyDescent="0.25">
      <c r="A260" s="869"/>
      <c r="B260" s="869"/>
      <c r="C260" s="870"/>
      <c r="D260" s="870"/>
      <c r="E260" s="869"/>
      <c r="F260" s="869"/>
      <c r="G260" s="869"/>
      <c r="H260" s="869"/>
      <c r="I260" s="869"/>
      <c r="J260" s="869"/>
      <c r="K260" s="869"/>
      <c r="L260" s="869"/>
      <c r="M260" s="869"/>
    </row>
    <row r="261" ht="14.25" customHeight="1" spans="1:13" x14ac:dyDescent="0.25">
      <c r="A261" s="869"/>
      <c r="B261" s="869"/>
      <c r="C261" s="870"/>
      <c r="D261" s="870"/>
      <c r="E261" s="869"/>
      <c r="F261" s="869"/>
      <c r="G261" s="869"/>
      <c r="H261" s="869"/>
      <c r="I261" s="869"/>
      <c r="J261" s="869"/>
      <c r="K261" s="869"/>
      <c r="L261" s="869"/>
      <c r="M261" s="869"/>
    </row>
    <row r="262" ht="14.25" customHeight="1" spans="1:13" x14ac:dyDescent="0.25">
      <c r="A262" s="869"/>
      <c r="B262" s="869"/>
      <c r="C262" s="870"/>
      <c r="D262" s="870"/>
      <c r="E262" s="869"/>
      <c r="F262" s="869"/>
      <c r="G262" s="869"/>
      <c r="H262" s="869"/>
      <c r="I262" s="869"/>
      <c r="J262" s="869"/>
      <c r="K262" s="869"/>
      <c r="L262" s="869"/>
      <c r="M262" s="869"/>
    </row>
    <row r="263" ht="14.25" customHeight="1" spans="1:13" x14ac:dyDescent="0.25">
      <c r="A263" s="869"/>
      <c r="B263" s="869"/>
      <c r="C263" s="870"/>
      <c r="D263" s="870"/>
      <c r="E263" s="869"/>
      <c r="F263" s="869"/>
      <c r="G263" s="869"/>
      <c r="H263" s="869"/>
      <c r="I263" s="869"/>
      <c r="J263" s="869"/>
      <c r="K263" s="869"/>
      <c r="L263" s="869"/>
      <c r="M263" s="869"/>
    </row>
    <row r="264" ht="14.25" customHeight="1" spans="1:13" x14ac:dyDescent="0.25">
      <c r="A264" s="869"/>
      <c r="B264" s="869"/>
      <c r="C264" s="870"/>
      <c r="D264" s="870"/>
      <c r="E264" s="869"/>
      <c r="F264" s="869"/>
      <c r="G264" s="869"/>
      <c r="H264" s="869"/>
      <c r="I264" s="869"/>
      <c r="J264" s="869"/>
      <c r="K264" s="869"/>
      <c r="L264" s="869"/>
      <c r="M264" s="869"/>
    </row>
    <row r="265" ht="14.25" customHeight="1" spans="1:13" x14ac:dyDescent="0.25">
      <c r="A265" s="869"/>
      <c r="B265" s="869"/>
      <c r="C265" s="870"/>
      <c r="D265" s="870"/>
      <c r="E265" s="869"/>
      <c r="F265" s="869"/>
      <c r="G265" s="869"/>
      <c r="H265" s="869"/>
      <c r="I265" s="869"/>
      <c r="J265" s="869"/>
      <c r="K265" s="869"/>
      <c r="L265" s="869"/>
      <c r="M265" s="869"/>
    </row>
    <row r="266" ht="14.25" customHeight="1" spans="1:13" x14ac:dyDescent="0.25">
      <c r="A266" s="869"/>
      <c r="B266" s="869"/>
      <c r="C266" s="870"/>
      <c r="D266" s="870"/>
      <c r="E266" s="869"/>
      <c r="F266" s="869"/>
      <c r="G266" s="869"/>
      <c r="H266" s="869"/>
      <c r="I266" s="869"/>
      <c r="J266" s="869"/>
      <c r="K266" s="869"/>
      <c r="L266" s="869"/>
      <c r="M266" s="869"/>
    </row>
    <row r="267" ht="14.25" customHeight="1" spans="1:13" x14ac:dyDescent="0.25">
      <c r="A267" s="869"/>
      <c r="B267" s="869"/>
      <c r="C267" s="870"/>
      <c r="D267" s="870"/>
      <c r="E267" s="869"/>
      <c r="F267" s="869"/>
      <c r="G267" s="869"/>
      <c r="H267" s="869"/>
      <c r="I267" s="869"/>
      <c r="J267" s="869"/>
      <c r="K267" s="869"/>
      <c r="L267" s="869"/>
      <c r="M267" s="869"/>
    </row>
    <row r="268" ht="14.25" customHeight="1" spans="1:13" x14ac:dyDescent="0.25">
      <c r="A268" s="869"/>
      <c r="B268" s="869"/>
      <c r="C268" s="870"/>
      <c r="D268" s="870"/>
      <c r="E268" s="869"/>
      <c r="F268" s="869"/>
      <c r="G268" s="869"/>
      <c r="H268" s="869"/>
      <c r="I268" s="869"/>
      <c r="J268" s="869"/>
      <c r="K268" s="869"/>
      <c r="L268" s="869"/>
      <c r="M268" s="869"/>
    </row>
    <row r="269" ht="14.25" customHeight="1" spans="1:13" x14ac:dyDescent="0.25">
      <c r="A269" s="869"/>
      <c r="B269" s="869"/>
      <c r="C269" s="870"/>
      <c r="D269" s="870"/>
      <c r="E269" s="869"/>
      <c r="F269" s="869"/>
      <c r="G269" s="869"/>
      <c r="H269" s="869"/>
      <c r="I269" s="869"/>
      <c r="J269" s="869"/>
      <c r="K269" s="869"/>
      <c r="L269" s="869"/>
      <c r="M269" s="869"/>
    </row>
    <row r="270" ht="14.25" customHeight="1" spans="1:13" x14ac:dyDescent="0.25">
      <c r="A270" s="869"/>
      <c r="B270" s="869"/>
      <c r="C270" s="870"/>
      <c r="D270" s="870"/>
      <c r="E270" s="869"/>
      <c r="F270" s="869"/>
      <c r="G270" s="869"/>
      <c r="H270" s="869"/>
      <c r="I270" s="869"/>
      <c r="J270" s="869"/>
      <c r="K270" s="869"/>
      <c r="L270" s="869"/>
      <c r="M270" s="869"/>
    </row>
    <row r="271" ht="14.25" customHeight="1" spans="1:13" x14ac:dyDescent="0.25">
      <c r="A271" s="869"/>
      <c r="B271" s="869"/>
      <c r="C271" s="870"/>
      <c r="D271" s="870"/>
      <c r="E271" s="869"/>
      <c r="F271" s="869"/>
      <c r="G271" s="869"/>
      <c r="H271" s="869"/>
      <c r="I271" s="869"/>
      <c r="J271" s="869"/>
      <c r="K271" s="869"/>
      <c r="L271" s="869"/>
      <c r="M271" s="869"/>
    </row>
    <row r="272" ht="14.25" customHeight="1" spans="1:13" x14ac:dyDescent="0.25">
      <c r="A272" s="869"/>
      <c r="B272" s="869"/>
      <c r="C272" s="870"/>
      <c r="D272" s="870"/>
      <c r="E272" s="869"/>
      <c r="F272" s="869"/>
      <c r="G272" s="869"/>
      <c r="H272" s="869"/>
      <c r="I272" s="869"/>
      <c r="J272" s="869"/>
      <c r="K272" s="869"/>
      <c r="L272" s="869"/>
      <c r="M272" s="869"/>
    </row>
    <row r="273" ht="14.25" customHeight="1" spans="1:13" x14ac:dyDescent="0.25">
      <c r="A273" s="869"/>
      <c r="B273" s="869"/>
      <c r="C273" s="870"/>
      <c r="D273" s="870"/>
      <c r="E273" s="869"/>
      <c r="F273" s="869"/>
      <c r="G273" s="869"/>
      <c r="H273" s="869"/>
      <c r="I273" s="869"/>
      <c r="J273" s="869"/>
      <c r="K273" s="869"/>
      <c r="L273" s="869"/>
      <c r="M273" s="869"/>
    </row>
    <row r="274" ht="14.25" customHeight="1" spans="1:13" x14ac:dyDescent="0.25">
      <c r="A274" s="869"/>
      <c r="B274" s="869"/>
      <c r="C274" s="870"/>
      <c r="D274" s="870"/>
      <c r="E274" s="869"/>
      <c r="F274" s="869"/>
      <c r="G274" s="869"/>
      <c r="H274" s="869"/>
      <c r="I274" s="869"/>
      <c r="J274" s="869"/>
      <c r="K274" s="869"/>
      <c r="L274" s="869"/>
      <c r="M274" s="869"/>
    </row>
    <row r="275" ht="14.25" customHeight="1" spans="1:13" x14ac:dyDescent="0.25">
      <c r="A275" s="869"/>
      <c r="B275" s="869"/>
      <c r="C275" s="870"/>
      <c r="D275" s="870"/>
      <c r="E275" s="869"/>
      <c r="F275" s="869"/>
      <c r="G275" s="869"/>
      <c r="H275" s="869"/>
      <c r="I275" s="869"/>
      <c r="J275" s="869"/>
      <c r="K275" s="869"/>
      <c r="L275" s="869"/>
      <c r="M275" s="869"/>
    </row>
    <row r="276" ht="14.25" customHeight="1" spans="1:13" x14ac:dyDescent="0.25">
      <c r="A276" s="869"/>
      <c r="B276" s="869"/>
      <c r="C276" s="870"/>
      <c r="D276" s="870"/>
      <c r="E276" s="869"/>
      <c r="F276" s="869"/>
      <c r="G276" s="869"/>
      <c r="H276" s="869"/>
      <c r="I276" s="869"/>
      <c r="J276" s="869"/>
      <c r="K276" s="869"/>
      <c r="L276" s="869"/>
      <c r="M276" s="869"/>
    </row>
    <row r="277" ht="14.25" customHeight="1" spans="1:13" x14ac:dyDescent="0.25">
      <c r="A277" s="869"/>
      <c r="B277" s="869"/>
      <c r="C277" s="870"/>
      <c r="D277" s="870"/>
      <c r="E277" s="869"/>
      <c r="F277" s="869"/>
      <c r="G277" s="869"/>
      <c r="H277" s="869"/>
      <c r="I277" s="869"/>
      <c r="J277" s="869"/>
      <c r="K277" s="869"/>
      <c r="L277" s="869"/>
      <c r="M277" s="869"/>
    </row>
    <row r="278" ht="14.25" customHeight="1" spans="1:13" x14ac:dyDescent="0.25">
      <c r="A278" s="869"/>
      <c r="B278" s="869"/>
      <c r="C278" s="870"/>
      <c r="D278" s="870"/>
      <c r="E278" s="869"/>
      <c r="F278" s="869"/>
      <c r="G278" s="869"/>
      <c r="H278" s="869"/>
      <c r="I278" s="869"/>
      <c r="J278" s="869"/>
      <c r="K278" s="869"/>
      <c r="L278" s="869"/>
      <c r="M278" s="869"/>
    </row>
    <row r="279" ht="14.25" customHeight="1" spans="1:13" x14ac:dyDescent="0.25">
      <c r="A279" s="869"/>
      <c r="B279" s="869"/>
      <c r="C279" s="870"/>
      <c r="D279" s="870"/>
      <c r="E279" s="869"/>
      <c r="F279" s="869"/>
      <c r="G279" s="869"/>
      <c r="H279" s="869"/>
      <c r="I279" s="869"/>
      <c r="J279" s="869"/>
      <c r="K279" s="869"/>
      <c r="L279" s="869"/>
      <c r="M279" s="869"/>
    </row>
    <row r="280" ht="14.25" customHeight="1" spans="1:13" x14ac:dyDescent="0.25">
      <c r="A280" s="869"/>
      <c r="B280" s="869"/>
      <c r="C280" s="870"/>
      <c r="D280" s="870"/>
      <c r="E280" s="869"/>
      <c r="F280" s="869"/>
      <c r="G280" s="869"/>
      <c r="H280" s="869"/>
      <c r="I280" s="869"/>
      <c r="J280" s="869"/>
      <c r="K280" s="869"/>
      <c r="L280" s="869"/>
      <c r="M280" s="869"/>
    </row>
    <row r="281" ht="14.25" customHeight="1" spans="1:13" x14ac:dyDescent="0.25">
      <c r="A281" s="869"/>
      <c r="B281" s="869"/>
      <c r="C281" s="870"/>
      <c r="D281" s="870"/>
      <c r="E281" s="869"/>
      <c r="F281" s="869"/>
      <c r="G281" s="869"/>
      <c r="H281" s="869"/>
      <c r="I281" s="869"/>
      <c r="J281" s="869"/>
      <c r="K281" s="869"/>
      <c r="L281" s="869"/>
      <c r="M281" s="869"/>
    </row>
    <row r="282" ht="14.25" customHeight="1" spans="1:13" x14ac:dyDescent="0.25">
      <c r="A282" s="869"/>
      <c r="B282" s="869"/>
      <c r="C282" s="870"/>
      <c r="D282" s="870"/>
      <c r="E282" s="869"/>
      <c r="F282" s="869"/>
      <c r="G282" s="869"/>
      <c r="H282" s="869"/>
      <c r="I282" s="869"/>
      <c r="J282" s="869"/>
      <c r="K282" s="869"/>
      <c r="L282" s="869"/>
      <c r="M282" s="869"/>
    </row>
    <row r="283" ht="14.25" customHeight="1" spans="1:13" x14ac:dyDescent="0.25">
      <c r="A283" s="869"/>
      <c r="B283" s="869"/>
      <c r="C283" s="870"/>
      <c r="D283" s="870"/>
      <c r="E283" s="869"/>
      <c r="F283" s="869"/>
      <c r="G283" s="869"/>
      <c r="H283" s="869"/>
      <c r="I283" s="869"/>
      <c r="J283" s="869"/>
      <c r="K283" s="869"/>
      <c r="L283" s="869"/>
      <c r="M283" s="869"/>
    </row>
    <row r="284" ht="14.25" customHeight="1" spans="1:13" x14ac:dyDescent="0.25">
      <c r="A284" s="869"/>
      <c r="B284" s="869"/>
      <c r="C284" s="870"/>
      <c r="D284" s="870"/>
      <c r="E284" s="869"/>
      <c r="F284" s="869"/>
      <c r="G284" s="869"/>
      <c r="H284" s="869"/>
      <c r="I284" s="869"/>
      <c r="J284" s="869"/>
      <c r="K284" s="869"/>
      <c r="L284" s="869"/>
      <c r="M284" s="869"/>
    </row>
    <row r="285" ht="14.25" customHeight="1" spans="1:13" x14ac:dyDescent="0.25">
      <c r="A285" s="869"/>
      <c r="B285" s="869"/>
      <c r="C285" s="870"/>
      <c r="D285" s="870"/>
      <c r="E285" s="869"/>
      <c r="F285" s="869"/>
      <c r="G285" s="869"/>
      <c r="H285" s="869"/>
      <c r="I285" s="869"/>
      <c r="J285" s="869"/>
      <c r="K285" s="869"/>
      <c r="L285" s="869"/>
      <c r="M285" s="869"/>
    </row>
    <row r="286" ht="14.25" customHeight="1" spans="1:13" x14ac:dyDescent="0.25">
      <c r="A286" s="869"/>
      <c r="B286" s="869"/>
      <c r="C286" s="870"/>
      <c r="D286" s="870"/>
      <c r="E286" s="869"/>
      <c r="F286" s="869"/>
      <c r="G286" s="869"/>
      <c r="H286" s="869"/>
      <c r="I286" s="869"/>
      <c r="J286" s="869"/>
      <c r="K286" s="869"/>
      <c r="L286" s="869"/>
      <c r="M286" s="869"/>
    </row>
    <row r="287" ht="14.25" customHeight="1" spans="1:13" x14ac:dyDescent="0.25">
      <c r="A287" s="869"/>
      <c r="B287" s="869"/>
      <c r="C287" s="870"/>
      <c r="D287" s="870"/>
      <c r="E287" s="869"/>
      <c r="F287" s="869"/>
      <c r="G287" s="869"/>
      <c r="H287" s="869"/>
      <c r="I287" s="869"/>
      <c r="J287" s="869"/>
      <c r="K287" s="869"/>
      <c r="L287" s="869"/>
      <c r="M287" s="869"/>
    </row>
    <row r="288" ht="14.25" customHeight="1" spans="1:13" x14ac:dyDescent="0.25">
      <c r="A288" s="869"/>
      <c r="B288" s="869"/>
      <c r="C288" s="870"/>
      <c r="D288" s="870"/>
      <c r="E288" s="869"/>
      <c r="F288" s="869"/>
      <c r="G288" s="869"/>
      <c r="H288" s="869"/>
      <c r="I288" s="869"/>
      <c r="J288" s="869"/>
      <c r="K288" s="869"/>
      <c r="L288" s="869"/>
      <c r="M288" s="869"/>
    </row>
    <row r="289" ht="14.25" customHeight="1" spans="1:13" x14ac:dyDescent="0.25">
      <c r="A289" s="869"/>
      <c r="B289" s="869"/>
      <c r="C289" s="870"/>
      <c r="D289" s="870"/>
      <c r="E289" s="869"/>
      <c r="F289" s="869"/>
      <c r="G289" s="869"/>
      <c r="H289" s="869"/>
      <c r="I289" s="869"/>
      <c r="J289" s="869"/>
      <c r="K289" s="869"/>
      <c r="L289" s="869"/>
      <c r="M289" s="869"/>
    </row>
    <row r="290" ht="14.25" customHeight="1" spans="1:13" x14ac:dyDescent="0.25">
      <c r="A290" s="869"/>
      <c r="B290" s="869"/>
      <c r="C290" s="870"/>
      <c r="D290" s="870"/>
      <c r="E290" s="869"/>
      <c r="F290" s="869"/>
      <c r="G290" s="869"/>
      <c r="H290" s="869"/>
      <c r="I290" s="869"/>
      <c r="J290" s="869"/>
      <c r="K290" s="869"/>
      <c r="L290" s="869"/>
      <c r="M290" s="869"/>
    </row>
    <row r="291" ht="14.25" customHeight="1" spans="1:13" x14ac:dyDescent="0.25">
      <c r="A291" s="869"/>
      <c r="B291" s="869"/>
      <c r="C291" s="870"/>
      <c r="D291" s="870"/>
      <c r="E291" s="869"/>
      <c r="F291" s="869"/>
      <c r="G291" s="869"/>
      <c r="H291" s="869"/>
      <c r="I291" s="869"/>
      <c r="J291" s="869"/>
      <c r="K291" s="869"/>
      <c r="L291" s="869"/>
      <c r="M291" s="869"/>
    </row>
    <row r="292" ht="14.25" customHeight="1" spans="1:13" x14ac:dyDescent="0.25">
      <c r="A292" s="869"/>
      <c r="B292" s="869"/>
      <c r="C292" s="870"/>
      <c r="D292" s="870"/>
      <c r="E292" s="869"/>
      <c r="F292" s="869"/>
      <c r="G292" s="869"/>
      <c r="H292" s="869"/>
      <c r="I292" s="869"/>
      <c r="J292" s="869"/>
      <c r="K292" s="869"/>
      <c r="L292" s="869"/>
      <c r="M292" s="869"/>
    </row>
    <row r="293" ht="15.75" customHeight="1" spans="3:4" x14ac:dyDescent="0.25">
      <c r="C293" s="898"/>
      <c r="D293" s="898"/>
    </row>
    <row r="294" ht="15.75" customHeight="1" spans="3:4" x14ac:dyDescent="0.25">
      <c r="C294" s="898"/>
      <c r="D294" s="898"/>
    </row>
    <row r="295" ht="15.75" customHeight="1" spans="3:4" x14ac:dyDescent="0.25">
      <c r="C295" s="898"/>
      <c r="D295" s="898"/>
    </row>
    <row r="296" ht="15.75" customHeight="1" spans="3:4" x14ac:dyDescent="0.25">
      <c r="C296" s="898"/>
      <c r="D296" s="898"/>
    </row>
    <row r="297" ht="15.75" customHeight="1" spans="3:4" x14ac:dyDescent="0.25">
      <c r="C297" s="898"/>
      <c r="D297" s="898"/>
    </row>
    <row r="298" ht="15.75" customHeight="1" spans="3:4" x14ac:dyDescent="0.25">
      <c r="C298" s="898"/>
      <c r="D298" s="898"/>
    </row>
    <row r="299" ht="15.75" customHeight="1" spans="3:4" x14ac:dyDescent="0.25">
      <c r="C299" s="898"/>
      <c r="D299" s="898"/>
    </row>
    <row r="300" ht="15.75" customHeight="1" spans="3:4" x14ac:dyDescent="0.25">
      <c r="C300" s="898"/>
      <c r="D300" s="898"/>
    </row>
    <row r="301" ht="15.75" customHeight="1" spans="3:4" x14ac:dyDescent="0.25">
      <c r="C301" s="898"/>
      <c r="D301" s="898"/>
    </row>
    <row r="302" ht="15.75" customHeight="1" spans="3:4" x14ac:dyDescent="0.25">
      <c r="C302" s="898"/>
      <c r="D302" s="898"/>
    </row>
    <row r="303" ht="15.75" customHeight="1" spans="3:4" x14ac:dyDescent="0.25">
      <c r="C303" s="898"/>
      <c r="D303" s="898"/>
    </row>
    <row r="304" ht="15.75" customHeight="1" spans="3:4" x14ac:dyDescent="0.25">
      <c r="C304" s="898"/>
      <c r="D304" s="898"/>
    </row>
    <row r="305" ht="15.75" customHeight="1" spans="3:4" x14ac:dyDescent="0.25">
      <c r="C305" s="898"/>
      <c r="D305" s="898"/>
    </row>
    <row r="306" ht="15.75" customHeight="1" spans="3:4" x14ac:dyDescent="0.25">
      <c r="C306" s="898"/>
      <c r="D306" s="898"/>
    </row>
    <row r="307" ht="15.75" customHeight="1" spans="3:4" x14ac:dyDescent="0.25">
      <c r="C307" s="898"/>
      <c r="D307" s="898"/>
    </row>
    <row r="308" ht="15.75" customHeight="1" spans="3:4" x14ac:dyDescent="0.25">
      <c r="C308" s="898"/>
      <c r="D308" s="898"/>
    </row>
    <row r="309" ht="15.75" customHeight="1" spans="3:4" x14ac:dyDescent="0.25">
      <c r="C309" s="898"/>
      <c r="D309" s="898"/>
    </row>
    <row r="310" ht="15.75" customHeight="1" spans="3:4" x14ac:dyDescent="0.25">
      <c r="C310" s="898"/>
      <c r="D310" s="898"/>
    </row>
    <row r="311" ht="15.75" customHeight="1" spans="3:4" x14ac:dyDescent="0.25">
      <c r="C311" s="898"/>
      <c r="D311" s="898"/>
    </row>
    <row r="312" ht="15.75" customHeight="1" spans="3:4" x14ac:dyDescent="0.25">
      <c r="C312" s="898"/>
      <c r="D312" s="898"/>
    </row>
    <row r="313" ht="15.75" customHeight="1" spans="3:4" x14ac:dyDescent="0.25">
      <c r="C313" s="898"/>
      <c r="D313" s="898"/>
    </row>
    <row r="314" ht="15.75" customHeight="1" spans="3:4" x14ac:dyDescent="0.25">
      <c r="C314" s="898"/>
      <c r="D314" s="898"/>
    </row>
    <row r="315" ht="15.75" customHeight="1" spans="3:4" x14ac:dyDescent="0.25">
      <c r="C315" s="898"/>
      <c r="D315" s="898"/>
    </row>
    <row r="316" ht="15.75" customHeight="1" spans="3:4" x14ac:dyDescent="0.25">
      <c r="C316" s="898"/>
      <c r="D316" s="898"/>
    </row>
    <row r="317" ht="15.75" customHeight="1" spans="3:4" x14ac:dyDescent="0.25">
      <c r="C317" s="898"/>
      <c r="D317" s="898"/>
    </row>
    <row r="318" ht="15.75" customHeight="1" spans="3:4" x14ac:dyDescent="0.25">
      <c r="C318" s="898"/>
      <c r="D318" s="898"/>
    </row>
    <row r="319" ht="15.75" customHeight="1" spans="3:4" x14ac:dyDescent="0.25">
      <c r="C319" s="898"/>
      <c r="D319" s="898"/>
    </row>
    <row r="320" ht="15.75" customHeight="1" spans="3:4" x14ac:dyDescent="0.25">
      <c r="C320" s="898"/>
      <c r="D320" s="898"/>
    </row>
    <row r="321" ht="15.75" customHeight="1" spans="3:4" x14ac:dyDescent="0.25">
      <c r="C321" s="898"/>
      <c r="D321" s="898"/>
    </row>
    <row r="322" ht="15.75" customHeight="1" spans="3:4" x14ac:dyDescent="0.25">
      <c r="C322" s="898"/>
      <c r="D322" s="898"/>
    </row>
    <row r="323" ht="15.75" customHeight="1" spans="3:4" x14ac:dyDescent="0.25">
      <c r="C323" s="898"/>
      <c r="D323" s="898"/>
    </row>
    <row r="324" ht="15.75" customHeight="1" spans="3:4" x14ac:dyDescent="0.25">
      <c r="C324" s="898"/>
      <c r="D324" s="898"/>
    </row>
    <row r="325" ht="15.75" customHeight="1" spans="3:4" x14ac:dyDescent="0.25">
      <c r="C325" s="898"/>
      <c r="D325" s="898"/>
    </row>
    <row r="326" ht="15.75" customHeight="1" spans="3:4" x14ac:dyDescent="0.25">
      <c r="C326" s="898"/>
      <c r="D326" s="898"/>
    </row>
    <row r="327" ht="15.75" customHeight="1" spans="3:4" x14ac:dyDescent="0.25">
      <c r="C327" s="898"/>
      <c r="D327" s="898"/>
    </row>
    <row r="328" ht="15.75" customHeight="1" spans="3:4" x14ac:dyDescent="0.25">
      <c r="C328" s="898"/>
      <c r="D328" s="898"/>
    </row>
    <row r="329" ht="15.75" customHeight="1" spans="3:4" x14ac:dyDescent="0.25">
      <c r="C329" s="898"/>
      <c r="D329" s="898"/>
    </row>
    <row r="330" ht="15.75" customHeight="1" spans="3:4" x14ac:dyDescent="0.25">
      <c r="C330" s="898"/>
      <c r="D330" s="898"/>
    </row>
    <row r="331" ht="15.75" customHeight="1" spans="3:4" x14ac:dyDescent="0.25">
      <c r="C331" s="898"/>
      <c r="D331" s="898"/>
    </row>
    <row r="332" ht="15.75" customHeight="1" spans="3:4" x14ac:dyDescent="0.25">
      <c r="C332" s="898"/>
      <c r="D332" s="898"/>
    </row>
    <row r="333" ht="15.75" customHeight="1" spans="3:4" x14ac:dyDescent="0.25">
      <c r="C333" s="898"/>
      <c r="D333" s="898"/>
    </row>
    <row r="334" ht="15.75" customHeight="1" spans="3:4" x14ac:dyDescent="0.25">
      <c r="C334" s="898"/>
      <c r="D334" s="898"/>
    </row>
    <row r="335" ht="15.75" customHeight="1" spans="3:4" x14ac:dyDescent="0.25">
      <c r="C335" s="898"/>
      <c r="D335" s="898"/>
    </row>
    <row r="336" ht="15.75" customHeight="1" spans="3:4" x14ac:dyDescent="0.25">
      <c r="C336" s="898"/>
      <c r="D336" s="898"/>
    </row>
    <row r="337" ht="15.75" customHeight="1" spans="3:4" x14ac:dyDescent="0.25">
      <c r="C337" s="898"/>
      <c r="D337" s="898"/>
    </row>
    <row r="338" ht="15.75" customHeight="1" spans="3:4" x14ac:dyDescent="0.25">
      <c r="C338" s="898"/>
      <c r="D338" s="898"/>
    </row>
    <row r="339" ht="15.75" customHeight="1" spans="3:4" x14ac:dyDescent="0.25">
      <c r="C339" s="898"/>
      <c r="D339" s="898"/>
    </row>
    <row r="340" ht="15.75" customHeight="1" spans="3:4" x14ac:dyDescent="0.25">
      <c r="C340" s="898"/>
      <c r="D340" s="898"/>
    </row>
    <row r="341" ht="15.75" customHeight="1" spans="3:4" x14ac:dyDescent="0.25">
      <c r="C341" s="898"/>
      <c r="D341" s="898"/>
    </row>
    <row r="342" ht="15.75" customHeight="1" spans="3:4" x14ac:dyDescent="0.25">
      <c r="C342" s="898"/>
      <c r="D342" s="898"/>
    </row>
    <row r="343" ht="15.75" customHeight="1" spans="3:4" x14ac:dyDescent="0.25">
      <c r="C343" s="898"/>
      <c r="D343" s="898"/>
    </row>
    <row r="344" ht="15.75" customHeight="1" spans="3:4" x14ac:dyDescent="0.25">
      <c r="C344" s="898"/>
      <c r="D344" s="898"/>
    </row>
    <row r="345" ht="15.75" customHeight="1" spans="3:4" x14ac:dyDescent="0.25">
      <c r="C345" s="898"/>
      <c r="D345" s="898"/>
    </row>
    <row r="346" ht="15.75" customHeight="1" spans="3:4" x14ac:dyDescent="0.25">
      <c r="C346" s="898"/>
      <c r="D346" s="898"/>
    </row>
    <row r="347" ht="15.75" customHeight="1" spans="3:4" x14ac:dyDescent="0.25">
      <c r="C347" s="898"/>
      <c r="D347" s="898"/>
    </row>
    <row r="348" ht="15.75" customHeight="1" spans="3:4" x14ac:dyDescent="0.25">
      <c r="C348" s="898"/>
      <c r="D348" s="898"/>
    </row>
    <row r="349" ht="15.75" customHeight="1" spans="3:4" x14ac:dyDescent="0.25">
      <c r="C349" s="898"/>
      <c r="D349" s="898"/>
    </row>
    <row r="350" ht="15.75" customHeight="1" spans="3:4" x14ac:dyDescent="0.25">
      <c r="C350" s="898"/>
      <c r="D350" s="898"/>
    </row>
    <row r="351" ht="15.75" customHeight="1" spans="3:4" x14ac:dyDescent="0.25">
      <c r="C351" s="898"/>
      <c r="D351" s="898"/>
    </row>
    <row r="352" ht="15.75" customHeight="1" spans="3:4" x14ac:dyDescent="0.25">
      <c r="C352" s="898"/>
      <c r="D352" s="898"/>
    </row>
    <row r="353" ht="15.75" customHeight="1" spans="3:4" x14ac:dyDescent="0.25">
      <c r="C353" s="898"/>
      <c r="D353" s="898"/>
    </row>
    <row r="354" ht="15.75" customHeight="1" spans="3:4" x14ac:dyDescent="0.25">
      <c r="C354" s="898"/>
      <c r="D354" s="898"/>
    </row>
    <row r="355" ht="15.75" customHeight="1" spans="3:4" x14ac:dyDescent="0.25">
      <c r="C355" s="898"/>
      <c r="D355" s="898"/>
    </row>
    <row r="356" ht="15.75" customHeight="1" spans="3:4" x14ac:dyDescent="0.25">
      <c r="C356" s="898"/>
      <c r="D356" s="898"/>
    </row>
    <row r="357" ht="15.75" customHeight="1" spans="3:4" x14ac:dyDescent="0.25">
      <c r="C357" s="898"/>
      <c r="D357" s="898"/>
    </row>
    <row r="358" ht="15.75" customHeight="1" spans="3:4" x14ac:dyDescent="0.25">
      <c r="C358" s="898"/>
      <c r="D358" s="898"/>
    </row>
    <row r="359" ht="15.75" customHeight="1" spans="3:4" x14ac:dyDescent="0.25">
      <c r="C359" s="898"/>
      <c r="D359" s="898"/>
    </row>
    <row r="360" ht="15.75" customHeight="1" spans="3:4" x14ac:dyDescent="0.25">
      <c r="C360" s="898"/>
      <c r="D360" s="898"/>
    </row>
    <row r="361" ht="15.75" customHeight="1" spans="3:4" x14ac:dyDescent="0.25">
      <c r="C361" s="898"/>
      <c r="D361" s="898"/>
    </row>
    <row r="362" ht="15.75" customHeight="1" spans="3:4" x14ac:dyDescent="0.25">
      <c r="C362" s="898"/>
      <c r="D362" s="898"/>
    </row>
    <row r="363" ht="15.75" customHeight="1" spans="3:4" x14ac:dyDescent="0.25">
      <c r="C363" s="898"/>
      <c r="D363" s="898"/>
    </row>
    <row r="364" ht="15.75" customHeight="1" spans="3:4" x14ac:dyDescent="0.25">
      <c r="C364" s="898"/>
      <c r="D364" s="898"/>
    </row>
    <row r="365" ht="15.75" customHeight="1" spans="3:4" x14ac:dyDescent="0.25">
      <c r="C365" s="898"/>
      <c r="D365" s="898"/>
    </row>
    <row r="366" ht="15.75" customHeight="1" spans="3:4" x14ac:dyDescent="0.25">
      <c r="C366" s="898"/>
      <c r="D366" s="898"/>
    </row>
    <row r="367" ht="15.75" customHeight="1" spans="3:4" x14ac:dyDescent="0.25">
      <c r="C367" s="898"/>
      <c r="D367" s="898"/>
    </row>
    <row r="368" ht="15.75" customHeight="1" spans="3:4" x14ac:dyDescent="0.25">
      <c r="C368" s="898"/>
      <c r="D368" s="898"/>
    </row>
    <row r="369" ht="15.75" customHeight="1" spans="3:4" x14ac:dyDescent="0.25">
      <c r="C369" s="898"/>
      <c r="D369" s="898"/>
    </row>
    <row r="370" ht="15.75" customHeight="1" spans="3:4" x14ac:dyDescent="0.25">
      <c r="C370" s="898"/>
      <c r="D370" s="898"/>
    </row>
    <row r="371" ht="15.75" customHeight="1" spans="3:4" x14ac:dyDescent="0.25">
      <c r="C371" s="898"/>
      <c r="D371" s="898"/>
    </row>
    <row r="372" ht="15.75" customHeight="1" spans="3:4" x14ac:dyDescent="0.25">
      <c r="C372" s="898"/>
      <c r="D372" s="898"/>
    </row>
    <row r="373" ht="15.75" customHeight="1" spans="3:4" x14ac:dyDescent="0.25">
      <c r="C373" s="898"/>
      <c r="D373" s="898"/>
    </row>
    <row r="374" ht="15.75" customHeight="1" spans="3:4" x14ac:dyDescent="0.25">
      <c r="C374" s="898"/>
      <c r="D374" s="898"/>
    </row>
    <row r="375" ht="15.75" customHeight="1" spans="3:4" x14ac:dyDescent="0.25">
      <c r="C375" s="898"/>
      <c r="D375" s="898"/>
    </row>
    <row r="376" ht="15.75" customHeight="1" spans="3:4" x14ac:dyDescent="0.25">
      <c r="C376" s="898"/>
      <c r="D376" s="898"/>
    </row>
    <row r="377" ht="15.75" customHeight="1" spans="3:4" x14ac:dyDescent="0.25">
      <c r="C377" s="898"/>
      <c r="D377" s="898"/>
    </row>
    <row r="378" ht="15.75" customHeight="1" spans="3:4" x14ac:dyDescent="0.25">
      <c r="C378" s="898"/>
      <c r="D378" s="898"/>
    </row>
    <row r="379" ht="15.75" customHeight="1" spans="3:4" x14ac:dyDescent="0.25">
      <c r="C379" s="898"/>
      <c r="D379" s="898"/>
    </row>
    <row r="380" ht="15.75" customHeight="1" spans="3:4" x14ac:dyDescent="0.25">
      <c r="C380" s="898"/>
      <c r="D380" s="898"/>
    </row>
    <row r="381" ht="15.75" customHeight="1" spans="3:4" x14ac:dyDescent="0.25">
      <c r="C381" s="898"/>
      <c r="D381" s="898"/>
    </row>
    <row r="382" ht="15.75" customHeight="1" spans="3:4" x14ac:dyDescent="0.25">
      <c r="C382" s="898"/>
      <c r="D382" s="898"/>
    </row>
    <row r="383" ht="15.75" customHeight="1" spans="3:4" x14ac:dyDescent="0.25">
      <c r="C383" s="898"/>
      <c r="D383" s="898"/>
    </row>
    <row r="384" ht="15.75" customHeight="1" spans="3:4" x14ac:dyDescent="0.25">
      <c r="C384" s="898"/>
      <c r="D384" s="898"/>
    </row>
    <row r="385" ht="15.75" customHeight="1" spans="3:4" x14ac:dyDescent="0.25">
      <c r="C385" s="898"/>
      <c r="D385" s="898"/>
    </row>
    <row r="386" ht="15.75" customHeight="1" spans="3:4" x14ac:dyDescent="0.25">
      <c r="C386" s="898"/>
      <c r="D386" s="898"/>
    </row>
    <row r="387" ht="15.75" customHeight="1" spans="3:4" x14ac:dyDescent="0.25">
      <c r="C387" s="898"/>
      <c r="D387" s="898"/>
    </row>
    <row r="388" ht="15.75" customHeight="1" spans="3:4" x14ac:dyDescent="0.25">
      <c r="C388" s="898"/>
      <c r="D388" s="898"/>
    </row>
    <row r="389" ht="15.75" customHeight="1" spans="3:4" x14ac:dyDescent="0.25">
      <c r="C389" s="898"/>
      <c r="D389" s="898"/>
    </row>
    <row r="390" ht="15.75" customHeight="1" spans="3:4" x14ac:dyDescent="0.25">
      <c r="C390" s="898"/>
      <c r="D390" s="898"/>
    </row>
    <row r="391" ht="15.75" customHeight="1" spans="3:4" x14ac:dyDescent="0.25">
      <c r="C391" s="898"/>
      <c r="D391" s="898"/>
    </row>
    <row r="392" ht="15.75" customHeight="1" spans="3:4" x14ac:dyDescent="0.25">
      <c r="C392" s="898"/>
      <c r="D392" s="898"/>
    </row>
    <row r="393" ht="15.75" customHeight="1" spans="3:4" x14ac:dyDescent="0.25">
      <c r="C393" s="898"/>
      <c r="D393" s="898"/>
    </row>
    <row r="394" ht="15.75" customHeight="1" spans="3:4" x14ac:dyDescent="0.25">
      <c r="C394" s="898"/>
      <c r="D394" s="898"/>
    </row>
    <row r="395" ht="15.75" customHeight="1" spans="3:4" x14ac:dyDescent="0.25">
      <c r="C395" s="898"/>
      <c r="D395" s="898"/>
    </row>
    <row r="396" ht="15.75" customHeight="1" spans="3:4" x14ac:dyDescent="0.25">
      <c r="C396" s="898"/>
      <c r="D396" s="898"/>
    </row>
    <row r="397" ht="15.75" customHeight="1" spans="3:4" x14ac:dyDescent="0.25">
      <c r="C397" s="898"/>
      <c r="D397" s="898"/>
    </row>
    <row r="398" ht="15.75" customHeight="1" spans="3:4" x14ac:dyDescent="0.25">
      <c r="C398" s="898"/>
      <c r="D398" s="898"/>
    </row>
    <row r="399" ht="15.75" customHeight="1" spans="3:4" x14ac:dyDescent="0.25">
      <c r="C399" s="898"/>
      <c r="D399" s="898"/>
    </row>
    <row r="400" ht="15.75" customHeight="1" spans="3:4" x14ac:dyDescent="0.25">
      <c r="C400" s="898"/>
      <c r="D400" s="898"/>
    </row>
    <row r="401" ht="15.75" customHeight="1" spans="3:4" x14ac:dyDescent="0.25">
      <c r="C401" s="898"/>
      <c r="D401" s="898"/>
    </row>
    <row r="402" ht="15.75" customHeight="1" spans="3:4" x14ac:dyDescent="0.25">
      <c r="C402" s="898"/>
      <c r="D402" s="898"/>
    </row>
    <row r="403" ht="15.75" customHeight="1" spans="3:4" x14ac:dyDescent="0.25">
      <c r="C403" s="898"/>
      <c r="D403" s="898"/>
    </row>
    <row r="404" ht="15.75" customHeight="1" spans="3:4" x14ac:dyDescent="0.25">
      <c r="C404" s="898"/>
      <c r="D404" s="898"/>
    </row>
    <row r="405" ht="15.75" customHeight="1" spans="3:4" x14ac:dyDescent="0.25">
      <c r="C405" s="898"/>
      <c r="D405" s="898"/>
    </row>
    <row r="406" ht="15.75" customHeight="1" spans="3:4" x14ac:dyDescent="0.25">
      <c r="C406" s="898"/>
      <c r="D406" s="898"/>
    </row>
    <row r="407" ht="15.75" customHeight="1" spans="3:4" x14ac:dyDescent="0.25">
      <c r="C407" s="898"/>
      <c r="D407" s="898"/>
    </row>
    <row r="408" ht="15.75" customHeight="1" spans="3:4" x14ac:dyDescent="0.25">
      <c r="C408" s="898"/>
      <c r="D408" s="898"/>
    </row>
    <row r="409" ht="15.75" customHeight="1" spans="3:4" x14ac:dyDescent="0.25">
      <c r="C409" s="898"/>
      <c r="D409" s="898"/>
    </row>
    <row r="410" ht="15.75" customHeight="1" spans="3:4" x14ac:dyDescent="0.25">
      <c r="C410" s="898"/>
      <c r="D410" s="898"/>
    </row>
    <row r="411" ht="15.75" customHeight="1" spans="3:4" x14ac:dyDescent="0.25">
      <c r="C411" s="898"/>
      <c r="D411" s="898"/>
    </row>
    <row r="412" ht="15.75" customHeight="1" spans="3:4" x14ac:dyDescent="0.25">
      <c r="C412" s="898"/>
      <c r="D412" s="898"/>
    </row>
    <row r="413" ht="15.75" customHeight="1" spans="3:4" x14ac:dyDescent="0.25">
      <c r="C413" s="898"/>
      <c r="D413" s="898"/>
    </row>
    <row r="414" ht="15.75" customHeight="1" spans="3:4" x14ac:dyDescent="0.25">
      <c r="C414" s="898"/>
      <c r="D414" s="898"/>
    </row>
    <row r="415" ht="15.75" customHeight="1" spans="3:4" x14ac:dyDescent="0.25">
      <c r="C415" s="898"/>
      <c r="D415" s="898"/>
    </row>
    <row r="416" ht="15.75" customHeight="1" spans="3:4" x14ac:dyDescent="0.25">
      <c r="C416" s="898"/>
      <c r="D416" s="898"/>
    </row>
    <row r="417" ht="15.75" customHeight="1" spans="3:4" x14ac:dyDescent="0.25">
      <c r="C417" s="898"/>
      <c r="D417" s="898"/>
    </row>
    <row r="418" ht="15.75" customHeight="1" spans="3:4" x14ac:dyDescent="0.25">
      <c r="C418" s="898"/>
      <c r="D418" s="898"/>
    </row>
    <row r="419" ht="15.75" customHeight="1" spans="3:4" x14ac:dyDescent="0.25">
      <c r="C419" s="898"/>
      <c r="D419" s="898"/>
    </row>
    <row r="420" ht="15.75" customHeight="1" spans="3:4" x14ac:dyDescent="0.25">
      <c r="C420" s="898"/>
      <c r="D420" s="898"/>
    </row>
    <row r="421" ht="15.75" customHeight="1" spans="3:4" x14ac:dyDescent="0.25">
      <c r="C421" s="898"/>
      <c r="D421" s="898"/>
    </row>
    <row r="422" ht="15.75" customHeight="1" spans="3:4" x14ac:dyDescent="0.25">
      <c r="C422" s="898"/>
      <c r="D422" s="898"/>
    </row>
    <row r="423" ht="15.75" customHeight="1" spans="3:4" x14ac:dyDescent="0.25">
      <c r="C423" s="898"/>
      <c r="D423" s="898"/>
    </row>
    <row r="424" ht="15.75" customHeight="1" spans="3:4" x14ac:dyDescent="0.25">
      <c r="C424" s="898"/>
      <c r="D424" s="898"/>
    </row>
    <row r="425" ht="15.75" customHeight="1" spans="3:4" x14ac:dyDescent="0.25">
      <c r="C425" s="898"/>
      <c r="D425" s="898"/>
    </row>
    <row r="426" ht="15.75" customHeight="1" spans="3:4" x14ac:dyDescent="0.25">
      <c r="C426" s="898"/>
      <c r="D426" s="898"/>
    </row>
    <row r="427" ht="15.75" customHeight="1" spans="3:4" x14ac:dyDescent="0.25">
      <c r="C427" s="898"/>
      <c r="D427" s="898"/>
    </row>
    <row r="428" ht="15.75" customHeight="1" spans="3:4" x14ac:dyDescent="0.25">
      <c r="C428" s="898"/>
      <c r="D428" s="898"/>
    </row>
    <row r="429" ht="15.75" customHeight="1" spans="3:4" x14ac:dyDescent="0.25">
      <c r="C429" s="898"/>
      <c r="D429" s="898"/>
    </row>
    <row r="430" ht="15.75" customHeight="1" spans="3:4" x14ac:dyDescent="0.25">
      <c r="C430" s="898"/>
      <c r="D430" s="898"/>
    </row>
    <row r="431" ht="15.75" customHeight="1" spans="3:4" x14ac:dyDescent="0.25">
      <c r="C431" s="898"/>
      <c r="D431" s="898"/>
    </row>
    <row r="432" ht="15.75" customHeight="1" spans="3:4" x14ac:dyDescent="0.25">
      <c r="C432" s="898"/>
      <c r="D432" s="898"/>
    </row>
    <row r="433" ht="15.75" customHeight="1" spans="3:4" x14ac:dyDescent="0.25">
      <c r="C433" s="898"/>
      <c r="D433" s="898"/>
    </row>
    <row r="434" ht="15.75" customHeight="1" spans="3:4" x14ac:dyDescent="0.25">
      <c r="C434" s="898"/>
      <c r="D434" s="898"/>
    </row>
    <row r="435" ht="15.75" customHeight="1" spans="3:4" x14ac:dyDescent="0.25">
      <c r="C435" s="898"/>
      <c r="D435" s="898"/>
    </row>
    <row r="436" ht="15.75" customHeight="1" spans="3:4" x14ac:dyDescent="0.25">
      <c r="C436" s="898"/>
      <c r="D436" s="898"/>
    </row>
    <row r="437" ht="15.75" customHeight="1" spans="3:4" x14ac:dyDescent="0.25">
      <c r="C437" s="898"/>
      <c r="D437" s="898"/>
    </row>
    <row r="438" ht="15.75" customHeight="1" spans="3:4" x14ac:dyDescent="0.25">
      <c r="C438" s="898"/>
      <c r="D438" s="898"/>
    </row>
    <row r="439" ht="15.75" customHeight="1" spans="3:4" x14ac:dyDescent="0.25">
      <c r="C439" s="898"/>
      <c r="D439" s="898"/>
    </row>
    <row r="440" ht="15.75" customHeight="1" spans="3:4" x14ac:dyDescent="0.25">
      <c r="C440" s="898"/>
      <c r="D440" s="898"/>
    </row>
    <row r="441" ht="15.75" customHeight="1" spans="3:4" x14ac:dyDescent="0.25">
      <c r="C441" s="898"/>
      <c r="D441" s="898"/>
    </row>
    <row r="442" ht="15.75" customHeight="1" spans="3:4" x14ac:dyDescent="0.25">
      <c r="C442" s="898"/>
      <c r="D442" s="898"/>
    </row>
    <row r="443" ht="15.75" customHeight="1" spans="3:4" x14ac:dyDescent="0.25">
      <c r="C443" s="898"/>
      <c r="D443" s="898"/>
    </row>
    <row r="444" ht="15.75" customHeight="1" spans="3:4" x14ac:dyDescent="0.25">
      <c r="C444" s="898"/>
      <c r="D444" s="898"/>
    </row>
    <row r="445" ht="15.75" customHeight="1" spans="3:4" x14ac:dyDescent="0.25">
      <c r="C445" s="898"/>
      <c r="D445" s="898"/>
    </row>
    <row r="446" ht="15.75" customHeight="1" spans="3:4" x14ac:dyDescent="0.25">
      <c r="C446" s="898"/>
      <c r="D446" s="898"/>
    </row>
    <row r="447" ht="15.75" customHeight="1" spans="3:4" x14ac:dyDescent="0.25">
      <c r="C447" s="898"/>
      <c r="D447" s="898"/>
    </row>
    <row r="448" ht="15.75" customHeight="1" spans="3:4" x14ac:dyDescent="0.25">
      <c r="C448" s="898"/>
      <c r="D448" s="898"/>
    </row>
    <row r="449" ht="15.75" customHeight="1" spans="3:4" x14ac:dyDescent="0.25">
      <c r="C449" s="898"/>
      <c r="D449" s="898"/>
    </row>
    <row r="450" ht="15.75" customHeight="1" spans="3:4" x14ac:dyDescent="0.25">
      <c r="C450" s="898"/>
      <c r="D450" s="898"/>
    </row>
    <row r="451" ht="15.75" customHeight="1" spans="3:4" x14ac:dyDescent="0.25">
      <c r="C451" s="898"/>
      <c r="D451" s="898"/>
    </row>
    <row r="452" ht="15.75" customHeight="1" spans="3:4" x14ac:dyDescent="0.25">
      <c r="C452" s="898"/>
      <c r="D452" s="898"/>
    </row>
    <row r="453" ht="15.75" customHeight="1" spans="3:4" x14ac:dyDescent="0.25">
      <c r="C453" s="898"/>
      <c r="D453" s="898"/>
    </row>
    <row r="454" ht="15.75" customHeight="1" spans="3:4" x14ac:dyDescent="0.25">
      <c r="C454" s="898"/>
      <c r="D454" s="898"/>
    </row>
    <row r="455" ht="15.75" customHeight="1" spans="3:4" x14ac:dyDescent="0.25">
      <c r="C455" s="898"/>
      <c r="D455" s="898"/>
    </row>
    <row r="456" ht="15.75" customHeight="1" spans="3:4" x14ac:dyDescent="0.25">
      <c r="C456" s="898"/>
      <c r="D456" s="898"/>
    </row>
    <row r="457" ht="15.75" customHeight="1" spans="3:4" x14ac:dyDescent="0.25">
      <c r="C457" s="898"/>
      <c r="D457" s="898"/>
    </row>
    <row r="458" ht="15.75" customHeight="1" spans="3:4" x14ac:dyDescent="0.25">
      <c r="C458" s="898"/>
      <c r="D458" s="898"/>
    </row>
    <row r="459" ht="15.75" customHeight="1" spans="3:4" x14ac:dyDescent="0.25">
      <c r="C459" s="898"/>
      <c r="D459" s="898"/>
    </row>
    <row r="460" ht="15.75" customHeight="1" spans="3:4" x14ac:dyDescent="0.25">
      <c r="C460" s="898"/>
      <c r="D460" s="898"/>
    </row>
    <row r="461" ht="15.75" customHeight="1" spans="3:4" x14ac:dyDescent="0.25">
      <c r="C461" s="898"/>
      <c r="D461" s="898"/>
    </row>
    <row r="462" ht="15.75" customHeight="1" spans="3:4" x14ac:dyDescent="0.25">
      <c r="C462" s="898"/>
      <c r="D462" s="898"/>
    </row>
    <row r="463" ht="15.75" customHeight="1" spans="3:4" x14ac:dyDescent="0.25">
      <c r="C463" s="898"/>
      <c r="D463" s="898"/>
    </row>
    <row r="464" ht="15.75" customHeight="1" spans="3:4" x14ac:dyDescent="0.25">
      <c r="C464" s="898"/>
      <c r="D464" s="898"/>
    </row>
    <row r="465" ht="15.75" customHeight="1" spans="3:4" x14ac:dyDescent="0.25">
      <c r="C465" s="898"/>
      <c r="D465" s="898"/>
    </row>
    <row r="466" ht="15.75" customHeight="1" spans="3:4" x14ac:dyDescent="0.25">
      <c r="C466" s="898"/>
      <c r="D466" s="898"/>
    </row>
    <row r="467" ht="15.75" customHeight="1" spans="3:4" x14ac:dyDescent="0.25">
      <c r="C467" s="898"/>
      <c r="D467" s="898"/>
    </row>
    <row r="468" ht="15.75" customHeight="1" spans="3:4" x14ac:dyDescent="0.25">
      <c r="C468" s="898"/>
      <c r="D468" s="898"/>
    </row>
    <row r="469" ht="15.75" customHeight="1" spans="3:4" x14ac:dyDescent="0.25">
      <c r="C469" s="898"/>
      <c r="D469" s="898"/>
    </row>
    <row r="470" ht="15.75" customHeight="1" spans="3:4" x14ac:dyDescent="0.25">
      <c r="C470" s="898"/>
      <c r="D470" s="898"/>
    </row>
    <row r="471" ht="15.75" customHeight="1" spans="3:4" x14ac:dyDescent="0.25">
      <c r="C471" s="898"/>
      <c r="D471" s="898"/>
    </row>
    <row r="472" ht="15.75" customHeight="1" spans="3:4" x14ac:dyDescent="0.25">
      <c r="C472" s="898"/>
      <c r="D472" s="898"/>
    </row>
    <row r="473" ht="15.75" customHeight="1" spans="3:4" x14ac:dyDescent="0.25">
      <c r="C473" s="898"/>
      <c r="D473" s="898"/>
    </row>
    <row r="474" ht="15.75" customHeight="1" spans="3:4" x14ac:dyDescent="0.25">
      <c r="C474" s="898"/>
      <c r="D474" s="898"/>
    </row>
    <row r="475" ht="15.75" customHeight="1" spans="3:4" x14ac:dyDescent="0.25">
      <c r="C475" s="898"/>
      <c r="D475" s="898"/>
    </row>
    <row r="476" ht="15.75" customHeight="1" spans="3:4" x14ac:dyDescent="0.25">
      <c r="C476" s="898"/>
      <c r="D476" s="898"/>
    </row>
    <row r="477" ht="15.75" customHeight="1" spans="3:4" x14ac:dyDescent="0.25">
      <c r="C477" s="898"/>
      <c r="D477" s="898"/>
    </row>
    <row r="478" ht="15.75" customHeight="1" spans="3:4" x14ac:dyDescent="0.25">
      <c r="C478" s="898"/>
      <c r="D478" s="898"/>
    </row>
    <row r="479" ht="15.75" customHeight="1" spans="3:4" x14ac:dyDescent="0.25">
      <c r="C479" s="898"/>
      <c r="D479" s="898"/>
    </row>
    <row r="480" ht="15.75" customHeight="1" spans="3:4" x14ac:dyDescent="0.25">
      <c r="C480" s="898"/>
      <c r="D480" s="898"/>
    </row>
    <row r="481" ht="15.75" customHeight="1" spans="3:4" x14ac:dyDescent="0.25">
      <c r="C481" s="898"/>
      <c r="D481" s="898"/>
    </row>
    <row r="482" ht="15.75" customHeight="1" spans="3:4" x14ac:dyDescent="0.25">
      <c r="C482" s="898"/>
      <c r="D482" s="898"/>
    </row>
    <row r="483" ht="15.75" customHeight="1" spans="3:4" x14ac:dyDescent="0.25">
      <c r="C483" s="898"/>
      <c r="D483" s="898"/>
    </row>
    <row r="484" ht="15.75" customHeight="1" spans="3:4" x14ac:dyDescent="0.25">
      <c r="C484" s="898"/>
      <c r="D484" s="898"/>
    </row>
    <row r="485" ht="15.75" customHeight="1" spans="3:4" x14ac:dyDescent="0.25">
      <c r="C485" s="898"/>
      <c r="D485" s="898"/>
    </row>
    <row r="486" ht="15.75" customHeight="1" spans="3:4" x14ac:dyDescent="0.25">
      <c r="C486" s="898"/>
      <c r="D486" s="898"/>
    </row>
    <row r="487" ht="15.75" customHeight="1" spans="3:4" x14ac:dyDescent="0.25">
      <c r="C487" s="898"/>
      <c r="D487" s="898"/>
    </row>
    <row r="488" ht="15.75" customHeight="1" spans="3:4" x14ac:dyDescent="0.25">
      <c r="C488" s="898"/>
      <c r="D488" s="898"/>
    </row>
    <row r="489" ht="15.75" customHeight="1" spans="3:4" x14ac:dyDescent="0.25">
      <c r="C489" s="898"/>
      <c r="D489" s="898"/>
    </row>
    <row r="490" ht="15.75" customHeight="1" spans="3:4" x14ac:dyDescent="0.25">
      <c r="C490" s="898"/>
      <c r="D490" s="898"/>
    </row>
    <row r="491" ht="15.75" customHeight="1" spans="3:4" x14ac:dyDescent="0.25">
      <c r="C491" s="898"/>
      <c r="D491" s="898"/>
    </row>
    <row r="492" ht="15.75" customHeight="1" spans="3:4" x14ac:dyDescent="0.25">
      <c r="C492" s="898"/>
      <c r="D492" s="898"/>
    </row>
    <row r="493" ht="15.75" customHeight="1" spans="3:4" x14ac:dyDescent="0.25">
      <c r="C493" s="898"/>
      <c r="D493" s="898"/>
    </row>
    <row r="494" ht="15.75" customHeight="1" spans="3:4" x14ac:dyDescent="0.25">
      <c r="C494" s="898"/>
      <c r="D494" s="898"/>
    </row>
    <row r="495" ht="15.75" customHeight="1" spans="3:4" x14ac:dyDescent="0.25">
      <c r="C495" s="898"/>
      <c r="D495" s="898"/>
    </row>
    <row r="496" ht="15.75" customHeight="1" spans="3:4" x14ac:dyDescent="0.25">
      <c r="C496" s="898"/>
      <c r="D496" s="898"/>
    </row>
    <row r="497" ht="15.75" customHeight="1" spans="3:4" x14ac:dyDescent="0.25">
      <c r="C497" s="898"/>
      <c r="D497" s="898"/>
    </row>
    <row r="498" ht="15.75" customHeight="1" spans="3:4" x14ac:dyDescent="0.25">
      <c r="C498" s="898"/>
      <c r="D498" s="898"/>
    </row>
    <row r="499" ht="15.75" customHeight="1" spans="3:4" x14ac:dyDescent="0.25">
      <c r="C499" s="898"/>
      <c r="D499" s="898"/>
    </row>
    <row r="500" ht="15.75" customHeight="1" spans="3:4" x14ac:dyDescent="0.25">
      <c r="C500" s="898"/>
      <c r="D500" s="898"/>
    </row>
    <row r="501" ht="15.75" customHeight="1" spans="3:4" x14ac:dyDescent="0.25">
      <c r="C501" s="898"/>
      <c r="D501" s="898"/>
    </row>
    <row r="502" ht="15.75" customHeight="1" spans="3:4" x14ac:dyDescent="0.25">
      <c r="C502" s="898"/>
      <c r="D502" s="898"/>
    </row>
    <row r="503" ht="15.75" customHeight="1" spans="3:4" x14ac:dyDescent="0.25">
      <c r="C503" s="898"/>
      <c r="D503" s="898"/>
    </row>
    <row r="504" ht="15.75" customHeight="1" spans="3:4" x14ac:dyDescent="0.25">
      <c r="C504" s="898"/>
      <c r="D504" s="898"/>
    </row>
    <row r="505" ht="15.75" customHeight="1" spans="3:4" x14ac:dyDescent="0.25">
      <c r="C505" s="898"/>
      <c r="D505" s="898"/>
    </row>
    <row r="506" ht="15.75" customHeight="1" spans="3:4" x14ac:dyDescent="0.25">
      <c r="C506" s="898"/>
      <c r="D506" s="898"/>
    </row>
    <row r="507" ht="15.75" customHeight="1" spans="3:4" x14ac:dyDescent="0.25">
      <c r="C507" s="898"/>
      <c r="D507" s="898"/>
    </row>
    <row r="508" ht="15.75" customHeight="1" spans="3:4" x14ac:dyDescent="0.25">
      <c r="C508" s="898"/>
      <c r="D508" s="898"/>
    </row>
    <row r="509" ht="15.75" customHeight="1" spans="3:4" x14ac:dyDescent="0.25">
      <c r="C509" s="898"/>
      <c r="D509" s="898"/>
    </row>
    <row r="510" ht="15.75" customHeight="1" spans="3:4" x14ac:dyDescent="0.25">
      <c r="C510" s="898"/>
      <c r="D510" s="898"/>
    </row>
    <row r="511" ht="15.75" customHeight="1" spans="3:4" x14ac:dyDescent="0.25">
      <c r="C511" s="898"/>
      <c r="D511" s="898"/>
    </row>
    <row r="512" ht="15.75" customHeight="1" spans="3:4" x14ac:dyDescent="0.25">
      <c r="C512" s="898"/>
      <c r="D512" s="898"/>
    </row>
    <row r="513" ht="15.75" customHeight="1" spans="3:4" x14ac:dyDescent="0.25">
      <c r="C513" s="898"/>
      <c r="D513" s="898"/>
    </row>
    <row r="514" ht="15.75" customHeight="1" spans="3:4" x14ac:dyDescent="0.25">
      <c r="C514" s="898"/>
      <c r="D514" s="898"/>
    </row>
    <row r="515" ht="15.75" customHeight="1" spans="3:4" x14ac:dyDescent="0.25">
      <c r="C515" s="898"/>
      <c r="D515" s="898"/>
    </row>
    <row r="516" ht="15.75" customHeight="1" spans="3:4" x14ac:dyDescent="0.25">
      <c r="C516" s="898"/>
      <c r="D516" s="898"/>
    </row>
    <row r="517" ht="15.75" customHeight="1" spans="3:4" x14ac:dyDescent="0.25">
      <c r="C517" s="898"/>
      <c r="D517" s="898"/>
    </row>
    <row r="518" ht="15.75" customHeight="1" spans="3:4" x14ac:dyDescent="0.25">
      <c r="C518" s="898"/>
      <c r="D518" s="898"/>
    </row>
    <row r="519" ht="15.75" customHeight="1" spans="3:4" x14ac:dyDescent="0.25">
      <c r="C519" s="898"/>
      <c r="D519" s="898"/>
    </row>
    <row r="520" ht="15.75" customHeight="1" spans="3:4" x14ac:dyDescent="0.25">
      <c r="C520" s="898"/>
      <c r="D520" s="898"/>
    </row>
    <row r="521" ht="15.75" customHeight="1" spans="3:4" x14ac:dyDescent="0.25">
      <c r="C521" s="898"/>
      <c r="D521" s="898"/>
    </row>
    <row r="522" ht="15.75" customHeight="1" spans="3:4" x14ac:dyDescent="0.25">
      <c r="C522" s="898"/>
      <c r="D522" s="898"/>
    </row>
    <row r="523" ht="15.75" customHeight="1" spans="3:4" x14ac:dyDescent="0.25">
      <c r="C523" s="898"/>
      <c r="D523" s="898"/>
    </row>
    <row r="524" ht="15.75" customHeight="1" spans="3:4" x14ac:dyDescent="0.25">
      <c r="C524" s="898"/>
      <c r="D524" s="898"/>
    </row>
    <row r="525" ht="15.75" customHeight="1" spans="3:4" x14ac:dyDescent="0.25">
      <c r="C525" s="898"/>
      <c r="D525" s="898"/>
    </row>
    <row r="526" ht="15.75" customHeight="1" spans="3:4" x14ac:dyDescent="0.25">
      <c r="C526" s="898"/>
      <c r="D526" s="898"/>
    </row>
    <row r="527" ht="15.75" customHeight="1" spans="3:4" x14ac:dyDescent="0.25">
      <c r="C527" s="898"/>
      <c r="D527" s="898"/>
    </row>
    <row r="528" ht="15.75" customHeight="1" spans="3:4" x14ac:dyDescent="0.25">
      <c r="C528" s="898"/>
      <c r="D528" s="898"/>
    </row>
    <row r="529" ht="15.75" customHeight="1" spans="3:4" x14ac:dyDescent="0.25">
      <c r="C529" s="898"/>
      <c r="D529" s="898"/>
    </row>
    <row r="530" ht="15.75" customHeight="1" spans="3:4" x14ac:dyDescent="0.25">
      <c r="C530" s="898"/>
      <c r="D530" s="898"/>
    </row>
    <row r="531" ht="15.75" customHeight="1" spans="3:4" x14ac:dyDescent="0.25">
      <c r="C531" s="898"/>
      <c r="D531" s="898"/>
    </row>
    <row r="532" ht="15.75" customHeight="1" spans="3:4" x14ac:dyDescent="0.25">
      <c r="C532" s="898"/>
      <c r="D532" s="898"/>
    </row>
    <row r="533" ht="15.75" customHeight="1" spans="3:4" x14ac:dyDescent="0.25">
      <c r="C533" s="898"/>
      <c r="D533" s="898"/>
    </row>
    <row r="534" ht="15.75" customHeight="1" spans="3:4" x14ac:dyDescent="0.25">
      <c r="C534" s="898"/>
      <c r="D534" s="898"/>
    </row>
    <row r="535" ht="15.75" customHeight="1" spans="3:4" x14ac:dyDescent="0.25">
      <c r="C535" s="898"/>
      <c r="D535" s="898"/>
    </row>
    <row r="536" ht="15.75" customHeight="1" spans="3:4" x14ac:dyDescent="0.25">
      <c r="C536" s="898"/>
      <c r="D536" s="898"/>
    </row>
    <row r="537" ht="15.75" customHeight="1" spans="3:4" x14ac:dyDescent="0.25">
      <c r="C537" s="898"/>
      <c r="D537" s="898"/>
    </row>
    <row r="538" ht="15.75" customHeight="1" spans="3:4" x14ac:dyDescent="0.25">
      <c r="C538" s="898"/>
      <c r="D538" s="898"/>
    </row>
    <row r="539" ht="15.75" customHeight="1" spans="3:4" x14ac:dyDescent="0.25">
      <c r="C539" s="898"/>
      <c r="D539" s="898"/>
    </row>
    <row r="540" ht="15.75" customHeight="1" spans="3:4" x14ac:dyDescent="0.25">
      <c r="C540" s="898"/>
      <c r="D540" s="898"/>
    </row>
    <row r="541" ht="15.75" customHeight="1" spans="3:4" x14ac:dyDescent="0.25">
      <c r="C541" s="898"/>
      <c r="D541" s="898"/>
    </row>
    <row r="542" ht="15.75" customHeight="1" spans="3:4" x14ac:dyDescent="0.25">
      <c r="C542" s="898"/>
      <c r="D542" s="898"/>
    </row>
    <row r="543" ht="15.75" customHeight="1" spans="3:4" x14ac:dyDescent="0.25">
      <c r="C543" s="898"/>
      <c r="D543" s="898"/>
    </row>
    <row r="544" ht="15.75" customHeight="1" spans="3:4" x14ac:dyDescent="0.25">
      <c r="C544" s="898"/>
      <c r="D544" s="898"/>
    </row>
    <row r="545" ht="15.75" customHeight="1" spans="3:4" x14ac:dyDescent="0.25">
      <c r="C545" s="898"/>
      <c r="D545" s="898"/>
    </row>
    <row r="546" ht="15.75" customHeight="1" spans="3:4" x14ac:dyDescent="0.25">
      <c r="C546" s="898"/>
      <c r="D546" s="898"/>
    </row>
    <row r="547" ht="15.75" customHeight="1" spans="3:4" x14ac:dyDescent="0.25">
      <c r="C547" s="898"/>
      <c r="D547" s="898"/>
    </row>
    <row r="548" ht="15.75" customHeight="1" spans="3:4" x14ac:dyDescent="0.25">
      <c r="C548" s="898"/>
      <c r="D548" s="898"/>
    </row>
    <row r="549" ht="15.75" customHeight="1" spans="3:4" x14ac:dyDescent="0.25">
      <c r="C549" s="898"/>
      <c r="D549" s="898"/>
    </row>
    <row r="550" ht="15.75" customHeight="1" spans="3:4" x14ac:dyDescent="0.25">
      <c r="C550" s="898"/>
      <c r="D550" s="898"/>
    </row>
    <row r="551" ht="15.75" customHeight="1" spans="3:4" x14ac:dyDescent="0.25">
      <c r="C551" s="898"/>
      <c r="D551" s="898"/>
    </row>
    <row r="552" ht="15.75" customHeight="1" spans="3:4" x14ac:dyDescent="0.25">
      <c r="C552" s="898"/>
      <c r="D552" s="898"/>
    </row>
    <row r="553" ht="15.75" customHeight="1" spans="3:4" x14ac:dyDescent="0.25">
      <c r="C553" s="898"/>
      <c r="D553" s="898"/>
    </row>
    <row r="554" ht="15.75" customHeight="1" spans="3:4" x14ac:dyDescent="0.25">
      <c r="C554" s="898"/>
      <c r="D554" s="898"/>
    </row>
    <row r="555" ht="15.75" customHeight="1" spans="3:4" x14ac:dyDescent="0.25">
      <c r="C555" s="898"/>
      <c r="D555" s="898"/>
    </row>
    <row r="556" ht="15.75" customHeight="1" spans="3:4" x14ac:dyDescent="0.25">
      <c r="C556" s="898"/>
      <c r="D556" s="898"/>
    </row>
    <row r="557" ht="15.75" customHeight="1" spans="3:4" x14ac:dyDescent="0.25">
      <c r="C557" s="898"/>
      <c r="D557" s="898"/>
    </row>
    <row r="558" ht="15.75" customHeight="1" spans="3:4" x14ac:dyDescent="0.25">
      <c r="C558" s="898"/>
      <c r="D558" s="898"/>
    </row>
    <row r="559" ht="15.75" customHeight="1" spans="3:4" x14ac:dyDescent="0.25">
      <c r="C559" s="898"/>
      <c r="D559" s="898"/>
    </row>
    <row r="560" ht="15.75" customHeight="1" spans="3:4" x14ac:dyDescent="0.25">
      <c r="C560" s="898"/>
      <c r="D560" s="898"/>
    </row>
    <row r="561" ht="15.75" customHeight="1" spans="3:4" x14ac:dyDescent="0.25">
      <c r="C561" s="898"/>
      <c r="D561" s="898"/>
    </row>
    <row r="562" ht="15.75" customHeight="1" spans="3:4" x14ac:dyDescent="0.25">
      <c r="C562" s="898"/>
      <c r="D562" s="898"/>
    </row>
    <row r="563" ht="15.75" customHeight="1" spans="3:4" x14ac:dyDescent="0.25">
      <c r="C563" s="898"/>
      <c r="D563" s="898"/>
    </row>
    <row r="564" ht="15.75" customHeight="1" spans="3:4" x14ac:dyDescent="0.25">
      <c r="C564" s="898"/>
      <c r="D564" s="898"/>
    </row>
    <row r="565" ht="15.75" customHeight="1" spans="3:4" x14ac:dyDescent="0.25">
      <c r="C565" s="898"/>
      <c r="D565" s="898"/>
    </row>
    <row r="566" ht="15.75" customHeight="1" spans="3:4" x14ac:dyDescent="0.25">
      <c r="C566" s="898"/>
      <c r="D566" s="898"/>
    </row>
    <row r="567" ht="15.75" customHeight="1" spans="3:4" x14ac:dyDescent="0.25">
      <c r="C567" s="898"/>
      <c r="D567" s="898"/>
    </row>
    <row r="568" ht="15.75" customHeight="1" spans="3:4" x14ac:dyDescent="0.25">
      <c r="C568" s="898"/>
      <c r="D568" s="898"/>
    </row>
    <row r="569" ht="15.75" customHeight="1" spans="3:4" x14ac:dyDescent="0.25">
      <c r="C569" s="898"/>
      <c r="D569" s="898"/>
    </row>
    <row r="570" ht="15.75" customHeight="1" spans="3:4" x14ac:dyDescent="0.25">
      <c r="C570" s="898"/>
      <c r="D570" s="898"/>
    </row>
    <row r="571" ht="15.75" customHeight="1" spans="3:4" x14ac:dyDescent="0.25">
      <c r="C571" s="898"/>
      <c r="D571" s="898"/>
    </row>
    <row r="572" ht="15.75" customHeight="1" spans="3:4" x14ac:dyDescent="0.25">
      <c r="C572" s="898"/>
      <c r="D572" s="898"/>
    </row>
    <row r="573" ht="15.75" customHeight="1" spans="3:4" x14ac:dyDescent="0.25">
      <c r="C573" s="898"/>
      <c r="D573" s="898"/>
    </row>
    <row r="574" ht="15.75" customHeight="1" spans="3:4" x14ac:dyDescent="0.25">
      <c r="C574" s="898"/>
      <c r="D574" s="898"/>
    </row>
    <row r="575" ht="15.75" customHeight="1" spans="3:4" x14ac:dyDescent="0.25">
      <c r="C575" s="898"/>
      <c r="D575" s="898"/>
    </row>
    <row r="576" ht="15.75" customHeight="1" spans="3:4" x14ac:dyDescent="0.25">
      <c r="C576" s="898"/>
      <c r="D576" s="898"/>
    </row>
    <row r="577" ht="15.75" customHeight="1" spans="3:4" x14ac:dyDescent="0.25">
      <c r="C577" s="898"/>
      <c r="D577" s="898"/>
    </row>
    <row r="578" ht="15.75" customHeight="1" spans="3:4" x14ac:dyDescent="0.25">
      <c r="C578" s="898"/>
      <c r="D578" s="898"/>
    </row>
    <row r="579" ht="15.75" customHeight="1" spans="3:4" x14ac:dyDescent="0.25">
      <c r="C579" s="898"/>
      <c r="D579" s="898"/>
    </row>
    <row r="580" ht="15.75" customHeight="1" spans="3:4" x14ac:dyDescent="0.25">
      <c r="C580" s="898"/>
      <c r="D580" s="898"/>
    </row>
    <row r="581" ht="15.75" customHeight="1" spans="3:4" x14ac:dyDescent="0.25">
      <c r="C581" s="898"/>
      <c r="D581" s="898"/>
    </row>
    <row r="582" ht="15.75" customHeight="1" spans="3:4" x14ac:dyDescent="0.25">
      <c r="C582" s="898"/>
      <c r="D582" s="898"/>
    </row>
    <row r="583" ht="15.75" customHeight="1" spans="3:4" x14ac:dyDescent="0.25">
      <c r="C583" s="898"/>
      <c r="D583" s="898"/>
    </row>
    <row r="584" ht="15.75" customHeight="1" spans="3:4" x14ac:dyDescent="0.25">
      <c r="C584" s="898"/>
      <c r="D584" s="898"/>
    </row>
    <row r="585" ht="15.75" customHeight="1" spans="3:4" x14ac:dyDescent="0.25">
      <c r="C585" s="898"/>
      <c r="D585" s="898"/>
    </row>
    <row r="586" ht="15.75" customHeight="1" spans="3:4" x14ac:dyDescent="0.25">
      <c r="C586" s="898"/>
      <c r="D586" s="898"/>
    </row>
    <row r="587" ht="15.75" customHeight="1" spans="3:4" x14ac:dyDescent="0.25">
      <c r="C587" s="898"/>
      <c r="D587" s="898"/>
    </row>
    <row r="588" ht="15.75" customHeight="1" spans="3:4" x14ac:dyDescent="0.25">
      <c r="C588" s="898"/>
      <c r="D588" s="898"/>
    </row>
    <row r="589" ht="15.75" customHeight="1" spans="3:4" x14ac:dyDescent="0.25">
      <c r="C589" s="898"/>
      <c r="D589" s="898"/>
    </row>
    <row r="590" ht="15.75" customHeight="1" spans="3:4" x14ac:dyDescent="0.25">
      <c r="C590" s="898"/>
      <c r="D590" s="898"/>
    </row>
    <row r="591" ht="15.75" customHeight="1" spans="3:4" x14ac:dyDescent="0.25">
      <c r="C591" s="898"/>
      <c r="D591" s="898"/>
    </row>
    <row r="592" ht="15.75" customHeight="1" spans="3:4" x14ac:dyDescent="0.25">
      <c r="C592" s="898"/>
      <c r="D592" s="898"/>
    </row>
    <row r="593" ht="15.75" customHeight="1" spans="3:4" x14ac:dyDescent="0.25">
      <c r="C593" s="898"/>
      <c r="D593" s="898"/>
    </row>
    <row r="594" ht="15.75" customHeight="1" spans="3:4" x14ac:dyDescent="0.25">
      <c r="C594" s="898"/>
      <c r="D594" s="898"/>
    </row>
    <row r="595" ht="15.75" customHeight="1" spans="3:4" x14ac:dyDescent="0.25">
      <c r="C595" s="898"/>
      <c r="D595" s="898"/>
    </row>
    <row r="596" ht="15.75" customHeight="1" spans="3:4" x14ac:dyDescent="0.25">
      <c r="C596" s="898"/>
      <c r="D596" s="898"/>
    </row>
    <row r="597" ht="15.75" customHeight="1" spans="3:4" x14ac:dyDescent="0.25">
      <c r="C597" s="898"/>
      <c r="D597" s="898"/>
    </row>
    <row r="598" ht="15.75" customHeight="1" spans="3:4" x14ac:dyDescent="0.25">
      <c r="C598" s="898"/>
      <c r="D598" s="898"/>
    </row>
    <row r="599" ht="15.75" customHeight="1" spans="3:4" x14ac:dyDescent="0.25">
      <c r="C599" s="898"/>
      <c r="D599" s="898"/>
    </row>
    <row r="600" ht="15.75" customHeight="1" spans="3:4" x14ac:dyDescent="0.25">
      <c r="C600" s="898"/>
      <c r="D600" s="898"/>
    </row>
    <row r="601" ht="15.75" customHeight="1" spans="3:4" x14ac:dyDescent="0.25">
      <c r="C601" s="898"/>
      <c r="D601" s="898"/>
    </row>
    <row r="602" ht="15.75" customHeight="1" spans="3:4" x14ac:dyDescent="0.25">
      <c r="C602" s="898"/>
      <c r="D602" s="898"/>
    </row>
    <row r="603" ht="15.75" customHeight="1" spans="3:4" x14ac:dyDescent="0.25">
      <c r="C603" s="898"/>
      <c r="D603" s="898"/>
    </row>
    <row r="604" ht="15.75" customHeight="1" spans="3:4" x14ac:dyDescent="0.25">
      <c r="C604" s="898"/>
      <c r="D604" s="898"/>
    </row>
    <row r="605" ht="15.75" customHeight="1" spans="3:4" x14ac:dyDescent="0.25">
      <c r="C605" s="898"/>
      <c r="D605" s="898"/>
    </row>
    <row r="606" ht="15.75" customHeight="1" spans="3:4" x14ac:dyDescent="0.25">
      <c r="C606" s="898"/>
      <c r="D606" s="898"/>
    </row>
    <row r="607" ht="15.75" customHeight="1" spans="3:4" x14ac:dyDescent="0.25">
      <c r="C607" s="898"/>
      <c r="D607" s="898"/>
    </row>
    <row r="608" ht="15.75" customHeight="1" spans="3:4" x14ac:dyDescent="0.25">
      <c r="C608" s="898"/>
      <c r="D608" s="898"/>
    </row>
    <row r="609" ht="15.75" customHeight="1" spans="3:4" x14ac:dyDescent="0.25">
      <c r="C609" s="898"/>
      <c r="D609" s="898"/>
    </row>
    <row r="610" ht="15.75" customHeight="1" spans="3:4" x14ac:dyDescent="0.25">
      <c r="C610" s="898"/>
      <c r="D610" s="898"/>
    </row>
    <row r="611" ht="15.75" customHeight="1" spans="3:4" x14ac:dyDescent="0.25">
      <c r="C611" s="898"/>
      <c r="D611" s="898"/>
    </row>
    <row r="612" ht="15.75" customHeight="1" spans="3:4" x14ac:dyDescent="0.25">
      <c r="C612" s="898"/>
      <c r="D612" s="898"/>
    </row>
    <row r="613" ht="15.75" customHeight="1" spans="3:4" x14ac:dyDescent="0.25">
      <c r="C613" s="898"/>
      <c r="D613" s="898"/>
    </row>
    <row r="614" ht="15.75" customHeight="1" spans="3:4" x14ac:dyDescent="0.25">
      <c r="C614" s="898"/>
      <c r="D614" s="898"/>
    </row>
    <row r="615" ht="15.75" customHeight="1" spans="3:4" x14ac:dyDescent="0.25">
      <c r="C615" s="898"/>
      <c r="D615" s="898"/>
    </row>
    <row r="616" ht="15.75" customHeight="1" spans="3:4" x14ac:dyDescent="0.25">
      <c r="C616" s="898"/>
      <c r="D616" s="898"/>
    </row>
    <row r="617" ht="15.75" customHeight="1" spans="3:4" x14ac:dyDescent="0.25">
      <c r="C617" s="898"/>
      <c r="D617" s="898"/>
    </row>
    <row r="618" ht="15.75" customHeight="1" spans="3:4" x14ac:dyDescent="0.25">
      <c r="C618" s="898"/>
      <c r="D618" s="898"/>
    </row>
    <row r="619" ht="15.75" customHeight="1" spans="3:4" x14ac:dyDescent="0.25">
      <c r="C619" s="898"/>
      <c r="D619" s="898"/>
    </row>
    <row r="620" ht="15.75" customHeight="1" spans="3:4" x14ac:dyDescent="0.25">
      <c r="C620" s="898"/>
      <c r="D620" s="898"/>
    </row>
    <row r="621" ht="15.75" customHeight="1" spans="3:4" x14ac:dyDescent="0.25">
      <c r="C621" s="898"/>
      <c r="D621" s="898"/>
    </row>
    <row r="622" ht="15.75" customHeight="1" spans="3:4" x14ac:dyDescent="0.25">
      <c r="C622" s="898"/>
      <c r="D622" s="898"/>
    </row>
    <row r="623" ht="15.75" customHeight="1" spans="3:4" x14ac:dyDescent="0.25">
      <c r="C623" s="898"/>
      <c r="D623" s="898"/>
    </row>
    <row r="624" ht="15.75" customHeight="1" spans="3:4" x14ac:dyDescent="0.25">
      <c r="C624" s="898"/>
      <c r="D624" s="898"/>
    </row>
    <row r="625" ht="15.75" customHeight="1" spans="3:4" x14ac:dyDescent="0.25">
      <c r="C625" s="898"/>
      <c r="D625" s="898"/>
    </row>
    <row r="626" ht="15.75" customHeight="1" spans="3:4" x14ac:dyDescent="0.25">
      <c r="C626" s="898"/>
      <c r="D626" s="898"/>
    </row>
    <row r="627" ht="15.75" customHeight="1" spans="3:4" x14ac:dyDescent="0.25">
      <c r="C627" s="898"/>
      <c r="D627" s="898"/>
    </row>
    <row r="628" ht="15.75" customHeight="1" spans="3:4" x14ac:dyDescent="0.25">
      <c r="C628" s="898"/>
      <c r="D628" s="898"/>
    </row>
    <row r="629" ht="15.75" customHeight="1" spans="3:4" x14ac:dyDescent="0.25">
      <c r="C629" s="898"/>
      <c r="D629" s="898"/>
    </row>
    <row r="630" ht="15.75" customHeight="1" spans="3:4" x14ac:dyDescent="0.25">
      <c r="C630" s="898"/>
      <c r="D630" s="898"/>
    </row>
    <row r="631" ht="15.75" customHeight="1" spans="3:4" x14ac:dyDescent="0.25">
      <c r="C631" s="898"/>
      <c r="D631" s="898"/>
    </row>
    <row r="632" ht="15.75" customHeight="1" spans="3:4" x14ac:dyDescent="0.25">
      <c r="C632" s="898"/>
      <c r="D632" s="898"/>
    </row>
    <row r="633" ht="15.75" customHeight="1" spans="3:4" x14ac:dyDescent="0.25">
      <c r="C633" s="898"/>
      <c r="D633" s="898"/>
    </row>
    <row r="634" ht="15.75" customHeight="1" spans="3:4" x14ac:dyDescent="0.25">
      <c r="C634" s="898"/>
      <c r="D634" s="898"/>
    </row>
    <row r="635" ht="15.75" customHeight="1" spans="3:4" x14ac:dyDescent="0.25">
      <c r="C635" s="898"/>
      <c r="D635" s="898"/>
    </row>
    <row r="636" ht="15.75" customHeight="1" spans="3:4" x14ac:dyDescent="0.25">
      <c r="C636" s="898"/>
      <c r="D636" s="898"/>
    </row>
    <row r="637" ht="15.75" customHeight="1" spans="3:4" x14ac:dyDescent="0.25">
      <c r="C637" s="898"/>
      <c r="D637" s="898"/>
    </row>
    <row r="638" ht="15.75" customHeight="1" spans="3:4" x14ac:dyDescent="0.25">
      <c r="C638" s="898"/>
      <c r="D638" s="898"/>
    </row>
    <row r="639" ht="15.75" customHeight="1" spans="3:4" x14ac:dyDescent="0.25">
      <c r="C639" s="898"/>
      <c r="D639" s="898"/>
    </row>
    <row r="640" ht="15.75" customHeight="1" spans="3:4" x14ac:dyDescent="0.25">
      <c r="C640" s="898"/>
      <c r="D640" s="898"/>
    </row>
    <row r="641" ht="15.75" customHeight="1" spans="3:4" x14ac:dyDescent="0.25">
      <c r="C641" s="898"/>
      <c r="D641" s="898"/>
    </row>
    <row r="642" ht="15.75" customHeight="1" spans="3:4" x14ac:dyDescent="0.25">
      <c r="C642" s="898"/>
      <c r="D642" s="898"/>
    </row>
    <row r="643" ht="15.75" customHeight="1" spans="3:4" x14ac:dyDescent="0.25">
      <c r="C643" s="898"/>
      <c r="D643" s="898"/>
    </row>
    <row r="644" ht="15.75" customHeight="1" spans="3:4" x14ac:dyDescent="0.25">
      <c r="C644" s="898"/>
      <c r="D644" s="898"/>
    </row>
    <row r="645" ht="15.75" customHeight="1" spans="3:4" x14ac:dyDescent="0.25">
      <c r="C645" s="898"/>
      <c r="D645" s="898"/>
    </row>
    <row r="646" ht="15.75" customHeight="1" spans="3:4" x14ac:dyDescent="0.25">
      <c r="C646" s="898"/>
      <c r="D646" s="898"/>
    </row>
    <row r="647" ht="15.75" customHeight="1" spans="3:4" x14ac:dyDescent="0.25">
      <c r="C647" s="898"/>
      <c r="D647" s="898"/>
    </row>
    <row r="648" ht="15.75" customHeight="1" spans="3:4" x14ac:dyDescent="0.25">
      <c r="C648" s="898"/>
      <c r="D648" s="898"/>
    </row>
    <row r="649" ht="15.75" customHeight="1" spans="3:4" x14ac:dyDescent="0.25">
      <c r="C649" s="898"/>
      <c r="D649" s="898"/>
    </row>
    <row r="650" ht="15.75" customHeight="1" spans="3:4" x14ac:dyDescent="0.25">
      <c r="C650" s="898"/>
      <c r="D650" s="898"/>
    </row>
    <row r="651" ht="15.75" customHeight="1" spans="3:4" x14ac:dyDescent="0.25">
      <c r="C651" s="898"/>
      <c r="D651" s="898"/>
    </row>
    <row r="652" ht="15.75" customHeight="1" spans="3:4" x14ac:dyDescent="0.25">
      <c r="C652" s="898"/>
      <c r="D652" s="898"/>
    </row>
    <row r="653" ht="15.75" customHeight="1" spans="3:4" x14ac:dyDescent="0.25">
      <c r="C653" s="898"/>
      <c r="D653" s="898"/>
    </row>
    <row r="654" ht="15.75" customHeight="1" spans="3:4" x14ac:dyDescent="0.25">
      <c r="C654" s="898"/>
      <c r="D654" s="898"/>
    </row>
    <row r="655" ht="15.75" customHeight="1" spans="3:4" x14ac:dyDescent="0.25">
      <c r="C655" s="898"/>
      <c r="D655" s="898"/>
    </row>
    <row r="656" ht="15.75" customHeight="1" spans="3:4" x14ac:dyDescent="0.25">
      <c r="C656" s="898"/>
      <c r="D656" s="898"/>
    </row>
    <row r="657" ht="15.75" customHeight="1" spans="3:4" x14ac:dyDescent="0.25">
      <c r="C657" s="898"/>
      <c r="D657" s="898"/>
    </row>
    <row r="658" ht="15.75" customHeight="1" spans="3:4" x14ac:dyDescent="0.25">
      <c r="C658" s="898"/>
      <c r="D658" s="898"/>
    </row>
    <row r="659" ht="15.75" customHeight="1" spans="3:4" x14ac:dyDescent="0.25">
      <c r="C659" s="898"/>
      <c r="D659" s="898"/>
    </row>
    <row r="660" ht="15.75" customHeight="1" spans="3:4" x14ac:dyDescent="0.25">
      <c r="C660" s="898"/>
      <c r="D660" s="898"/>
    </row>
    <row r="661" ht="15.75" customHeight="1" spans="3:4" x14ac:dyDescent="0.25">
      <c r="C661" s="898"/>
      <c r="D661" s="898"/>
    </row>
    <row r="662" ht="15.75" customHeight="1" spans="3:4" x14ac:dyDescent="0.25">
      <c r="C662" s="898"/>
      <c r="D662" s="898"/>
    </row>
    <row r="663" ht="15.75" customHeight="1" spans="3:4" x14ac:dyDescent="0.25">
      <c r="C663" s="898"/>
      <c r="D663" s="898"/>
    </row>
    <row r="664" ht="15.75" customHeight="1" spans="3:4" x14ac:dyDescent="0.25">
      <c r="C664" s="898"/>
      <c r="D664" s="898"/>
    </row>
    <row r="665" ht="15.75" customHeight="1" spans="3:4" x14ac:dyDescent="0.25">
      <c r="C665" s="898"/>
      <c r="D665" s="898"/>
    </row>
    <row r="666" ht="15.75" customHeight="1" spans="3:4" x14ac:dyDescent="0.25">
      <c r="C666" s="898"/>
      <c r="D666" s="898"/>
    </row>
    <row r="667" ht="15.75" customHeight="1" spans="3:4" x14ac:dyDescent="0.25">
      <c r="C667" s="898"/>
      <c r="D667" s="898"/>
    </row>
    <row r="668" ht="15.75" customHeight="1" spans="3:4" x14ac:dyDescent="0.25">
      <c r="C668" s="898"/>
      <c r="D668" s="898"/>
    </row>
    <row r="669" ht="15.75" customHeight="1" spans="3:4" x14ac:dyDescent="0.25">
      <c r="C669" s="898"/>
      <c r="D669" s="898"/>
    </row>
    <row r="670" ht="15.75" customHeight="1" spans="3:4" x14ac:dyDescent="0.25">
      <c r="C670" s="898"/>
      <c r="D670" s="898"/>
    </row>
    <row r="671" ht="15.75" customHeight="1" spans="3:4" x14ac:dyDescent="0.25">
      <c r="C671" s="898"/>
      <c r="D671" s="898"/>
    </row>
    <row r="672" ht="15.75" customHeight="1" spans="3:4" x14ac:dyDescent="0.25">
      <c r="C672" s="898"/>
      <c r="D672" s="898"/>
    </row>
    <row r="673" ht="15.75" customHeight="1" spans="3:4" x14ac:dyDescent="0.25">
      <c r="C673" s="898"/>
      <c r="D673" s="898"/>
    </row>
    <row r="674" ht="15.75" customHeight="1" spans="3:4" x14ac:dyDescent="0.25">
      <c r="C674" s="898"/>
      <c r="D674" s="898"/>
    </row>
    <row r="675" ht="15.75" customHeight="1" spans="3:4" x14ac:dyDescent="0.25">
      <c r="C675" s="898"/>
      <c r="D675" s="898"/>
    </row>
    <row r="676" ht="15.75" customHeight="1" spans="3:4" x14ac:dyDescent="0.25">
      <c r="C676" s="898"/>
      <c r="D676" s="898"/>
    </row>
    <row r="677" ht="15.75" customHeight="1" spans="3:4" x14ac:dyDescent="0.25">
      <c r="C677" s="898"/>
      <c r="D677" s="898"/>
    </row>
    <row r="678" ht="15.75" customHeight="1" spans="3:4" x14ac:dyDescent="0.25">
      <c r="C678" s="898"/>
      <c r="D678" s="898"/>
    </row>
    <row r="679" ht="15.75" customHeight="1" spans="3:4" x14ac:dyDescent="0.25">
      <c r="C679" s="898"/>
      <c r="D679" s="898"/>
    </row>
    <row r="680" ht="15.75" customHeight="1" spans="3:4" x14ac:dyDescent="0.25">
      <c r="C680" s="898"/>
      <c r="D680" s="898"/>
    </row>
    <row r="681" ht="15.75" customHeight="1" spans="3:4" x14ac:dyDescent="0.25">
      <c r="C681" s="898"/>
      <c r="D681" s="898"/>
    </row>
    <row r="682" ht="15.75" customHeight="1" spans="3:4" x14ac:dyDescent="0.25">
      <c r="C682" s="898"/>
      <c r="D682" s="898"/>
    </row>
    <row r="683" ht="15.75" customHeight="1" spans="3:4" x14ac:dyDescent="0.25">
      <c r="C683" s="898"/>
      <c r="D683" s="898"/>
    </row>
    <row r="684" ht="15.75" customHeight="1" spans="3:4" x14ac:dyDescent="0.25">
      <c r="C684" s="898"/>
      <c r="D684" s="898"/>
    </row>
    <row r="685" ht="15.75" customHeight="1" spans="3:4" x14ac:dyDescent="0.25">
      <c r="C685" s="898"/>
      <c r="D685" s="898"/>
    </row>
    <row r="686" ht="15.75" customHeight="1" spans="3:4" x14ac:dyDescent="0.25">
      <c r="C686" s="898"/>
      <c r="D686" s="898"/>
    </row>
    <row r="687" ht="15.75" customHeight="1" spans="3:4" x14ac:dyDescent="0.25">
      <c r="C687" s="898"/>
      <c r="D687" s="898"/>
    </row>
    <row r="688" ht="15.75" customHeight="1" spans="3:4" x14ac:dyDescent="0.25">
      <c r="C688" s="898"/>
      <c r="D688" s="898"/>
    </row>
    <row r="689" ht="15.75" customHeight="1" spans="3:4" x14ac:dyDescent="0.25">
      <c r="C689" s="898"/>
      <c r="D689" s="898"/>
    </row>
    <row r="690" ht="15.75" customHeight="1" spans="3:4" x14ac:dyDescent="0.25">
      <c r="C690" s="898"/>
      <c r="D690" s="898"/>
    </row>
    <row r="691" ht="15.75" customHeight="1" spans="3:4" x14ac:dyDescent="0.25">
      <c r="C691" s="898"/>
      <c r="D691" s="898"/>
    </row>
    <row r="692" ht="15.75" customHeight="1" spans="3:4" x14ac:dyDescent="0.25">
      <c r="C692" s="898"/>
      <c r="D692" s="898"/>
    </row>
    <row r="693" ht="15.75" customHeight="1" spans="3:4" x14ac:dyDescent="0.25">
      <c r="C693" s="898"/>
      <c r="D693" s="898"/>
    </row>
    <row r="694" ht="15.75" customHeight="1" spans="3:4" x14ac:dyDescent="0.25">
      <c r="C694" s="898"/>
      <c r="D694" s="898"/>
    </row>
    <row r="695" ht="15.75" customHeight="1" spans="3:4" x14ac:dyDescent="0.25">
      <c r="C695" s="898"/>
      <c r="D695" s="898"/>
    </row>
    <row r="696" ht="15.75" customHeight="1" spans="3:4" x14ac:dyDescent="0.25">
      <c r="C696" s="898"/>
      <c r="D696" s="898"/>
    </row>
    <row r="697" ht="15.75" customHeight="1" spans="3:4" x14ac:dyDescent="0.25">
      <c r="C697" s="898"/>
      <c r="D697" s="898"/>
    </row>
    <row r="698" ht="15.75" customHeight="1" spans="3:4" x14ac:dyDescent="0.25">
      <c r="C698" s="898"/>
      <c r="D698" s="898"/>
    </row>
    <row r="699" ht="15.75" customHeight="1" spans="3:4" x14ac:dyDescent="0.25">
      <c r="C699" s="898"/>
      <c r="D699" s="898"/>
    </row>
    <row r="700" ht="15.75" customHeight="1" spans="3:4" x14ac:dyDescent="0.25">
      <c r="C700" s="898"/>
      <c r="D700" s="898"/>
    </row>
    <row r="701" ht="15.75" customHeight="1" spans="3:4" x14ac:dyDescent="0.25">
      <c r="C701" s="898"/>
      <c r="D701" s="898"/>
    </row>
    <row r="702" ht="15.75" customHeight="1" spans="3:4" x14ac:dyDescent="0.25">
      <c r="C702" s="898"/>
      <c r="D702" s="898"/>
    </row>
    <row r="703" ht="15.75" customHeight="1" spans="3:4" x14ac:dyDescent="0.25">
      <c r="C703" s="898"/>
      <c r="D703" s="898"/>
    </row>
    <row r="704" ht="15.75" customHeight="1" spans="3:4" x14ac:dyDescent="0.25">
      <c r="C704" s="898"/>
      <c r="D704" s="898"/>
    </row>
    <row r="705" ht="15.75" customHeight="1" spans="3:4" x14ac:dyDescent="0.25">
      <c r="C705" s="898"/>
      <c r="D705" s="898"/>
    </row>
    <row r="706" ht="15.75" customHeight="1" spans="3:4" x14ac:dyDescent="0.25">
      <c r="C706" s="898"/>
      <c r="D706" s="898"/>
    </row>
    <row r="707" ht="15.75" customHeight="1" spans="3:4" x14ac:dyDescent="0.25">
      <c r="C707" s="898"/>
      <c r="D707" s="898"/>
    </row>
    <row r="708" ht="15.75" customHeight="1" spans="3:4" x14ac:dyDescent="0.25">
      <c r="C708" s="898"/>
      <c r="D708" s="898"/>
    </row>
    <row r="709" ht="15.75" customHeight="1" spans="3:4" x14ac:dyDescent="0.25">
      <c r="C709" s="898"/>
      <c r="D709" s="898"/>
    </row>
    <row r="710" ht="15.75" customHeight="1" spans="3:4" x14ac:dyDescent="0.25">
      <c r="C710" s="898"/>
      <c r="D710" s="898"/>
    </row>
    <row r="711" ht="15.75" customHeight="1" spans="3:4" x14ac:dyDescent="0.25">
      <c r="C711" s="898"/>
      <c r="D711" s="898"/>
    </row>
    <row r="712" ht="15.75" customHeight="1" spans="3:4" x14ac:dyDescent="0.25">
      <c r="C712" s="898"/>
      <c r="D712" s="898"/>
    </row>
    <row r="713" ht="15.75" customHeight="1" spans="3:4" x14ac:dyDescent="0.25">
      <c r="C713" s="898"/>
      <c r="D713" s="898"/>
    </row>
    <row r="714" ht="15.75" customHeight="1" spans="3:4" x14ac:dyDescent="0.25">
      <c r="C714" s="898"/>
      <c r="D714" s="898"/>
    </row>
    <row r="715" ht="15.75" customHeight="1" spans="3:4" x14ac:dyDescent="0.25">
      <c r="C715" s="898"/>
      <c r="D715" s="898"/>
    </row>
    <row r="716" ht="15.75" customHeight="1" spans="3:4" x14ac:dyDescent="0.25">
      <c r="C716" s="898"/>
      <c r="D716" s="898"/>
    </row>
    <row r="717" ht="15.75" customHeight="1" spans="3:4" x14ac:dyDescent="0.25">
      <c r="C717" s="898"/>
      <c r="D717" s="898"/>
    </row>
    <row r="718" ht="15.75" customHeight="1" spans="3:4" x14ac:dyDescent="0.25">
      <c r="C718" s="898"/>
      <c r="D718" s="898"/>
    </row>
    <row r="719" ht="15.75" customHeight="1" spans="3:4" x14ac:dyDescent="0.25">
      <c r="C719" s="898"/>
      <c r="D719" s="898"/>
    </row>
    <row r="720" ht="15.75" customHeight="1" spans="3:4" x14ac:dyDescent="0.25">
      <c r="C720" s="898"/>
      <c r="D720" s="898"/>
    </row>
    <row r="721" ht="15.75" customHeight="1" spans="3:4" x14ac:dyDescent="0.25">
      <c r="C721" s="898"/>
      <c r="D721" s="898"/>
    </row>
    <row r="722" ht="15.75" customHeight="1" spans="3:4" x14ac:dyDescent="0.25">
      <c r="C722" s="898"/>
      <c r="D722" s="898"/>
    </row>
    <row r="723" ht="15.75" customHeight="1" spans="3:4" x14ac:dyDescent="0.25">
      <c r="C723" s="898"/>
      <c r="D723" s="898"/>
    </row>
    <row r="724" ht="15.75" customHeight="1" spans="3:4" x14ac:dyDescent="0.25">
      <c r="C724" s="898"/>
      <c r="D724" s="898"/>
    </row>
    <row r="725" ht="15.75" customHeight="1" spans="3:4" x14ac:dyDescent="0.25">
      <c r="C725" s="898"/>
      <c r="D725" s="898"/>
    </row>
    <row r="726" ht="15.75" customHeight="1" spans="3:4" x14ac:dyDescent="0.25">
      <c r="C726" s="898"/>
      <c r="D726" s="898"/>
    </row>
    <row r="727" ht="15.75" customHeight="1" spans="3:4" x14ac:dyDescent="0.25">
      <c r="C727" s="898"/>
      <c r="D727" s="898"/>
    </row>
    <row r="728" ht="15.75" customHeight="1" spans="3:4" x14ac:dyDescent="0.25">
      <c r="C728" s="898"/>
      <c r="D728" s="898"/>
    </row>
    <row r="729" ht="15.75" customHeight="1" spans="3:4" x14ac:dyDescent="0.25">
      <c r="C729" s="898"/>
      <c r="D729" s="898"/>
    </row>
    <row r="730" ht="15.75" customHeight="1" spans="3:4" x14ac:dyDescent="0.25">
      <c r="C730" s="898"/>
      <c r="D730" s="898"/>
    </row>
    <row r="731" ht="15.75" customHeight="1" spans="3:4" x14ac:dyDescent="0.25">
      <c r="C731" s="898"/>
      <c r="D731" s="898"/>
    </row>
    <row r="732" ht="15.75" customHeight="1" spans="3:4" x14ac:dyDescent="0.25">
      <c r="C732" s="898"/>
      <c r="D732" s="898"/>
    </row>
    <row r="733" ht="15.75" customHeight="1" spans="3:4" x14ac:dyDescent="0.25">
      <c r="C733" s="898"/>
      <c r="D733" s="898"/>
    </row>
    <row r="734" ht="15.75" customHeight="1" spans="3:4" x14ac:dyDescent="0.25">
      <c r="C734" s="898"/>
      <c r="D734" s="898"/>
    </row>
    <row r="735" ht="15.75" customHeight="1" spans="3:4" x14ac:dyDescent="0.25">
      <c r="C735" s="898"/>
      <c r="D735" s="898"/>
    </row>
    <row r="736" ht="15.75" customHeight="1" spans="3:4" x14ac:dyDescent="0.25">
      <c r="C736" s="898"/>
      <c r="D736" s="898"/>
    </row>
    <row r="737" ht="15.75" customHeight="1" spans="3:4" x14ac:dyDescent="0.25">
      <c r="C737" s="898"/>
      <c r="D737" s="898"/>
    </row>
    <row r="738" ht="15.75" customHeight="1" spans="3:4" x14ac:dyDescent="0.25">
      <c r="C738" s="898"/>
      <c r="D738" s="898"/>
    </row>
    <row r="739" ht="15.75" customHeight="1" spans="3:4" x14ac:dyDescent="0.25">
      <c r="C739" s="898"/>
      <c r="D739" s="898"/>
    </row>
    <row r="740" ht="15.75" customHeight="1" spans="3:4" x14ac:dyDescent="0.25">
      <c r="C740" s="898"/>
      <c r="D740" s="898"/>
    </row>
    <row r="741" ht="15.75" customHeight="1" spans="3:4" x14ac:dyDescent="0.25">
      <c r="C741" s="898"/>
      <c r="D741" s="898"/>
    </row>
    <row r="742" ht="15.75" customHeight="1" spans="3:4" x14ac:dyDescent="0.25">
      <c r="C742" s="898"/>
      <c r="D742" s="898"/>
    </row>
    <row r="743" ht="15.75" customHeight="1" spans="3:4" x14ac:dyDescent="0.25">
      <c r="C743" s="898"/>
      <c r="D743" s="898"/>
    </row>
    <row r="744" ht="15.75" customHeight="1" spans="3:4" x14ac:dyDescent="0.25">
      <c r="C744" s="898"/>
      <c r="D744" s="898"/>
    </row>
    <row r="745" ht="15.75" customHeight="1" spans="3:4" x14ac:dyDescent="0.25">
      <c r="C745" s="898"/>
      <c r="D745" s="898"/>
    </row>
    <row r="746" ht="15.75" customHeight="1" spans="3:4" x14ac:dyDescent="0.25">
      <c r="C746" s="898"/>
      <c r="D746" s="898"/>
    </row>
    <row r="747" ht="15.75" customHeight="1" spans="3:4" x14ac:dyDescent="0.25">
      <c r="C747" s="898"/>
      <c r="D747" s="898"/>
    </row>
    <row r="748" ht="15.75" customHeight="1" spans="3:4" x14ac:dyDescent="0.25">
      <c r="C748" s="898"/>
      <c r="D748" s="898"/>
    </row>
    <row r="749" ht="15.75" customHeight="1" spans="3:4" x14ac:dyDescent="0.25">
      <c r="C749" s="898"/>
      <c r="D749" s="898"/>
    </row>
    <row r="750" ht="15.75" customHeight="1" spans="3:4" x14ac:dyDescent="0.25">
      <c r="C750" s="898"/>
      <c r="D750" s="898"/>
    </row>
    <row r="751" ht="15.75" customHeight="1" spans="3:4" x14ac:dyDescent="0.25">
      <c r="C751" s="898"/>
      <c r="D751" s="898"/>
    </row>
    <row r="752" ht="15.75" customHeight="1" spans="3:4" x14ac:dyDescent="0.25">
      <c r="C752" s="898"/>
      <c r="D752" s="898"/>
    </row>
    <row r="753" ht="15.75" customHeight="1" spans="3:4" x14ac:dyDescent="0.25">
      <c r="C753" s="898"/>
      <c r="D753" s="898"/>
    </row>
    <row r="754" ht="15.75" customHeight="1" spans="3:4" x14ac:dyDescent="0.25">
      <c r="C754" s="898"/>
      <c r="D754" s="898"/>
    </row>
    <row r="755" ht="15.75" customHeight="1" spans="3:4" x14ac:dyDescent="0.25">
      <c r="C755" s="898"/>
      <c r="D755" s="898"/>
    </row>
    <row r="756" ht="15.75" customHeight="1" spans="3:4" x14ac:dyDescent="0.25">
      <c r="C756" s="898"/>
      <c r="D756" s="898"/>
    </row>
    <row r="757" ht="15.75" customHeight="1" spans="3:4" x14ac:dyDescent="0.25">
      <c r="C757" s="898"/>
      <c r="D757" s="898"/>
    </row>
    <row r="758" ht="15.75" customHeight="1" spans="3:4" x14ac:dyDescent="0.25">
      <c r="C758" s="898"/>
      <c r="D758" s="898"/>
    </row>
    <row r="759" ht="15.75" customHeight="1" spans="3:4" x14ac:dyDescent="0.25">
      <c r="C759" s="898"/>
      <c r="D759" s="898"/>
    </row>
    <row r="760" ht="15.75" customHeight="1" spans="3:4" x14ac:dyDescent="0.25">
      <c r="C760" s="898"/>
      <c r="D760" s="898"/>
    </row>
    <row r="761" ht="15.75" customHeight="1" spans="3:4" x14ac:dyDescent="0.25">
      <c r="C761" s="898"/>
      <c r="D761" s="898"/>
    </row>
    <row r="762" ht="15.75" customHeight="1" spans="3:4" x14ac:dyDescent="0.25">
      <c r="C762" s="898"/>
      <c r="D762" s="898"/>
    </row>
    <row r="763" ht="15.75" customHeight="1" spans="3:4" x14ac:dyDescent="0.25">
      <c r="C763" s="898"/>
      <c r="D763" s="898"/>
    </row>
    <row r="764" ht="15.75" customHeight="1" spans="3:4" x14ac:dyDescent="0.25">
      <c r="C764" s="898"/>
      <c r="D764" s="898"/>
    </row>
    <row r="765" ht="15.75" customHeight="1" spans="3:4" x14ac:dyDescent="0.25">
      <c r="C765" s="898"/>
      <c r="D765" s="898"/>
    </row>
    <row r="766" ht="15.75" customHeight="1" spans="3:4" x14ac:dyDescent="0.25">
      <c r="C766" s="898"/>
      <c r="D766" s="898"/>
    </row>
    <row r="767" ht="15.75" customHeight="1" spans="3:4" x14ac:dyDescent="0.25">
      <c r="C767" s="898"/>
      <c r="D767" s="898"/>
    </row>
    <row r="768" ht="15.75" customHeight="1" spans="3:4" x14ac:dyDescent="0.25">
      <c r="C768" s="898"/>
      <c r="D768" s="898"/>
    </row>
    <row r="769" ht="15.75" customHeight="1" spans="3:4" x14ac:dyDescent="0.25">
      <c r="C769" s="898"/>
      <c r="D769" s="898"/>
    </row>
    <row r="770" ht="15.75" customHeight="1" spans="3:4" x14ac:dyDescent="0.25">
      <c r="C770" s="898"/>
      <c r="D770" s="898"/>
    </row>
    <row r="771" ht="15.75" customHeight="1" spans="3:4" x14ac:dyDescent="0.25">
      <c r="C771" s="898"/>
      <c r="D771" s="898"/>
    </row>
    <row r="772" ht="15.75" customHeight="1" spans="3:4" x14ac:dyDescent="0.25">
      <c r="C772" s="898"/>
      <c r="D772" s="898"/>
    </row>
    <row r="773" ht="15.75" customHeight="1" spans="3:4" x14ac:dyDescent="0.25">
      <c r="C773" s="898"/>
      <c r="D773" s="898"/>
    </row>
    <row r="774" ht="15.75" customHeight="1" spans="3:4" x14ac:dyDescent="0.25">
      <c r="C774" s="898"/>
      <c r="D774" s="898"/>
    </row>
    <row r="775" ht="15.75" customHeight="1" spans="3:4" x14ac:dyDescent="0.25">
      <c r="C775" s="898"/>
      <c r="D775" s="898"/>
    </row>
    <row r="776" ht="15.75" customHeight="1" spans="3:4" x14ac:dyDescent="0.25">
      <c r="C776" s="898"/>
      <c r="D776" s="898"/>
    </row>
    <row r="777" ht="15.75" customHeight="1" spans="3:4" x14ac:dyDescent="0.25">
      <c r="C777" s="898"/>
      <c r="D777" s="898"/>
    </row>
    <row r="778" ht="15.75" customHeight="1" spans="3:4" x14ac:dyDescent="0.25">
      <c r="C778" s="898"/>
      <c r="D778" s="898"/>
    </row>
    <row r="779" ht="15.75" customHeight="1" spans="3:4" x14ac:dyDescent="0.25">
      <c r="C779" s="898"/>
      <c r="D779" s="898"/>
    </row>
    <row r="780" ht="15.75" customHeight="1" spans="3:4" x14ac:dyDescent="0.25">
      <c r="C780" s="898"/>
      <c r="D780" s="898"/>
    </row>
    <row r="781" ht="15.75" customHeight="1" spans="3:4" x14ac:dyDescent="0.25">
      <c r="C781" s="898"/>
      <c r="D781" s="898"/>
    </row>
    <row r="782" ht="15.75" customHeight="1" spans="3:4" x14ac:dyDescent="0.25">
      <c r="C782" s="898"/>
      <c r="D782" s="898"/>
    </row>
    <row r="783" ht="15.75" customHeight="1" spans="3:4" x14ac:dyDescent="0.25">
      <c r="C783" s="898"/>
      <c r="D783" s="898"/>
    </row>
    <row r="784" ht="15.75" customHeight="1" spans="3:4" x14ac:dyDescent="0.25">
      <c r="C784" s="898"/>
      <c r="D784" s="898"/>
    </row>
    <row r="785" ht="15.75" customHeight="1" spans="3:4" x14ac:dyDescent="0.25">
      <c r="C785" s="898"/>
      <c r="D785" s="898"/>
    </row>
    <row r="786" ht="15.75" customHeight="1" spans="3:4" x14ac:dyDescent="0.25">
      <c r="C786" s="898"/>
      <c r="D786" s="898"/>
    </row>
    <row r="787" ht="15.75" customHeight="1" spans="3:4" x14ac:dyDescent="0.25">
      <c r="C787" s="898"/>
      <c r="D787" s="898"/>
    </row>
    <row r="788" ht="15.75" customHeight="1" spans="3:4" x14ac:dyDescent="0.25">
      <c r="C788" s="898"/>
      <c r="D788" s="898"/>
    </row>
    <row r="789" ht="15.75" customHeight="1" spans="3:4" x14ac:dyDescent="0.25">
      <c r="C789" s="898"/>
      <c r="D789" s="898"/>
    </row>
    <row r="790" ht="15.75" customHeight="1" spans="3:4" x14ac:dyDescent="0.25">
      <c r="C790" s="898"/>
      <c r="D790" s="898"/>
    </row>
    <row r="791" ht="15.75" customHeight="1" spans="3:4" x14ac:dyDescent="0.25">
      <c r="C791" s="898"/>
      <c r="D791" s="898"/>
    </row>
    <row r="792" ht="15.75" customHeight="1" spans="3:4" x14ac:dyDescent="0.25">
      <c r="C792" s="898"/>
      <c r="D792" s="898"/>
    </row>
    <row r="793" ht="15.75" customHeight="1" spans="3:4" x14ac:dyDescent="0.25">
      <c r="C793" s="898"/>
      <c r="D793" s="898"/>
    </row>
    <row r="794" ht="15.75" customHeight="1" spans="3:4" x14ac:dyDescent="0.25">
      <c r="C794" s="898"/>
      <c r="D794" s="898"/>
    </row>
    <row r="795" ht="15.75" customHeight="1" spans="3:4" x14ac:dyDescent="0.25">
      <c r="C795" s="898"/>
      <c r="D795" s="898"/>
    </row>
    <row r="796" ht="15.75" customHeight="1" spans="3:4" x14ac:dyDescent="0.25">
      <c r="C796" s="898"/>
      <c r="D796" s="898"/>
    </row>
    <row r="797" ht="15.75" customHeight="1" spans="3:4" x14ac:dyDescent="0.25">
      <c r="C797" s="898"/>
      <c r="D797" s="898"/>
    </row>
    <row r="798" ht="15.75" customHeight="1" spans="3:4" x14ac:dyDescent="0.25">
      <c r="C798" s="898"/>
      <c r="D798" s="898"/>
    </row>
    <row r="799" ht="15.75" customHeight="1" spans="3:4" x14ac:dyDescent="0.25">
      <c r="C799" s="898"/>
      <c r="D799" s="898"/>
    </row>
    <row r="800" ht="15.75" customHeight="1" spans="3:4" x14ac:dyDescent="0.25">
      <c r="C800" s="898"/>
      <c r="D800" s="898"/>
    </row>
    <row r="801" ht="15.75" customHeight="1" spans="3:4" x14ac:dyDescent="0.25">
      <c r="C801" s="898"/>
      <c r="D801" s="898"/>
    </row>
    <row r="802" ht="15.75" customHeight="1" spans="3:4" x14ac:dyDescent="0.25">
      <c r="C802" s="898"/>
      <c r="D802" s="898"/>
    </row>
    <row r="803" ht="15.75" customHeight="1" spans="3:4" x14ac:dyDescent="0.25">
      <c r="C803" s="898"/>
      <c r="D803" s="898"/>
    </row>
    <row r="804" ht="15.75" customHeight="1" spans="3:4" x14ac:dyDescent="0.25">
      <c r="C804" s="898"/>
      <c r="D804" s="898"/>
    </row>
    <row r="805" ht="15.75" customHeight="1" spans="3:4" x14ac:dyDescent="0.25">
      <c r="C805" s="898"/>
      <c r="D805" s="898"/>
    </row>
    <row r="806" ht="15.75" customHeight="1" spans="3:4" x14ac:dyDescent="0.25">
      <c r="C806" s="898"/>
      <c r="D806" s="898"/>
    </row>
    <row r="807" ht="15.75" customHeight="1" spans="3:4" x14ac:dyDescent="0.25">
      <c r="C807" s="898"/>
      <c r="D807" s="898"/>
    </row>
    <row r="808" ht="15.75" customHeight="1" spans="3:4" x14ac:dyDescent="0.25">
      <c r="C808" s="898"/>
      <c r="D808" s="898"/>
    </row>
    <row r="809" ht="15.75" customHeight="1" spans="3:4" x14ac:dyDescent="0.25">
      <c r="C809" s="898"/>
      <c r="D809" s="898"/>
    </row>
    <row r="810" ht="15.75" customHeight="1" spans="3:4" x14ac:dyDescent="0.25">
      <c r="C810" s="898"/>
      <c r="D810" s="898"/>
    </row>
    <row r="811" ht="15.75" customHeight="1" spans="3:4" x14ac:dyDescent="0.25">
      <c r="C811" s="898"/>
      <c r="D811" s="898"/>
    </row>
    <row r="812" ht="15.75" customHeight="1" spans="3:4" x14ac:dyDescent="0.25">
      <c r="C812" s="898"/>
      <c r="D812" s="898"/>
    </row>
    <row r="813" ht="15.75" customHeight="1" spans="3:4" x14ac:dyDescent="0.25">
      <c r="C813" s="898"/>
      <c r="D813" s="898"/>
    </row>
    <row r="814" ht="15.75" customHeight="1" spans="3:4" x14ac:dyDescent="0.25">
      <c r="C814" s="898"/>
      <c r="D814" s="898"/>
    </row>
    <row r="815" ht="15.75" customHeight="1" spans="3:4" x14ac:dyDescent="0.25">
      <c r="C815" s="898"/>
      <c r="D815" s="898"/>
    </row>
    <row r="816" ht="15.75" customHeight="1" spans="3:4" x14ac:dyDescent="0.25">
      <c r="C816" s="898"/>
      <c r="D816" s="898"/>
    </row>
    <row r="817" ht="15.75" customHeight="1" spans="3:4" x14ac:dyDescent="0.25">
      <c r="C817" s="898"/>
      <c r="D817" s="898"/>
    </row>
    <row r="818" ht="15.75" customHeight="1" spans="3:4" x14ac:dyDescent="0.25">
      <c r="C818" s="898"/>
      <c r="D818" s="898"/>
    </row>
    <row r="819" ht="15.75" customHeight="1" spans="3:4" x14ac:dyDescent="0.25">
      <c r="C819" s="898"/>
      <c r="D819" s="898"/>
    </row>
    <row r="820" ht="15.75" customHeight="1" spans="3:4" x14ac:dyDescent="0.25">
      <c r="C820" s="898"/>
      <c r="D820" s="898"/>
    </row>
    <row r="821" ht="15.75" customHeight="1" spans="3:4" x14ac:dyDescent="0.25">
      <c r="C821" s="898"/>
      <c r="D821" s="898"/>
    </row>
    <row r="822" ht="15.75" customHeight="1" spans="3:4" x14ac:dyDescent="0.25">
      <c r="C822" s="898"/>
      <c r="D822" s="898"/>
    </row>
    <row r="823" ht="15.75" customHeight="1" spans="3:4" x14ac:dyDescent="0.25">
      <c r="C823" s="898"/>
      <c r="D823" s="898"/>
    </row>
    <row r="824" ht="15.75" customHeight="1" spans="3:4" x14ac:dyDescent="0.25">
      <c r="C824" s="898"/>
      <c r="D824" s="898"/>
    </row>
    <row r="825" ht="15.75" customHeight="1" spans="3:4" x14ac:dyDescent="0.25">
      <c r="C825" s="898"/>
      <c r="D825" s="898"/>
    </row>
    <row r="826" ht="15.75" customHeight="1" spans="3:4" x14ac:dyDescent="0.25">
      <c r="C826" s="898"/>
      <c r="D826" s="898"/>
    </row>
    <row r="827" ht="15.75" customHeight="1" spans="3:4" x14ac:dyDescent="0.25">
      <c r="C827" s="898"/>
      <c r="D827" s="898"/>
    </row>
    <row r="828" ht="15.75" customHeight="1" spans="3:4" x14ac:dyDescent="0.25">
      <c r="C828" s="898"/>
      <c r="D828" s="898"/>
    </row>
    <row r="829" ht="15.75" customHeight="1" spans="3:4" x14ac:dyDescent="0.25">
      <c r="C829" s="898"/>
      <c r="D829" s="898"/>
    </row>
    <row r="830" ht="15.75" customHeight="1" spans="3:4" x14ac:dyDescent="0.25">
      <c r="C830" s="898"/>
      <c r="D830" s="898"/>
    </row>
    <row r="831" ht="15.75" customHeight="1" spans="3:4" x14ac:dyDescent="0.25">
      <c r="C831" s="898"/>
      <c r="D831" s="898"/>
    </row>
    <row r="832" ht="15.75" customHeight="1" spans="3:4" x14ac:dyDescent="0.25">
      <c r="C832" s="898"/>
      <c r="D832" s="898"/>
    </row>
    <row r="833" ht="15.75" customHeight="1" spans="3:4" x14ac:dyDescent="0.25">
      <c r="C833" s="898"/>
      <c r="D833" s="898"/>
    </row>
    <row r="834" ht="15.75" customHeight="1" spans="3:4" x14ac:dyDescent="0.25">
      <c r="C834" s="898"/>
      <c r="D834" s="898"/>
    </row>
    <row r="835" ht="15.75" customHeight="1" spans="3:4" x14ac:dyDescent="0.25">
      <c r="C835" s="898"/>
      <c r="D835" s="898"/>
    </row>
    <row r="836" ht="15.75" customHeight="1" spans="3:4" x14ac:dyDescent="0.25">
      <c r="C836" s="898"/>
      <c r="D836" s="898"/>
    </row>
    <row r="837" ht="15.75" customHeight="1" spans="3:4" x14ac:dyDescent="0.25">
      <c r="C837" s="898"/>
      <c r="D837" s="898"/>
    </row>
    <row r="838" ht="15.75" customHeight="1" spans="3:4" x14ac:dyDescent="0.25">
      <c r="C838" s="898"/>
      <c r="D838" s="898"/>
    </row>
    <row r="839" ht="15.75" customHeight="1" spans="3:4" x14ac:dyDescent="0.25">
      <c r="C839" s="898"/>
      <c r="D839" s="898"/>
    </row>
    <row r="840" ht="15.75" customHeight="1" spans="3:4" x14ac:dyDescent="0.25">
      <c r="C840" s="898"/>
      <c r="D840" s="898"/>
    </row>
    <row r="841" ht="15.75" customHeight="1" spans="3:4" x14ac:dyDescent="0.25">
      <c r="C841" s="898"/>
      <c r="D841" s="898"/>
    </row>
    <row r="842" ht="15.75" customHeight="1" spans="3:4" x14ac:dyDescent="0.25">
      <c r="C842" s="898"/>
      <c r="D842" s="898"/>
    </row>
    <row r="843" ht="15.75" customHeight="1" spans="3:4" x14ac:dyDescent="0.25">
      <c r="C843" s="898"/>
      <c r="D843" s="898"/>
    </row>
    <row r="844" ht="15.75" customHeight="1" spans="3:4" x14ac:dyDescent="0.25">
      <c r="C844" s="898"/>
      <c r="D844" s="898"/>
    </row>
    <row r="845" ht="15.75" customHeight="1" spans="3:4" x14ac:dyDescent="0.25">
      <c r="C845" s="898"/>
      <c r="D845" s="898"/>
    </row>
    <row r="846" ht="15.75" customHeight="1" spans="3:4" x14ac:dyDescent="0.25">
      <c r="C846" s="898"/>
      <c r="D846" s="898"/>
    </row>
    <row r="847" ht="15.75" customHeight="1" spans="3:4" x14ac:dyDescent="0.25">
      <c r="C847" s="898"/>
      <c r="D847" s="898"/>
    </row>
    <row r="848" ht="15.75" customHeight="1" spans="3:4" x14ac:dyDescent="0.25">
      <c r="C848" s="898"/>
      <c r="D848" s="898"/>
    </row>
    <row r="849" ht="15.75" customHeight="1" spans="3:4" x14ac:dyDescent="0.25">
      <c r="C849" s="898"/>
      <c r="D849" s="898"/>
    </row>
    <row r="850" ht="15.75" customHeight="1" spans="3:4" x14ac:dyDescent="0.25">
      <c r="C850" s="898"/>
      <c r="D850" s="898"/>
    </row>
    <row r="851" ht="15.75" customHeight="1" spans="3:4" x14ac:dyDescent="0.25">
      <c r="C851" s="898"/>
      <c r="D851" s="898"/>
    </row>
    <row r="852" ht="15.75" customHeight="1" spans="3:4" x14ac:dyDescent="0.25">
      <c r="C852" s="898"/>
      <c r="D852" s="898"/>
    </row>
    <row r="853" ht="15.75" customHeight="1" spans="3:4" x14ac:dyDescent="0.25">
      <c r="C853" s="898"/>
      <c r="D853" s="898"/>
    </row>
    <row r="854" ht="15.75" customHeight="1" spans="3:4" x14ac:dyDescent="0.25">
      <c r="C854" s="898"/>
      <c r="D854" s="898"/>
    </row>
    <row r="855" ht="15.75" customHeight="1" spans="3:4" x14ac:dyDescent="0.25">
      <c r="C855" s="898"/>
      <c r="D855" s="898"/>
    </row>
    <row r="856" ht="15.75" customHeight="1" spans="3:4" x14ac:dyDescent="0.25">
      <c r="C856" s="898"/>
      <c r="D856" s="898"/>
    </row>
    <row r="857" ht="15.75" customHeight="1" spans="3:4" x14ac:dyDescent="0.25">
      <c r="C857" s="898"/>
      <c r="D857" s="898"/>
    </row>
    <row r="858" ht="15.75" customHeight="1" spans="3:4" x14ac:dyDescent="0.25">
      <c r="C858" s="898"/>
      <c r="D858" s="898"/>
    </row>
    <row r="859" ht="15.75" customHeight="1" spans="3:4" x14ac:dyDescent="0.25">
      <c r="C859" s="898"/>
      <c r="D859" s="898"/>
    </row>
    <row r="860" ht="15.75" customHeight="1" spans="3:4" x14ac:dyDescent="0.25">
      <c r="C860" s="898"/>
      <c r="D860" s="898"/>
    </row>
    <row r="861" ht="15.75" customHeight="1" spans="3:4" x14ac:dyDescent="0.25">
      <c r="C861" s="898"/>
      <c r="D861" s="898"/>
    </row>
    <row r="862" ht="15.75" customHeight="1" spans="3:4" x14ac:dyDescent="0.25">
      <c r="C862" s="898"/>
      <c r="D862" s="898"/>
    </row>
    <row r="863" ht="15.75" customHeight="1" spans="3:4" x14ac:dyDescent="0.25">
      <c r="C863" s="898"/>
      <c r="D863" s="898"/>
    </row>
    <row r="864" ht="15.75" customHeight="1" spans="3:4" x14ac:dyDescent="0.25">
      <c r="C864" s="898"/>
      <c r="D864" s="898"/>
    </row>
    <row r="865" ht="15.75" customHeight="1" spans="3:4" x14ac:dyDescent="0.25">
      <c r="C865" s="898"/>
      <c r="D865" s="898"/>
    </row>
    <row r="866" ht="15.75" customHeight="1" spans="3:4" x14ac:dyDescent="0.25">
      <c r="C866" s="898"/>
      <c r="D866" s="898"/>
    </row>
    <row r="867" ht="15.75" customHeight="1" spans="3:4" x14ac:dyDescent="0.25">
      <c r="C867" s="898"/>
      <c r="D867" s="898"/>
    </row>
    <row r="868" ht="15.75" customHeight="1" spans="3:4" x14ac:dyDescent="0.25">
      <c r="C868" s="898"/>
      <c r="D868" s="898"/>
    </row>
    <row r="869" ht="15.75" customHeight="1" spans="3:4" x14ac:dyDescent="0.25">
      <c r="C869" s="898"/>
      <c r="D869" s="898"/>
    </row>
    <row r="870" ht="15.75" customHeight="1" spans="3:4" x14ac:dyDescent="0.25">
      <c r="C870" s="898"/>
      <c r="D870" s="898"/>
    </row>
    <row r="871" ht="15.75" customHeight="1" spans="3:4" x14ac:dyDescent="0.25">
      <c r="C871" s="898"/>
      <c r="D871" s="898"/>
    </row>
    <row r="872" ht="15.75" customHeight="1" spans="3:4" x14ac:dyDescent="0.25">
      <c r="C872" s="898"/>
      <c r="D872" s="898"/>
    </row>
    <row r="873" ht="15.75" customHeight="1" spans="3:4" x14ac:dyDescent="0.25">
      <c r="C873" s="898"/>
      <c r="D873" s="898"/>
    </row>
    <row r="874" ht="15.75" customHeight="1" spans="3:4" x14ac:dyDescent="0.25">
      <c r="C874" s="898"/>
      <c r="D874" s="898"/>
    </row>
    <row r="875" ht="15.75" customHeight="1" spans="3:4" x14ac:dyDescent="0.25">
      <c r="C875" s="898"/>
      <c r="D875" s="898"/>
    </row>
    <row r="876" ht="15.75" customHeight="1" spans="3:4" x14ac:dyDescent="0.25">
      <c r="C876" s="898"/>
      <c r="D876" s="898"/>
    </row>
    <row r="877" ht="15.75" customHeight="1" spans="3:4" x14ac:dyDescent="0.25">
      <c r="C877" s="898"/>
      <c r="D877" s="898"/>
    </row>
    <row r="878" ht="15.75" customHeight="1" spans="3:4" x14ac:dyDescent="0.25">
      <c r="C878" s="898"/>
      <c r="D878" s="898"/>
    </row>
    <row r="879" ht="15.75" customHeight="1" spans="3:4" x14ac:dyDescent="0.25">
      <c r="C879" s="898"/>
      <c r="D879" s="898"/>
    </row>
    <row r="880" ht="15.75" customHeight="1" spans="3:4" x14ac:dyDescent="0.25">
      <c r="C880" s="898"/>
      <c r="D880" s="898"/>
    </row>
    <row r="881" ht="15.75" customHeight="1" spans="3:4" x14ac:dyDescent="0.25">
      <c r="C881" s="898"/>
      <c r="D881" s="898"/>
    </row>
    <row r="882" ht="15.75" customHeight="1" spans="3:4" x14ac:dyDescent="0.25">
      <c r="C882" s="898"/>
      <c r="D882" s="898"/>
    </row>
    <row r="883" ht="15.75" customHeight="1" spans="3:4" x14ac:dyDescent="0.25">
      <c r="C883" s="898"/>
      <c r="D883" s="898"/>
    </row>
    <row r="884" ht="15.75" customHeight="1" spans="3:4" x14ac:dyDescent="0.25">
      <c r="C884" s="898"/>
      <c r="D884" s="898"/>
    </row>
    <row r="885" ht="15.75" customHeight="1" spans="3:4" x14ac:dyDescent="0.25">
      <c r="C885" s="898"/>
      <c r="D885" s="898"/>
    </row>
    <row r="886" ht="15.75" customHeight="1" spans="3:4" x14ac:dyDescent="0.25">
      <c r="C886" s="898"/>
      <c r="D886" s="898"/>
    </row>
    <row r="887" ht="15.75" customHeight="1" spans="3:4" x14ac:dyDescent="0.25">
      <c r="C887" s="898"/>
      <c r="D887" s="898"/>
    </row>
    <row r="888" ht="15.75" customHeight="1" spans="3:4" x14ac:dyDescent="0.25">
      <c r="C888" s="898"/>
      <c r="D888" s="898"/>
    </row>
    <row r="889" ht="15.75" customHeight="1" spans="3:4" x14ac:dyDescent="0.25">
      <c r="C889" s="898"/>
      <c r="D889" s="898"/>
    </row>
    <row r="890" ht="15.75" customHeight="1" spans="3:4" x14ac:dyDescent="0.25">
      <c r="C890" s="898"/>
      <c r="D890" s="898"/>
    </row>
    <row r="891" ht="15.75" customHeight="1" spans="3:4" x14ac:dyDescent="0.25">
      <c r="C891" s="898"/>
      <c r="D891" s="898"/>
    </row>
    <row r="892" ht="15.75" customHeight="1" spans="3:4" x14ac:dyDescent="0.25">
      <c r="C892" s="898"/>
      <c r="D892" s="898"/>
    </row>
    <row r="893" ht="15.75" customHeight="1" spans="3:4" x14ac:dyDescent="0.25">
      <c r="C893" s="898"/>
      <c r="D893" s="898"/>
    </row>
    <row r="894" ht="15.75" customHeight="1" spans="3:4" x14ac:dyDescent="0.25">
      <c r="C894" s="898"/>
      <c r="D894" s="898"/>
    </row>
    <row r="895" ht="15.75" customHeight="1" spans="3:4" x14ac:dyDescent="0.25">
      <c r="C895" s="898"/>
      <c r="D895" s="898"/>
    </row>
    <row r="896" ht="15.75" customHeight="1" spans="3:4" x14ac:dyDescent="0.25">
      <c r="C896" s="898"/>
      <c r="D896" s="898"/>
    </row>
    <row r="897" ht="15.75" customHeight="1" spans="3:4" x14ac:dyDescent="0.25">
      <c r="C897" s="898"/>
      <c r="D897" s="898"/>
    </row>
    <row r="898" ht="15.75" customHeight="1" spans="3:4" x14ac:dyDescent="0.25">
      <c r="C898" s="898"/>
      <c r="D898" s="898"/>
    </row>
    <row r="899" ht="15.75" customHeight="1" spans="3:4" x14ac:dyDescent="0.25">
      <c r="C899" s="898"/>
      <c r="D899" s="898"/>
    </row>
    <row r="900" ht="15.75" customHeight="1" spans="3:4" x14ac:dyDescent="0.25">
      <c r="C900" s="898"/>
      <c r="D900" s="898"/>
    </row>
    <row r="901" ht="15.75" customHeight="1" spans="3:4" x14ac:dyDescent="0.25">
      <c r="C901" s="898"/>
      <c r="D901" s="898"/>
    </row>
    <row r="902" ht="15.75" customHeight="1" spans="3:4" x14ac:dyDescent="0.25">
      <c r="C902" s="898"/>
      <c r="D902" s="898"/>
    </row>
    <row r="903" ht="15.75" customHeight="1" spans="3:4" x14ac:dyDescent="0.25">
      <c r="C903" s="898"/>
      <c r="D903" s="898"/>
    </row>
    <row r="904" ht="15.75" customHeight="1" spans="3:4" x14ac:dyDescent="0.25">
      <c r="C904" s="898"/>
      <c r="D904" s="898"/>
    </row>
    <row r="905" ht="15.75" customHeight="1" spans="3:4" x14ac:dyDescent="0.25">
      <c r="C905" s="898"/>
      <c r="D905" s="898"/>
    </row>
    <row r="906" ht="15.75" customHeight="1" spans="3:4" x14ac:dyDescent="0.25">
      <c r="C906" s="898"/>
      <c r="D906" s="898"/>
    </row>
    <row r="907" ht="15.75" customHeight="1" spans="3:4" x14ac:dyDescent="0.25">
      <c r="C907" s="898"/>
      <c r="D907" s="898"/>
    </row>
    <row r="908" ht="15.75" customHeight="1" spans="3:4" x14ac:dyDescent="0.25">
      <c r="C908" s="898"/>
      <c r="D908" s="898"/>
    </row>
    <row r="909" ht="15.75" customHeight="1" spans="3:4" x14ac:dyDescent="0.25">
      <c r="C909" s="898"/>
      <c r="D909" s="898"/>
    </row>
    <row r="910" ht="15.75" customHeight="1" spans="3:4" x14ac:dyDescent="0.25">
      <c r="C910" s="898"/>
      <c r="D910" s="898"/>
    </row>
    <row r="911" ht="15.75" customHeight="1" spans="3:4" x14ac:dyDescent="0.25">
      <c r="C911" s="898"/>
      <c r="D911" s="898"/>
    </row>
    <row r="912" ht="15.75" customHeight="1" spans="3:4" x14ac:dyDescent="0.25">
      <c r="C912" s="898"/>
      <c r="D912" s="898"/>
    </row>
    <row r="913" ht="15.75" customHeight="1" spans="3:4" x14ac:dyDescent="0.25">
      <c r="C913" s="898"/>
      <c r="D913" s="898"/>
    </row>
    <row r="914" ht="15.75" customHeight="1" spans="3:4" x14ac:dyDescent="0.25">
      <c r="C914" s="898"/>
      <c r="D914" s="898"/>
    </row>
    <row r="915" ht="15.75" customHeight="1" spans="3:4" x14ac:dyDescent="0.25">
      <c r="C915" s="898"/>
      <c r="D915" s="898"/>
    </row>
    <row r="916" ht="15.75" customHeight="1" spans="3:4" x14ac:dyDescent="0.25">
      <c r="C916" s="898"/>
      <c r="D916" s="898"/>
    </row>
    <row r="917" ht="15.75" customHeight="1" spans="3:4" x14ac:dyDescent="0.25">
      <c r="C917" s="898"/>
      <c r="D917" s="898"/>
    </row>
    <row r="918" ht="15.75" customHeight="1" spans="3:4" x14ac:dyDescent="0.25">
      <c r="C918" s="898"/>
      <c r="D918" s="898"/>
    </row>
    <row r="919" ht="15.75" customHeight="1" spans="3:4" x14ac:dyDescent="0.25">
      <c r="C919" s="898"/>
      <c r="D919" s="898"/>
    </row>
    <row r="920" ht="15.75" customHeight="1" spans="3:4" x14ac:dyDescent="0.25">
      <c r="C920" s="898"/>
      <c r="D920" s="898"/>
    </row>
    <row r="921" ht="15.75" customHeight="1" spans="3:4" x14ac:dyDescent="0.25">
      <c r="C921" s="898"/>
      <c r="D921" s="898"/>
    </row>
    <row r="922" ht="15.75" customHeight="1" spans="3:4" x14ac:dyDescent="0.25">
      <c r="C922" s="898"/>
      <c r="D922" s="898"/>
    </row>
    <row r="923" ht="15.75" customHeight="1" spans="3:4" x14ac:dyDescent="0.25">
      <c r="C923" s="898"/>
      <c r="D923" s="898"/>
    </row>
    <row r="924" ht="15.75" customHeight="1" spans="3:4" x14ac:dyDescent="0.25">
      <c r="C924" s="898"/>
      <c r="D924" s="898"/>
    </row>
    <row r="925" ht="15.75" customHeight="1" spans="3:4" x14ac:dyDescent="0.25">
      <c r="C925" s="898"/>
      <c r="D925" s="898"/>
    </row>
    <row r="926" ht="15.75" customHeight="1" spans="3:4" x14ac:dyDescent="0.25">
      <c r="C926" s="898"/>
      <c r="D926" s="898"/>
    </row>
    <row r="927" ht="15.75" customHeight="1" spans="3:4" x14ac:dyDescent="0.25">
      <c r="C927" s="898"/>
      <c r="D927" s="898"/>
    </row>
    <row r="928" ht="15.75" customHeight="1" spans="3:4" x14ac:dyDescent="0.25">
      <c r="C928" s="898"/>
      <c r="D928" s="898"/>
    </row>
    <row r="929" ht="15.75" customHeight="1" spans="3:4" x14ac:dyDescent="0.25">
      <c r="C929" s="898"/>
      <c r="D929" s="898"/>
    </row>
    <row r="930" ht="15.75" customHeight="1" spans="3:4" x14ac:dyDescent="0.25">
      <c r="C930" s="898"/>
      <c r="D930" s="898"/>
    </row>
    <row r="931" ht="15.75" customHeight="1" spans="3:4" x14ac:dyDescent="0.25">
      <c r="C931" s="898"/>
      <c r="D931" s="898"/>
    </row>
    <row r="932" ht="15.75" customHeight="1" spans="3:4" x14ac:dyDescent="0.25">
      <c r="C932" s="898"/>
      <c r="D932" s="898"/>
    </row>
    <row r="933" ht="15.75" customHeight="1" spans="3:4" x14ac:dyDescent="0.25">
      <c r="C933" s="898"/>
      <c r="D933" s="898"/>
    </row>
    <row r="934" ht="15.75" customHeight="1" spans="3:4" x14ac:dyDescent="0.25">
      <c r="C934" s="898"/>
      <c r="D934" s="898"/>
    </row>
    <row r="935" ht="15.75" customHeight="1" spans="3:4" x14ac:dyDescent="0.25">
      <c r="C935" s="898"/>
      <c r="D935" s="898"/>
    </row>
    <row r="936" ht="15.75" customHeight="1" spans="3:4" x14ac:dyDescent="0.25">
      <c r="C936" s="898"/>
      <c r="D936" s="898"/>
    </row>
    <row r="937" ht="15.75" customHeight="1" spans="3:4" x14ac:dyDescent="0.25">
      <c r="C937" s="898"/>
      <c r="D937" s="898"/>
    </row>
    <row r="938" ht="15.75" customHeight="1" spans="3:4" x14ac:dyDescent="0.25">
      <c r="C938" s="898"/>
      <c r="D938" s="898"/>
    </row>
    <row r="939" ht="15.75" customHeight="1" spans="3:4" x14ac:dyDescent="0.25">
      <c r="C939" s="898"/>
      <c r="D939" s="898"/>
    </row>
    <row r="940" ht="15.75" customHeight="1" spans="3:4" x14ac:dyDescent="0.25">
      <c r="C940" s="898"/>
      <c r="D940" s="898"/>
    </row>
    <row r="941" ht="15.75" customHeight="1" spans="3:4" x14ac:dyDescent="0.25">
      <c r="C941" s="898"/>
      <c r="D941" s="898"/>
    </row>
    <row r="942" ht="15.75" customHeight="1" spans="3:4" x14ac:dyDescent="0.25">
      <c r="C942" s="898"/>
      <c r="D942" s="898"/>
    </row>
    <row r="943" ht="15.75" customHeight="1" spans="3:4" x14ac:dyDescent="0.25">
      <c r="C943" s="898"/>
      <c r="D943" s="898"/>
    </row>
    <row r="944" ht="15.75" customHeight="1" spans="3:4" x14ac:dyDescent="0.25">
      <c r="C944" s="898"/>
      <c r="D944" s="898"/>
    </row>
    <row r="945" ht="15.75" customHeight="1" spans="3:4" x14ac:dyDescent="0.25">
      <c r="C945" s="898"/>
      <c r="D945" s="898"/>
    </row>
    <row r="946" ht="15.75" customHeight="1" spans="3:4" x14ac:dyDescent="0.25">
      <c r="C946" s="898"/>
      <c r="D946" s="898"/>
    </row>
    <row r="947" ht="15.75" customHeight="1" spans="3:4" x14ac:dyDescent="0.25">
      <c r="C947" s="898"/>
      <c r="D947" s="898"/>
    </row>
    <row r="948" ht="15.75" customHeight="1" spans="3:4" x14ac:dyDescent="0.25">
      <c r="C948" s="898"/>
      <c r="D948" s="898"/>
    </row>
    <row r="949" ht="15.75" customHeight="1" spans="3:4" x14ac:dyDescent="0.25">
      <c r="C949" s="898"/>
      <c r="D949" s="898"/>
    </row>
    <row r="950" ht="15.75" customHeight="1" spans="3:4" x14ac:dyDescent="0.25">
      <c r="C950" s="898"/>
      <c r="D950" s="898"/>
    </row>
    <row r="951" ht="15.75" customHeight="1" spans="3:4" x14ac:dyDescent="0.25">
      <c r="C951" s="898"/>
      <c r="D951" s="898"/>
    </row>
    <row r="952" ht="15.75" customHeight="1" spans="3:4" x14ac:dyDescent="0.25">
      <c r="C952" s="898"/>
      <c r="D952" s="898"/>
    </row>
    <row r="953" ht="15.75" customHeight="1" spans="3:4" x14ac:dyDescent="0.25">
      <c r="C953" s="898"/>
      <c r="D953" s="898"/>
    </row>
    <row r="954" ht="15.75" customHeight="1" spans="3:4" x14ac:dyDescent="0.25">
      <c r="C954" s="898"/>
      <c r="D954" s="898"/>
    </row>
    <row r="955" ht="15.75" customHeight="1" spans="3:4" x14ac:dyDescent="0.25">
      <c r="C955" s="898"/>
      <c r="D955" s="898"/>
    </row>
    <row r="956" ht="15.75" customHeight="1" spans="3:4" x14ac:dyDescent="0.25">
      <c r="C956" s="898"/>
      <c r="D956" s="898"/>
    </row>
    <row r="957" ht="15.75" customHeight="1" spans="3:4" x14ac:dyDescent="0.25">
      <c r="C957" s="898"/>
      <c r="D957" s="898"/>
    </row>
    <row r="958" ht="15.75" customHeight="1" spans="3:4" x14ac:dyDescent="0.25">
      <c r="C958" s="898"/>
      <c r="D958" s="898"/>
    </row>
    <row r="959" ht="15.75" customHeight="1" spans="3:4" x14ac:dyDescent="0.25">
      <c r="C959" s="898"/>
      <c r="D959" s="898"/>
    </row>
    <row r="960" ht="15.75" customHeight="1" spans="3:4" x14ac:dyDescent="0.25">
      <c r="C960" s="898"/>
      <c r="D960" s="898"/>
    </row>
    <row r="961" ht="15.75" customHeight="1" spans="3:4" x14ac:dyDescent="0.25">
      <c r="C961" s="898"/>
      <c r="D961" s="898"/>
    </row>
    <row r="962" ht="15.75" customHeight="1" spans="3:4" x14ac:dyDescent="0.25">
      <c r="C962" s="898"/>
      <c r="D962" s="898"/>
    </row>
    <row r="963" ht="15.75" customHeight="1" spans="3:4" x14ac:dyDescent="0.25">
      <c r="C963" s="898"/>
      <c r="D963" s="898"/>
    </row>
    <row r="964" ht="15.75" customHeight="1" spans="3:4" x14ac:dyDescent="0.25">
      <c r="C964" s="898"/>
      <c r="D964" s="898"/>
    </row>
    <row r="965" ht="15.75" customHeight="1" spans="3:4" x14ac:dyDescent="0.25">
      <c r="C965" s="898"/>
      <c r="D965" s="898"/>
    </row>
    <row r="966" ht="15.75" customHeight="1" spans="3:4" x14ac:dyDescent="0.25">
      <c r="C966" s="898"/>
      <c r="D966" s="898"/>
    </row>
    <row r="967" ht="15.75" customHeight="1" spans="3:4" x14ac:dyDescent="0.25">
      <c r="C967" s="898"/>
      <c r="D967" s="898"/>
    </row>
    <row r="968" ht="15.75" customHeight="1" spans="3:4" x14ac:dyDescent="0.25">
      <c r="C968" s="898"/>
      <c r="D968" s="898"/>
    </row>
    <row r="969" ht="15.75" customHeight="1" spans="3:4" x14ac:dyDescent="0.25">
      <c r="C969" s="898"/>
      <c r="D969" s="898"/>
    </row>
    <row r="970" ht="15.75" customHeight="1" spans="3:4" x14ac:dyDescent="0.25">
      <c r="C970" s="898"/>
      <c r="D970" s="898"/>
    </row>
    <row r="971" ht="15.75" customHeight="1" spans="3:4" x14ac:dyDescent="0.25">
      <c r="C971" s="898"/>
      <c r="D971" s="898"/>
    </row>
    <row r="972" ht="15.75" customHeight="1" spans="3:4" x14ac:dyDescent="0.25">
      <c r="C972" s="898"/>
      <c r="D972" s="898"/>
    </row>
    <row r="973" ht="15.75" customHeight="1" spans="3:4" x14ac:dyDescent="0.25">
      <c r="C973" s="898"/>
      <c r="D973" s="898"/>
    </row>
    <row r="974" ht="15.75" customHeight="1" spans="3:4" x14ac:dyDescent="0.25">
      <c r="C974" s="898"/>
      <c r="D974" s="898"/>
    </row>
    <row r="975" ht="15.75" customHeight="1" spans="3:4" x14ac:dyDescent="0.25">
      <c r="C975" s="898"/>
      <c r="D975" s="898"/>
    </row>
    <row r="976" ht="15.75" customHeight="1" spans="3:4" x14ac:dyDescent="0.25">
      <c r="C976" s="898"/>
      <c r="D976" s="898"/>
    </row>
    <row r="977" ht="15.75" customHeight="1" spans="3:4" x14ac:dyDescent="0.25">
      <c r="C977" s="898"/>
      <c r="D977" s="898"/>
    </row>
    <row r="978" ht="15.75" customHeight="1" spans="3:4" x14ac:dyDescent="0.25">
      <c r="C978" s="898"/>
      <c r="D978" s="898"/>
    </row>
    <row r="979" ht="15.75" customHeight="1" spans="3:4" x14ac:dyDescent="0.25">
      <c r="C979" s="898"/>
      <c r="D979" s="898"/>
    </row>
    <row r="980" ht="15.75" customHeight="1" spans="3:4" x14ac:dyDescent="0.25">
      <c r="C980" s="898"/>
      <c r="D980" s="898"/>
    </row>
    <row r="981" ht="15.75" customHeight="1" spans="3:4" x14ac:dyDescent="0.25">
      <c r="C981" s="898"/>
      <c r="D981" s="898"/>
    </row>
    <row r="982" ht="15.75" customHeight="1" spans="3:4" x14ac:dyDescent="0.25">
      <c r="C982" s="898"/>
      <c r="D982" s="898"/>
    </row>
    <row r="983" ht="15.75" customHeight="1" spans="3:4" x14ac:dyDescent="0.25">
      <c r="C983" s="898"/>
      <c r="D983" s="898"/>
    </row>
    <row r="984" ht="15.75" customHeight="1" spans="3:4" x14ac:dyDescent="0.25">
      <c r="C984" s="898"/>
      <c r="D984" s="898"/>
    </row>
    <row r="985" ht="15.75" customHeight="1" spans="3:4" x14ac:dyDescent="0.25">
      <c r="C985" s="898"/>
      <c r="D985" s="898"/>
    </row>
    <row r="986" ht="15.75" customHeight="1" spans="3:4" x14ac:dyDescent="0.25">
      <c r="C986" s="898"/>
      <c r="D986" s="898"/>
    </row>
    <row r="987" ht="15.75" customHeight="1" spans="3:4" x14ac:dyDescent="0.25">
      <c r="C987" s="898"/>
      <c r="D987" s="898"/>
    </row>
    <row r="988" ht="15.75" customHeight="1" spans="3:4" x14ac:dyDescent="0.25">
      <c r="C988" s="898"/>
      <c r="D988" s="898"/>
    </row>
    <row r="989" ht="15.75" customHeight="1" spans="3:4" x14ac:dyDescent="0.25">
      <c r="C989" s="898"/>
      <c r="D989" s="898"/>
    </row>
    <row r="990" ht="15.75" customHeight="1" spans="3:4" x14ac:dyDescent="0.25">
      <c r="C990" s="898"/>
      <c r="D990" s="898"/>
    </row>
    <row r="991" ht="15.75" customHeight="1" spans="3:4" x14ac:dyDescent="0.25">
      <c r="C991" s="898"/>
      <c r="D991" s="898"/>
    </row>
    <row r="992" ht="15.75" customHeight="1" spans="3:4" x14ac:dyDescent="0.25">
      <c r="C992" s="898"/>
      <c r="D992" s="898"/>
    </row>
    <row r="993" ht="15.75" customHeight="1" spans="3:4" x14ac:dyDescent="0.25">
      <c r="C993" s="898"/>
      <c r="D993" s="898"/>
    </row>
    <row r="994" ht="15.75" customHeight="1" spans="3:4" x14ac:dyDescent="0.25">
      <c r="C994" s="898"/>
      <c r="D994" s="898"/>
    </row>
    <row r="995" ht="15.75" customHeight="1" spans="3:4" x14ac:dyDescent="0.25">
      <c r="C995" s="898"/>
      <c r="D995" s="898"/>
    </row>
    <row r="996" ht="15.75" customHeight="1" spans="3:4" x14ac:dyDescent="0.25">
      <c r="C996" s="898"/>
      <c r="D996" s="898"/>
    </row>
    <row r="997" ht="15.75" customHeight="1" spans="3:4" x14ac:dyDescent="0.25">
      <c r="C997" s="898"/>
      <c r="D997" s="898"/>
    </row>
    <row r="998" ht="15.75" customHeight="1" spans="3:4" x14ac:dyDescent="0.25">
      <c r="C998" s="898"/>
      <c r="D998" s="898"/>
    </row>
    <row r="999" ht="15.75" customHeight="1" spans="3:4" x14ac:dyDescent="0.25">
      <c r="C999" s="898"/>
      <c r="D999" s="898"/>
    </row>
    <row r="1000" ht="15.75" customHeight="1" spans="3:4" x14ac:dyDescent="0.25">
      <c r="C1000" s="898"/>
      <c r="D1000" s="898"/>
    </row>
    <row r="1001" ht="15.75" customHeight="1" spans="3:4" x14ac:dyDescent="0.25">
      <c r="C1001" s="898"/>
      <c r="D1001" s="898"/>
    </row>
    <row r="1002" ht="15.75" customHeight="1" spans="3:4" x14ac:dyDescent="0.25">
      <c r="C1002" s="898"/>
      <c r="D1002" s="898"/>
    </row>
    <row r="1003" ht="15.75" customHeight="1" spans="3:4" x14ac:dyDescent="0.25">
      <c r="C1003" s="898"/>
      <c r="D1003" s="898"/>
    </row>
    <row r="1004" ht="15.75" customHeight="1" spans="3:4" x14ac:dyDescent="0.25">
      <c r="C1004" s="898"/>
      <c r="D1004" s="898"/>
    </row>
    <row r="1005" ht="15.75" customHeight="1" spans="3:4" x14ac:dyDescent="0.25">
      <c r="C1005" s="898"/>
      <c r="D1005" s="898"/>
    </row>
    <row r="1006" ht="15.75" customHeight="1" spans="3:4" x14ac:dyDescent="0.25">
      <c r="C1006" s="898"/>
      <c r="D1006" s="898"/>
    </row>
    <row r="1007" ht="15.75" customHeight="1" spans="3:4" x14ac:dyDescent="0.25">
      <c r="C1007" s="898"/>
      <c r="D1007" s="898"/>
    </row>
    <row r="1008" ht="15.75" customHeight="1" spans="3:4" x14ac:dyDescent="0.25">
      <c r="C1008" s="898"/>
      <c r="D1008" s="898"/>
    </row>
    <row r="1009" ht="15.75" customHeight="1" spans="3:4" x14ac:dyDescent="0.25">
      <c r="C1009" s="898"/>
      <c r="D1009" s="898"/>
    </row>
    <row r="1010" ht="15.75" customHeight="1" spans="3:4" x14ac:dyDescent="0.25">
      <c r="C1010" s="898"/>
      <c r="D1010" s="898"/>
    </row>
    <row r="1011" ht="15.75" customHeight="1" spans="3:4" x14ac:dyDescent="0.25">
      <c r="C1011" s="898"/>
      <c r="D1011" s="898"/>
    </row>
    <row r="1012" ht="15.75" customHeight="1" spans="3:4" x14ac:dyDescent="0.25">
      <c r="C1012" s="898"/>
      <c r="D1012" s="898"/>
    </row>
    <row r="1013" ht="15.75" customHeight="1" spans="3:4" x14ac:dyDescent="0.25">
      <c r="C1013" s="898"/>
      <c r="D1013" s="898"/>
    </row>
    <row r="1014" ht="15.75" customHeight="1" spans="3:4" x14ac:dyDescent="0.25">
      <c r="C1014" s="898"/>
      <c r="D1014" s="898"/>
    </row>
    <row r="1015" ht="15.75" customHeight="1" spans="3:4" x14ac:dyDescent="0.25">
      <c r="C1015" s="898"/>
      <c r="D1015" s="898"/>
    </row>
  </sheetData>
  <pageMargins left="0.7" right="0.7" top="0.75" bottom="0.75" header="0" footer="0"/>
  <pageSetup orientation="portrait" horizontalDpi="4294967295" verticalDpi="4294967295"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80000"/>
  </sheetPr>
  <dimension ref="A1:AB1002"/>
  <sheetViews>
    <sheetView workbookViewId="0" showGridLines="0" zoomScale="100" zoomScaleNormal="100">
      <selection activeCell="C7" sqref="C7"/>
    </sheetView>
  </sheetViews>
  <sheetFormatPr defaultRowHeight="15" outlineLevelRow="0" outlineLevelCol="0" x14ac:dyDescent="0" defaultColWidth="14.44140625"/>
  <cols>
    <col min="1" max="1" width="1.5546875" style="515" customWidth="1"/>
    <col min="2" max="2" width="32.33203125" style="515" customWidth="1"/>
    <col min="3" max="4" width="10.88671875" style="515" customWidth="1"/>
    <col min="5" max="5" width="18.21875" style="515" customWidth="1"/>
    <col min="6" max="6" width="2" style="515" customWidth="1"/>
    <col min="7" max="28" width="8.88671875" style="515" customWidth="1"/>
    <col min="29" max="16384" width="14.44140625" style="515" customWidth="1"/>
  </cols>
  <sheetData>
    <row r="1" ht="13.8" customHeight="1" spans="1:28" x14ac:dyDescent="0.25">
      <c r="A1" s="798"/>
      <c r="B1" s="798"/>
      <c r="C1" s="798"/>
      <c r="D1" s="798"/>
      <c r="E1" s="798"/>
      <c r="F1" s="798"/>
      <c r="G1" s="798"/>
      <c r="H1" s="798"/>
      <c r="I1" s="798"/>
      <c r="J1" s="798"/>
      <c r="K1" s="798"/>
      <c r="L1" s="798"/>
      <c r="M1" s="801"/>
      <c r="N1" s="801"/>
      <c r="O1" s="798"/>
      <c r="P1" s="798"/>
      <c r="Q1" s="798"/>
      <c r="R1" s="798"/>
      <c r="S1" s="798"/>
      <c r="T1" s="798"/>
      <c r="U1" s="798"/>
      <c r="V1" s="798"/>
      <c r="W1" s="798"/>
      <c r="X1" s="798"/>
      <c r="Y1" s="798"/>
      <c r="Z1" s="798"/>
      <c r="AA1" s="798"/>
      <c r="AB1" s="798"/>
    </row>
    <row r="2" ht="14.25" customHeight="1" spans="1:28" x14ac:dyDescent="0.25">
      <c r="A2" s="798"/>
      <c r="B2" s="804" t="s">
        <v>1282</v>
      </c>
      <c r="C2" s="928" t="s">
        <v>1283</v>
      </c>
      <c r="D2" s="900" t="s">
        <v>304</v>
      </c>
      <c r="E2" s="806" t="s">
        <v>1197</v>
      </c>
      <c r="F2" s="798"/>
      <c r="G2" s="798"/>
      <c r="H2" s="798"/>
      <c r="I2" s="798"/>
      <c r="J2" s="798"/>
      <c r="K2" s="798"/>
      <c r="L2" s="798"/>
      <c r="M2" s="801"/>
      <c r="N2" s="801"/>
      <c r="O2" s="798"/>
      <c r="P2" s="798"/>
      <c r="Q2" s="798"/>
      <c r="R2" s="798"/>
      <c r="S2" s="798"/>
      <c r="T2" s="798"/>
      <c r="U2" s="798"/>
      <c r="V2" s="798"/>
      <c r="W2" s="798"/>
      <c r="X2" s="798"/>
      <c r="Y2" s="798"/>
      <c r="Z2" s="798"/>
      <c r="AA2" s="798"/>
      <c r="AB2" s="798"/>
    </row>
    <row r="3" ht="14.25" customHeight="1" spans="1:28" x14ac:dyDescent="0.25">
      <c r="A3" s="798"/>
      <c r="B3" s="515" t="s">
        <v>1284</v>
      </c>
      <c r="C3" s="929">
        <f>'Site Dev Cost'!C4</f>
        <v>39</v>
      </c>
      <c r="F3" s="798"/>
      <c r="G3" s="801"/>
      <c r="L3" s="811"/>
      <c r="M3" s="801"/>
      <c r="Q3" s="798"/>
      <c r="R3" s="798"/>
      <c r="S3" s="798"/>
      <c r="T3" s="798"/>
      <c r="U3" s="798"/>
      <c r="V3" s="798"/>
      <c r="W3" s="798"/>
      <c r="X3" s="798"/>
      <c r="Y3" s="798"/>
      <c r="Z3" s="798"/>
      <c r="AA3" s="798"/>
      <c r="AB3" s="798"/>
    </row>
    <row r="4" ht="14.25" customHeight="1" spans="1:28" x14ac:dyDescent="0.25">
      <c r="A4" s="798"/>
      <c r="B4" s="515" t="s">
        <v>1285</v>
      </c>
      <c r="C4" s="586">
        <f>D4/C3</f>
        <v>30867.344234999997</v>
      </c>
      <c r="D4" s="586">
        <f>'Site Dev Cost'!E36</f>
        <v>1203826.425165</v>
      </c>
      <c r="F4" s="798"/>
      <c r="G4" s="801"/>
      <c r="L4" s="811"/>
      <c r="M4" s="801"/>
      <c r="Q4" s="798"/>
      <c r="R4" s="798"/>
      <c r="S4" s="798"/>
      <c r="T4" s="798"/>
      <c r="U4" s="798"/>
      <c r="V4" s="798"/>
      <c r="W4" s="798"/>
      <c r="X4" s="798"/>
      <c r="Y4" s="798"/>
      <c r="Z4" s="798"/>
      <c r="AA4" s="798"/>
      <c r="AB4" s="798"/>
    </row>
    <row r="5" ht="14.25" customHeight="1" spans="1:28" x14ac:dyDescent="0.25">
      <c r="A5" s="798"/>
      <c r="B5" s="515" t="s">
        <v>1218</v>
      </c>
      <c r="C5" s="586">
        <f>D5/C3</f>
        <v>175461.53846153847</v>
      </c>
      <c r="D5" s="586">
        <f>'Site Dev Cost'!E46</f>
        <v>6843000</v>
      </c>
      <c r="F5" s="798"/>
      <c r="G5" s="801"/>
      <c r="L5" s="811"/>
      <c r="M5" s="801"/>
      <c r="Q5" s="798"/>
      <c r="R5" s="798"/>
      <c r="S5" s="798"/>
      <c r="T5" s="798"/>
      <c r="U5" s="798"/>
      <c r="V5" s="798"/>
      <c r="W5" s="798"/>
      <c r="X5" s="798"/>
      <c r="Y5" s="798"/>
      <c r="Z5" s="798"/>
      <c r="AA5" s="798"/>
      <c r="AB5" s="798"/>
    </row>
    <row r="6" ht="13.5" customHeight="1" spans="1:28" x14ac:dyDescent="0.25">
      <c r="A6" s="798"/>
      <c r="B6" s="930" t="s">
        <v>1286</v>
      </c>
      <c r="C6" s="931">
        <f>D6/C3</f>
        <v>59615.38461538462</v>
      </c>
      <c r="D6" s="931">
        <f>'Add. Bldg. Improv.'!F15</f>
        <v>2325000</v>
      </c>
      <c r="E6" s="930"/>
      <c r="F6" s="798"/>
      <c r="G6" s="798"/>
      <c r="H6" s="798"/>
      <c r="I6" s="798"/>
      <c r="J6" s="798"/>
      <c r="K6" s="798"/>
      <c r="L6" s="798"/>
      <c r="M6" s="801"/>
      <c r="Q6" s="798"/>
      <c r="R6" s="798"/>
      <c r="S6" s="798"/>
      <c r="T6" s="798"/>
      <c r="U6" s="798"/>
      <c r="V6" s="798"/>
      <c r="W6" s="798"/>
      <c r="X6" s="798"/>
      <c r="Y6" s="798"/>
      <c r="Z6" s="798"/>
      <c r="AA6" s="798"/>
      <c r="AB6" s="798"/>
    </row>
    <row r="7" ht="14.25" customHeight="1" spans="1:28" x14ac:dyDescent="0.25">
      <c r="A7" s="798"/>
      <c r="B7" s="828" t="s">
        <v>1287</v>
      </c>
      <c r="C7" s="826">
        <f>D7/C3</f>
        <v>265944.2673119231</v>
      </c>
      <c r="D7" s="826">
        <f>SUM(D4:D6)</f>
        <v>10371826.425165</v>
      </c>
      <c r="F7" s="798"/>
      <c r="G7" s="798"/>
      <c r="H7" s="798"/>
      <c r="I7" s="798"/>
      <c r="J7" s="798"/>
      <c r="K7" s="798"/>
      <c r="L7" s="798"/>
      <c r="M7" s="801"/>
      <c r="Q7" s="798"/>
      <c r="R7" s="798"/>
      <c r="S7" s="798"/>
      <c r="T7" s="798"/>
      <c r="U7" s="798"/>
      <c r="V7" s="798"/>
      <c r="W7" s="798"/>
      <c r="X7" s="798"/>
      <c r="Y7" s="798"/>
      <c r="Z7" s="798"/>
      <c r="AA7" s="798"/>
      <c r="AB7" s="798"/>
    </row>
    <row r="8" ht="14.25" customHeight="1" spans="1:28" x14ac:dyDescent="0.25">
      <c r="A8" s="798"/>
      <c r="B8" s="828"/>
      <c r="C8" s="826"/>
      <c r="D8" s="826"/>
      <c r="F8" s="798"/>
      <c r="G8" s="798"/>
      <c r="H8" s="798"/>
      <c r="I8" s="798"/>
      <c r="J8" s="798"/>
      <c r="K8" s="798"/>
      <c r="L8" s="798"/>
      <c r="M8" s="801"/>
      <c r="Q8" s="798"/>
      <c r="R8" s="798"/>
      <c r="S8" s="798"/>
      <c r="T8" s="798"/>
      <c r="U8" s="798"/>
      <c r="V8" s="798"/>
      <c r="W8" s="798"/>
      <c r="X8" s="798"/>
      <c r="Y8" s="798"/>
      <c r="Z8" s="798"/>
      <c r="AA8" s="798"/>
      <c r="AB8" s="798"/>
    </row>
    <row r="9" ht="14.25" customHeight="1" spans="1:28" x14ac:dyDescent="0.25">
      <c r="A9" s="798"/>
      <c r="B9" s="798" t="s">
        <v>1288</v>
      </c>
      <c r="C9" s="932">
        <v>0.125</v>
      </c>
      <c r="D9" s="814">
        <f>C9*D5</f>
        <v>855375</v>
      </c>
      <c r="E9" s="800" t="s">
        <v>1289</v>
      </c>
      <c r="F9" s="798"/>
      <c r="G9" s="798"/>
      <c r="H9" s="798"/>
      <c r="I9" s="798"/>
      <c r="J9" s="798"/>
      <c r="K9" s="798"/>
      <c r="L9" s="798"/>
      <c r="M9" s="801"/>
      <c r="Q9" s="798"/>
      <c r="R9" s="798"/>
      <c r="S9" s="798"/>
      <c r="T9" s="798"/>
      <c r="U9" s="798"/>
      <c r="V9" s="798"/>
      <c r="W9" s="798"/>
      <c r="X9" s="798"/>
      <c r="Y9" s="798"/>
      <c r="Z9" s="798"/>
      <c r="AA9" s="798"/>
      <c r="AB9" s="798"/>
    </row>
    <row r="10" ht="14.25" customHeight="1" spans="1:28" x14ac:dyDescent="0.25">
      <c r="A10" s="798"/>
      <c r="B10" s="798" t="s">
        <v>1290</v>
      </c>
      <c r="C10" s="932">
        <v>0.125</v>
      </c>
      <c r="D10" s="814">
        <f>D6*C10</f>
        <v>290625</v>
      </c>
      <c r="E10" s="800" t="s">
        <v>1289</v>
      </c>
      <c r="F10" s="798"/>
      <c r="G10" s="798"/>
      <c r="H10" s="798"/>
      <c r="I10" s="798"/>
      <c r="J10" s="798"/>
      <c r="K10" s="798"/>
      <c r="L10" s="798"/>
      <c r="M10" s="801"/>
      <c r="Q10" s="798"/>
      <c r="R10" s="798"/>
      <c r="S10" s="798"/>
      <c r="T10" s="798"/>
      <c r="U10" s="798"/>
      <c r="V10" s="798"/>
      <c r="W10" s="798"/>
      <c r="X10" s="798"/>
      <c r="Y10" s="798"/>
      <c r="Z10" s="798"/>
      <c r="AA10" s="798"/>
      <c r="AB10" s="798"/>
    </row>
    <row r="11" ht="14.25" customHeight="1" spans="1:28" x14ac:dyDescent="0.25">
      <c r="A11" s="798"/>
      <c r="B11" s="798" t="s">
        <v>1291</v>
      </c>
      <c r="C11" s="932">
        <v>0.1</v>
      </c>
      <c r="D11" s="814">
        <f>C11*D7</f>
        <v>1037182.6425165</v>
      </c>
      <c r="E11" s="800" t="str">
        <f t="shared" ref="E11:E12" si="0">E12</f>
        <v>Industry Average</v>
      </c>
      <c r="F11" s="798"/>
      <c r="G11" s="798"/>
      <c r="H11" s="798"/>
      <c r="I11" s="798"/>
      <c r="J11" s="798"/>
      <c r="K11" s="798"/>
      <c r="L11" s="798"/>
      <c r="M11" s="801"/>
      <c r="Q11" s="798"/>
      <c r="R11" s="798"/>
      <c r="S11" s="798"/>
      <c r="T11" s="798"/>
      <c r="U11" s="798"/>
      <c r="V11" s="798"/>
      <c r="W11" s="798"/>
      <c r="X11" s="798"/>
      <c r="Y11" s="798"/>
      <c r="Z11" s="798"/>
      <c r="AA11" s="798"/>
      <c r="AB11" s="798"/>
    </row>
    <row r="12" ht="14.25" customHeight="1" spans="1:28" x14ac:dyDescent="0.25">
      <c r="A12" s="798"/>
      <c r="B12" s="798" t="s">
        <v>1292</v>
      </c>
      <c r="C12" s="932">
        <v>0.1</v>
      </c>
      <c r="D12" s="814">
        <f>D7*C12</f>
        <v>1037182.6425165</v>
      </c>
      <c r="E12" s="800" t="str">
        <f t="shared" si="0"/>
        <v>Industry Average</v>
      </c>
      <c r="F12" s="798"/>
      <c r="G12" s="798"/>
      <c r="H12" s="798"/>
      <c r="I12" s="798"/>
      <c r="J12" s="798"/>
      <c r="K12" s="798"/>
      <c r="L12" s="798"/>
      <c r="M12" s="801"/>
      <c r="Q12" s="798"/>
      <c r="R12" s="798"/>
      <c r="S12" s="798"/>
      <c r="T12" s="798"/>
      <c r="U12" s="798"/>
      <c r="V12" s="798"/>
      <c r="W12" s="798"/>
      <c r="X12" s="798"/>
      <c r="Y12" s="798"/>
      <c r="Z12" s="798"/>
      <c r="AA12" s="798"/>
      <c r="AB12" s="798"/>
    </row>
    <row r="13" ht="14.25" customHeight="1" spans="1:28" x14ac:dyDescent="0.25">
      <c r="A13" s="798"/>
      <c r="B13" s="798" t="s">
        <v>1293</v>
      </c>
      <c r="C13" s="814">
        <f>D13/'Site Dev Cost'!C4</f>
        <v>2564.102564102564</v>
      </c>
      <c r="D13" s="813">
        <v>100000</v>
      </c>
      <c r="E13" s="800" t="s">
        <v>1289</v>
      </c>
      <c r="F13" s="798"/>
      <c r="G13" s="933" t="s">
        <v>1294</v>
      </c>
      <c r="H13" s="798"/>
      <c r="I13" s="798"/>
      <c r="J13" s="798"/>
      <c r="K13" s="798"/>
      <c r="L13" s="798"/>
      <c r="M13" s="801"/>
      <c r="Q13" s="798"/>
      <c r="R13" s="798"/>
      <c r="S13" s="798"/>
      <c r="T13" s="798"/>
      <c r="U13" s="798"/>
      <c r="V13" s="798"/>
      <c r="W13" s="798"/>
      <c r="X13" s="798"/>
      <c r="Y13" s="798"/>
      <c r="Z13" s="798"/>
      <c r="AA13" s="798"/>
      <c r="AB13" s="798"/>
    </row>
    <row r="14" ht="14.25" customHeight="1" hidden="1" spans="1:28" x14ac:dyDescent="0.25">
      <c r="A14" s="798"/>
      <c r="B14" s="798" t="s">
        <v>1295</v>
      </c>
      <c r="C14" s="934"/>
      <c r="D14" s="904"/>
      <c r="E14" s="800" t="s">
        <v>1296</v>
      </c>
      <c r="F14" s="798"/>
      <c r="G14" s="798"/>
      <c r="H14" s="798"/>
      <c r="I14" s="798"/>
      <c r="J14" s="798"/>
      <c r="K14" s="798"/>
      <c r="L14" s="798"/>
      <c r="M14" s="801"/>
      <c r="Q14" s="798"/>
      <c r="R14" s="798"/>
      <c r="S14" s="798"/>
      <c r="T14" s="798"/>
      <c r="U14" s="798"/>
      <c r="V14" s="798"/>
      <c r="W14" s="798"/>
      <c r="X14" s="798"/>
      <c r="Y14" s="798"/>
      <c r="Z14" s="798"/>
      <c r="AA14" s="798"/>
      <c r="AB14" s="798"/>
    </row>
    <row r="15" ht="14.25" customHeight="1" spans="1:28" x14ac:dyDescent="0.25">
      <c r="A15" s="798"/>
      <c r="B15" s="935" t="s">
        <v>1297</v>
      </c>
      <c r="C15" s="936">
        <f>D15/C3</f>
        <v>56410.256410256414</v>
      </c>
      <c r="D15" s="936">
        <f>'ToT (Intake Form)'!C59</f>
        <v>2200000</v>
      </c>
      <c r="E15" s="937" t="s">
        <v>1298</v>
      </c>
      <c r="F15" s="798"/>
      <c r="G15" s="798"/>
      <c r="H15" s="798"/>
      <c r="I15" s="798"/>
      <c r="J15" s="798"/>
      <c r="K15" s="798"/>
      <c r="L15" s="798"/>
      <c r="M15" s="801"/>
      <c r="Q15" s="798"/>
      <c r="R15" s="798"/>
      <c r="S15" s="798"/>
      <c r="T15" s="798"/>
      <c r="U15" s="798"/>
      <c r="V15" s="798"/>
      <c r="W15" s="798"/>
      <c r="X15" s="798"/>
      <c r="Y15" s="798"/>
      <c r="Z15" s="798"/>
      <c r="AA15" s="798"/>
      <c r="AB15" s="798"/>
    </row>
    <row r="16" ht="14.25" customHeight="1" spans="1:28" x14ac:dyDescent="0.25">
      <c r="A16" s="798"/>
      <c r="B16" s="828" t="s">
        <v>1299</v>
      </c>
      <c r="C16" s="826">
        <f>D16/C3</f>
        <v>407492.095133282</v>
      </c>
      <c r="D16" s="864">
        <f>SUM(D7:D15)</f>
        <v>15892191.710197998</v>
      </c>
      <c r="E16" s="800"/>
      <c r="F16" s="798"/>
      <c r="G16" s="798"/>
      <c r="H16" s="798"/>
      <c r="I16" s="798"/>
      <c r="J16" s="798"/>
      <c r="K16" s="798"/>
      <c r="L16" s="798"/>
      <c r="M16" s="801"/>
      <c r="N16" s="801"/>
      <c r="O16" s="798"/>
      <c r="P16" s="798"/>
      <c r="Q16" s="798"/>
      <c r="R16" s="798"/>
      <c r="S16" s="798"/>
      <c r="T16" s="798"/>
      <c r="U16" s="798"/>
      <c r="V16" s="798"/>
      <c r="W16" s="798"/>
      <c r="X16" s="798"/>
      <c r="Y16" s="798"/>
      <c r="Z16" s="798"/>
      <c r="AA16" s="798"/>
      <c r="AB16" s="798"/>
    </row>
    <row r="17" ht="13.8" customHeight="1" spans="1:28" x14ac:dyDescent="0.25">
      <c r="A17" s="798"/>
      <c r="B17" s="828"/>
      <c r="C17" s="826"/>
      <c r="D17" s="826"/>
      <c r="E17" s="800"/>
      <c r="F17" s="798"/>
      <c r="G17" s="798"/>
      <c r="H17" s="798"/>
      <c r="I17" s="798"/>
      <c r="J17" s="798"/>
      <c r="K17" s="798"/>
      <c r="L17" s="798"/>
      <c r="M17" s="801"/>
      <c r="N17" s="801"/>
      <c r="O17" s="798"/>
      <c r="P17" s="798"/>
      <c r="Q17" s="798"/>
      <c r="R17" s="798"/>
      <c r="S17" s="798"/>
      <c r="T17" s="798"/>
      <c r="U17" s="798"/>
      <c r="V17" s="798"/>
      <c r="W17" s="798"/>
      <c r="X17" s="798"/>
      <c r="Y17" s="798"/>
      <c r="Z17" s="798"/>
      <c r="AA17" s="798"/>
      <c r="AB17" s="798"/>
    </row>
    <row r="18" ht="14.25" customHeight="1" spans="1:28" x14ac:dyDescent="0.25">
      <c r="A18" s="798"/>
      <c r="B18" s="811"/>
      <c r="C18" s="801"/>
      <c r="D18" s="801"/>
      <c r="E18" s="800"/>
      <c r="F18" s="798"/>
      <c r="G18" s="798"/>
      <c r="H18" s="798"/>
      <c r="I18" s="798"/>
      <c r="J18" s="798"/>
      <c r="K18" s="798"/>
      <c r="L18" s="798"/>
      <c r="M18" s="801"/>
      <c r="N18" s="801"/>
      <c r="O18" s="798"/>
      <c r="P18" s="798"/>
      <c r="Q18" s="798"/>
      <c r="R18" s="798"/>
      <c r="S18" s="798"/>
      <c r="T18" s="798"/>
      <c r="U18" s="798"/>
      <c r="V18" s="798"/>
      <c r="W18" s="798"/>
      <c r="X18" s="798"/>
      <c r="Y18" s="798"/>
      <c r="Z18" s="798"/>
      <c r="AA18" s="798"/>
      <c r="AB18" s="798"/>
    </row>
    <row r="19" ht="14.25" customHeight="1" spans="1:28" x14ac:dyDescent="0.25">
      <c r="A19" s="798"/>
      <c r="B19" s="811"/>
      <c r="C19" s="801"/>
      <c r="D19" s="801"/>
      <c r="E19" s="800"/>
      <c r="F19" s="798"/>
      <c r="G19" s="798"/>
      <c r="H19" s="798"/>
      <c r="I19" s="798"/>
      <c r="J19" s="798"/>
      <c r="K19" s="798"/>
      <c r="L19" s="798"/>
      <c r="M19" s="843"/>
      <c r="N19" s="801"/>
      <c r="O19" s="798"/>
      <c r="P19" s="798"/>
      <c r="Q19" s="798"/>
      <c r="R19" s="798"/>
      <c r="S19" s="798"/>
      <c r="T19" s="798"/>
      <c r="U19" s="798"/>
      <c r="V19" s="798"/>
      <c r="W19" s="798"/>
      <c r="X19" s="798"/>
      <c r="Y19" s="798"/>
      <c r="Z19" s="798"/>
      <c r="AA19" s="798"/>
      <c r="AB19" s="798"/>
    </row>
    <row r="20" ht="14.25" customHeight="1" spans="1:28" x14ac:dyDescent="0.25">
      <c r="A20" s="798"/>
      <c r="B20" s="811"/>
      <c r="C20" s="801"/>
      <c r="D20" s="801"/>
      <c r="E20" s="800"/>
      <c r="F20" s="798"/>
      <c r="G20" s="798"/>
      <c r="H20" s="798"/>
      <c r="I20" s="798"/>
      <c r="J20" s="798"/>
      <c r="K20" s="798"/>
      <c r="L20" s="798"/>
      <c r="M20" s="801"/>
      <c r="N20" s="801"/>
      <c r="O20" s="798"/>
      <c r="P20" s="798"/>
      <c r="Q20" s="798"/>
      <c r="R20" s="798"/>
      <c r="S20" s="798"/>
      <c r="T20" s="798"/>
      <c r="U20" s="798"/>
      <c r="V20" s="798"/>
      <c r="W20" s="798"/>
      <c r="X20" s="798"/>
      <c r="Y20" s="798"/>
      <c r="Z20" s="798"/>
      <c r="AA20" s="798"/>
      <c r="AB20" s="798"/>
    </row>
    <row r="21" ht="14.25" customHeight="1" spans="1:28" x14ac:dyDescent="0.25">
      <c r="A21" s="798"/>
      <c r="B21" s="811"/>
      <c r="C21" s="801"/>
      <c r="D21" s="801"/>
      <c r="E21" s="800"/>
      <c r="F21" s="798"/>
      <c r="G21" s="798"/>
      <c r="H21" s="798"/>
      <c r="I21" s="798"/>
      <c r="J21" s="798"/>
      <c r="K21" s="798"/>
      <c r="L21" s="798"/>
      <c r="M21" s="801"/>
      <c r="N21" s="801"/>
      <c r="O21" s="798"/>
      <c r="P21" s="798"/>
      <c r="Q21" s="798"/>
      <c r="R21" s="798"/>
      <c r="S21" s="798"/>
      <c r="T21" s="798"/>
      <c r="U21" s="798"/>
      <c r="V21" s="798"/>
      <c r="W21" s="798"/>
      <c r="X21" s="798"/>
      <c r="Y21" s="798"/>
      <c r="Z21" s="798"/>
      <c r="AA21" s="798"/>
      <c r="AB21" s="798"/>
    </row>
    <row r="22" ht="14.25" customHeight="1" spans="1:28" x14ac:dyDescent="0.25">
      <c r="A22" s="798"/>
      <c r="B22" s="817"/>
      <c r="C22" s="801"/>
      <c r="D22" s="801"/>
      <c r="E22" s="800"/>
      <c r="F22" s="798"/>
      <c r="G22" s="798"/>
      <c r="H22" s="798"/>
      <c r="I22" s="798"/>
      <c r="J22" s="798"/>
      <c r="K22" s="798"/>
      <c r="L22" s="798"/>
      <c r="M22" s="801"/>
      <c r="N22" s="801"/>
      <c r="O22" s="798"/>
      <c r="P22" s="798"/>
      <c r="Q22" s="798"/>
      <c r="R22" s="798"/>
      <c r="S22" s="798"/>
      <c r="T22" s="798"/>
      <c r="U22" s="798"/>
      <c r="V22" s="798"/>
      <c r="W22" s="798"/>
      <c r="X22" s="798"/>
      <c r="Y22" s="798"/>
      <c r="Z22" s="798"/>
      <c r="AA22" s="798"/>
      <c r="AB22" s="798"/>
    </row>
    <row r="23" ht="14.25" customHeight="1" spans="1:28" x14ac:dyDescent="0.25">
      <c r="A23" s="798"/>
      <c r="B23" s="817"/>
      <c r="C23" s="801"/>
      <c r="D23" s="801"/>
      <c r="E23" s="800"/>
      <c r="F23" s="798"/>
      <c r="G23" s="798"/>
      <c r="H23" s="798"/>
      <c r="I23" s="798"/>
      <c r="J23" s="798"/>
      <c r="K23" s="798"/>
      <c r="L23" s="798"/>
      <c r="M23" s="801"/>
      <c r="N23" s="801"/>
      <c r="O23" s="798"/>
      <c r="P23" s="798"/>
      <c r="Q23" s="798"/>
      <c r="R23" s="798"/>
      <c r="S23" s="798"/>
      <c r="T23" s="798"/>
      <c r="U23" s="798"/>
      <c r="V23" s="798"/>
      <c r="W23" s="798"/>
      <c r="X23" s="798"/>
      <c r="Y23" s="798"/>
      <c r="Z23" s="798"/>
      <c r="AA23" s="798"/>
      <c r="AB23" s="798"/>
    </row>
    <row r="24" ht="14.25" customHeight="1" spans="1:28" x14ac:dyDescent="0.25">
      <c r="A24" s="798"/>
      <c r="B24" s="817"/>
      <c r="C24" s="801"/>
      <c r="D24" s="801"/>
      <c r="E24" s="800"/>
      <c r="F24" s="798"/>
      <c r="G24" s="798"/>
      <c r="H24" s="798"/>
      <c r="I24" s="798"/>
      <c r="J24" s="798"/>
      <c r="K24" s="798"/>
      <c r="L24" s="798"/>
      <c r="M24" s="801"/>
      <c r="N24" s="801"/>
      <c r="O24" s="798"/>
      <c r="P24" s="798"/>
      <c r="Q24" s="798"/>
      <c r="R24" s="798"/>
      <c r="S24" s="798"/>
      <c r="T24" s="798"/>
      <c r="U24" s="798"/>
      <c r="V24" s="798"/>
      <c r="W24" s="798"/>
      <c r="X24" s="798"/>
      <c r="Y24" s="798"/>
      <c r="Z24" s="798"/>
      <c r="AA24" s="798"/>
      <c r="AB24" s="798"/>
    </row>
    <row r="25" ht="14.25" customHeight="1" spans="1:28" x14ac:dyDescent="0.25">
      <c r="A25" s="798"/>
      <c r="B25" s="811"/>
      <c r="C25" s="801"/>
      <c r="D25" s="801"/>
      <c r="E25" s="800"/>
      <c r="F25" s="798"/>
      <c r="G25" s="798"/>
      <c r="H25" s="798"/>
      <c r="I25" s="798"/>
      <c r="J25" s="798"/>
      <c r="K25" s="798"/>
      <c r="L25" s="798"/>
      <c r="M25" s="801"/>
      <c r="N25" s="801"/>
      <c r="O25" s="844"/>
      <c r="P25" s="798"/>
      <c r="Q25" s="798"/>
      <c r="R25" s="798"/>
      <c r="S25" s="798"/>
      <c r="T25" s="798"/>
      <c r="U25" s="798"/>
      <c r="V25" s="798"/>
      <c r="W25" s="798"/>
      <c r="X25" s="798"/>
      <c r="Y25" s="798"/>
      <c r="Z25" s="798"/>
      <c r="AA25" s="798"/>
      <c r="AB25" s="798"/>
    </row>
    <row r="26" ht="14.25" customHeight="1" spans="1:28" x14ac:dyDescent="0.25">
      <c r="A26" s="798"/>
      <c r="B26" s="811"/>
      <c r="C26" s="801"/>
      <c r="D26" s="801"/>
      <c r="E26" s="800"/>
      <c r="F26" s="798"/>
      <c r="G26" s="798"/>
      <c r="H26" s="798"/>
      <c r="I26" s="798"/>
      <c r="J26" s="798"/>
      <c r="K26" s="798"/>
      <c r="L26" s="798"/>
      <c r="M26" s="801"/>
      <c r="N26" s="801"/>
      <c r="O26" s="798"/>
      <c r="P26" s="798"/>
      <c r="Q26" s="798"/>
      <c r="R26" s="798"/>
      <c r="S26" s="798"/>
      <c r="T26" s="798"/>
      <c r="U26" s="798"/>
      <c r="V26" s="798"/>
      <c r="W26" s="798"/>
      <c r="X26" s="798"/>
      <c r="Y26" s="798"/>
      <c r="Z26" s="798"/>
      <c r="AA26" s="798"/>
      <c r="AB26" s="798"/>
    </row>
    <row r="27" ht="14.25" customHeight="1" spans="1:28" x14ac:dyDescent="0.25">
      <c r="A27" s="798"/>
      <c r="B27" s="828"/>
      <c r="C27" s="938"/>
      <c r="D27" s="938"/>
      <c r="E27" s="798"/>
      <c r="F27" s="798"/>
      <c r="G27" s="798"/>
      <c r="H27" s="798"/>
      <c r="I27" s="798"/>
      <c r="J27" s="798"/>
      <c r="K27" s="798"/>
      <c r="L27" s="798"/>
      <c r="M27" s="801"/>
      <c r="N27" s="801"/>
      <c r="O27" s="798"/>
      <c r="P27" s="798"/>
      <c r="Q27" s="798"/>
      <c r="R27" s="798"/>
      <c r="S27" s="798"/>
      <c r="T27" s="798"/>
      <c r="U27" s="798"/>
      <c r="V27" s="798"/>
      <c r="W27" s="798"/>
      <c r="X27" s="798"/>
      <c r="Y27" s="798"/>
      <c r="Z27" s="798"/>
      <c r="AA27" s="798"/>
      <c r="AB27" s="798"/>
    </row>
    <row r="28" ht="14.25" customHeight="1" spans="1:28" x14ac:dyDescent="0.25">
      <c r="A28" s="798"/>
      <c r="B28" s="828"/>
      <c r="C28" s="938"/>
      <c r="D28" s="938"/>
      <c r="E28" s="798"/>
      <c r="F28" s="798"/>
      <c r="G28" s="798"/>
      <c r="H28" s="798"/>
      <c r="I28" s="798"/>
      <c r="J28" s="798"/>
      <c r="K28" s="798"/>
      <c r="L28" s="798"/>
      <c r="M28" s="801"/>
      <c r="N28" s="801"/>
      <c r="O28" s="798"/>
      <c r="P28" s="798"/>
      <c r="Q28" s="798"/>
      <c r="R28" s="798"/>
      <c r="S28" s="798"/>
      <c r="T28" s="798"/>
      <c r="U28" s="798"/>
      <c r="V28" s="798"/>
      <c r="W28" s="798"/>
      <c r="X28" s="798"/>
      <c r="Y28" s="798"/>
      <c r="Z28" s="798"/>
      <c r="AA28" s="798"/>
      <c r="AB28" s="798"/>
    </row>
    <row r="29" ht="14.25" customHeight="1" spans="1:28" x14ac:dyDescent="0.25">
      <c r="A29" s="798"/>
      <c r="F29" s="798"/>
      <c r="G29" s="798"/>
      <c r="H29" s="798"/>
      <c r="I29" s="798"/>
      <c r="J29" s="798"/>
      <c r="K29" s="798"/>
      <c r="L29" s="798"/>
      <c r="M29" s="801"/>
      <c r="N29" s="801"/>
      <c r="O29" s="798"/>
      <c r="P29" s="798"/>
      <c r="Q29" s="798"/>
      <c r="R29" s="798"/>
      <c r="S29" s="798"/>
      <c r="T29" s="798"/>
      <c r="U29" s="798"/>
      <c r="V29" s="798"/>
      <c r="W29" s="798"/>
      <c r="X29" s="798"/>
      <c r="Y29" s="798"/>
      <c r="Z29" s="798"/>
      <c r="AA29" s="798"/>
      <c r="AB29" s="798"/>
    </row>
    <row r="30" ht="14.25" customHeight="1" spans="1:28" x14ac:dyDescent="0.25">
      <c r="A30" s="798"/>
      <c r="F30" s="798"/>
      <c r="G30" s="798"/>
      <c r="H30" s="798"/>
      <c r="I30" s="798"/>
      <c r="J30" s="798"/>
      <c r="K30" s="798"/>
      <c r="L30" s="798"/>
      <c r="M30" s="801"/>
      <c r="N30" s="801"/>
      <c r="O30" s="798"/>
      <c r="P30" s="798"/>
      <c r="Q30" s="798"/>
      <c r="R30" s="798"/>
      <c r="S30" s="798"/>
      <c r="T30" s="798"/>
      <c r="U30" s="798"/>
      <c r="V30" s="798"/>
      <c r="W30" s="798"/>
      <c r="X30" s="798"/>
      <c r="Y30" s="798"/>
      <c r="Z30" s="798"/>
      <c r="AA30" s="798"/>
      <c r="AB30" s="798"/>
    </row>
    <row r="31" ht="14.25" customHeight="1" spans="1:28" x14ac:dyDescent="0.25">
      <c r="A31" s="798"/>
      <c r="F31" s="798"/>
      <c r="G31" s="798"/>
      <c r="H31" s="798"/>
      <c r="I31" s="798"/>
      <c r="J31" s="798"/>
      <c r="K31" s="798"/>
      <c r="L31" s="798"/>
      <c r="M31" s="801"/>
      <c r="N31" s="801"/>
      <c r="O31" s="798"/>
      <c r="P31" s="798"/>
      <c r="Q31" s="798"/>
      <c r="R31" s="798"/>
      <c r="S31" s="798"/>
      <c r="T31" s="798"/>
      <c r="U31" s="798"/>
      <c r="V31" s="798"/>
      <c r="W31" s="798"/>
      <c r="X31" s="798"/>
      <c r="Y31" s="798"/>
      <c r="Z31" s="798"/>
      <c r="AA31" s="798"/>
      <c r="AB31" s="798"/>
    </row>
    <row r="32" ht="14.25" customHeight="1" spans="1:28" x14ac:dyDescent="0.25">
      <c r="A32" s="798"/>
      <c r="F32" s="798"/>
      <c r="G32" s="798"/>
      <c r="H32" s="798"/>
      <c r="I32" s="798"/>
      <c r="J32" s="798"/>
      <c r="K32" s="798"/>
      <c r="L32" s="798"/>
      <c r="M32" s="801"/>
      <c r="N32" s="801"/>
      <c r="O32" s="798"/>
      <c r="P32" s="798"/>
      <c r="Q32" s="798"/>
      <c r="R32" s="798"/>
      <c r="S32" s="798"/>
      <c r="T32" s="798"/>
      <c r="U32" s="798"/>
      <c r="V32" s="798"/>
      <c r="W32" s="798"/>
      <c r="X32" s="798"/>
      <c r="Y32" s="798"/>
      <c r="Z32" s="798"/>
      <c r="AA32" s="798"/>
      <c r="AB32" s="798"/>
    </row>
    <row r="33" ht="14.25" customHeight="1" spans="1:28" x14ac:dyDescent="0.25">
      <c r="A33" s="798"/>
      <c r="F33" s="798"/>
      <c r="G33" s="798"/>
      <c r="H33" s="798"/>
      <c r="I33" s="798"/>
      <c r="J33" s="798"/>
      <c r="K33" s="798"/>
      <c r="L33" s="798"/>
      <c r="M33" s="801"/>
      <c r="N33" s="801"/>
      <c r="O33" s="798"/>
      <c r="P33" s="798"/>
      <c r="Q33" s="798"/>
      <c r="R33" s="798"/>
      <c r="S33" s="798"/>
      <c r="T33" s="798"/>
      <c r="U33" s="798"/>
      <c r="V33" s="798"/>
      <c r="W33" s="798"/>
      <c r="X33" s="798"/>
      <c r="Y33" s="798"/>
      <c r="Z33" s="798"/>
      <c r="AA33" s="798"/>
      <c r="AB33" s="798"/>
    </row>
    <row r="34" ht="14.25" customHeight="1" spans="1:28" x14ac:dyDescent="0.25">
      <c r="A34" s="798"/>
      <c r="F34" s="798"/>
      <c r="G34" s="798"/>
      <c r="H34" s="798"/>
      <c r="I34" s="798"/>
      <c r="J34" s="798"/>
      <c r="K34" s="798"/>
      <c r="L34" s="798"/>
      <c r="M34" s="801"/>
      <c r="N34" s="801"/>
      <c r="O34" s="798"/>
      <c r="P34" s="798"/>
      <c r="Q34" s="798"/>
      <c r="R34" s="798"/>
      <c r="S34" s="798"/>
      <c r="T34" s="798"/>
      <c r="U34" s="798"/>
      <c r="V34" s="798"/>
      <c r="W34" s="798"/>
      <c r="X34" s="798"/>
      <c r="Y34" s="798"/>
      <c r="Z34" s="798"/>
      <c r="AA34" s="798"/>
      <c r="AB34" s="798"/>
    </row>
    <row r="35" ht="14.25" customHeight="1" spans="1:28" x14ac:dyDescent="0.25">
      <c r="A35" s="798"/>
      <c r="F35" s="798"/>
      <c r="G35" s="798"/>
      <c r="H35" s="798"/>
      <c r="I35" s="798"/>
      <c r="J35" s="798"/>
      <c r="K35" s="798"/>
      <c r="L35" s="798"/>
      <c r="M35" s="801"/>
      <c r="N35" s="801"/>
      <c r="O35" s="798"/>
      <c r="P35" s="798"/>
      <c r="Q35" s="798"/>
      <c r="R35" s="798"/>
      <c r="S35" s="798"/>
      <c r="T35" s="798"/>
      <c r="U35" s="798"/>
      <c r="V35" s="798"/>
      <c r="W35" s="798"/>
      <c r="X35" s="798"/>
      <c r="Y35" s="798"/>
      <c r="Z35" s="798"/>
      <c r="AA35" s="798"/>
      <c r="AB35" s="798"/>
    </row>
    <row r="36" ht="14.25" customHeight="1" spans="1:28" x14ac:dyDescent="0.25">
      <c r="A36" s="798"/>
      <c r="F36" s="798"/>
      <c r="G36" s="798"/>
      <c r="H36" s="798"/>
      <c r="I36" s="798"/>
      <c r="J36" s="798"/>
      <c r="K36" s="798"/>
      <c r="L36" s="798"/>
      <c r="M36" s="801"/>
      <c r="N36" s="801"/>
      <c r="O36" s="798"/>
      <c r="P36" s="798"/>
      <c r="Q36" s="798"/>
      <c r="R36" s="798"/>
      <c r="S36" s="798"/>
      <c r="T36" s="798"/>
      <c r="U36" s="798"/>
      <c r="V36" s="798"/>
      <c r="W36" s="798"/>
      <c r="X36" s="798"/>
      <c r="Y36" s="798"/>
      <c r="Z36" s="798"/>
      <c r="AA36" s="798"/>
      <c r="AB36" s="798"/>
    </row>
    <row r="37" ht="14.25" customHeight="1" spans="1:28" x14ac:dyDescent="0.25">
      <c r="A37" s="798"/>
      <c r="F37" s="798"/>
      <c r="G37" s="798"/>
      <c r="H37" s="798"/>
      <c r="I37" s="798"/>
      <c r="J37" s="798"/>
      <c r="K37" s="798"/>
      <c r="L37" s="798"/>
      <c r="M37" s="801"/>
      <c r="N37" s="801"/>
      <c r="O37" s="798"/>
      <c r="P37" s="798"/>
      <c r="Q37" s="798"/>
      <c r="R37" s="798"/>
      <c r="S37" s="798"/>
      <c r="T37" s="798"/>
      <c r="U37" s="798"/>
      <c r="V37" s="798"/>
      <c r="W37" s="798"/>
      <c r="X37" s="798"/>
      <c r="Y37" s="798"/>
      <c r="Z37" s="798"/>
      <c r="AA37" s="798"/>
      <c r="AB37" s="798"/>
    </row>
    <row r="38" ht="14.25" customHeight="1" spans="1:28" x14ac:dyDescent="0.25">
      <c r="A38" s="798"/>
      <c r="F38" s="798"/>
      <c r="G38" s="798"/>
      <c r="H38" s="798"/>
      <c r="I38" s="798"/>
      <c r="J38" s="798"/>
      <c r="K38" s="798"/>
      <c r="L38" s="798"/>
      <c r="M38" s="801"/>
      <c r="N38" s="801"/>
      <c r="O38" s="798"/>
      <c r="P38" s="798"/>
      <c r="Q38" s="798"/>
      <c r="R38" s="798"/>
      <c r="S38" s="798"/>
      <c r="T38" s="798"/>
      <c r="U38" s="798"/>
      <c r="V38" s="798"/>
      <c r="W38" s="798"/>
      <c r="X38" s="798"/>
      <c r="Y38" s="798"/>
      <c r="Z38" s="798"/>
      <c r="AA38" s="798"/>
      <c r="AB38" s="798"/>
    </row>
    <row r="39" ht="14.25" customHeight="1" spans="1:28" x14ac:dyDescent="0.25">
      <c r="A39" s="798"/>
      <c r="F39" s="798"/>
      <c r="G39" s="798"/>
      <c r="H39" s="798"/>
      <c r="I39" s="798"/>
      <c r="J39" s="798"/>
      <c r="K39" s="798"/>
      <c r="L39" s="798"/>
      <c r="M39" s="801"/>
      <c r="N39" s="801"/>
      <c r="O39" s="798"/>
      <c r="P39" s="798"/>
      <c r="Q39" s="798"/>
      <c r="R39" s="798"/>
      <c r="S39" s="798"/>
      <c r="T39" s="798"/>
      <c r="U39" s="798"/>
      <c r="V39" s="798"/>
      <c r="W39" s="798"/>
      <c r="X39" s="798"/>
      <c r="Y39" s="798"/>
      <c r="Z39" s="798"/>
      <c r="AA39" s="798"/>
      <c r="AB39" s="798"/>
    </row>
    <row r="40" ht="14.25" customHeight="1" spans="1:28" x14ac:dyDescent="0.25">
      <c r="A40" s="798"/>
      <c r="F40" s="798"/>
      <c r="G40" s="798"/>
      <c r="H40" s="798"/>
      <c r="I40" s="798"/>
      <c r="J40" s="798"/>
      <c r="K40" s="798"/>
      <c r="L40" s="798"/>
      <c r="M40" s="801"/>
      <c r="N40" s="801"/>
      <c r="O40" s="798"/>
      <c r="P40" s="798"/>
      <c r="Q40" s="798"/>
      <c r="R40" s="798"/>
      <c r="S40" s="798"/>
      <c r="T40" s="798"/>
      <c r="U40" s="798"/>
      <c r="V40" s="798"/>
      <c r="W40" s="798"/>
      <c r="X40" s="798"/>
      <c r="Y40" s="798"/>
      <c r="Z40" s="798"/>
      <c r="AA40" s="798"/>
      <c r="AB40" s="798"/>
    </row>
    <row r="41" ht="14.25" customHeight="1" spans="1:28" x14ac:dyDescent="0.25">
      <c r="A41" s="798"/>
      <c r="F41" s="798"/>
      <c r="G41" s="798"/>
      <c r="H41" s="798"/>
      <c r="I41" s="798"/>
      <c r="J41" s="798"/>
      <c r="K41" s="798"/>
      <c r="L41" s="798"/>
      <c r="M41" s="801"/>
      <c r="N41" s="801"/>
      <c r="O41" s="798"/>
      <c r="P41" s="798"/>
      <c r="Q41" s="798"/>
      <c r="R41" s="798"/>
      <c r="S41" s="798"/>
      <c r="T41" s="798"/>
      <c r="U41" s="798"/>
      <c r="V41" s="798"/>
      <c r="W41" s="798"/>
      <c r="X41" s="798"/>
      <c r="Y41" s="798"/>
      <c r="Z41" s="798"/>
      <c r="AA41" s="798"/>
      <c r="AB41" s="798"/>
    </row>
    <row r="42" ht="14.25" customHeight="1" spans="1:28" x14ac:dyDescent="0.25">
      <c r="A42" s="798"/>
      <c r="F42" s="798"/>
      <c r="G42" s="798"/>
      <c r="H42" s="798"/>
      <c r="I42" s="798"/>
      <c r="J42" s="798"/>
      <c r="K42" s="798"/>
      <c r="L42" s="798"/>
      <c r="M42" s="801"/>
      <c r="N42" s="801"/>
      <c r="O42" s="798"/>
      <c r="P42" s="798"/>
      <c r="Q42" s="798"/>
      <c r="R42" s="798"/>
      <c r="S42" s="798"/>
      <c r="T42" s="798"/>
      <c r="U42" s="798"/>
      <c r="V42" s="798"/>
      <c r="W42" s="798"/>
      <c r="X42" s="798"/>
      <c r="Y42" s="798"/>
      <c r="Z42" s="798"/>
      <c r="AA42" s="798"/>
      <c r="AB42" s="798"/>
    </row>
    <row r="43" ht="14.25" customHeight="1" spans="1:28" x14ac:dyDescent="0.25">
      <c r="A43" s="798"/>
      <c r="F43" s="798"/>
      <c r="G43" s="798"/>
      <c r="H43" s="798"/>
      <c r="I43" s="798"/>
      <c r="J43" s="798"/>
      <c r="K43" s="798"/>
      <c r="L43" s="798"/>
      <c r="M43" s="801"/>
      <c r="N43" s="801"/>
      <c r="O43" s="798"/>
      <c r="P43" s="798"/>
      <c r="Q43" s="798"/>
      <c r="R43" s="798"/>
      <c r="S43" s="798"/>
      <c r="T43" s="798"/>
      <c r="U43" s="798"/>
      <c r="V43" s="798"/>
      <c r="W43" s="798"/>
      <c r="X43" s="798"/>
      <c r="Y43" s="798"/>
      <c r="Z43" s="798"/>
      <c r="AA43" s="798"/>
      <c r="AB43" s="798"/>
    </row>
    <row r="44" ht="14.25" customHeight="1" spans="1:28" x14ac:dyDescent="0.25">
      <c r="A44" s="798"/>
      <c r="F44" s="798"/>
      <c r="G44" s="798"/>
      <c r="H44" s="798"/>
      <c r="I44" s="798"/>
      <c r="J44" s="798"/>
      <c r="K44" s="798"/>
      <c r="L44" s="798"/>
      <c r="M44" s="801"/>
      <c r="N44" s="801"/>
      <c r="O44" s="798"/>
      <c r="P44" s="798"/>
      <c r="Q44" s="798"/>
      <c r="R44" s="798"/>
      <c r="S44" s="798"/>
      <c r="T44" s="798"/>
      <c r="U44" s="798"/>
      <c r="V44" s="798"/>
      <c r="W44" s="798"/>
      <c r="X44" s="798"/>
      <c r="Y44" s="798"/>
      <c r="Z44" s="798"/>
      <c r="AA44" s="798"/>
      <c r="AB44" s="798"/>
    </row>
    <row r="45" ht="14.25" customHeight="1" spans="1:28" x14ac:dyDescent="0.25">
      <c r="A45" s="798"/>
      <c r="F45" s="798"/>
      <c r="G45" s="798"/>
      <c r="H45" s="798"/>
      <c r="I45" s="798"/>
      <c r="J45" s="798"/>
      <c r="K45" s="798"/>
      <c r="L45" s="798"/>
      <c r="M45" s="801"/>
      <c r="N45" s="801"/>
      <c r="O45" s="798"/>
      <c r="P45" s="798"/>
      <c r="Q45" s="798"/>
      <c r="R45" s="798"/>
      <c r="S45" s="798"/>
      <c r="T45" s="798"/>
      <c r="U45" s="798"/>
      <c r="V45" s="798"/>
      <c r="W45" s="798"/>
      <c r="X45" s="798"/>
      <c r="Y45" s="798"/>
      <c r="Z45" s="798"/>
      <c r="AA45" s="798"/>
      <c r="AB45" s="798"/>
    </row>
    <row r="46" ht="14.25" customHeight="1" spans="1:28" x14ac:dyDescent="0.25">
      <c r="A46" s="798"/>
      <c r="F46" s="798"/>
      <c r="G46" s="798"/>
      <c r="H46" s="798"/>
      <c r="I46" s="798"/>
      <c r="J46" s="798"/>
      <c r="K46" s="798"/>
      <c r="L46" s="798"/>
      <c r="M46" s="801"/>
      <c r="N46" s="801"/>
      <c r="O46" s="798"/>
      <c r="P46" s="798"/>
      <c r="Q46" s="798"/>
      <c r="R46" s="798"/>
      <c r="S46" s="798"/>
      <c r="T46" s="798"/>
      <c r="U46" s="798"/>
      <c r="V46" s="798"/>
      <c r="W46" s="798"/>
      <c r="X46" s="798"/>
      <c r="Y46" s="798"/>
      <c r="Z46" s="798"/>
      <c r="AA46" s="798"/>
      <c r="AB46" s="798"/>
    </row>
    <row r="47" ht="14.25" customHeight="1" spans="1:28" x14ac:dyDescent="0.25">
      <c r="A47" s="798"/>
      <c r="F47" s="798"/>
      <c r="G47" s="798"/>
      <c r="H47" s="798"/>
      <c r="I47" s="798"/>
      <c r="J47" s="798"/>
      <c r="K47" s="798"/>
      <c r="L47" s="798"/>
      <c r="M47" s="801"/>
      <c r="N47" s="801"/>
      <c r="O47" s="798"/>
      <c r="P47" s="798"/>
      <c r="Q47" s="798"/>
      <c r="R47" s="798"/>
      <c r="S47" s="798"/>
      <c r="T47" s="798"/>
      <c r="U47" s="798"/>
      <c r="V47" s="798"/>
      <c r="W47" s="798"/>
      <c r="X47" s="798"/>
      <c r="Y47" s="798"/>
      <c r="Z47" s="798"/>
      <c r="AA47" s="798"/>
      <c r="AB47" s="798"/>
    </row>
    <row r="48" ht="14.25" customHeight="1" spans="1:28" x14ac:dyDescent="0.25">
      <c r="A48" s="798"/>
      <c r="F48" s="798"/>
      <c r="G48" s="798"/>
      <c r="H48" s="798"/>
      <c r="I48" s="798"/>
      <c r="J48" s="798"/>
      <c r="K48" s="798"/>
      <c r="L48" s="798"/>
      <c r="M48" s="801"/>
      <c r="N48" s="801"/>
      <c r="O48" s="798"/>
      <c r="P48" s="798"/>
      <c r="Q48" s="798"/>
      <c r="R48" s="798"/>
      <c r="S48" s="798"/>
      <c r="T48" s="798"/>
      <c r="U48" s="798"/>
      <c r="V48" s="798"/>
      <c r="W48" s="798"/>
      <c r="X48" s="798"/>
      <c r="Y48" s="798"/>
      <c r="Z48" s="798"/>
      <c r="AA48" s="798"/>
      <c r="AB48" s="798"/>
    </row>
    <row r="49" ht="14.25" customHeight="1" spans="1:28" x14ac:dyDescent="0.25">
      <c r="A49" s="798"/>
      <c r="B49" s="828"/>
      <c r="C49" s="938"/>
      <c r="D49" s="938"/>
      <c r="E49" s="798"/>
      <c r="F49" s="798"/>
      <c r="G49" s="798"/>
      <c r="H49" s="798"/>
      <c r="I49" s="798"/>
      <c r="J49" s="798"/>
      <c r="K49" s="798"/>
      <c r="L49" s="798"/>
      <c r="M49" s="801"/>
      <c r="N49" s="801"/>
      <c r="O49" s="798"/>
      <c r="P49" s="798"/>
      <c r="Q49" s="798"/>
      <c r="R49" s="798"/>
      <c r="S49" s="798"/>
      <c r="T49" s="798"/>
      <c r="U49" s="798"/>
      <c r="V49" s="798"/>
      <c r="W49" s="798"/>
      <c r="X49" s="798"/>
      <c r="Y49" s="798"/>
      <c r="Z49" s="798"/>
      <c r="AA49" s="798"/>
      <c r="AB49" s="798"/>
    </row>
    <row r="50" ht="9" customHeight="1" spans="1:28" x14ac:dyDescent="0.25">
      <c r="A50" s="798"/>
      <c r="B50" s="179"/>
      <c r="C50" s="818"/>
      <c r="D50" s="818"/>
      <c r="E50" s="818"/>
      <c r="F50" s="818"/>
      <c r="G50" s="179"/>
      <c r="H50" s="179"/>
      <c r="I50" s="798"/>
      <c r="J50" s="798"/>
      <c r="K50" s="798"/>
      <c r="L50" s="798"/>
      <c r="M50" s="801"/>
      <c r="N50" s="801"/>
      <c r="O50" s="798"/>
      <c r="P50" s="798"/>
      <c r="Q50" s="798"/>
      <c r="R50" s="798"/>
      <c r="S50" s="798"/>
      <c r="T50" s="798"/>
      <c r="U50" s="798"/>
      <c r="V50" s="798"/>
      <c r="W50" s="798"/>
      <c r="X50" s="798"/>
      <c r="Y50" s="798"/>
      <c r="Z50" s="798"/>
      <c r="AA50" s="798"/>
      <c r="AB50" s="798"/>
    </row>
    <row r="51" ht="14.25" customHeight="1" spans="1:28" x14ac:dyDescent="0.25">
      <c r="A51" s="798"/>
      <c r="B51" s="498"/>
      <c r="C51" s="515"/>
      <c r="D51" s="515"/>
      <c r="E51" s="515"/>
      <c r="F51" s="515"/>
      <c r="G51" s="179"/>
      <c r="H51" s="179"/>
      <c r="I51" s="798"/>
      <c r="J51" s="798"/>
      <c r="K51" s="798"/>
      <c r="L51" s="798"/>
      <c r="M51" s="801"/>
      <c r="N51" s="801"/>
      <c r="O51" s="798"/>
      <c r="P51" s="798"/>
      <c r="Q51" s="798"/>
      <c r="R51" s="798"/>
      <c r="S51" s="798"/>
      <c r="T51" s="798"/>
      <c r="U51" s="798"/>
      <c r="V51" s="798"/>
      <c r="W51" s="798"/>
      <c r="X51" s="798"/>
      <c r="Y51" s="798"/>
      <c r="Z51" s="798"/>
      <c r="AA51" s="798"/>
      <c r="AB51" s="798"/>
    </row>
    <row r="52" ht="14.25" customHeight="1" spans="1:28" x14ac:dyDescent="0.25">
      <c r="A52" s="798"/>
      <c r="B52" s="857"/>
      <c r="C52" s="803"/>
      <c r="D52" s="803"/>
      <c r="E52" s="857"/>
      <c r="F52" s="857"/>
      <c r="G52" s="179"/>
      <c r="H52" s="179"/>
      <c r="I52" s="798"/>
      <c r="J52" s="798"/>
      <c r="K52" s="798"/>
      <c r="L52" s="798"/>
      <c r="M52" s="801"/>
      <c r="N52" s="801"/>
      <c r="O52" s="798"/>
      <c r="P52" s="798"/>
      <c r="Q52" s="798"/>
      <c r="R52" s="798"/>
      <c r="S52" s="798"/>
      <c r="T52" s="798"/>
      <c r="U52" s="798"/>
      <c r="V52" s="798"/>
      <c r="W52" s="798"/>
      <c r="X52" s="798"/>
      <c r="Y52" s="798"/>
      <c r="Z52" s="798"/>
      <c r="AA52" s="798"/>
      <c r="AB52" s="798"/>
    </row>
    <row r="53" ht="14.25" customHeight="1" spans="1:28" x14ac:dyDescent="0.25">
      <c r="A53" s="798"/>
      <c r="B53" s="849"/>
      <c r="C53" s="818"/>
      <c r="D53" s="818"/>
      <c r="E53" s="818"/>
      <c r="F53" s="862"/>
      <c r="G53" s="179"/>
      <c r="H53" s="179"/>
      <c r="I53" s="798"/>
      <c r="J53" s="798"/>
      <c r="K53" s="798"/>
      <c r="L53" s="798"/>
      <c r="M53" s="801"/>
      <c r="N53" s="801"/>
      <c r="O53" s="798"/>
      <c r="P53" s="798"/>
      <c r="Q53" s="798"/>
      <c r="R53" s="798"/>
      <c r="S53" s="798"/>
      <c r="T53" s="798"/>
      <c r="U53" s="798"/>
      <c r="V53" s="798"/>
      <c r="W53" s="798"/>
      <c r="X53" s="798"/>
      <c r="Y53" s="798"/>
      <c r="Z53" s="798"/>
      <c r="AA53" s="798"/>
      <c r="AB53" s="798"/>
    </row>
    <row r="54" ht="14.25" customHeight="1" spans="1:28" x14ac:dyDescent="0.25">
      <c r="A54" s="798"/>
      <c r="B54" s="849"/>
      <c r="C54" s="818"/>
      <c r="D54" s="818"/>
      <c r="E54" s="818"/>
      <c r="F54" s="862"/>
      <c r="G54" s="179"/>
      <c r="H54" s="179"/>
      <c r="I54" s="798"/>
      <c r="J54" s="798"/>
      <c r="K54" s="798"/>
      <c r="L54" s="798"/>
      <c r="M54" s="801"/>
      <c r="N54" s="801"/>
      <c r="O54" s="798"/>
      <c r="P54" s="798"/>
      <c r="Q54" s="798"/>
      <c r="R54" s="798"/>
      <c r="S54" s="798"/>
      <c r="T54" s="798"/>
      <c r="U54" s="798"/>
      <c r="V54" s="798"/>
      <c r="W54" s="798"/>
      <c r="X54" s="798"/>
      <c r="Y54" s="798"/>
      <c r="Z54" s="798"/>
      <c r="AA54" s="798"/>
      <c r="AB54" s="798"/>
    </row>
    <row r="55" ht="14.25" customHeight="1" spans="1:28" x14ac:dyDescent="0.25">
      <c r="A55" s="798"/>
      <c r="B55" s="849"/>
      <c r="C55" s="818"/>
      <c r="D55" s="818"/>
      <c r="E55" s="818"/>
      <c r="F55" s="862"/>
      <c r="G55" s="179"/>
      <c r="H55" s="179"/>
      <c r="I55" s="798"/>
      <c r="J55" s="798"/>
      <c r="K55" s="798"/>
      <c r="L55" s="798"/>
      <c r="M55" s="801"/>
      <c r="N55" s="801"/>
      <c r="O55" s="798"/>
      <c r="P55" s="798"/>
      <c r="Q55" s="798"/>
      <c r="R55" s="798"/>
      <c r="S55" s="798"/>
      <c r="T55" s="798"/>
      <c r="U55" s="798"/>
      <c r="V55" s="798"/>
      <c r="W55" s="798"/>
      <c r="X55" s="798"/>
      <c r="Y55" s="798"/>
      <c r="Z55" s="798"/>
      <c r="AA55" s="798"/>
      <c r="AB55" s="798"/>
    </row>
    <row r="56" ht="14.25" customHeight="1" spans="1:28" x14ac:dyDescent="0.25">
      <c r="A56" s="798"/>
      <c r="B56" s="849"/>
      <c r="C56" s="818"/>
      <c r="D56" s="818"/>
      <c r="E56" s="818"/>
      <c r="F56" s="862"/>
      <c r="G56" s="179"/>
      <c r="H56" s="179"/>
      <c r="I56" s="798"/>
      <c r="J56" s="798"/>
      <c r="K56" s="798"/>
      <c r="L56" s="798"/>
      <c r="M56" s="801"/>
      <c r="N56" s="801"/>
      <c r="O56" s="798"/>
      <c r="P56" s="798"/>
      <c r="Q56" s="798"/>
      <c r="R56" s="798"/>
      <c r="S56" s="798"/>
      <c r="T56" s="798"/>
      <c r="U56" s="798"/>
      <c r="V56" s="798"/>
      <c r="W56" s="798"/>
      <c r="X56" s="798"/>
      <c r="Y56" s="798"/>
      <c r="Z56" s="798"/>
      <c r="AA56" s="798"/>
      <c r="AB56" s="798"/>
    </row>
    <row r="57" ht="14.25" customHeight="1" spans="1:28" x14ac:dyDescent="0.25">
      <c r="A57" s="798"/>
      <c r="B57" s="849"/>
      <c r="C57" s="818"/>
      <c r="D57" s="818"/>
      <c r="E57" s="818"/>
      <c r="F57" s="862"/>
      <c r="G57" s="179"/>
      <c r="H57" s="179"/>
      <c r="I57" s="798"/>
      <c r="J57" s="798"/>
      <c r="K57" s="798"/>
      <c r="L57" s="798"/>
      <c r="M57" s="801"/>
      <c r="N57" s="801"/>
      <c r="O57" s="798"/>
      <c r="P57" s="798"/>
      <c r="Q57" s="798"/>
      <c r="R57" s="798"/>
      <c r="S57" s="798"/>
      <c r="T57" s="798"/>
      <c r="U57" s="798"/>
      <c r="V57" s="798"/>
      <c r="W57" s="798"/>
      <c r="X57" s="798"/>
      <c r="Y57" s="798"/>
      <c r="Z57" s="798"/>
      <c r="AA57" s="798"/>
      <c r="AB57" s="798"/>
    </row>
    <row r="58" ht="14.25" customHeight="1" spans="1:28" x14ac:dyDescent="0.25">
      <c r="A58" s="798"/>
      <c r="B58" s="849"/>
      <c r="C58" s="818"/>
      <c r="D58" s="818"/>
      <c r="E58" s="818"/>
      <c r="F58" s="863"/>
      <c r="G58" s="179"/>
      <c r="H58" s="179"/>
      <c r="I58" s="798"/>
      <c r="J58" s="798"/>
      <c r="K58" s="798"/>
      <c r="L58" s="798"/>
      <c r="M58" s="801"/>
      <c r="N58" s="801"/>
      <c r="O58" s="798"/>
      <c r="P58" s="798"/>
      <c r="Q58" s="798"/>
      <c r="R58" s="798"/>
      <c r="S58" s="798"/>
      <c r="T58" s="798"/>
      <c r="U58" s="798"/>
      <c r="V58" s="798"/>
      <c r="W58" s="798"/>
      <c r="X58" s="798"/>
      <c r="Y58" s="798"/>
      <c r="Z58" s="798"/>
      <c r="AA58" s="798"/>
      <c r="AB58" s="798"/>
    </row>
    <row r="59" ht="14.25" customHeight="1" spans="1:28" x14ac:dyDescent="0.25">
      <c r="A59" s="798"/>
      <c r="B59" s="849"/>
      <c r="C59" s="818"/>
      <c r="D59" s="818"/>
      <c r="E59" s="818"/>
      <c r="F59" s="863"/>
      <c r="G59" s="179"/>
      <c r="H59" s="179"/>
      <c r="I59" s="798"/>
      <c r="J59" s="798"/>
      <c r="K59" s="798"/>
      <c r="L59" s="798"/>
      <c r="M59" s="801"/>
      <c r="N59" s="801"/>
      <c r="O59" s="798"/>
      <c r="P59" s="798"/>
      <c r="Q59" s="798"/>
      <c r="R59" s="798"/>
      <c r="S59" s="798"/>
      <c r="T59" s="798"/>
      <c r="U59" s="798"/>
      <c r="V59" s="798"/>
      <c r="W59" s="798"/>
      <c r="X59" s="798"/>
      <c r="Y59" s="798"/>
      <c r="Z59" s="798"/>
      <c r="AA59" s="798"/>
      <c r="AB59" s="798"/>
    </row>
    <row r="60" ht="14.25" customHeight="1" spans="1:28" x14ac:dyDescent="0.25">
      <c r="A60" s="798"/>
      <c r="B60" s="849"/>
      <c r="C60" s="818"/>
      <c r="D60" s="818"/>
      <c r="E60" s="818"/>
      <c r="F60" s="863"/>
      <c r="G60" s="179"/>
      <c r="H60" s="179"/>
      <c r="I60" s="798"/>
      <c r="J60" s="798"/>
      <c r="K60" s="798"/>
      <c r="L60" s="798"/>
      <c r="M60" s="801"/>
      <c r="N60" s="801"/>
      <c r="O60" s="798"/>
      <c r="P60" s="798"/>
      <c r="Q60" s="798"/>
      <c r="R60" s="798"/>
      <c r="S60" s="798"/>
      <c r="T60" s="798"/>
      <c r="U60" s="798"/>
      <c r="V60" s="798"/>
      <c r="W60" s="798"/>
      <c r="X60" s="798"/>
      <c r="Y60" s="798"/>
      <c r="Z60" s="798"/>
      <c r="AA60" s="798"/>
      <c r="AB60" s="798"/>
    </row>
    <row r="61" ht="14.25" customHeight="1" spans="1:28" x14ac:dyDescent="0.25">
      <c r="A61" s="798"/>
      <c r="B61" s="849"/>
      <c r="C61" s="818"/>
      <c r="D61" s="818"/>
      <c r="E61" s="818"/>
      <c r="F61" s="862"/>
      <c r="G61" s="179"/>
      <c r="H61" s="179"/>
      <c r="I61" s="798"/>
      <c r="J61" s="798"/>
      <c r="K61" s="798"/>
      <c r="L61" s="798"/>
      <c r="M61" s="801"/>
      <c r="N61" s="801"/>
      <c r="O61" s="798"/>
      <c r="P61" s="798"/>
      <c r="Q61" s="798"/>
      <c r="R61" s="798"/>
      <c r="S61" s="798"/>
      <c r="T61" s="798"/>
      <c r="U61" s="798"/>
      <c r="V61" s="798"/>
      <c r="W61" s="798"/>
      <c r="X61" s="798"/>
      <c r="Y61" s="798"/>
      <c r="Z61" s="798"/>
      <c r="AA61" s="798"/>
      <c r="AB61" s="798"/>
    </row>
    <row r="62" ht="14.25" customHeight="1" spans="1:28" x14ac:dyDescent="0.25">
      <c r="A62" s="798"/>
      <c r="B62" s="849"/>
      <c r="C62" s="818"/>
      <c r="D62" s="818"/>
      <c r="E62" s="818"/>
      <c r="F62" s="862"/>
      <c r="G62" s="179"/>
      <c r="H62" s="179"/>
      <c r="I62" s="798"/>
      <c r="J62" s="798"/>
      <c r="K62" s="798"/>
      <c r="L62" s="798"/>
      <c r="M62" s="801"/>
      <c r="N62" s="801"/>
      <c r="O62" s="798"/>
      <c r="P62" s="798"/>
      <c r="Q62" s="798"/>
      <c r="R62" s="798"/>
      <c r="S62" s="798"/>
      <c r="T62" s="798"/>
      <c r="U62" s="798"/>
      <c r="V62" s="798"/>
      <c r="W62" s="798"/>
      <c r="X62" s="798"/>
      <c r="Y62" s="798"/>
      <c r="Z62" s="798"/>
      <c r="AA62" s="798"/>
      <c r="AB62" s="798"/>
    </row>
    <row r="63" ht="14.25" customHeight="1" spans="1:28" x14ac:dyDescent="0.25">
      <c r="A63" s="798"/>
      <c r="B63" s="857"/>
      <c r="C63" s="927"/>
      <c r="D63" s="927"/>
      <c r="E63" s="927"/>
      <c r="F63" s="857"/>
      <c r="G63" s="179"/>
      <c r="H63" s="179"/>
      <c r="I63" s="798"/>
      <c r="J63" s="798"/>
      <c r="K63" s="798"/>
      <c r="L63" s="798"/>
      <c r="M63" s="801"/>
      <c r="N63" s="801"/>
      <c r="O63" s="798"/>
      <c r="P63" s="798"/>
      <c r="Q63" s="798"/>
      <c r="R63" s="798"/>
      <c r="S63" s="798"/>
      <c r="T63" s="798"/>
      <c r="U63" s="798"/>
      <c r="V63" s="798"/>
      <c r="W63" s="798"/>
      <c r="X63" s="798"/>
      <c r="Y63" s="798"/>
      <c r="Z63" s="798"/>
      <c r="AA63" s="798"/>
      <c r="AB63" s="798"/>
    </row>
    <row r="64" ht="14.25" customHeight="1" spans="1:28" x14ac:dyDescent="0.25">
      <c r="A64" s="798"/>
      <c r="B64" s="179"/>
      <c r="C64" s="179"/>
      <c r="D64" s="179"/>
      <c r="E64" s="179"/>
      <c r="F64" s="179"/>
      <c r="G64" s="179"/>
      <c r="H64" s="179"/>
      <c r="I64" s="798"/>
      <c r="J64" s="798"/>
      <c r="K64" s="798"/>
      <c r="L64" s="798"/>
      <c r="M64" s="801"/>
      <c r="N64" s="801"/>
      <c r="O64" s="798"/>
      <c r="P64" s="798"/>
      <c r="Q64" s="798"/>
      <c r="R64" s="798"/>
      <c r="S64" s="798"/>
      <c r="T64" s="798"/>
      <c r="U64" s="798"/>
      <c r="V64" s="798"/>
      <c r="W64" s="798"/>
      <c r="X64" s="798"/>
      <c r="Y64" s="798"/>
      <c r="Z64" s="798"/>
      <c r="AA64" s="798"/>
      <c r="AB64" s="798"/>
    </row>
    <row r="65" ht="14.25" customHeight="1" spans="1:28" x14ac:dyDescent="0.25">
      <c r="A65" s="798"/>
      <c r="B65" s="857"/>
      <c r="C65" s="179"/>
      <c r="D65" s="179"/>
      <c r="E65" s="179"/>
      <c r="F65" s="179"/>
      <c r="G65" s="179"/>
      <c r="H65" s="179"/>
      <c r="I65" s="798"/>
      <c r="J65" s="798"/>
      <c r="K65" s="798"/>
      <c r="L65" s="798"/>
      <c r="M65" s="801"/>
      <c r="N65" s="801"/>
      <c r="O65" s="798"/>
      <c r="P65" s="798"/>
      <c r="Q65" s="798"/>
      <c r="R65" s="798"/>
      <c r="S65" s="798"/>
      <c r="T65" s="798"/>
      <c r="U65" s="798"/>
      <c r="V65" s="798"/>
      <c r="W65" s="798"/>
      <c r="X65" s="798"/>
      <c r="Y65" s="798"/>
      <c r="Z65" s="798"/>
      <c r="AA65" s="798"/>
      <c r="AB65" s="798"/>
    </row>
    <row r="66" ht="14.25" customHeight="1" spans="1:28" x14ac:dyDescent="0.25">
      <c r="A66" s="798"/>
      <c r="B66" s="849"/>
      <c r="C66" s="818"/>
      <c r="D66" s="179"/>
      <c r="E66" s="179"/>
      <c r="F66" s="179"/>
      <c r="G66" s="179"/>
      <c r="H66" s="179"/>
      <c r="I66" s="798"/>
      <c r="J66" s="798"/>
      <c r="K66" s="798"/>
      <c r="L66" s="798"/>
      <c r="M66" s="801"/>
      <c r="N66" s="801"/>
      <c r="O66" s="798"/>
      <c r="P66" s="798"/>
      <c r="Q66" s="798"/>
      <c r="R66" s="798"/>
      <c r="S66" s="798"/>
      <c r="T66" s="798"/>
      <c r="U66" s="798"/>
      <c r="V66" s="798"/>
      <c r="W66" s="798"/>
      <c r="X66" s="798"/>
      <c r="Y66" s="798"/>
      <c r="Z66" s="798"/>
      <c r="AA66" s="798"/>
      <c r="AB66" s="798"/>
    </row>
    <row r="67" ht="14.25" customHeight="1" spans="1:28" x14ac:dyDescent="0.25">
      <c r="A67" s="798"/>
      <c r="B67" s="867"/>
      <c r="C67" s="801"/>
      <c r="D67" s="798"/>
      <c r="E67" s="798"/>
      <c r="F67" s="798"/>
      <c r="G67" s="798"/>
      <c r="H67" s="798"/>
      <c r="I67" s="798"/>
      <c r="J67" s="798"/>
      <c r="K67" s="798"/>
      <c r="L67" s="798"/>
      <c r="M67" s="801"/>
      <c r="N67" s="801"/>
      <c r="O67" s="798"/>
      <c r="P67" s="798"/>
      <c r="Q67" s="798"/>
      <c r="R67" s="798"/>
      <c r="S67" s="798"/>
      <c r="T67" s="798"/>
      <c r="U67" s="798"/>
      <c r="V67" s="798"/>
      <c r="W67" s="798"/>
      <c r="X67" s="798"/>
      <c r="Y67" s="798"/>
      <c r="Z67" s="798"/>
      <c r="AA67" s="798"/>
      <c r="AB67" s="798"/>
    </row>
    <row r="68" ht="14.25" customHeight="1" spans="1:28" x14ac:dyDescent="0.25">
      <c r="A68" s="798"/>
      <c r="B68" s="867"/>
      <c r="C68" s="801"/>
      <c r="D68" s="798"/>
      <c r="E68" s="798"/>
      <c r="F68" s="798"/>
      <c r="G68" s="798"/>
      <c r="H68" s="798"/>
      <c r="I68" s="798"/>
      <c r="J68" s="798"/>
      <c r="K68" s="798"/>
      <c r="L68" s="798"/>
      <c r="M68" s="801"/>
      <c r="N68" s="801"/>
      <c r="O68" s="798"/>
      <c r="P68" s="798"/>
      <c r="Q68" s="798"/>
      <c r="R68" s="798"/>
      <c r="S68" s="798"/>
      <c r="T68" s="798"/>
      <c r="U68" s="798"/>
      <c r="V68" s="798"/>
      <c r="W68" s="798"/>
      <c r="X68" s="798"/>
      <c r="Y68" s="798"/>
      <c r="Z68" s="798"/>
      <c r="AA68" s="798"/>
      <c r="AB68" s="798"/>
    </row>
    <row r="69" ht="14.25" customHeight="1" spans="1:28" x14ac:dyDescent="0.25">
      <c r="A69" s="798"/>
      <c r="B69" s="867"/>
      <c r="C69" s="801"/>
      <c r="D69" s="798"/>
      <c r="E69" s="798"/>
      <c r="F69" s="798"/>
      <c r="G69" s="798"/>
      <c r="H69" s="798"/>
      <c r="I69" s="798"/>
      <c r="J69" s="798"/>
      <c r="K69" s="798"/>
      <c r="L69" s="798"/>
      <c r="M69" s="801"/>
      <c r="N69" s="801"/>
      <c r="O69" s="798"/>
      <c r="P69" s="798"/>
      <c r="Q69" s="798"/>
      <c r="R69" s="798"/>
      <c r="S69" s="798"/>
      <c r="T69" s="798"/>
      <c r="U69" s="798"/>
      <c r="V69" s="798"/>
      <c r="W69" s="798"/>
      <c r="X69" s="798"/>
      <c r="Y69" s="798"/>
      <c r="Z69" s="798"/>
      <c r="AA69" s="798"/>
      <c r="AB69" s="798"/>
    </row>
    <row r="70" ht="14.25" customHeight="1" spans="1:28" x14ac:dyDescent="0.25">
      <c r="A70" s="798"/>
      <c r="B70" s="867"/>
      <c r="C70" s="801"/>
      <c r="D70" s="798"/>
      <c r="E70" s="798"/>
      <c r="F70" s="798"/>
      <c r="G70" s="798"/>
      <c r="H70" s="798"/>
      <c r="I70" s="798"/>
      <c r="J70" s="798"/>
      <c r="K70" s="798"/>
      <c r="L70" s="798"/>
      <c r="M70" s="801"/>
      <c r="N70" s="801"/>
      <c r="O70" s="798"/>
      <c r="P70" s="798"/>
      <c r="Q70" s="798"/>
      <c r="R70" s="798"/>
      <c r="S70" s="798"/>
      <c r="T70" s="798"/>
      <c r="U70" s="798"/>
      <c r="V70" s="798"/>
      <c r="W70" s="798"/>
      <c r="X70" s="798"/>
      <c r="Y70" s="798"/>
      <c r="Z70" s="798"/>
      <c r="AA70" s="798"/>
      <c r="AB70" s="798"/>
    </row>
    <row r="71" ht="14.25" customHeight="1" spans="1:28" x14ac:dyDescent="0.25">
      <c r="A71" s="798"/>
      <c r="B71" s="828"/>
      <c r="C71" s="938"/>
      <c r="D71" s="798"/>
      <c r="E71" s="798"/>
      <c r="F71" s="798"/>
      <c r="G71" s="798"/>
      <c r="H71" s="798"/>
      <c r="I71" s="798"/>
      <c r="J71" s="798"/>
      <c r="K71" s="798"/>
      <c r="L71" s="798"/>
      <c r="M71" s="801"/>
      <c r="N71" s="801"/>
      <c r="O71" s="798"/>
      <c r="P71" s="798"/>
      <c r="Q71" s="798"/>
      <c r="R71" s="798"/>
      <c r="S71" s="798"/>
      <c r="T71" s="798"/>
      <c r="U71" s="798"/>
      <c r="V71" s="798"/>
      <c r="W71" s="798"/>
      <c r="X71" s="798"/>
      <c r="Y71" s="798"/>
      <c r="Z71" s="798"/>
      <c r="AA71" s="798"/>
      <c r="AB71" s="798"/>
    </row>
    <row r="72" ht="14.25" customHeight="1" spans="1:28" x14ac:dyDescent="0.25">
      <c r="A72" s="798"/>
      <c r="B72" s="798"/>
      <c r="C72" s="798"/>
      <c r="D72" s="798"/>
      <c r="E72" s="798"/>
      <c r="F72" s="798"/>
      <c r="G72" s="798"/>
      <c r="H72" s="798"/>
      <c r="I72" s="798"/>
      <c r="J72" s="798"/>
      <c r="K72" s="798"/>
      <c r="L72" s="798"/>
      <c r="M72" s="801"/>
      <c r="N72" s="801"/>
      <c r="O72" s="798"/>
      <c r="P72" s="798"/>
      <c r="Q72" s="798"/>
      <c r="R72" s="798"/>
      <c r="S72" s="798"/>
      <c r="T72" s="798"/>
      <c r="U72" s="798"/>
      <c r="V72" s="798"/>
      <c r="W72" s="798"/>
      <c r="X72" s="798"/>
      <c r="Y72" s="798"/>
      <c r="Z72" s="798"/>
      <c r="AA72" s="798"/>
      <c r="AB72" s="798"/>
    </row>
    <row r="73" ht="14.25" customHeight="1" spans="1:28" x14ac:dyDescent="0.25">
      <c r="A73" s="798"/>
      <c r="B73" s="798"/>
      <c r="C73" s="798"/>
      <c r="D73" s="798"/>
      <c r="E73" s="798"/>
      <c r="F73" s="798"/>
      <c r="G73" s="798"/>
      <c r="H73" s="798"/>
      <c r="I73" s="798"/>
      <c r="J73" s="798"/>
      <c r="K73" s="798"/>
      <c r="L73" s="798"/>
      <c r="M73" s="801"/>
      <c r="N73" s="801"/>
      <c r="O73" s="798"/>
      <c r="P73" s="798"/>
      <c r="Q73" s="798"/>
      <c r="R73" s="798"/>
      <c r="S73" s="798"/>
      <c r="T73" s="798"/>
      <c r="U73" s="798"/>
      <c r="V73" s="798"/>
      <c r="W73" s="798"/>
      <c r="X73" s="798"/>
      <c r="Y73" s="798"/>
      <c r="Z73" s="798"/>
      <c r="AA73" s="798"/>
      <c r="AB73" s="798"/>
    </row>
    <row r="74" ht="14.25" customHeight="1" spans="1:28" x14ac:dyDescent="0.25">
      <c r="A74" s="798"/>
      <c r="D74" s="798"/>
      <c r="I74" s="798"/>
      <c r="J74" s="798"/>
      <c r="K74" s="798"/>
      <c r="L74" s="798"/>
      <c r="M74" s="801"/>
      <c r="N74" s="801"/>
      <c r="O74" s="798"/>
      <c r="P74" s="798"/>
      <c r="Q74" s="798"/>
      <c r="R74" s="798"/>
      <c r="S74" s="798"/>
      <c r="T74" s="798"/>
      <c r="U74" s="798"/>
      <c r="V74" s="798"/>
      <c r="W74" s="798"/>
      <c r="X74" s="798"/>
      <c r="Y74" s="798"/>
      <c r="Z74" s="798"/>
      <c r="AA74" s="798"/>
      <c r="AB74" s="798"/>
    </row>
    <row r="75" ht="14.25" customHeight="1" spans="1:28" x14ac:dyDescent="0.25">
      <c r="A75" s="798"/>
      <c r="D75" s="798"/>
      <c r="I75" s="798"/>
      <c r="J75" s="798"/>
      <c r="K75" s="798"/>
      <c r="L75" s="798"/>
      <c r="M75" s="801"/>
      <c r="N75" s="801"/>
      <c r="O75" s="798"/>
      <c r="P75" s="798"/>
      <c r="Q75" s="798"/>
      <c r="R75" s="798"/>
      <c r="S75" s="798"/>
      <c r="T75" s="798"/>
      <c r="U75" s="798"/>
      <c r="V75" s="798"/>
      <c r="W75" s="798"/>
      <c r="X75" s="798"/>
      <c r="Y75" s="798"/>
      <c r="Z75" s="798"/>
      <c r="AA75" s="798"/>
      <c r="AB75" s="798"/>
    </row>
    <row r="76" ht="14.25" customHeight="1" spans="1:28" x14ac:dyDescent="0.25">
      <c r="A76" s="798"/>
      <c r="D76" s="798"/>
      <c r="I76" s="798"/>
      <c r="J76" s="798"/>
      <c r="K76" s="798"/>
      <c r="L76" s="798"/>
      <c r="M76" s="801"/>
      <c r="N76" s="801"/>
      <c r="O76" s="798"/>
      <c r="P76" s="798"/>
      <c r="Q76" s="798"/>
      <c r="R76" s="798"/>
      <c r="S76" s="798"/>
      <c r="T76" s="798"/>
      <c r="U76" s="798"/>
      <c r="V76" s="798"/>
      <c r="W76" s="798"/>
      <c r="X76" s="798"/>
      <c r="Y76" s="798"/>
      <c r="Z76" s="798"/>
      <c r="AA76" s="798"/>
      <c r="AB76" s="798"/>
    </row>
    <row r="77" ht="14.25" customHeight="1" spans="1:28" x14ac:dyDescent="0.25">
      <c r="A77" s="798"/>
      <c r="D77" s="798"/>
      <c r="I77" s="798"/>
      <c r="J77" s="798"/>
      <c r="K77" s="798"/>
      <c r="L77" s="798"/>
      <c r="M77" s="801"/>
      <c r="N77" s="801"/>
      <c r="O77" s="798"/>
      <c r="P77" s="798"/>
      <c r="Q77" s="798"/>
      <c r="R77" s="798"/>
      <c r="S77" s="798"/>
      <c r="T77" s="798"/>
      <c r="U77" s="798"/>
      <c r="V77" s="798"/>
      <c r="W77" s="798"/>
      <c r="X77" s="798"/>
      <c r="Y77" s="798"/>
      <c r="Z77" s="798"/>
      <c r="AA77" s="798"/>
      <c r="AB77" s="798"/>
    </row>
    <row r="78" ht="14.25" customHeight="1" spans="1:28" x14ac:dyDescent="0.25">
      <c r="A78" s="798"/>
      <c r="D78" s="798"/>
      <c r="I78" s="798"/>
      <c r="J78" s="798"/>
      <c r="K78" s="798"/>
      <c r="L78" s="798"/>
      <c r="M78" s="801"/>
      <c r="N78" s="801"/>
      <c r="O78" s="798"/>
      <c r="P78" s="798"/>
      <c r="Q78" s="798"/>
      <c r="R78" s="798"/>
      <c r="S78" s="798"/>
      <c r="T78" s="798"/>
      <c r="U78" s="798"/>
      <c r="V78" s="798"/>
      <c r="W78" s="798"/>
      <c r="X78" s="798"/>
      <c r="Y78" s="798"/>
      <c r="Z78" s="798"/>
      <c r="AA78" s="798"/>
      <c r="AB78" s="798"/>
    </row>
    <row r="79" ht="14.25" customHeight="1" spans="1:28" x14ac:dyDescent="0.25">
      <c r="A79" s="798"/>
      <c r="D79" s="798"/>
      <c r="I79" s="798"/>
      <c r="J79" s="798"/>
      <c r="K79" s="798"/>
      <c r="L79" s="798"/>
      <c r="M79" s="801"/>
      <c r="N79" s="801"/>
      <c r="O79" s="798"/>
      <c r="P79" s="798"/>
      <c r="Q79" s="798"/>
      <c r="R79" s="798"/>
      <c r="S79" s="798"/>
      <c r="T79" s="798"/>
      <c r="U79" s="798"/>
      <c r="V79" s="798"/>
      <c r="W79" s="798"/>
      <c r="X79" s="798"/>
      <c r="Y79" s="798"/>
      <c r="Z79" s="798"/>
      <c r="AA79" s="798"/>
      <c r="AB79" s="798"/>
    </row>
    <row r="80" ht="14.25" customHeight="1" spans="1:28" x14ac:dyDescent="0.25">
      <c r="A80" s="798"/>
      <c r="B80" s="798"/>
      <c r="C80" s="798"/>
      <c r="D80" s="798"/>
      <c r="I80" s="798"/>
      <c r="J80" s="798"/>
      <c r="K80" s="798"/>
      <c r="L80" s="798"/>
      <c r="M80" s="801"/>
      <c r="N80" s="801"/>
      <c r="O80" s="798"/>
      <c r="P80" s="798"/>
      <c r="Q80" s="798"/>
      <c r="R80" s="798"/>
      <c r="S80" s="798"/>
      <c r="T80" s="798"/>
      <c r="U80" s="798"/>
      <c r="V80" s="798"/>
      <c r="W80" s="798"/>
      <c r="X80" s="798"/>
      <c r="Y80" s="798"/>
      <c r="Z80" s="798"/>
      <c r="AA80" s="798"/>
      <c r="AB80" s="798"/>
    </row>
    <row r="81" ht="14.25" customHeight="1" spans="1:28" x14ac:dyDescent="0.25">
      <c r="A81" s="798"/>
      <c r="B81" s="798"/>
      <c r="C81" s="798"/>
      <c r="D81" s="798"/>
      <c r="I81" s="798"/>
      <c r="J81" s="798"/>
      <c r="K81" s="798"/>
      <c r="L81" s="798"/>
      <c r="M81" s="801"/>
      <c r="N81" s="801"/>
      <c r="O81" s="798"/>
      <c r="P81" s="798"/>
      <c r="Q81" s="798"/>
      <c r="R81" s="798"/>
      <c r="S81" s="798"/>
      <c r="T81" s="798"/>
      <c r="U81" s="798"/>
      <c r="V81" s="798"/>
      <c r="W81" s="798"/>
      <c r="X81" s="798"/>
      <c r="Y81" s="798"/>
      <c r="Z81" s="798"/>
      <c r="AA81" s="798"/>
      <c r="AB81" s="798"/>
    </row>
    <row r="82" ht="14.25" customHeight="1" spans="1:28" x14ac:dyDescent="0.25">
      <c r="A82" s="798"/>
      <c r="B82" s="798"/>
      <c r="C82" s="798"/>
      <c r="D82" s="798"/>
      <c r="I82" s="798"/>
      <c r="J82" s="798"/>
      <c r="K82" s="798"/>
      <c r="L82" s="798"/>
      <c r="M82" s="801"/>
      <c r="N82" s="801"/>
      <c r="O82" s="798"/>
      <c r="P82" s="798"/>
      <c r="Q82" s="798"/>
      <c r="R82" s="798"/>
      <c r="S82" s="798"/>
      <c r="T82" s="798"/>
      <c r="U82" s="798"/>
      <c r="V82" s="798"/>
      <c r="W82" s="798"/>
      <c r="X82" s="798"/>
      <c r="Y82" s="798"/>
      <c r="Z82" s="798"/>
      <c r="AA82" s="798"/>
      <c r="AB82" s="798"/>
    </row>
    <row r="83" ht="14.25" customHeight="1" spans="1:28" x14ac:dyDescent="0.25">
      <c r="A83" s="798"/>
      <c r="B83" s="798"/>
      <c r="C83" s="798"/>
      <c r="D83" s="798"/>
      <c r="E83" s="798"/>
      <c r="F83" s="798"/>
      <c r="G83" s="798"/>
      <c r="H83" s="798"/>
      <c r="I83" s="798"/>
      <c r="J83" s="798"/>
      <c r="K83" s="798"/>
      <c r="L83" s="798"/>
      <c r="M83" s="801"/>
      <c r="N83" s="801"/>
      <c r="O83" s="798"/>
      <c r="P83" s="798"/>
      <c r="Q83" s="798"/>
      <c r="R83" s="798"/>
      <c r="S83" s="798"/>
      <c r="T83" s="798"/>
      <c r="U83" s="798"/>
      <c r="V83" s="798"/>
      <c r="W83" s="798"/>
      <c r="X83" s="798"/>
      <c r="Y83" s="798"/>
      <c r="Z83" s="798"/>
      <c r="AA83" s="798"/>
      <c r="AB83" s="798"/>
    </row>
    <row r="84" ht="14.25" customHeight="1" spans="1:28" x14ac:dyDescent="0.25">
      <c r="A84" s="798"/>
      <c r="B84" s="798"/>
      <c r="C84" s="798"/>
      <c r="D84" s="798"/>
      <c r="E84" s="798"/>
      <c r="F84" s="798"/>
      <c r="G84" s="798"/>
      <c r="H84" s="798"/>
      <c r="I84" s="798"/>
      <c r="J84" s="798"/>
      <c r="K84" s="798"/>
      <c r="L84" s="798"/>
      <c r="M84" s="801"/>
      <c r="N84" s="801"/>
      <c r="O84" s="798"/>
      <c r="P84" s="798"/>
      <c r="Q84" s="798"/>
      <c r="R84" s="798"/>
      <c r="S84" s="798"/>
      <c r="T84" s="798"/>
      <c r="U84" s="798"/>
      <c r="V84" s="798"/>
      <c r="W84" s="798"/>
      <c r="X84" s="798"/>
      <c r="Y84" s="798"/>
      <c r="Z84" s="798"/>
      <c r="AA84" s="798"/>
      <c r="AB84" s="798"/>
    </row>
    <row r="85" ht="14.25" customHeight="1" spans="1:28" x14ac:dyDescent="0.25">
      <c r="A85" s="798"/>
      <c r="B85" s="798"/>
      <c r="C85" s="798"/>
      <c r="D85" s="798"/>
      <c r="E85" s="798"/>
      <c r="F85" s="798"/>
      <c r="G85" s="798"/>
      <c r="H85" s="798"/>
      <c r="I85" s="798"/>
      <c r="J85" s="798"/>
      <c r="K85" s="798"/>
      <c r="L85" s="798"/>
      <c r="M85" s="801"/>
      <c r="N85" s="801"/>
      <c r="O85" s="798"/>
      <c r="P85" s="798"/>
      <c r="Q85" s="798"/>
      <c r="R85" s="798"/>
      <c r="S85" s="798"/>
      <c r="T85" s="798"/>
      <c r="U85" s="798"/>
      <c r="V85" s="798"/>
      <c r="W85" s="798"/>
      <c r="X85" s="798"/>
      <c r="Y85" s="798"/>
      <c r="Z85" s="798"/>
      <c r="AA85" s="798"/>
      <c r="AB85" s="798"/>
    </row>
    <row r="86" ht="14.25" customHeight="1" spans="1:28" x14ac:dyDescent="0.25">
      <c r="A86" s="798"/>
      <c r="B86" s="798"/>
      <c r="C86" s="798"/>
      <c r="D86" s="798"/>
      <c r="E86" s="798"/>
      <c r="F86" s="798"/>
      <c r="G86" s="798"/>
      <c r="H86" s="798"/>
      <c r="I86" s="798"/>
      <c r="J86" s="798"/>
      <c r="K86" s="798"/>
      <c r="L86" s="798"/>
      <c r="M86" s="801"/>
      <c r="N86" s="801"/>
      <c r="O86" s="798"/>
      <c r="P86" s="798"/>
      <c r="Q86" s="798"/>
      <c r="R86" s="798"/>
      <c r="S86" s="798"/>
      <c r="T86" s="798"/>
      <c r="U86" s="798"/>
      <c r="V86" s="798"/>
      <c r="W86" s="798"/>
      <c r="X86" s="798"/>
      <c r="Y86" s="798"/>
      <c r="Z86" s="798"/>
      <c r="AA86" s="798"/>
      <c r="AB86" s="798"/>
    </row>
    <row r="87" ht="14.25" customHeight="1" spans="1:28" x14ac:dyDescent="0.25">
      <c r="A87" s="798"/>
      <c r="B87" s="798"/>
      <c r="C87" s="798"/>
      <c r="D87" s="798"/>
      <c r="E87" s="798"/>
      <c r="F87" s="798"/>
      <c r="G87" s="798"/>
      <c r="H87" s="798"/>
      <c r="I87" s="798"/>
      <c r="J87" s="798"/>
      <c r="K87" s="798"/>
      <c r="L87" s="798"/>
      <c r="M87" s="801"/>
      <c r="N87" s="801"/>
      <c r="O87" s="798"/>
      <c r="P87" s="798"/>
      <c r="Q87" s="798"/>
      <c r="R87" s="798"/>
      <c r="S87" s="798"/>
      <c r="T87" s="798"/>
      <c r="U87" s="798"/>
      <c r="V87" s="798"/>
      <c r="W87" s="798"/>
      <c r="X87" s="798"/>
      <c r="Y87" s="798"/>
      <c r="Z87" s="798"/>
      <c r="AA87" s="798"/>
      <c r="AB87" s="798"/>
    </row>
    <row r="88" ht="14.25" customHeight="1" spans="1:28" x14ac:dyDescent="0.25">
      <c r="A88" s="798"/>
      <c r="B88" s="798"/>
      <c r="C88" s="798"/>
      <c r="D88" s="798"/>
      <c r="E88" s="798"/>
      <c r="F88" s="798"/>
      <c r="G88" s="798"/>
      <c r="H88" s="798"/>
      <c r="I88" s="798"/>
      <c r="J88" s="798"/>
      <c r="K88" s="798"/>
      <c r="L88" s="798"/>
      <c r="M88" s="801"/>
      <c r="N88" s="801"/>
      <c r="O88" s="798"/>
      <c r="P88" s="798"/>
      <c r="Q88" s="798"/>
      <c r="R88" s="798"/>
      <c r="S88" s="798"/>
      <c r="T88" s="798"/>
      <c r="U88" s="798"/>
      <c r="V88" s="798"/>
      <c r="W88" s="798"/>
      <c r="X88" s="798"/>
      <c r="Y88" s="798"/>
      <c r="Z88" s="798"/>
      <c r="AA88" s="798"/>
      <c r="AB88" s="798"/>
    </row>
    <row r="89" ht="14.25" customHeight="1" spans="1:28" x14ac:dyDescent="0.25">
      <c r="A89" s="798"/>
      <c r="B89" s="798"/>
      <c r="C89" s="798"/>
      <c r="D89" s="798"/>
      <c r="E89" s="798"/>
      <c r="F89" s="798"/>
      <c r="G89" s="798"/>
      <c r="H89" s="798"/>
      <c r="I89" s="798"/>
      <c r="J89" s="798"/>
      <c r="K89" s="798"/>
      <c r="L89" s="798"/>
      <c r="M89" s="801"/>
      <c r="N89" s="801"/>
      <c r="O89" s="798"/>
      <c r="P89" s="798"/>
      <c r="Q89" s="798"/>
      <c r="R89" s="798"/>
      <c r="S89" s="798"/>
      <c r="T89" s="798"/>
      <c r="U89" s="798"/>
      <c r="V89" s="798"/>
      <c r="W89" s="798"/>
      <c r="X89" s="798"/>
      <c r="Y89" s="798"/>
      <c r="Z89" s="798"/>
      <c r="AA89" s="798"/>
      <c r="AB89" s="798"/>
    </row>
    <row r="90" ht="14.25" customHeight="1" spans="1:28" x14ac:dyDescent="0.25">
      <c r="A90" s="798"/>
      <c r="B90" s="798"/>
      <c r="C90" s="798"/>
      <c r="D90" s="798"/>
      <c r="E90" s="798"/>
      <c r="F90" s="798"/>
      <c r="G90" s="798"/>
      <c r="H90" s="798"/>
      <c r="I90" s="798"/>
      <c r="J90" s="798"/>
      <c r="K90" s="798"/>
      <c r="L90" s="798"/>
      <c r="M90" s="801"/>
      <c r="N90" s="801"/>
      <c r="O90" s="798"/>
      <c r="P90" s="798"/>
      <c r="Q90" s="798"/>
      <c r="R90" s="798"/>
      <c r="S90" s="798"/>
      <c r="T90" s="798"/>
      <c r="U90" s="798"/>
      <c r="V90" s="798"/>
      <c r="W90" s="798"/>
      <c r="X90" s="798"/>
      <c r="Y90" s="798"/>
      <c r="Z90" s="798"/>
      <c r="AA90" s="798"/>
      <c r="AB90" s="798"/>
    </row>
    <row r="91" ht="14.25" customHeight="1" spans="1:28" x14ac:dyDescent="0.25">
      <c r="A91" s="798"/>
      <c r="B91" s="798"/>
      <c r="C91" s="798"/>
      <c r="D91" s="798"/>
      <c r="E91" s="798"/>
      <c r="F91" s="798"/>
      <c r="G91" s="798"/>
      <c r="H91" s="798"/>
      <c r="I91" s="798"/>
      <c r="J91" s="798"/>
      <c r="K91" s="798"/>
      <c r="L91" s="798"/>
      <c r="M91" s="801"/>
      <c r="N91" s="801"/>
      <c r="O91" s="798"/>
      <c r="P91" s="798"/>
      <c r="Q91" s="798"/>
      <c r="R91" s="798"/>
      <c r="S91" s="798"/>
      <c r="T91" s="798"/>
      <c r="U91" s="798"/>
      <c r="V91" s="798"/>
      <c r="W91" s="798"/>
      <c r="X91" s="798"/>
      <c r="Y91" s="798"/>
      <c r="Z91" s="798"/>
      <c r="AA91" s="798"/>
      <c r="AB91" s="798"/>
    </row>
    <row r="92" ht="14.25" customHeight="1" spans="1:28" x14ac:dyDescent="0.25">
      <c r="A92" s="798"/>
      <c r="B92" s="798"/>
      <c r="C92" s="798"/>
      <c r="D92" s="798"/>
      <c r="E92" s="798"/>
      <c r="F92" s="798"/>
      <c r="G92" s="798"/>
      <c r="H92" s="798"/>
      <c r="I92" s="798"/>
      <c r="J92" s="798"/>
      <c r="K92" s="798"/>
      <c r="L92" s="798"/>
      <c r="M92" s="801"/>
      <c r="N92" s="801"/>
      <c r="O92" s="798"/>
      <c r="P92" s="798"/>
      <c r="Q92" s="798"/>
      <c r="R92" s="798"/>
      <c r="S92" s="798"/>
      <c r="T92" s="798"/>
      <c r="U92" s="798"/>
      <c r="V92" s="798"/>
      <c r="W92" s="798"/>
      <c r="X92" s="798"/>
      <c r="Y92" s="798"/>
      <c r="Z92" s="798"/>
      <c r="AA92" s="798"/>
      <c r="AB92" s="798"/>
    </row>
    <row r="93" ht="14.25" customHeight="1" spans="1:28" x14ac:dyDescent="0.25">
      <c r="A93" s="798"/>
      <c r="B93" s="798"/>
      <c r="C93" s="798"/>
      <c r="D93" s="798"/>
      <c r="E93" s="798"/>
      <c r="F93" s="798"/>
      <c r="G93" s="798"/>
      <c r="H93" s="798"/>
      <c r="I93" s="798"/>
      <c r="J93" s="798"/>
      <c r="K93" s="798"/>
      <c r="L93" s="798"/>
      <c r="M93" s="801"/>
      <c r="N93" s="801"/>
      <c r="O93" s="798"/>
      <c r="P93" s="798"/>
      <c r="Q93" s="798"/>
      <c r="R93" s="798"/>
      <c r="S93" s="798"/>
      <c r="T93" s="798"/>
      <c r="U93" s="798"/>
      <c r="V93" s="798"/>
      <c r="W93" s="798"/>
      <c r="X93" s="798"/>
      <c r="Y93" s="798"/>
      <c r="Z93" s="798"/>
      <c r="AA93" s="798"/>
      <c r="AB93" s="798"/>
    </row>
    <row r="94" ht="14.25" customHeight="1" spans="1:28" x14ac:dyDescent="0.25">
      <c r="A94" s="798"/>
      <c r="B94" s="798"/>
      <c r="C94" s="798"/>
      <c r="D94" s="798"/>
      <c r="E94" s="798"/>
      <c r="F94" s="798"/>
      <c r="G94" s="798"/>
      <c r="H94" s="798"/>
      <c r="I94" s="798"/>
      <c r="J94" s="798"/>
      <c r="K94" s="798"/>
      <c r="L94" s="798"/>
      <c r="M94" s="801"/>
      <c r="N94" s="801"/>
      <c r="O94" s="798"/>
      <c r="P94" s="798"/>
      <c r="Q94" s="798"/>
      <c r="R94" s="798"/>
      <c r="S94" s="798"/>
      <c r="T94" s="798"/>
      <c r="U94" s="798"/>
      <c r="V94" s="798"/>
      <c r="W94" s="798"/>
      <c r="X94" s="798"/>
      <c r="Y94" s="798"/>
      <c r="Z94" s="798"/>
      <c r="AA94" s="798"/>
      <c r="AB94" s="798"/>
    </row>
    <row r="95" ht="14.25" customHeight="1" spans="1:28" x14ac:dyDescent="0.25">
      <c r="A95" s="798"/>
      <c r="B95" s="798"/>
      <c r="C95" s="798"/>
      <c r="D95" s="798"/>
      <c r="E95" s="798"/>
      <c r="F95" s="798"/>
      <c r="G95" s="798"/>
      <c r="H95" s="798"/>
      <c r="I95" s="798"/>
      <c r="J95" s="798"/>
      <c r="K95" s="798"/>
      <c r="L95" s="798"/>
      <c r="M95" s="801"/>
      <c r="N95" s="801"/>
      <c r="O95" s="798"/>
      <c r="P95" s="798"/>
      <c r="Q95" s="798"/>
      <c r="R95" s="798"/>
      <c r="S95" s="798"/>
      <c r="T95" s="798"/>
      <c r="U95" s="798"/>
      <c r="V95" s="798"/>
      <c r="W95" s="798"/>
      <c r="X95" s="798"/>
      <c r="Y95" s="798"/>
      <c r="Z95" s="798"/>
      <c r="AA95" s="798"/>
      <c r="AB95" s="798"/>
    </row>
    <row r="96" ht="14.25" customHeight="1" spans="1:28" x14ac:dyDescent="0.25">
      <c r="A96" s="798"/>
      <c r="B96" s="798"/>
      <c r="C96" s="798"/>
      <c r="D96" s="798"/>
      <c r="E96" s="798"/>
      <c r="F96" s="798"/>
      <c r="G96" s="798"/>
      <c r="H96" s="798"/>
      <c r="I96" s="798"/>
      <c r="J96" s="798"/>
      <c r="K96" s="798"/>
      <c r="L96" s="798"/>
      <c r="M96" s="801"/>
      <c r="N96" s="801"/>
      <c r="O96" s="798"/>
      <c r="P96" s="798"/>
      <c r="Q96" s="798"/>
      <c r="R96" s="798"/>
      <c r="S96" s="798"/>
      <c r="T96" s="798"/>
      <c r="U96" s="798"/>
      <c r="V96" s="798"/>
      <c r="W96" s="798"/>
      <c r="X96" s="798"/>
      <c r="Y96" s="798"/>
      <c r="Z96" s="798"/>
      <c r="AA96" s="798"/>
      <c r="AB96" s="798"/>
    </row>
    <row r="97" ht="14.25" customHeight="1" spans="1:28" x14ac:dyDescent="0.25">
      <c r="A97" s="798"/>
      <c r="B97" s="798"/>
      <c r="C97" s="798"/>
      <c r="D97" s="798"/>
      <c r="E97" s="798"/>
      <c r="F97" s="798"/>
      <c r="G97" s="798"/>
      <c r="H97" s="798"/>
      <c r="I97" s="798"/>
      <c r="J97" s="798"/>
      <c r="K97" s="798"/>
      <c r="L97" s="798"/>
      <c r="M97" s="801"/>
      <c r="N97" s="801"/>
      <c r="O97" s="798"/>
      <c r="P97" s="798"/>
      <c r="Q97" s="798"/>
      <c r="R97" s="798"/>
      <c r="S97" s="798"/>
      <c r="T97" s="798"/>
      <c r="U97" s="798"/>
      <c r="V97" s="798"/>
      <c r="W97" s="798"/>
      <c r="X97" s="798"/>
      <c r="Y97" s="798"/>
      <c r="Z97" s="798"/>
      <c r="AA97" s="798"/>
      <c r="AB97" s="798"/>
    </row>
    <row r="98" ht="14.25" customHeight="1" spans="1:28" x14ac:dyDescent="0.25">
      <c r="A98" s="798"/>
      <c r="B98" s="798"/>
      <c r="C98" s="798"/>
      <c r="D98" s="798"/>
      <c r="E98" s="798"/>
      <c r="F98" s="798"/>
      <c r="G98" s="798"/>
      <c r="H98" s="798"/>
      <c r="I98" s="798"/>
      <c r="J98" s="798"/>
      <c r="K98" s="798"/>
      <c r="L98" s="798"/>
      <c r="M98" s="801"/>
      <c r="N98" s="801"/>
      <c r="O98" s="798"/>
      <c r="P98" s="798"/>
      <c r="Q98" s="798"/>
      <c r="R98" s="798"/>
      <c r="S98" s="798"/>
      <c r="T98" s="798"/>
      <c r="U98" s="798"/>
      <c r="V98" s="798"/>
      <c r="W98" s="798"/>
      <c r="X98" s="798"/>
      <c r="Y98" s="798"/>
      <c r="Z98" s="798"/>
      <c r="AA98" s="798"/>
      <c r="AB98" s="798"/>
    </row>
    <row r="99" ht="14.25" customHeight="1" spans="1:28" x14ac:dyDescent="0.25">
      <c r="A99" s="798"/>
      <c r="B99" s="798"/>
      <c r="C99" s="798"/>
      <c r="D99" s="798"/>
      <c r="E99" s="798"/>
      <c r="F99" s="798"/>
      <c r="G99" s="798"/>
      <c r="H99" s="798"/>
      <c r="I99" s="798"/>
      <c r="J99" s="798"/>
      <c r="K99" s="798"/>
      <c r="L99" s="798"/>
      <c r="M99" s="801"/>
      <c r="N99" s="801"/>
      <c r="O99" s="798"/>
      <c r="P99" s="798"/>
      <c r="Q99" s="798"/>
      <c r="R99" s="798"/>
      <c r="S99" s="798"/>
      <c r="T99" s="798"/>
      <c r="U99" s="798"/>
      <c r="V99" s="798"/>
      <c r="W99" s="798"/>
      <c r="X99" s="798"/>
      <c r="Y99" s="798"/>
      <c r="Z99" s="798"/>
      <c r="AA99" s="798"/>
      <c r="AB99" s="798"/>
    </row>
    <row r="100" ht="14.25" customHeight="1" spans="1:28" x14ac:dyDescent="0.25">
      <c r="A100" s="798"/>
      <c r="B100" s="798"/>
      <c r="C100" s="798"/>
      <c r="D100" s="798"/>
      <c r="E100" s="798"/>
      <c r="F100" s="798"/>
      <c r="G100" s="798"/>
      <c r="H100" s="798"/>
      <c r="I100" s="798"/>
      <c r="J100" s="798"/>
      <c r="K100" s="798"/>
      <c r="L100" s="798"/>
      <c r="M100" s="801"/>
      <c r="N100" s="801"/>
      <c r="O100" s="798"/>
      <c r="P100" s="798"/>
      <c r="Q100" s="798"/>
      <c r="R100" s="798"/>
      <c r="S100" s="798"/>
      <c r="T100" s="798"/>
      <c r="U100" s="798"/>
      <c r="V100" s="798"/>
      <c r="W100" s="798"/>
      <c r="X100" s="798"/>
      <c r="Y100" s="798"/>
      <c r="Z100" s="798"/>
      <c r="AA100" s="798"/>
      <c r="AB100" s="798"/>
    </row>
    <row r="101" ht="14.25" customHeight="1" spans="1:28" x14ac:dyDescent="0.25">
      <c r="A101" s="798"/>
      <c r="B101" s="798"/>
      <c r="C101" s="798"/>
      <c r="D101" s="798"/>
      <c r="E101" s="798"/>
      <c r="F101" s="798"/>
      <c r="G101" s="798"/>
      <c r="H101" s="798"/>
      <c r="I101" s="798"/>
      <c r="J101" s="798"/>
      <c r="K101" s="798"/>
      <c r="L101" s="798"/>
      <c r="M101" s="801"/>
      <c r="N101" s="801"/>
      <c r="O101" s="798"/>
      <c r="P101" s="798"/>
      <c r="Q101" s="798"/>
      <c r="R101" s="798"/>
      <c r="S101" s="798"/>
      <c r="T101" s="798"/>
      <c r="U101" s="798"/>
      <c r="V101" s="798"/>
      <c r="W101" s="798"/>
      <c r="X101" s="798"/>
      <c r="Y101" s="798"/>
      <c r="Z101" s="798"/>
      <c r="AA101" s="798"/>
      <c r="AB101" s="798"/>
    </row>
    <row r="102" ht="14.25" customHeight="1" spans="1:28" x14ac:dyDescent="0.25">
      <c r="A102" s="798"/>
      <c r="B102" s="798"/>
      <c r="C102" s="798"/>
      <c r="D102" s="798"/>
      <c r="E102" s="798"/>
      <c r="F102" s="798"/>
      <c r="G102" s="798"/>
      <c r="H102" s="798"/>
      <c r="I102" s="798"/>
      <c r="J102" s="798"/>
      <c r="K102" s="798"/>
      <c r="L102" s="798"/>
      <c r="M102" s="801"/>
      <c r="N102" s="801"/>
      <c r="O102" s="798"/>
      <c r="P102" s="798"/>
      <c r="Q102" s="798"/>
      <c r="R102" s="798"/>
      <c r="S102" s="798"/>
      <c r="T102" s="798"/>
      <c r="U102" s="798"/>
      <c r="V102" s="798"/>
      <c r="W102" s="798"/>
      <c r="X102" s="798"/>
      <c r="Y102" s="798"/>
      <c r="Z102" s="798"/>
      <c r="AA102" s="798"/>
      <c r="AB102" s="798"/>
    </row>
    <row r="103" ht="14.25" customHeight="1" spans="1:28" x14ac:dyDescent="0.25">
      <c r="A103" s="798"/>
      <c r="B103" s="798"/>
      <c r="C103" s="798"/>
      <c r="D103" s="798"/>
      <c r="E103" s="798"/>
      <c r="F103" s="798"/>
      <c r="G103" s="798"/>
      <c r="H103" s="798"/>
      <c r="I103" s="798"/>
      <c r="J103" s="798"/>
      <c r="K103" s="798"/>
      <c r="L103" s="798"/>
      <c r="M103" s="801"/>
      <c r="N103" s="801"/>
      <c r="O103" s="798"/>
      <c r="P103" s="798"/>
      <c r="Q103" s="798"/>
      <c r="R103" s="798"/>
      <c r="S103" s="798"/>
      <c r="T103" s="798"/>
      <c r="U103" s="798"/>
      <c r="V103" s="798"/>
      <c r="W103" s="798"/>
      <c r="X103" s="798"/>
      <c r="Y103" s="798"/>
      <c r="Z103" s="798"/>
      <c r="AA103" s="798"/>
      <c r="AB103" s="798"/>
    </row>
    <row r="104" ht="14.25" customHeight="1" spans="1:28" x14ac:dyDescent="0.25">
      <c r="A104" s="798"/>
      <c r="B104" s="798"/>
      <c r="C104" s="798"/>
      <c r="D104" s="798"/>
      <c r="E104" s="798"/>
      <c r="F104" s="798"/>
      <c r="G104" s="798"/>
      <c r="H104" s="798"/>
      <c r="I104" s="798"/>
      <c r="J104" s="798"/>
      <c r="K104" s="798"/>
      <c r="L104" s="798"/>
      <c r="M104" s="801"/>
      <c r="N104" s="801"/>
      <c r="O104" s="798"/>
      <c r="P104" s="798"/>
      <c r="Q104" s="798"/>
      <c r="R104" s="798"/>
      <c r="S104" s="798"/>
      <c r="T104" s="798"/>
      <c r="U104" s="798"/>
      <c r="V104" s="798"/>
      <c r="W104" s="798"/>
      <c r="X104" s="798"/>
      <c r="Y104" s="798"/>
      <c r="Z104" s="798"/>
      <c r="AA104" s="798"/>
      <c r="AB104" s="798"/>
    </row>
    <row r="105" ht="14.25" customHeight="1" spans="1:28" x14ac:dyDescent="0.25">
      <c r="A105" s="798"/>
      <c r="B105" s="798"/>
      <c r="C105" s="798"/>
      <c r="D105" s="798"/>
      <c r="E105" s="798"/>
      <c r="F105" s="798"/>
      <c r="G105" s="798"/>
      <c r="H105" s="798"/>
      <c r="I105" s="798"/>
      <c r="J105" s="798"/>
      <c r="K105" s="798"/>
      <c r="L105" s="798"/>
      <c r="M105" s="801"/>
      <c r="N105" s="801"/>
      <c r="O105" s="798"/>
      <c r="P105" s="798"/>
      <c r="Q105" s="798"/>
      <c r="R105" s="798"/>
      <c r="S105" s="798"/>
      <c r="T105" s="798"/>
      <c r="U105" s="798"/>
      <c r="V105" s="798"/>
      <c r="W105" s="798"/>
      <c r="X105" s="798"/>
      <c r="Y105" s="798"/>
      <c r="Z105" s="798"/>
      <c r="AA105" s="798"/>
      <c r="AB105" s="798"/>
    </row>
    <row r="106" ht="14.25" customHeight="1" spans="1:28" x14ac:dyDescent="0.25">
      <c r="A106" s="798"/>
      <c r="B106" s="798"/>
      <c r="C106" s="798"/>
      <c r="D106" s="798"/>
      <c r="E106" s="798"/>
      <c r="F106" s="798"/>
      <c r="G106" s="798"/>
      <c r="H106" s="798"/>
      <c r="I106" s="798"/>
      <c r="J106" s="798"/>
      <c r="K106" s="798"/>
      <c r="L106" s="798"/>
      <c r="M106" s="801"/>
      <c r="N106" s="801"/>
      <c r="O106" s="798"/>
      <c r="P106" s="798"/>
      <c r="Q106" s="798"/>
      <c r="R106" s="798"/>
      <c r="S106" s="798"/>
      <c r="T106" s="798"/>
      <c r="U106" s="798"/>
      <c r="V106" s="798"/>
      <c r="W106" s="798"/>
      <c r="X106" s="798"/>
      <c r="Y106" s="798"/>
      <c r="Z106" s="798"/>
      <c r="AA106" s="798"/>
      <c r="AB106" s="798"/>
    </row>
    <row r="107" ht="14.25" customHeight="1" spans="1:28" x14ac:dyDescent="0.25">
      <c r="A107" s="798"/>
      <c r="B107" s="798"/>
      <c r="C107" s="798"/>
      <c r="D107" s="798"/>
      <c r="E107" s="798"/>
      <c r="F107" s="798"/>
      <c r="G107" s="798"/>
      <c r="H107" s="798"/>
      <c r="I107" s="798"/>
      <c r="J107" s="798"/>
      <c r="K107" s="798"/>
      <c r="L107" s="798"/>
      <c r="M107" s="801"/>
      <c r="N107" s="801"/>
      <c r="O107" s="798"/>
      <c r="P107" s="798"/>
      <c r="Q107" s="798"/>
      <c r="R107" s="798"/>
      <c r="S107" s="798"/>
      <c r="T107" s="798"/>
      <c r="U107" s="798"/>
      <c r="V107" s="798"/>
      <c r="W107" s="798"/>
      <c r="X107" s="798"/>
      <c r="Y107" s="798"/>
      <c r="Z107" s="798"/>
      <c r="AA107" s="798"/>
      <c r="AB107" s="798"/>
    </row>
    <row r="108" ht="14.25" customHeight="1" spans="1:28" x14ac:dyDescent="0.25">
      <c r="A108" s="798"/>
      <c r="B108" s="798"/>
      <c r="C108" s="798"/>
      <c r="D108" s="798"/>
      <c r="E108" s="798"/>
      <c r="F108" s="798"/>
      <c r="G108" s="798"/>
      <c r="H108" s="798"/>
      <c r="I108" s="798"/>
      <c r="J108" s="798"/>
      <c r="K108" s="798"/>
      <c r="L108" s="798"/>
      <c r="M108" s="801"/>
      <c r="N108" s="801"/>
      <c r="O108" s="798"/>
      <c r="P108" s="798"/>
      <c r="Q108" s="798"/>
      <c r="R108" s="798"/>
      <c r="S108" s="798"/>
      <c r="T108" s="798"/>
      <c r="U108" s="798"/>
      <c r="V108" s="798"/>
      <c r="W108" s="798"/>
      <c r="X108" s="798"/>
      <c r="Y108" s="798"/>
      <c r="Z108" s="798"/>
      <c r="AA108" s="798"/>
      <c r="AB108" s="798"/>
    </row>
    <row r="109" ht="14.25" customHeight="1" spans="1:28" x14ac:dyDescent="0.25">
      <c r="A109" s="798"/>
      <c r="B109" s="798"/>
      <c r="C109" s="798"/>
      <c r="D109" s="798"/>
      <c r="E109" s="798"/>
      <c r="F109" s="798"/>
      <c r="G109" s="798"/>
      <c r="H109" s="798"/>
      <c r="I109" s="798"/>
      <c r="J109" s="798"/>
      <c r="K109" s="798"/>
      <c r="L109" s="798"/>
      <c r="M109" s="801"/>
      <c r="N109" s="801"/>
      <c r="O109" s="798"/>
      <c r="P109" s="798"/>
      <c r="Q109" s="798"/>
      <c r="R109" s="798"/>
      <c r="S109" s="798"/>
      <c r="T109" s="798"/>
      <c r="U109" s="798"/>
      <c r="V109" s="798"/>
      <c r="W109" s="798"/>
      <c r="X109" s="798"/>
      <c r="Y109" s="798"/>
      <c r="Z109" s="798"/>
      <c r="AA109" s="798"/>
      <c r="AB109" s="798"/>
    </row>
    <row r="110" ht="14.25" customHeight="1" spans="1:28" x14ac:dyDescent="0.25">
      <c r="A110" s="798"/>
      <c r="B110" s="798"/>
      <c r="C110" s="798"/>
      <c r="D110" s="798"/>
      <c r="E110" s="798"/>
      <c r="F110" s="798"/>
      <c r="G110" s="798"/>
      <c r="H110" s="798"/>
      <c r="I110" s="798"/>
      <c r="J110" s="798"/>
      <c r="K110" s="798"/>
      <c r="L110" s="798"/>
      <c r="M110" s="801"/>
      <c r="N110" s="801"/>
      <c r="O110" s="798"/>
      <c r="P110" s="798"/>
      <c r="Q110" s="798"/>
      <c r="R110" s="798"/>
      <c r="S110" s="798"/>
      <c r="T110" s="798"/>
      <c r="U110" s="798"/>
      <c r="V110" s="798"/>
      <c r="W110" s="798"/>
      <c r="X110" s="798"/>
      <c r="Y110" s="798"/>
      <c r="Z110" s="798"/>
      <c r="AA110" s="798"/>
      <c r="AB110" s="798"/>
    </row>
    <row r="111" ht="14.25" customHeight="1" spans="1:28" x14ac:dyDescent="0.25">
      <c r="A111" s="798"/>
      <c r="B111" s="798"/>
      <c r="C111" s="798"/>
      <c r="D111" s="798"/>
      <c r="E111" s="798"/>
      <c r="F111" s="798"/>
      <c r="G111" s="798"/>
      <c r="H111" s="798"/>
      <c r="I111" s="798"/>
      <c r="J111" s="798"/>
      <c r="K111" s="798"/>
      <c r="L111" s="798"/>
      <c r="M111" s="801"/>
      <c r="N111" s="801"/>
      <c r="O111" s="798"/>
      <c r="P111" s="798"/>
      <c r="Q111" s="798"/>
      <c r="R111" s="798"/>
      <c r="S111" s="798"/>
      <c r="T111" s="798"/>
      <c r="U111" s="798"/>
      <c r="V111" s="798"/>
      <c r="W111" s="798"/>
      <c r="X111" s="798"/>
      <c r="Y111" s="798"/>
      <c r="Z111" s="798"/>
      <c r="AA111" s="798"/>
      <c r="AB111" s="798"/>
    </row>
    <row r="112" ht="14.25" customHeight="1" spans="1:28" x14ac:dyDescent="0.25">
      <c r="A112" s="798"/>
      <c r="B112" s="798"/>
      <c r="C112" s="798"/>
      <c r="D112" s="798"/>
      <c r="E112" s="798"/>
      <c r="F112" s="798"/>
      <c r="G112" s="798"/>
      <c r="H112" s="798"/>
      <c r="I112" s="798"/>
      <c r="J112" s="798"/>
      <c r="K112" s="798"/>
      <c r="L112" s="798"/>
      <c r="M112" s="801"/>
      <c r="N112" s="801"/>
      <c r="O112" s="798"/>
      <c r="P112" s="798"/>
      <c r="Q112" s="798"/>
      <c r="R112" s="798"/>
      <c r="S112" s="798"/>
      <c r="T112" s="798"/>
      <c r="U112" s="798"/>
      <c r="V112" s="798"/>
      <c r="W112" s="798"/>
      <c r="X112" s="798"/>
      <c r="Y112" s="798"/>
      <c r="Z112" s="798"/>
      <c r="AA112" s="798"/>
      <c r="AB112" s="798"/>
    </row>
    <row r="113" ht="14.25" customHeight="1" spans="1:28" x14ac:dyDescent="0.25">
      <c r="A113" s="798"/>
      <c r="B113" s="798"/>
      <c r="C113" s="798"/>
      <c r="D113" s="798"/>
      <c r="E113" s="798"/>
      <c r="F113" s="798"/>
      <c r="G113" s="798"/>
      <c r="H113" s="798"/>
      <c r="I113" s="798"/>
      <c r="J113" s="798"/>
      <c r="K113" s="798"/>
      <c r="L113" s="798"/>
      <c r="M113" s="801"/>
      <c r="N113" s="801"/>
      <c r="O113" s="798"/>
      <c r="P113" s="798"/>
      <c r="Q113" s="798"/>
      <c r="R113" s="798"/>
      <c r="S113" s="798"/>
      <c r="T113" s="798"/>
      <c r="U113" s="798"/>
      <c r="V113" s="798"/>
      <c r="W113" s="798"/>
      <c r="X113" s="798"/>
      <c r="Y113" s="798"/>
      <c r="Z113" s="798"/>
      <c r="AA113" s="798"/>
      <c r="AB113" s="798"/>
    </row>
    <row r="114" ht="14.25" customHeight="1" spans="1:28" x14ac:dyDescent="0.25">
      <c r="A114" s="798"/>
      <c r="B114" s="798"/>
      <c r="C114" s="798"/>
      <c r="D114" s="798"/>
      <c r="E114" s="798"/>
      <c r="F114" s="798"/>
      <c r="G114" s="798"/>
      <c r="H114" s="798"/>
      <c r="I114" s="798"/>
      <c r="J114" s="798"/>
      <c r="K114" s="798"/>
      <c r="L114" s="798"/>
      <c r="M114" s="801"/>
      <c r="N114" s="801"/>
      <c r="O114" s="798"/>
      <c r="P114" s="798"/>
      <c r="Q114" s="798"/>
      <c r="R114" s="798"/>
      <c r="S114" s="798"/>
      <c r="T114" s="798"/>
      <c r="U114" s="798"/>
      <c r="V114" s="798"/>
      <c r="W114" s="798"/>
      <c r="X114" s="798"/>
      <c r="Y114" s="798"/>
      <c r="Z114" s="798"/>
      <c r="AA114" s="798"/>
      <c r="AB114" s="798"/>
    </row>
    <row r="115" ht="14.25" customHeight="1" spans="1:28" x14ac:dyDescent="0.25">
      <c r="A115" s="798"/>
      <c r="B115" s="798"/>
      <c r="C115" s="798"/>
      <c r="D115" s="798"/>
      <c r="E115" s="798"/>
      <c r="F115" s="798"/>
      <c r="G115" s="798"/>
      <c r="H115" s="798"/>
      <c r="I115" s="798"/>
      <c r="J115" s="798"/>
      <c r="K115" s="798"/>
      <c r="L115" s="798"/>
      <c r="M115" s="801"/>
      <c r="N115" s="801"/>
      <c r="O115" s="798"/>
      <c r="P115" s="798"/>
      <c r="Q115" s="798"/>
      <c r="R115" s="798"/>
      <c r="S115" s="798"/>
      <c r="T115" s="798"/>
      <c r="U115" s="798"/>
      <c r="V115" s="798"/>
      <c r="W115" s="798"/>
      <c r="X115" s="798"/>
      <c r="Y115" s="798"/>
      <c r="Z115" s="798"/>
      <c r="AA115" s="798"/>
      <c r="AB115" s="798"/>
    </row>
    <row r="116" ht="14.25" customHeight="1" spans="1:28" x14ac:dyDescent="0.25">
      <c r="A116" s="798"/>
      <c r="B116" s="798"/>
      <c r="C116" s="798"/>
      <c r="D116" s="798"/>
      <c r="E116" s="798"/>
      <c r="F116" s="798"/>
      <c r="G116" s="798"/>
      <c r="H116" s="798"/>
      <c r="I116" s="798"/>
      <c r="J116" s="798"/>
      <c r="K116" s="798"/>
      <c r="L116" s="798"/>
      <c r="M116" s="801"/>
      <c r="N116" s="801"/>
      <c r="O116" s="798"/>
      <c r="P116" s="798"/>
      <c r="Q116" s="798"/>
      <c r="R116" s="798"/>
      <c r="S116" s="798"/>
      <c r="T116" s="798"/>
      <c r="U116" s="798"/>
      <c r="V116" s="798"/>
      <c r="W116" s="798"/>
      <c r="X116" s="798"/>
      <c r="Y116" s="798"/>
      <c r="Z116" s="798"/>
      <c r="AA116" s="798"/>
      <c r="AB116" s="798"/>
    </row>
    <row r="117" ht="14.25" customHeight="1" spans="1:28" x14ac:dyDescent="0.25">
      <c r="A117" s="798"/>
      <c r="B117" s="798"/>
      <c r="C117" s="798"/>
      <c r="D117" s="798"/>
      <c r="E117" s="798"/>
      <c r="F117" s="798"/>
      <c r="G117" s="798"/>
      <c r="H117" s="798"/>
      <c r="I117" s="798"/>
      <c r="J117" s="798"/>
      <c r="K117" s="798"/>
      <c r="L117" s="798"/>
      <c r="M117" s="801"/>
      <c r="N117" s="801"/>
      <c r="O117" s="798"/>
      <c r="P117" s="798"/>
      <c r="Q117" s="798"/>
      <c r="R117" s="798"/>
      <c r="S117" s="798"/>
      <c r="T117" s="798"/>
      <c r="U117" s="798"/>
      <c r="V117" s="798"/>
      <c r="W117" s="798"/>
      <c r="X117" s="798"/>
      <c r="Y117" s="798"/>
      <c r="Z117" s="798"/>
      <c r="AA117" s="798"/>
      <c r="AB117" s="798"/>
    </row>
    <row r="118" ht="14.25" customHeight="1" spans="1:28" x14ac:dyDescent="0.25">
      <c r="A118" s="798"/>
      <c r="B118" s="798"/>
      <c r="C118" s="798"/>
      <c r="D118" s="798"/>
      <c r="E118" s="798"/>
      <c r="F118" s="798"/>
      <c r="G118" s="798"/>
      <c r="H118" s="798"/>
      <c r="I118" s="798"/>
      <c r="J118" s="798"/>
      <c r="K118" s="798"/>
      <c r="L118" s="798"/>
      <c r="M118" s="801"/>
      <c r="N118" s="801"/>
      <c r="O118" s="798"/>
      <c r="P118" s="798"/>
      <c r="Q118" s="798"/>
      <c r="R118" s="798"/>
      <c r="S118" s="798"/>
      <c r="T118" s="798"/>
      <c r="U118" s="798"/>
      <c r="V118" s="798"/>
      <c r="W118" s="798"/>
      <c r="X118" s="798"/>
      <c r="Y118" s="798"/>
      <c r="Z118" s="798"/>
      <c r="AA118" s="798"/>
      <c r="AB118" s="798"/>
    </row>
    <row r="119" ht="14.25" customHeight="1" spans="1:28" x14ac:dyDescent="0.25">
      <c r="A119" s="798"/>
      <c r="B119" s="798"/>
      <c r="C119" s="798"/>
      <c r="D119" s="798"/>
      <c r="E119" s="798"/>
      <c r="F119" s="798"/>
      <c r="G119" s="798"/>
      <c r="H119" s="798"/>
      <c r="I119" s="798"/>
      <c r="J119" s="798"/>
      <c r="K119" s="798"/>
      <c r="L119" s="798"/>
      <c r="M119" s="801"/>
      <c r="N119" s="801"/>
      <c r="O119" s="798"/>
      <c r="P119" s="798"/>
      <c r="Q119" s="798"/>
      <c r="R119" s="798"/>
      <c r="S119" s="798"/>
      <c r="T119" s="798"/>
      <c r="U119" s="798"/>
      <c r="V119" s="798"/>
      <c r="W119" s="798"/>
      <c r="X119" s="798"/>
      <c r="Y119" s="798"/>
      <c r="Z119" s="798"/>
      <c r="AA119" s="798"/>
      <c r="AB119" s="798"/>
    </row>
    <row r="120" ht="14.25" customHeight="1" spans="1:28" x14ac:dyDescent="0.25">
      <c r="A120" s="798"/>
      <c r="B120" s="798"/>
      <c r="C120" s="798"/>
      <c r="D120" s="798"/>
      <c r="E120" s="798"/>
      <c r="F120" s="798"/>
      <c r="G120" s="798"/>
      <c r="H120" s="798"/>
      <c r="I120" s="798"/>
      <c r="J120" s="798"/>
      <c r="K120" s="798"/>
      <c r="L120" s="798"/>
      <c r="M120" s="801"/>
      <c r="N120" s="801"/>
      <c r="O120" s="798"/>
      <c r="P120" s="798"/>
      <c r="Q120" s="798"/>
      <c r="R120" s="798"/>
      <c r="S120" s="798"/>
      <c r="T120" s="798"/>
      <c r="U120" s="798"/>
      <c r="V120" s="798"/>
      <c r="W120" s="798"/>
      <c r="X120" s="798"/>
      <c r="Y120" s="798"/>
      <c r="Z120" s="798"/>
      <c r="AA120" s="798"/>
      <c r="AB120" s="798"/>
    </row>
    <row r="121" ht="14.25" customHeight="1" spans="1:28" x14ac:dyDescent="0.25">
      <c r="A121" s="798"/>
      <c r="B121" s="798"/>
      <c r="C121" s="798"/>
      <c r="D121" s="798"/>
      <c r="E121" s="798"/>
      <c r="F121" s="798"/>
      <c r="G121" s="798"/>
      <c r="H121" s="798"/>
      <c r="I121" s="798"/>
      <c r="J121" s="798"/>
      <c r="K121" s="798"/>
      <c r="L121" s="798"/>
      <c r="M121" s="801"/>
      <c r="N121" s="801"/>
      <c r="O121" s="798"/>
      <c r="P121" s="798"/>
      <c r="Q121" s="798"/>
      <c r="R121" s="798"/>
      <c r="S121" s="798"/>
      <c r="T121" s="798"/>
      <c r="U121" s="798"/>
      <c r="V121" s="798"/>
      <c r="W121" s="798"/>
      <c r="X121" s="798"/>
      <c r="Y121" s="798"/>
      <c r="Z121" s="798"/>
      <c r="AA121" s="798"/>
      <c r="AB121" s="798"/>
    </row>
    <row r="122" ht="14.25" customHeight="1" spans="1:28" x14ac:dyDescent="0.25">
      <c r="A122" s="798"/>
      <c r="B122" s="798"/>
      <c r="C122" s="798"/>
      <c r="D122" s="798"/>
      <c r="E122" s="798"/>
      <c r="F122" s="798"/>
      <c r="G122" s="798"/>
      <c r="H122" s="798"/>
      <c r="I122" s="798"/>
      <c r="J122" s="798"/>
      <c r="K122" s="798"/>
      <c r="L122" s="798"/>
      <c r="M122" s="801"/>
      <c r="N122" s="801"/>
      <c r="O122" s="798"/>
      <c r="P122" s="798"/>
      <c r="Q122" s="798"/>
      <c r="R122" s="798"/>
      <c r="S122" s="798"/>
      <c r="T122" s="798"/>
      <c r="U122" s="798"/>
      <c r="V122" s="798"/>
      <c r="W122" s="798"/>
      <c r="X122" s="798"/>
      <c r="Y122" s="798"/>
      <c r="Z122" s="798"/>
      <c r="AA122" s="798"/>
      <c r="AB122" s="798"/>
    </row>
    <row r="123" ht="14.25" customHeight="1" spans="1:28" x14ac:dyDescent="0.25">
      <c r="A123" s="798"/>
      <c r="B123" s="798"/>
      <c r="C123" s="798"/>
      <c r="D123" s="798"/>
      <c r="E123" s="798"/>
      <c r="F123" s="798"/>
      <c r="G123" s="798"/>
      <c r="H123" s="798"/>
      <c r="I123" s="798"/>
      <c r="J123" s="798"/>
      <c r="K123" s="798"/>
      <c r="L123" s="798"/>
      <c r="M123" s="801"/>
      <c r="N123" s="801"/>
      <c r="O123" s="798"/>
      <c r="P123" s="798"/>
      <c r="Q123" s="798"/>
      <c r="R123" s="798"/>
      <c r="S123" s="798"/>
      <c r="T123" s="798"/>
      <c r="U123" s="798"/>
      <c r="V123" s="798"/>
      <c r="W123" s="798"/>
      <c r="X123" s="798"/>
      <c r="Y123" s="798"/>
      <c r="Z123" s="798"/>
      <c r="AA123" s="798"/>
      <c r="AB123" s="798"/>
    </row>
    <row r="124" ht="14.25" customHeight="1" spans="1:28" x14ac:dyDescent="0.25">
      <c r="A124" s="798"/>
      <c r="B124" s="798"/>
      <c r="C124" s="798"/>
      <c r="D124" s="798"/>
      <c r="E124" s="798"/>
      <c r="F124" s="798"/>
      <c r="G124" s="798"/>
      <c r="H124" s="798"/>
      <c r="I124" s="798"/>
      <c r="J124" s="798"/>
      <c r="K124" s="798"/>
      <c r="L124" s="798"/>
      <c r="M124" s="801"/>
      <c r="N124" s="801"/>
      <c r="O124" s="798"/>
      <c r="P124" s="798"/>
      <c r="Q124" s="798"/>
      <c r="R124" s="798"/>
      <c r="S124" s="798"/>
      <c r="T124" s="798"/>
      <c r="U124" s="798"/>
      <c r="V124" s="798"/>
      <c r="W124" s="798"/>
      <c r="X124" s="798"/>
      <c r="Y124" s="798"/>
      <c r="Z124" s="798"/>
      <c r="AA124" s="798"/>
      <c r="AB124" s="798"/>
    </row>
    <row r="125" ht="14.25" customHeight="1" spans="1:28" x14ac:dyDescent="0.25">
      <c r="A125" s="798"/>
      <c r="B125" s="798"/>
      <c r="C125" s="798"/>
      <c r="D125" s="798"/>
      <c r="E125" s="798"/>
      <c r="F125" s="798"/>
      <c r="G125" s="798"/>
      <c r="H125" s="798"/>
      <c r="I125" s="798"/>
      <c r="J125" s="798"/>
      <c r="K125" s="798"/>
      <c r="L125" s="798"/>
      <c r="M125" s="801"/>
      <c r="N125" s="801"/>
      <c r="O125" s="798"/>
      <c r="P125" s="798"/>
      <c r="Q125" s="798"/>
      <c r="R125" s="798"/>
      <c r="S125" s="798"/>
      <c r="T125" s="798"/>
      <c r="U125" s="798"/>
      <c r="V125" s="798"/>
      <c r="W125" s="798"/>
      <c r="X125" s="798"/>
      <c r="Y125" s="798"/>
      <c r="Z125" s="798"/>
      <c r="AA125" s="798"/>
      <c r="AB125" s="798"/>
    </row>
    <row r="126" ht="14.25" customHeight="1" spans="1:28" x14ac:dyDescent="0.25">
      <c r="A126" s="798"/>
      <c r="B126" s="798"/>
      <c r="C126" s="798"/>
      <c r="D126" s="798"/>
      <c r="E126" s="798"/>
      <c r="F126" s="798"/>
      <c r="G126" s="798"/>
      <c r="H126" s="798"/>
      <c r="I126" s="798"/>
      <c r="J126" s="798"/>
      <c r="K126" s="798"/>
      <c r="L126" s="798"/>
      <c r="M126" s="801"/>
      <c r="N126" s="801"/>
      <c r="O126" s="798"/>
      <c r="P126" s="798"/>
      <c r="Q126" s="798"/>
      <c r="R126" s="798"/>
      <c r="S126" s="798"/>
      <c r="T126" s="798"/>
      <c r="U126" s="798"/>
      <c r="V126" s="798"/>
      <c r="W126" s="798"/>
      <c r="X126" s="798"/>
      <c r="Y126" s="798"/>
      <c r="Z126" s="798"/>
      <c r="AA126" s="798"/>
      <c r="AB126" s="798"/>
    </row>
    <row r="127" ht="14.25" customHeight="1" spans="1:28" x14ac:dyDescent="0.25">
      <c r="A127" s="798"/>
      <c r="B127" s="798"/>
      <c r="C127" s="798"/>
      <c r="D127" s="798"/>
      <c r="E127" s="798"/>
      <c r="F127" s="798"/>
      <c r="G127" s="798"/>
      <c r="H127" s="798"/>
      <c r="I127" s="798"/>
      <c r="J127" s="798"/>
      <c r="K127" s="798"/>
      <c r="L127" s="798"/>
      <c r="M127" s="801"/>
      <c r="N127" s="801"/>
      <c r="O127" s="798"/>
      <c r="P127" s="798"/>
      <c r="Q127" s="798"/>
      <c r="R127" s="798"/>
      <c r="S127" s="798"/>
      <c r="T127" s="798"/>
      <c r="U127" s="798"/>
      <c r="V127" s="798"/>
      <c r="W127" s="798"/>
      <c r="X127" s="798"/>
      <c r="Y127" s="798"/>
      <c r="Z127" s="798"/>
      <c r="AA127" s="798"/>
      <c r="AB127" s="798"/>
    </row>
    <row r="128" ht="14.25" customHeight="1" spans="1:28" x14ac:dyDescent="0.25">
      <c r="A128" s="798"/>
      <c r="B128" s="798"/>
      <c r="C128" s="798"/>
      <c r="D128" s="798"/>
      <c r="E128" s="798"/>
      <c r="F128" s="798"/>
      <c r="G128" s="798"/>
      <c r="H128" s="798"/>
      <c r="I128" s="798"/>
      <c r="J128" s="798"/>
      <c r="K128" s="798"/>
      <c r="L128" s="798"/>
      <c r="M128" s="801"/>
      <c r="N128" s="801"/>
      <c r="O128" s="798"/>
      <c r="P128" s="798"/>
      <c r="Q128" s="798"/>
      <c r="R128" s="798"/>
      <c r="S128" s="798"/>
      <c r="T128" s="798"/>
      <c r="U128" s="798"/>
      <c r="V128" s="798"/>
      <c r="W128" s="798"/>
      <c r="X128" s="798"/>
      <c r="Y128" s="798"/>
      <c r="Z128" s="798"/>
      <c r="AA128" s="798"/>
      <c r="AB128" s="798"/>
    </row>
    <row r="129" ht="14.25" customHeight="1" spans="1:28" x14ac:dyDescent="0.25">
      <c r="A129" s="798"/>
      <c r="B129" s="798"/>
      <c r="C129" s="798"/>
      <c r="D129" s="798"/>
      <c r="E129" s="798"/>
      <c r="F129" s="798"/>
      <c r="G129" s="798"/>
      <c r="H129" s="798"/>
      <c r="I129" s="798"/>
      <c r="J129" s="798"/>
      <c r="K129" s="798"/>
      <c r="L129" s="798"/>
      <c r="M129" s="801"/>
      <c r="N129" s="801"/>
      <c r="O129" s="798"/>
      <c r="P129" s="798"/>
      <c r="Q129" s="798"/>
      <c r="R129" s="798"/>
      <c r="S129" s="798"/>
      <c r="T129" s="798"/>
      <c r="U129" s="798"/>
      <c r="V129" s="798"/>
      <c r="W129" s="798"/>
      <c r="X129" s="798"/>
      <c r="Y129" s="798"/>
      <c r="Z129" s="798"/>
      <c r="AA129" s="798"/>
      <c r="AB129" s="798"/>
    </row>
    <row r="130" ht="14.25" customHeight="1" spans="1:28" x14ac:dyDescent="0.25">
      <c r="A130" s="798"/>
      <c r="B130" s="798"/>
      <c r="C130" s="798"/>
      <c r="D130" s="798"/>
      <c r="E130" s="798"/>
      <c r="F130" s="798"/>
      <c r="G130" s="798"/>
      <c r="H130" s="798"/>
      <c r="I130" s="798"/>
      <c r="J130" s="798"/>
      <c r="K130" s="798"/>
      <c r="L130" s="798"/>
      <c r="M130" s="801"/>
      <c r="N130" s="801"/>
      <c r="O130" s="798"/>
      <c r="P130" s="798"/>
      <c r="Q130" s="798"/>
      <c r="R130" s="798"/>
      <c r="S130" s="798"/>
      <c r="T130" s="798"/>
      <c r="U130" s="798"/>
      <c r="V130" s="798"/>
      <c r="W130" s="798"/>
      <c r="X130" s="798"/>
      <c r="Y130" s="798"/>
      <c r="Z130" s="798"/>
      <c r="AA130" s="798"/>
      <c r="AB130" s="798"/>
    </row>
    <row r="131" ht="14.25" customHeight="1" spans="1:28" x14ac:dyDescent="0.25">
      <c r="A131" s="798"/>
      <c r="B131" s="798"/>
      <c r="C131" s="798"/>
      <c r="D131" s="798"/>
      <c r="E131" s="798"/>
      <c r="F131" s="798"/>
      <c r="G131" s="798"/>
      <c r="H131" s="798"/>
      <c r="I131" s="798"/>
      <c r="J131" s="798"/>
      <c r="K131" s="798"/>
      <c r="L131" s="798"/>
      <c r="M131" s="801"/>
      <c r="N131" s="801"/>
      <c r="O131" s="798"/>
      <c r="P131" s="798"/>
      <c r="Q131" s="798"/>
      <c r="R131" s="798"/>
      <c r="S131" s="798"/>
      <c r="T131" s="798"/>
      <c r="U131" s="798"/>
      <c r="V131" s="798"/>
      <c r="W131" s="798"/>
      <c r="X131" s="798"/>
      <c r="Y131" s="798"/>
      <c r="Z131" s="798"/>
      <c r="AA131" s="798"/>
      <c r="AB131" s="798"/>
    </row>
    <row r="132" ht="14.25" customHeight="1" spans="1:28" x14ac:dyDescent="0.25">
      <c r="A132" s="798"/>
      <c r="B132" s="798"/>
      <c r="C132" s="798"/>
      <c r="D132" s="798"/>
      <c r="E132" s="798"/>
      <c r="F132" s="798"/>
      <c r="G132" s="798"/>
      <c r="H132" s="798"/>
      <c r="I132" s="798"/>
      <c r="J132" s="798"/>
      <c r="K132" s="798"/>
      <c r="L132" s="798"/>
      <c r="M132" s="801"/>
      <c r="N132" s="801"/>
      <c r="O132" s="798"/>
      <c r="P132" s="798"/>
      <c r="Q132" s="798"/>
      <c r="R132" s="798"/>
      <c r="S132" s="798"/>
      <c r="T132" s="798"/>
      <c r="U132" s="798"/>
      <c r="V132" s="798"/>
      <c r="W132" s="798"/>
      <c r="X132" s="798"/>
      <c r="Y132" s="798"/>
      <c r="Z132" s="798"/>
      <c r="AA132" s="798"/>
      <c r="AB132" s="798"/>
    </row>
    <row r="133" ht="14.25" customHeight="1" spans="1:28" x14ac:dyDescent="0.25">
      <c r="A133" s="798"/>
      <c r="B133" s="798"/>
      <c r="C133" s="798"/>
      <c r="D133" s="798"/>
      <c r="E133" s="798"/>
      <c r="F133" s="798"/>
      <c r="G133" s="798"/>
      <c r="H133" s="798"/>
      <c r="I133" s="798"/>
      <c r="J133" s="798"/>
      <c r="K133" s="798"/>
      <c r="L133" s="798"/>
      <c r="M133" s="801"/>
      <c r="N133" s="801"/>
      <c r="O133" s="798"/>
      <c r="P133" s="798"/>
      <c r="Q133" s="798"/>
      <c r="R133" s="798"/>
      <c r="S133" s="798"/>
      <c r="T133" s="798"/>
      <c r="U133" s="798"/>
      <c r="V133" s="798"/>
      <c r="W133" s="798"/>
      <c r="X133" s="798"/>
      <c r="Y133" s="798"/>
      <c r="Z133" s="798"/>
      <c r="AA133" s="798"/>
      <c r="AB133" s="798"/>
    </row>
    <row r="134" ht="14.25" customHeight="1" spans="1:28" x14ac:dyDescent="0.25">
      <c r="A134" s="798"/>
      <c r="B134" s="798"/>
      <c r="C134" s="798"/>
      <c r="D134" s="798"/>
      <c r="E134" s="798"/>
      <c r="F134" s="798"/>
      <c r="G134" s="798"/>
      <c r="H134" s="798"/>
      <c r="I134" s="798"/>
      <c r="J134" s="798"/>
      <c r="K134" s="798"/>
      <c r="L134" s="798"/>
      <c r="M134" s="801"/>
      <c r="N134" s="801"/>
      <c r="O134" s="798"/>
      <c r="P134" s="798"/>
      <c r="Q134" s="798"/>
      <c r="R134" s="798"/>
      <c r="S134" s="798"/>
      <c r="T134" s="798"/>
      <c r="U134" s="798"/>
      <c r="V134" s="798"/>
      <c r="W134" s="798"/>
      <c r="X134" s="798"/>
      <c r="Y134" s="798"/>
      <c r="Z134" s="798"/>
      <c r="AA134" s="798"/>
      <c r="AB134" s="798"/>
    </row>
    <row r="135" ht="14.25" customHeight="1" spans="1:28" x14ac:dyDescent="0.25">
      <c r="A135" s="798"/>
      <c r="B135" s="798"/>
      <c r="C135" s="798"/>
      <c r="D135" s="798"/>
      <c r="E135" s="798"/>
      <c r="F135" s="798"/>
      <c r="G135" s="798"/>
      <c r="H135" s="798"/>
      <c r="I135" s="798"/>
      <c r="J135" s="798"/>
      <c r="K135" s="798"/>
      <c r="L135" s="798"/>
      <c r="M135" s="801"/>
      <c r="N135" s="801"/>
      <c r="O135" s="798"/>
      <c r="P135" s="798"/>
      <c r="Q135" s="798"/>
      <c r="R135" s="798"/>
      <c r="S135" s="798"/>
      <c r="T135" s="798"/>
      <c r="U135" s="798"/>
      <c r="V135" s="798"/>
      <c r="W135" s="798"/>
      <c r="X135" s="798"/>
      <c r="Y135" s="798"/>
      <c r="Z135" s="798"/>
      <c r="AA135" s="798"/>
      <c r="AB135" s="798"/>
    </row>
    <row r="136" ht="14.25" customHeight="1" spans="1:28" x14ac:dyDescent="0.25">
      <c r="A136" s="798"/>
      <c r="B136" s="798"/>
      <c r="C136" s="798"/>
      <c r="D136" s="798"/>
      <c r="E136" s="798"/>
      <c r="F136" s="798"/>
      <c r="G136" s="798"/>
      <c r="H136" s="798"/>
      <c r="I136" s="798"/>
      <c r="J136" s="798"/>
      <c r="K136" s="798"/>
      <c r="L136" s="798"/>
      <c r="M136" s="801"/>
      <c r="N136" s="801"/>
      <c r="O136" s="798"/>
      <c r="P136" s="798"/>
      <c r="Q136" s="798"/>
      <c r="R136" s="798"/>
      <c r="S136" s="798"/>
      <c r="T136" s="798"/>
      <c r="U136" s="798"/>
      <c r="V136" s="798"/>
      <c r="W136" s="798"/>
      <c r="X136" s="798"/>
      <c r="Y136" s="798"/>
      <c r="Z136" s="798"/>
      <c r="AA136" s="798"/>
      <c r="AB136" s="798"/>
    </row>
    <row r="137" ht="14.25" customHeight="1" spans="1:28" x14ac:dyDescent="0.25">
      <c r="A137" s="798"/>
      <c r="B137" s="798"/>
      <c r="C137" s="798"/>
      <c r="D137" s="798"/>
      <c r="E137" s="798"/>
      <c r="F137" s="798"/>
      <c r="G137" s="798"/>
      <c r="H137" s="798"/>
      <c r="I137" s="798"/>
      <c r="J137" s="798"/>
      <c r="K137" s="798"/>
      <c r="L137" s="798"/>
      <c r="M137" s="801"/>
      <c r="N137" s="801"/>
      <c r="O137" s="798"/>
      <c r="P137" s="798"/>
      <c r="Q137" s="798"/>
      <c r="R137" s="798"/>
      <c r="S137" s="798"/>
      <c r="T137" s="798"/>
      <c r="U137" s="798"/>
      <c r="V137" s="798"/>
      <c r="W137" s="798"/>
      <c r="X137" s="798"/>
      <c r="Y137" s="798"/>
      <c r="Z137" s="798"/>
      <c r="AA137" s="798"/>
      <c r="AB137" s="798"/>
    </row>
    <row r="138" ht="14.25" customHeight="1" spans="1:28" x14ac:dyDescent="0.25">
      <c r="A138" s="798"/>
      <c r="B138" s="798"/>
      <c r="C138" s="798"/>
      <c r="D138" s="798"/>
      <c r="E138" s="798"/>
      <c r="F138" s="798"/>
      <c r="G138" s="798"/>
      <c r="H138" s="798"/>
      <c r="I138" s="798"/>
      <c r="J138" s="798"/>
      <c r="K138" s="798"/>
      <c r="L138" s="798"/>
      <c r="M138" s="801"/>
      <c r="N138" s="801"/>
      <c r="O138" s="798"/>
      <c r="P138" s="798"/>
      <c r="Q138" s="798"/>
      <c r="R138" s="798"/>
      <c r="S138" s="798"/>
      <c r="T138" s="798"/>
      <c r="U138" s="798"/>
      <c r="V138" s="798"/>
      <c r="W138" s="798"/>
      <c r="X138" s="798"/>
      <c r="Y138" s="798"/>
      <c r="Z138" s="798"/>
      <c r="AA138" s="798"/>
      <c r="AB138" s="798"/>
    </row>
    <row r="139" ht="14.25" customHeight="1" spans="1:28" x14ac:dyDescent="0.25">
      <c r="A139" s="798"/>
      <c r="B139" s="798"/>
      <c r="C139" s="798"/>
      <c r="D139" s="798"/>
      <c r="E139" s="798"/>
      <c r="F139" s="798"/>
      <c r="G139" s="798"/>
      <c r="H139" s="798"/>
      <c r="I139" s="798"/>
      <c r="J139" s="798"/>
      <c r="K139" s="798"/>
      <c r="L139" s="798"/>
      <c r="M139" s="801"/>
      <c r="N139" s="801"/>
      <c r="O139" s="798"/>
      <c r="P139" s="798"/>
      <c r="Q139" s="798"/>
      <c r="R139" s="798"/>
      <c r="S139" s="798"/>
      <c r="T139" s="798"/>
      <c r="U139" s="798"/>
      <c r="V139" s="798"/>
      <c r="W139" s="798"/>
      <c r="X139" s="798"/>
      <c r="Y139" s="798"/>
      <c r="Z139" s="798"/>
      <c r="AA139" s="798"/>
      <c r="AB139" s="798"/>
    </row>
    <row r="140" ht="14.25" customHeight="1" spans="1:28" x14ac:dyDescent="0.25">
      <c r="A140" s="798"/>
      <c r="B140" s="798"/>
      <c r="C140" s="798"/>
      <c r="D140" s="798"/>
      <c r="E140" s="798"/>
      <c r="F140" s="798"/>
      <c r="G140" s="798"/>
      <c r="H140" s="798"/>
      <c r="I140" s="798"/>
      <c r="J140" s="798"/>
      <c r="K140" s="798"/>
      <c r="L140" s="798"/>
      <c r="M140" s="801"/>
      <c r="N140" s="801"/>
      <c r="O140" s="798"/>
      <c r="P140" s="798"/>
      <c r="Q140" s="798"/>
      <c r="R140" s="798"/>
      <c r="S140" s="798"/>
      <c r="T140" s="798"/>
      <c r="U140" s="798"/>
      <c r="V140" s="798"/>
      <c r="W140" s="798"/>
      <c r="X140" s="798"/>
      <c r="Y140" s="798"/>
      <c r="Z140" s="798"/>
      <c r="AA140" s="798"/>
      <c r="AB140" s="798"/>
    </row>
    <row r="141" ht="14.25" customHeight="1" spans="1:28" x14ac:dyDescent="0.25">
      <c r="A141" s="798"/>
      <c r="B141" s="798"/>
      <c r="C141" s="798"/>
      <c r="D141" s="798"/>
      <c r="E141" s="798"/>
      <c r="F141" s="798"/>
      <c r="G141" s="798"/>
      <c r="H141" s="798"/>
      <c r="I141" s="798"/>
      <c r="J141" s="798"/>
      <c r="K141" s="798"/>
      <c r="L141" s="798"/>
      <c r="M141" s="801"/>
      <c r="N141" s="801"/>
      <c r="O141" s="798"/>
      <c r="P141" s="798"/>
      <c r="Q141" s="798"/>
      <c r="R141" s="798"/>
      <c r="S141" s="798"/>
      <c r="T141" s="798"/>
      <c r="U141" s="798"/>
      <c r="V141" s="798"/>
      <c r="W141" s="798"/>
      <c r="X141" s="798"/>
      <c r="Y141" s="798"/>
      <c r="Z141" s="798"/>
      <c r="AA141" s="798"/>
      <c r="AB141" s="798"/>
    </row>
    <row r="142" ht="14.25" customHeight="1" spans="1:28" x14ac:dyDescent="0.25">
      <c r="A142" s="798"/>
      <c r="B142" s="798"/>
      <c r="C142" s="798"/>
      <c r="D142" s="798"/>
      <c r="E142" s="798"/>
      <c r="F142" s="798"/>
      <c r="G142" s="798"/>
      <c r="H142" s="798"/>
      <c r="I142" s="798"/>
      <c r="J142" s="798"/>
      <c r="K142" s="798"/>
      <c r="L142" s="798"/>
      <c r="M142" s="801"/>
      <c r="N142" s="801"/>
      <c r="O142" s="798"/>
      <c r="P142" s="798"/>
      <c r="Q142" s="798"/>
      <c r="R142" s="798"/>
      <c r="S142" s="798"/>
      <c r="T142" s="798"/>
      <c r="U142" s="798"/>
      <c r="V142" s="798"/>
      <c r="W142" s="798"/>
      <c r="X142" s="798"/>
      <c r="Y142" s="798"/>
      <c r="Z142" s="798"/>
      <c r="AA142" s="798"/>
      <c r="AB142" s="798"/>
    </row>
    <row r="143" ht="14.25" customHeight="1" spans="1:28" x14ac:dyDescent="0.25">
      <c r="A143" s="798"/>
      <c r="B143" s="798"/>
      <c r="C143" s="798"/>
      <c r="D143" s="798"/>
      <c r="E143" s="798"/>
      <c r="F143" s="798"/>
      <c r="G143" s="798"/>
      <c r="H143" s="798"/>
      <c r="I143" s="798"/>
      <c r="J143" s="798"/>
      <c r="K143" s="798"/>
      <c r="L143" s="798"/>
      <c r="M143" s="801"/>
      <c r="N143" s="801"/>
      <c r="O143" s="798"/>
      <c r="P143" s="798"/>
      <c r="Q143" s="798"/>
      <c r="R143" s="798"/>
      <c r="S143" s="798"/>
      <c r="T143" s="798"/>
      <c r="U143" s="798"/>
      <c r="V143" s="798"/>
      <c r="W143" s="798"/>
      <c r="X143" s="798"/>
      <c r="Y143" s="798"/>
      <c r="Z143" s="798"/>
      <c r="AA143" s="798"/>
      <c r="AB143" s="798"/>
    </row>
    <row r="144" ht="14.25" customHeight="1" spans="1:28" x14ac:dyDescent="0.25">
      <c r="A144" s="798"/>
      <c r="B144" s="798"/>
      <c r="C144" s="798"/>
      <c r="D144" s="798"/>
      <c r="E144" s="798"/>
      <c r="F144" s="798"/>
      <c r="G144" s="798"/>
      <c r="H144" s="798"/>
      <c r="I144" s="798"/>
      <c r="J144" s="798"/>
      <c r="K144" s="798"/>
      <c r="L144" s="798"/>
      <c r="M144" s="801"/>
      <c r="N144" s="801"/>
      <c r="O144" s="798"/>
      <c r="P144" s="798"/>
      <c r="Q144" s="798"/>
      <c r="R144" s="798"/>
      <c r="S144" s="798"/>
      <c r="T144" s="798"/>
      <c r="U144" s="798"/>
      <c r="V144" s="798"/>
      <c r="W144" s="798"/>
      <c r="X144" s="798"/>
      <c r="Y144" s="798"/>
      <c r="Z144" s="798"/>
      <c r="AA144" s="798"/>
      <c r="AB144" s="798"/>
    </row>
    <row r="145" ht="14.25" customHeight="1" spans="1:28" x14ac:dyDescent="0.25">
      <c r="A145" s="798"/>
      <c r="B145" s="798"/>
      <c r="C145" s="798"/>
      <c r="D145" s="798"/>
      <c r="E145" s="798"/>
      <c r="F145" s="798"/>
      <c r="G145" s="798"/>
      <c r="H145" s="798"/>
      <c r="I145" s="798"/>
      <c r="J145" s="798"/>
      <c r="K145" s="798"/>
      <c r="L145" s="798"/>
      <c r="M145" s="801"/>
      <c r="N145" s="801"/>
      <c r="O145" s="798"/>
      <c r="P145" s="798"/>
      <c r="Q145" s="798"/>
      <c r="R145" s="798"/>
      <c r="S145" s="798"/>
      <c r="T145" s="798"/>
      <c r="U145" s="798"/>
      <c r="V145" s="798"/>
      <c r="W145" s="798"/>
      <c r="X145" s="798"/>
      <c r="Y145" s="798"/>
      <c r="Z145" s="798"/>
      <c r="AA145" s="798"/>
      <c r="AB145" s="798"/>
    </row>
    <row r="146" ht="14.25" customHeight="1" spans="1:28" x14ac:dyDescent="0.25">
      <c r="A146" s="798"/>
      <c r="B146" s="798"/>
      <c r="C146" s="798"/>
      <c r="D146" s="798"/>
      <c r="E146" s="798"/>
      <c r="F146" s="798"/>
      <c r="G146" s="798"/>
      <c r="H146" s="798"/>
      <c r="I146" s="798"/>
      <c r="J146" s="798"/>
      <c r="K146" s="798"/>
      <c r="L146" s="798"/>
      <c r="M146" s="801"/>
      <c r="N146" s="801"/>
      <c r="O146" s="798"/>
      <c r="P146" s="798"/>
      <c r="Q146" s="798"/>
      <c r="R146" s="798"/>
      <c r="S146" s="798"/>
      <c r="T146" s="798"/>
      <c r="U146" s="798"/>
      <c r="V146" s="798"/>
      <c r="W146" s="798"/>
      <c r="X146" s="798"/>
      <c r="Y146" s="798"/>
      <c r="Z146" s="798"/>
      <c r="AA146" s="798"/>
      <c r="AB146" s="798"/>
    </row>
    <row r="147" ht="14.25" customHeight="1" spans="1:28" x14ac:dyDescent="0.25">
      <c r="A147" s="798"/>
      <c r="B147" s="798"/>
      <c r="C147" s="798"/>
      <c r="D147" s="798"/>
      <c r="E147" s="798"/>
      <c r="F147" s="798"/>
      <c r="G147" s="798"/>
      <c r="H147" s="798"/>
      <c r="I147" s="798"/>
      <c r="J147" s="798"/>
      <c r="K147" s="798"/>
      <c r="L147" s="798"/>
      <c r="M147" s="801"/>
      <c r="N147" s="801"/>
      <c r="O147" s="798"/>
      <c r="P147" s="798"/>
      <c r="Q147" s="798"/>
      <c r="R147" s="798"/>
      <c r="S147" s="798"/>
      <c r="T147" s="798"/>
      <c r="U147" s="798"/>
      <c r="V147" s="798"/>
      <c r="W147" s="798"/>
      <c r="X147" s="798"/>
      <c r="Y147" s="798"/>
      <c r="Z147" s="798"/>
      <c r="AA147" s="798"/>
      <c r="AB147" s="798"/>
    </row>
    <row r="148" ht="14.25" customHeight="1" spans="1:28" x14ac:dyDescent="0.25">
      <c r="A148" s="798"/>
      <c r="B148" s="798"/>
      <c r="C148" s="798"/>
      <c r="D148" s="798"/>
      <c r="E148" s="798"/>
      <c r="F148" s="798"/>
      <c r="G148" s="798"/>
      <c r="H148" s="798"/>
      <c r="I148" s="798"/>
      <c r="J148" s="798"/>
      <c r="K148" s="798"/>
      <c r="L148" s="798"/>
      <c r="M148" s="801"/>
      <c r="N148" s="801"/>
      <c r="O148" s="798"/>
      <c r="P148" s="798"/>
      <c r="Q148" s="798"/>
      <c r="R148" s="798"/>
      <c r="S148" s="798"/>
      <c r="T148" s="798"/>
      <c r="U148" s="798"/>
      <c r="V148" s="798"/>
      <c r="W148" s="798"/>
      <c r="X148" s="798"/>
      <c r="Y148" s="798"/>
      <c r="Z148" s="798"/>
      <c r="AA148" s="798"/>
      <c r="AB148" s="798"/>
    </row>
    <row r="149" ht="14.25" customHeight="1" spans="1:28" x14ac:dyDescent="0.25">
      <c r="A149" s="798"/>
      <c r="B149" s="798"/>
      <c r="C149" s="798"/>
      <c r="D149" s="798"/>
      <c r="E149" s="798"/>
      <c r="F149" s="798"/>
      <c r="G149" s="798"/>
      <c r="H149" s="798"/>
      <c r="I149" s="798"/>
      <c r="J149" s="798"/>
      <c r="K149" s="798"/>
      <c r="L149" s="798"/>
      <c r="M149" s="801"/>
      <c r="N149" s="801"/>
      <c r="O149" s="798"/>
      <c r="P149" s="798"/>
      <c r="Q149" s="798"/>
      <c r="R149" s="798"/>
      <c r="S149" s="798"/>
      <c r="T149" s="798"/>
      <c r="U149" s="798"/>
      <c r="V149" s="798"/>
      <c r="W149" s="798"/>
      <c r="X149" s="798"/>
      <c r="Y149" s="798"/>
      <c r="Z149" s="798"/>
      <c r="AA149" s="798"/>
      <c r="AB149" s="798"/>
    </row>
    <row r="150" ht="14.25" customHeight="1" spans="1:28" x14ac:dyDescent="0.25">
      <c r="A150" s="798"/>
      <c r="B150" s="798"/>
      <c r="C150" s="798"/>
      <c r="D150" s="798"/>
      <c r="E150" s="798"/>
      <c r="F150" s="798"/>
      <c r="G150" s="798"/>
      <c r="H150" s="798"/>
      <c r="I150" s="798"/>
      <c r="J150" s="798"/>
      <c r="K150" s="798"/>
      <c r="L150" s="798"/>
      <c r="M150" s="801"/>
      <c r="N150" s="801"/>
      <c r="O150" s="798"/>
      <c r="P150" s="798"/>
      <c r="Q150" s="798"/>
      <c r="R150" s="798"/>
      <c r="S150" s="798"/>
      <c r="T150" s="798"/>
      <c r="U150" s="798"/>
      <c r="V150" s="798"/>
      <c r="W150" s="798"/>
      <c r="X150" s="798"/>
      <c r="Y150" s="798"/>
      <c r="Z150" s="798"/>
      <c r="AA150" s="798"/>
      <c r="AB150" s="798"/>
    </row>
    <row r="151" ht="14.25" customHeight="1" spans="1:28" x14ac:dyDescent="0.25">
      <c r="A151" s="798"/>
      <c r="B151" s="798"/>
      <c r="C151" s="798"/>
      <c r="D151" s="798"/>
      <c r="E151" s="798"/>
      <c r="F151" s="798"/>
      <c r="G151" s="798"/>
      <c r="H151" s="798"/>
      <c r="I151" s="798"/>
      <c r="J151" s="798"/>
      <c r="K151" s="798"/>
      <c r="L151" s="798"/>
      <c r="M151" s="801"/>
      <c r="N151" s="801"/>
      <c r="O151" s="798"/>
      <c r="P151" s="798"/>
      <c r="Q151" s="798"/>
      <c r="R151" s="798"/>
      <c r="S151" s="798"/>
      <c r="T151" s="798"/>
      <c r="U151" s="798"/>
      <c r="V151" s="798"/>
      <c r="W151" s="798"/>
      <c r="X151" s="798"/>
      <c r="Y151" s="798"/>
      <c r="Z151" s="798"/>
      <c r="AA151" s="798"/>
      <c r="AB151" s="798"/>
    </row>
    <row r="152" ht="14.25" customHeight="1" spans="1:28" x14ac:dyDescent="0.25">
      <c r="A152" s="798"/>
      <c r="B152" s="798"/>
      <c r="C152" s="798"/>
      <c r="D152" s="798"/>
      <c r="E152" s="798"/>
      <c r="F152" s="798"/>
      <c r="G152" s="798"/>
      <c r="H152" s="798"/>
      <c r="I152" s="798"/>
      <c r="J152" s="798"/>
      <c r="K152" s="798"/>
      <c r="L152" s="798"/>
      <c r="M152" s="801"/>
      <c r="N152" s="801"/>
      <c r="O152" s="798"/>
      <c r="P152" s="798"/>
      <c r="Q152" s="798"/>
      <c r="R152" s="798"/>
      <c r="S152" s="798"/>
      <c r="T152" s="798"/>
      <c r="U152" s="798"/>
      <c r="V152" s="798"/>
      <c r="W152" s="798"/>
      <c r="X152" s="798"/>
      <c r="Y152" s="798"/>
      <c r="Z152" s="798"/>
      <c r="AA152" s="798"/>
      <c r="AB152" s="798"/>
    </row>
    <row r="153" ht="14.25" customHeight="1" spans="1:28" x14ac:dyDescent="0.25">
      <c r="A153" s="798"/>
      <c r="B153" s="798"/>
      <c r="C153" s="798"/>
      <c r="D153" s="798"/>
      <c r="E153" s="798"/>
      <c r="F153" s="798"/>
      <c r="G153" s="798"/>
      <c r="H153" s="798"/>
      <c r="I153" s="798"/>
      <c r="J153" s="798"/>
      <c r="K153" s="798"/>
      <c r="L153" s="798"/>
      <c r="M153" s="801"/>
      <c r="N153" s="801"/>
      <c r="O153" s="798"/>
      <c r="P153" s="798"/>
      <c r="Q153" s="798"/>
      <c r="R153" s="798"/>
      <c r="S153" s="798"/>
      <c r="T153" s="798"/>
      <c r="U153" s="798"/>
      <c r="V153" s="798"/>
      <c r="W153" s="798"/>
      <c r="X153" s="798"/>
      <c r="Y153" s="798"/>
      <c r="Z153" s="798"/>
      <c r="AA153" s="798"/>
      <c r="AB153" s="798"/>
    </row>
    <row r="154" ht="14.25" customHeight="1" spans="1:28" x14ac:dyDescent="0.25">
      <c r="A154" s="798"/>
      <c r="B154" s="798"/>
      <c r="C154" s="798"/>
      <c r="D154" s="798"/>
      <c r="E154" s="798"/>
      <c r="F154" s="798"/>
      <c r="G154" s="798"/>
      <c r="H154" s="798"/>
      <c r="I154" s="798"/>
      <c r="J154" s="798"/>
      <c r="K154" s="798"/>
      <c r="L154" s="798"/>
      <c r="M154" s="801"/>
      <c r="N154" s="801"/>
      <c r="O154" s="798"/>
      <c r="P154" s="798"/>
      <c r="Q154" s="798"/>
      <c r="R154" s="798"/>
      <c r="S154" s="798"/>
      <c r="T154" s="798"/>
      <c r="U154" s="798"/>
      <c r="V154" s="798"/>
      <c r="W154" s="798"/>
      <c r="X154" s="798"/>
      <c r="Y154" s="798"/>
      <c r="Z154" s="798"/>
      <c r="AA154" s="798"/>
      <c r="AB154" s="798"/>
    </row>
    <row r="155" ht="14.25" customHeight="1" spans="1:28" x14ac:dyDescent="0.25">
      <c r="A155" s="798"/>
      <c r="B155" s="798"/>
      <c r="C155" s="798"/>
      <c r="D155" s="798"/>
      <c r="E155" s="798"/>
      <c r="F155" s="798"/>
      <c r="G155" s="798"/>
      <c r="H155" s="798"/>
      <c r="I155" s="798"/>
      <c r="J155" s="798"/>
      <c r="K155" s="798"/>
      <c r="L155" s="798"/>
      <c r="M155" s="801"/>
      <c r="N155" s="801"/>
      <c r="O155" s="798"/>
      <c r="P155" s="798"/>
      <c r="Q155" s="798"/>
      <c r="R155" s="798"/>
      <c r="S155" s="798"/>
      <c r="T155" s="798"/>
      <c r="U155" s="798"/>
      <c r="V155" s="798"/>
      <c r="W155" s="798"/>
      <c r="X155" s="798"/>
      <c r="Y155" s="798"/>
      <c r="Z155" s="798"/>
      <c r="AA155" s="798"/>
      <c r="AB155" s="798"/>
    </row>
    <row r="156" ht="14.25" customHeight="1" spans="1:28" x14ac:dyDescent="0.25">
      <c r="A156" s="798"/>
      <c r="B156" s="798"/>
      <c r="C156" s="798"/>
      <c r="D156" s="798"/>
      <c r="E156" s="798"/>
      <c r="F156" s="798"/>
      <c r="G156" s="798"/>
      <c r="H156" s="798"/>
      <c r="I156" s="798"/>
      <c r="J156" s="798"/>
      <c r="K156" s="798"/>
      <c r="L156" s="798"/>
      <c r="M156" s="801"/>
      <c r="N156" s="801"/>
      <c r="O156" s="798"/>
      <c r="P156" s="798"/>
      <c r="Q156" s="798"/>
      <c r="R156" s="798"/>
      <c r="S156" s="798"/>
      <c r="T156" s="798"/>
      <c r="U156" s="798"/>
      <c r="V156" s="798"/>
      <c r="W156" s="798"/>
      <c r="X156" s="798"/>
      <c r="Y156" s="798"/>
      <c r="Z156" s="798"/>
      <c r="AA156" s="798"/>
      <c r="AB156" s="798"/>
    </row>
    <row r="157" ht="14.25" customHeight="1" spans="1:28" x14ac:dyDescent="0.25">
      <c r="A157" s="798"/>
      <c r="B157" s="798"/>
      <c r="C157" s="798"/>
      <c r="D157" s="798"/>
      <c r="E157" s="798"/>
      <c r="F157" s="798"/>
      <c r="G157" s="798"/>
      <c r="H157" s="798"/>
      <c r="I157" s="798"/>
      <c r="J157" s="798"/>
      <c r="K157" s="798"/>
      <c r="L157" s="798"/>
      <c r="M157" s="801"/>
      <c r="N157" s="801"/>
      <c r="O157" s="798"/>
      <c r="P157" s="798"/>
      <c r="Q157" s="798"/>
      <c r="R157" s="798"/>
      <c r="S157" s="798"/>
      <c r="T157" s="798"/>
      <c r="U157" s="798"/>
      <c r="V157" s="798"/>
      <c r="W157" s="798"/>
      <c r="X157" s="798"/>
      <c r="Y157" s="798"/>
      <c r="Z157" s="798"/>
      <c r="AA157" s="798"/>
      <c r="AB157" s="798"/>
    </row>
    <row r="158" ht="14.25" customHeight="1" spans="1:28" x14ac:dyDescent="0.25">
      <c r="A158" s="798"/>
      <c r="B158" s="798"/>
      <c r="C158" s="798"/>
      <c r="D158" s="798"/>
      <c r="E158" s="798"/>
      <c r="F158" s="798"/>
      <c r="G158" s="798"/>
      <c r="H158" s="798"/>
      <c r="I158" s="798"/>
      <c r="J158" s="798"/>
      <c r="K158" s="798"/>
      <c r="L158" s="798"/>
      <c r="M158" s="801"/>
      <c r="N158" s="801"/>
      <c r="O158" s="798"/>
      <c r="P158" s="798"/>
      <c r="Q158" s="798"/>
      <c r="R158" s="798"/>
      <c r="S158" s="798"/>
      <c r="T158" s="798"/>
      <c r="U158" s="798"/>
      <c r="V158" s="798"/>
      <c r="W158" s="798"/>
      <c r="X158" s="798"/>
      <c r="Y158" s="798"/>
      <c r="Z158" s="798"/>
      <c r="AA158" s="798"/>
      <c r="AB158" s="798"/>
    </row>
    <row r="159" ht="14.25" customHeight="1" spans="1:28" x14ac:dyDescent="0.25">
      <c r="A159" s="798"/>
      <c r="B159" s="798"/>
      <c r="C159" s="798"/>
      <c r="D159" s="798"/>
      <c r="E159" s="798"/>
      <c r="F159" s="798"/>
      <c r="G159" s="798"/>
      <c r="H159" s="798"/>
      <c r="I159" s="798"/>
      <c r="J159" s="798"/>
      <c r="K159" s="798"/>
      <c r="L159" s="798"/>
      <c r="M159" s="801"/>
      <c r="N159" s="801"/>
      <c r="O159" s="798"/>
      <c r="P159" s="798"/>
      <c r="Q159" s="798"/>
      <c r="R159" s="798"/>
      <c r="S159" s="798"/>
      <c r="T159" s="798"/>
      <c r="U159" s="798"/>
      <c r="V159" s="798"/>
      <c r="W159" s="798"/>
      <c r="X159" s="798"/>
      <c r="Y159" s="798"/>
      <c r="Z159" s="798"/>
      <c r="AA159" s="798"/>
      <c r="AB159" s="798"/>
    </row>
    <row r="160" ht="14.25" customHeight="1" spans="1:28" x14ac:dyDescent="0.25">
      <c r="A160" s="798"/>
      <c r="B160" s="798"/>
      <c r="C160" s="798"/>
      <c r="D160" s="798"/>
      <c r="E160" s="798"/>
      <c r="F160" s="798"/>
      <c r="G160" s="798"/>
      <c r="H160" s="798"/>
      <c r="I160" s="798"/>
      <c r="J160" s="798"/>
      <c r="K160" s="798"/>
      <c r="L160" s="798"/>
      <c r="M160" s="801"/>
      <c r="N160" s="801"/>
      <c r="O160" s="798"/>
      <c r="P160" s="798"/>
      <c r="Q160" s="798"/>
      <c r="R160" s="798"/>
      <c r="S160" s="798"/>
      <c r="T160" s="798"/>
      <c r="U160" s="798"/>
      <c r="V160" s="798"/>
      <c r="W160" s="798"/>
      <c r="X160" s="798"/>
      <c r="Y160" s="798"/>
      <c r="Z160" s="798"/>
      <c r="AA160" s="798"/>
      <c r="AB160" s="798"/>
    </row>
    <row r="161" ht="14.25" customHeight="1" spans="1:28" x14ac:dyDescent="0.25">
      <c r="A161" s="798"/>
      <c r="B161" s="798"/>
      <c r="C161" s="798"/>
      <c r="D161" s="798"/>
      <c r="E161" s="798"/>
      <c r="F161" s="798"/>
      <c r="G161" s="798"/>
      <c r="H161" s="798"/>
      <c r="I161" s="798"/>
      <c r="J161" s="798"/>
      <c r="K161" s="798"/>
      <c r="L161" s="798"/>
      <c r="M161" s="801"/>
      <c r="N161" s="801"/>
      <c r="O161" s="798"/>
      <c r="P161" s="798"/>
      <c r="Q161" s="798"/>
      <c r="R161" s="798"/>
      <c r="S161" s="798"/>
      <c r="T161" s="798"/>
      <c r="U161" s="798"/>
      <c r="V161" s="798"/>
      <c r="W161" s="798"/>
      <c r="X161" s="798"/>
      <c r="Y161" s="798"/>
      <c r="Z161" s="798"/>
      <c r="AA161" s="798"/>
      <c r="AB161" s="798"/>
    </row>
    <row r="162" ht="14.25" customHeight="1" spans="1:28" x14ac:dyDescent="0.25">
      <c r="A162" s="798"/>
      <c r="B162" s="798"/>
      <c r="C162" s="798"/>
      <c r="D162" s="798"/>
      <c r="E162" s="798"/>
      <c r="F162" s="798"/>
      <c r="G162" s="798"/>
      <c r="H162" s="798"/>
      <c r="I162" s="798"/>
      <c r="J162" s="798"/>
      <c r="K162" s="798"/>
      <c r="L162" s="798"/>
      <c r="M162" s="801"/>
      <c r="N162" s="801"/>
      <c r="O162" s="798"/>
      <c r="P162" s="798"/>
      <c r="Q162" s="798"/>
      <c r="R162" s="798"/>
      <c r="S162" s="798"/>
      <c r="T162" s="798"/>
      <c r="U162" s="798"/>
      <c r="V162" s="798"/>
      <c r="W162" s="798"/>
      <c r="X162" s="798"/>
      <c r="Y162" s="798"/>
      <c r="Z162" s="798"/>
      <c r="AA162" s="798"/>
      <c r="AB162" s="798"/>
    </row>
    <row r="163" ht="14.25" customHeight="1" spans="1:28" x14ac:dyDescent="0.25">
      <c r="A163" s="798"/>
      <c r="B163" s="798"/>
      <c r="C163" s="798"/>
      <c r="D163" s="798"/>
      <c r="E163" s="798"/>
      <c r="F163" s="798"/>
      <c r="G163" s="798"/>
      <c r="H163" s="798"/>
      <c r="I163" s="798"/>
      <c r="J163" s="798"/>
      <c r="K163" s="798"/>
      <c r="L163" s="798"/>
      <c r="M163" s="801"/>
      <c r="N163" s="801"/>
      <c r="O163" s="798"/>
      <c r="P163" s="798"/>
      <c r="Q163" s="798"/>
      <c r="R163" s="798"/>
      <c r="S163" s="798"/>
      <c r="T163" s="798"/>
      <c r="U163" s="798"/>
      <c r="V163" s="798"/>
      <c r="W163" s="798"/>
      <c r="X163" s="798"/>
      <c r="Y163" s="798"/>
      <c r="Z163" s="798"/>
      <c r="AA163" s="798"/>
      <c r="AB163" s="798"/>
    </row>
    <row r="164" ht="14.25" customHeight="1" spans="1:28" x14ac:dyDescent="0.25">
      <c r="A164" s="798"/>
      <c r="B164" s="798"/>
      <c r="C164" s="798"/>
      <c r="D164" s="798"/>
      <c r="E164" s="798"/>
      <c r="F164" s="798"/>
      <c r="G164" s="798"/>
      <c r="H164" s="798"/>
      <c r="I164" s="798"/>
      <c r="J164" s="798"/>
      <c r="K164" s="798"/>
      <c r="L164" s="798"/>
      <c r="M164" s="801"/>
      <c r="N164" s="801"/>
      <c r="O164" s="798"/>
      <c r="P164" s="798"/>
      <c r="Q164" s="798"/>
      <c r="R164" s="798"/>
      <c r="S164" s="798"/>
      <c r="T164" s="798"/>
      <c r="U164" s="798"/>
      <c r="V164" s="798"/>
      <c r="W164" s="798"/>
      <c r="X164" s="798"/>
      <c r="Y164" s="798"/>
      <c r="Z164" s="798"/>
      <c r="AA164" s="798"/>
      <c r="AB164" s="798"/>
    </row>
    <row r="165" ht="14.25" customHeight="1" spans="1:28" x14ac:dyDescent="0.25">
      <c r="A165" s="798"/>
      <c r="B165" s="798"/>
      <c r="C165" s="798"/>
      <c r="D165" s="798"/>
      <c r="E165" s="798"/>
      <c r="F165" s="798"/>
      <c r="G165" s="798"/>
      <c r="H165" s="798"/>
      <c r="I165" s="798"/>
      <c r="J165" s="798"/>
      <c r="K165" s="798"/>
      <c r="L165" s="798"/>
      <c r="M165" s="801"/>
      <c r="N165" s="801"/>
      <c r="O165" s="798"/>
      <c r="P165" s="798"/>
      <c r="Q165" s="798"/>
      <c r="R165" s="798"/>
      <c r="S165" s="798"/>
      <c r="T165" s="798"/>
      <c r="U165" s="798"/>
      <c r="V165" s="798"/>
      <c r="W165" s="798"/>
      <c r="X165" s="798"/>
      <c r="Y165" s="798"/>
      <c r="Z165" s="798"/>
      <c r="AA165" s="798"/>
      <c r="AB165" s="798"/>
    </row>
    <row r="166" ht="14.25" customHeight="1" spans="1:28" x14ac:dyDescent="0.25">
      <c r="A166" s="798"/>
      <c r="B166" s="798"/>
      <c r="C166" s="798"/>
      <c r="D166" s="798"/>
      <c r="E166" s="798"/>
      <c r="F166" s="798"/>
      <c r="G166" s="798"/>
      <c r="H166" s="798"/>
      <c r="I166" s="798"/>
      <c r="J166" s="798"/>
      <c r="K166" s="798"/>
      <c r="L166" s="798"/>
      <c r="M166" s="801"/>
      <c r="N166" s="801"/>
      <c r="O166" s="798"/>
      <c r="P166" s="798"/>
      <c r="Q166" s="798"/>
      <c r="R166" s="798"/>
      <c r="S166" s="798"/>
      <c r="T166" s="798"/>
      <c r="U166" s="798"/>
      <c r="V166" s="798"/>
      <c r="W166" s="798"/>
      <c r="X166" s="798"/>
      <c r="Y166" s="798"/>
      <c r="Z166" s="798"/>
      <c r="AA166" s="798"/>
      <c r="AB166" s="798"/>
    </row>
    <row r="167" ht="14.25" customHeight="1" spans="1:28" x14ac:dyDescent="0.25">
      <c r="A167" s="798"/>
      <c r="B167" s="798"/>
      <c r="C167" s="798"/>
      <c r="D167" s="798"/>
      <c r="E167" s="798"/>
      <c r="F167" s="798"/>
      <c r="G167" s="798"/>
      <c r="H167" s="798"/>
      <c r="I167" s="798"/>
      <c r="J167" s="798"/>
      <c r="K167" s="798"/>
      <c r="L167" s="798"/>
      <c r="M167" s="801"/>
      <c r="N167" s="801"/>
      <c r="O167" s="798"/>
      <c r="P167" s="798"/>
      <c r="Q167" s="798"/>
      <c r="R167" s="798"/>
      <c r="S167" s="798"/>
      <c r="T167" s="798"/>
      <c r="U167" s="798"/>
      <c r="V167" s="798"/>
      <c r="W167" s="798"/>
      <c r="X167" s="798"/>
      <c r="Y167" s="798"/>
      <c r="Z167" s="798"/>
      <c r="AA167" s="798"/>
      <c r="AB167" s="798"/>
    </row>
    <row r="168" ht="14.25" customHeight="1" spans="1:28" x14ac:dyDescent="0.25">
      <c r="A168" s="798"/>
      <c r="B168" s="798"/>
      <c r="C168" s="798"/>
      <c r="D168" s="798"/>
      <c r="E168" s="798"/>
      <c r="F168" s="798"/>
      <c r="G168" s="798"/>
      <c r="H168" s="798"/>
      <c r="I168" s="798"/>
      <c r="J168" s="798"/>
      <c r="K168" s="798"/>
      <c r="L168" s="798"/>
      <c r="M168" s="801"/>
      <c r="N168" s="801"/>
      <c r="O168" s="798"/>
      <c r="P168" s="798"/>
      <c r="Q168" s="798"/>
      <c r="R168" s="798"/>
      <c r="S168" s="798"/>
      <c r="T168" s="798"/>
      <c r="U168" s="798"/>
      <c r="V168" s="798"/>
      <c r="W168" s="798"/>
      <c r="X168" s="798"/>
      <c r="Y168" s="798"/>
      <c r="Z168" s="798"/>
      <c r="AA168" s="798"/>
      <c r="AB168" s="798"/>
    </row>
    <row r="169" ht="14.25" customHeight="1" spans="1:28" x14ac:dyDescent="0.25">
      <c r="A169" s="798"/>
      <c r="B169" s="798"/>
      <c r="C169" s="798"/>
      <c r="D169" s="798"/>
      <c r="E169" s="798"/>
      <c r="F169" s="798"/>
      <c r="G169" s="798"/>
      <c r="H169" s="798"/>
      <c r="I169" s="798"/>
      <c r="J169" s="798"/>
      <c r="K169" s="798"/>
      <c r="L169" s="798"/>
      <c r="M169" s="801"/>
      <c r="N169" s="801"/>
      <c r="O169" s="798"/>
      <c r="P169" s="798"/>
      <c r="Q169" s="798"/>
      <c r="R169" s="798"/>
      <c r="S169" s="798"/>
      <c r="T169" s="798"/>
      <c r="U169" s="798"/>
      <c r="V169" s="798"/>
      <c r="W169" s="798"/>
      <c r="X169" s="798"/>
      <c r="Y169" s="798"/>
      <c r="Z169" s="798"/>
      <c r="AA169" s="798"/>
      <c r="AB169" s="798"/>
    </row>
    <row r="170" ht="14.25" customHeight="1" spans="1:28" x14ac:dyDescent="0.25">
      <c r="A170" s="798"/>
      <c r="B170" s="798"/>
      <c r="C170" s="798"/>
      <c r="D170" s="798"/>
      <c r="E170" s="798"/>
      <c r="F170" s="798"/>
      <c r="G170" s="798"/>
      <c r="H170" s="798"/>
      <c r="I170" s="798"/>
      <c r="J170" s="798"/>
      <c r="K170" s="798"/>
      <c r="L170" s="798"/>
      <c r="M170" s="801"/>
      <c r="N170" s="801"/>
      <c r="O170" s="798"/>
      <c r="P170" s="798"/>
      <c r="Q170" s="798"/>
      <c r="R170" s="798"/>
      <c r="S170" s="798"/>
      <c r="T170" s="798"/>
      <c r="U170" s="798"/>
      <c r="V170" s="798"/>
      <c r="W170" s="798"/>
      <c r="X170" s="798"/>
      <c r="Y170" s="798"/>
      <c r="Z170" s="798"/>
      <c r="AA170" s="798"/>
      <c r="AB170" s="798"/>
    </row>
    <row r="171" ht="14.25" customHeight="1" spans="1:28" x14ac:dyDescent="0.25">
      <c r="A171" s="798"/>
      <c r="B171" s="798"/>
      <c r="C171" s="798"/>
      <c r="D171" s="798"/>
      <c r="E171" s="798"/>
      <c r="F171" s="798"/>
      <c r="G171" s="798"/>
      <c r="H171" s="798"/>
      <c r="I171" s="798"/>
      <c r="J171" s="798"/>
      <c r="K171" s="798"/>
      <c r="L171" s="798"/>
      <c r="M171" s="801"/>
      <c r="N171" s="801"/>
      <c r="O171" s="798"/>
      <c r="P171" s="798"/>
      <c r="Q171" s="798"/>
      <c r="R171" s="798"/>
      <c r="S171" s="798"/>
      <c r="T171" s="798"/>
      <c r="U171" s="798"/>
      <c r="V171" s="798"/>
      <c r="W171" s="798"/>
      <c r="X171" s="798"/>
      <c r="Y171" s="798"/>
      <c r="Z171" s="798"/>
      <c r="AA171" s="798"/>
      <c r="AB171" s="798"/>
    </row>
    <row r="172" ht="14.25" customHeight="1" spans="1:28" x14ac:dyDescent="0.25">
      <c r="A172" s="798"/>
      <c r="B172" s="798"/>
      <c r="C172" s="798"/>
      <c r="D172" s="798"/>
      <c r="E172" s="798"/>
      <c r="F172" s="798"/>
      <c r="G172" s="798"/>
      <c r="H172" s="798"/>
      <c r="I172" s="798"/>
      <c r="J172" s="798"/>
      <c r="K172" s="798"/>
      <c r="L172" s="798"/>
      <c r="M172" s="801"/>
      <c r="N172" s="801"/>
      <c r="O172" s="798"/>
      <c r="P172" s="798"/>
      <c r="Q172" s="798"/>
      <c r="R172" s="798"/>
      <c r="S172" s="798"/>
      <c r="T172" s="798"/>
      <c r="U172" s="798"/>
      <c r="V172" s="798"/>
      <c r="W172" s="798"/>
      <c r="X172" s="798"/>
      <c r="Y172" s="798"/>
      <c r="Z172" s="798"/>
      <c r="AA172" s="798"/>
      <c r="AB172" s="798"/>
    </row>
    <row r="173" ht="14.25" customHeight="1" spans="1:28" x14ac:dyDescent="0.25">
      <c r="A173" s="798"/>
      <c r="B173" s="798"/>
      <c r="C173" s="798"/>
      <c r="D173" s="798"/>
      <c r="E173" s="798"/>
      <c r="F173" s="798"/>
      <c r="G173" s="798"/>
      <c r="H173" s="798"/>
      <c r="I173" s="798"/>
      <c r="J173" s="798"/>
      <c r="K173" s="798"/>
      <c r="L173" s="798"/>
      <c r="M173" s="801"/>
      <c r="N173" s="801"/>
      <c r="O173" s="798"/>
      <c r="P173" s="798"/>
      <c r="Q173" s="798"/>
      <c r="R173" s="798"/>
      <c r="S173" s="798"/>
      <c r="T173" s="798"/>
      <c r="U173" s="798"/>
      <c r="V173" s="798"/>
      <c r="W173" s="798"/>
      <c r="X173" s="798"/>
      <c r="Y173" s="798"/>
      <c r="Z173" s="798"/>
      <c r="AA173" s="798"/>
      <c r="AB173" s="798"/>
    </row>
    <row r="174" ht="14.25" customHeight="1" spans="1:28" x14ac:dyDescent="0.25">
      <c r="A174" s="798"/>
      <c r="B174" s="798"/>
      <c r="C174" s="798"/>
      <c r="D174" s="798"/>
      <c r="E174" s="798"/>
      <c r="F174" s="798"/>
      <c r="G174" s="798"/>
      <c r="H174" s="798"/>
      <c r="I174" s="798"/>
      <c r="J174" s="798"/>
      <c r="K174" s="798"/>
      <c r="L174" s="798"/>
      <c r="M174" s="801"/>
      <c r="N174" s="801"/>
      <c r="O174" s="798"/>
      <c r="P174" s="798"/>
      <c r="Q174" s="798"/>
      <c r="R174" s="798"/>
      <c r="S174" s="798"/>
      <c r="T174" s="798"/>
      <c r="U174" s="798"/>
      <c r="V174" s="798"/>
      <c r="W174" s="798"/>
      <c r="X174" s="798"/>
      <c r="Y174" s="798"/>
      <c r="Z174" s="798"/>
      <c r="AA174" s="798"/>
      <c r="AB174" s="798"/>
    </row>
    <row r="175" ht="14.25" customHeight="1" spans="1:28" x14ac:dyDescent="0.25">
      <c r="A175" s="798"/>
      <c r="B175" s="798"/>
      <c r="C175" s="798"/>
      <c r="D175" s="798"/>
      <c r="E175" s="798"/>
      <c r="F175" s="798"/>
      <c r="G175" s="798"/>
      <c r="H175" s="798"/>
      <c r="I175" s="798"/>
      <c r="J175" s="798"/>
      <c r="K175" s="798"/>
      <c r="L175" s="798"/>
      <c r="M175" s="801"/>
      <c r="N175" s="801"/>
      <c r="O175" s="798"/>
      <c r="P175" s="798"/>
      <c r="Q175" s="798"/>
      <c r="R175" s="798"/>
      <c r="S175" s="798"/>
      <c r="T175" s="798"/>
      <c r="U175" s="798"/>
      <c r="V175" s="798"/>
      <c r="W175" s="798"/>
      <c r="X175" s="798"/>
      <c r="Y175" s="798"/>
      <c r="Z175" s="798"/>
      <c r="AA175" s="798"/>
      <c r="AB175" s="798"/>
    </row>
    <row r="176" ht="14.25" customHeight="1" spans="1:28" x14ac:dyDescent="0.25">
      <c r="A176" s="798"/>
      <c r="B176" s="798"/>
      <c r="C176" s="798"/>
      <c r="D176" s="798"/>
      <c r="E176" s="798"/>
      <c r="F176" s="798"/>
      <c r="G176" s="798"/>
      <c r="H176" s="798"/>
      <c r="I176" s="798"/>
      <c r="J176" s="798"/>
      <c r="K176" s="798"/>
      <c r="L176" s="798"/>
      <c r="M176" s="801"/>
      <c r="N176" s="801"/>
      <c r="O176" s="798"/>
      <c r="P176" s="798"/>
      <c r="Q176" s="798"/>
      <c r="R176" s="798"/>
      <c r="S176" s="798"/>
      <c r="T176" s="798"/>
      <c r="U176" s="798"/>
      <c r="V176" s="798"/>
      <c r="W176" s="798"/>
      <c r="X176" s="798"/>
      <c r="Y176" s="798"/>
      <c r="Z176" s="798"/>
      <c r="AA176" s="798"/>
      <c r="AB176" s="798"/>
    </row>
    <row r="177" ht="14.25" customHeight="1" spans="1:28" x14ac:dyDescent="0.25">
      <c r="A177" s="798"/>
      <c r="B177" s="798"/>
      <c r="C177" s="798"/>
      <c r="D177" s="798"/>
      <c r="E177" s="798"/>
      <c r="F177" s="798"/>
      <c r="G177" s="798"/>
      <c r="H177" s="798"/>
      <c r="I177" s="798"/>
      <c r="J177" s="798"/>
      <c r="K177" s="798"/>
      <c r="L177" s="798"/>
      <c r="M177" s="801"/>
      <c r="N177" s="801"/>
      <c r="O177" s="798"/>
      <c r="P177" s="798"/>
      <c r="Q177" s="798"/>
      <c r="R177" s="798"/>
      <c r="S177" s="798"/>
      <c r="T177" s="798"/>
      <c r="U177" s="798"/>
      <c r="V177" s="798"/>
      <c r="W177" s="798"/>
      <c r="X177" s="798"/>
      <c r="Y177" s="798"/>
      <c r="Z177" s="798"/>
      <c r="AA177" s="798"/>
      <c r="AB177" s="798"/>
    </row>
    <row r="178" ht="14.25" customHeight="1" spans="1:28" x14ac:dyDescent="0.25">
      <c r="A178" s="798"/>
      <c r="B178" s="798"/>
      <c r="C178" s="798"/>
      <c r="D178" s="798"/>
      <c r="E178" s="798"/>
      <c r="F178" s="798"/>
      <c r="G178" s="798"/>
      <c r="H178" s="798"/>
      <c r="I178" s="798"/>
      <c r="J178" s="798"/>
      <c r="K178" s="798"/>
      <c r="L178" s="798"/>
      <c r="M178" s="801"/>
      <c r="N178" s="801"/>
      <c r="O178" s="798"/>
      <c r="P178" s="798"/>
      <c r="Q178" s="798"/>
      <c r="R178" s="798"/>
      <c r="S178" s="798"/>
      <c r="T178" s="798"/>
      <c r="U178" s="798"/>
      <c r="V178" s="798"/>
      <c r="W178" s="798"/>
      <c r="X178" s="798"/>
      <c r="Y178" s="798"/>
      <c r="Z178" s="798"/>
      <c r="AA178" s="798"/>
      <c r="AB178" s="798"/>
    </row>
    <row r="179" ht="14.25" customHeight="1" spans="1:28" x14ac:dyDescent="0.25">
      <c r="A179" s="798"/>
      <c r="B179" s="798"/>
      <c r="C179" s="798"/>
      <c r="D179" s="798"/>
      <c r="E179" s="798"/>
      <c r="F179" s="798"/>
      <c r="G179" s="798"/>
      <c r="H179" s="798"/>
      <c r="I179" s="798"/>
      <c r="J179" s="798"/>
      <c r="K179" s="798"/>
      <c r="L179" s="798"/>
      <c r="M179" s="801"/>
      <c r="N179" s="801"/>
      <c r="O179" s="798"/>
      <c r="P179" s="798"/>
      <c r="Q179" s="798"/>
      <c r="R179" s="798"/>
      <c r="S179" s="798"/>
      <c r="T179" s="798"/>
      <c r="U179" s="798"/>
      <c r="V179" s="798"/>
      <c r="W179" s="798"/>
      <c r="X179" s="798"/>
      <c r="Y179" s="798"/>
      <c r="Z179" s="798"/>
      <c r="AA179" s="798"/>
      <c r="AB179" s="798"/>
    </row>
    <row r="180" ht="14.25" customHeight="1" spans="1:28" x14ac:dyDescent="0.25">
      <c r="A180" s="798"/>
      <c r="B180" s="798"/>
      <c r="C180" s="798"/>
      <c r="D180" s="798"/>
      <c r="E180" s="798"/>
      <c r="F180" s="798"/>
      <c r="G180" s="798"/>
      <c r="H180" s="798"/>
      <c r="I180" s="798"/>
      <c r="J180" s="798"/>
      <c r="K180" s="798"/>
      <c r="L180" s="798"/>
      <c r="M180" s="801"/>
      <c r="N180" s="801"/>
      <c r="O180" s="798"/>
      <c r="P180" s="798"/>
      <c r="Q180" s="798"/>
      <c r="R180" s="798"/>
      <c r="S180" s="798"/>
      <c r="T180" s="798"/>
      <c r="U180" s="798"/>
      <c r="V180" s="798"/>
      <c r="W180" s="798"/>
      <c r="X180" s="798"/>
      <c r="Y180" s="798"/>
      <c r="Z180" s="798"/>
      <c r="AA180" s="798"/>
      <c r="AB180" s="798"/>
    </row>
    <row r="181" ht="14.25" customHeight="1" spans="1:28" x14ac:dyDescent="0.25">
      <c r="A181" s="798"/>
      <c r="B181" s="798"/>
      <c r="C181" s="798"/>
      <c r="D181" s="798"/>
      <c r="E181" s="798"/>
      <c r="F181" s="798"/>
      <c r="G181" s="798"/>
      <c r="H181" s="798"/>
      <c r="I181" s="798"/>
      <c r="J181" s="798"/>
      <c r="K181" s="798"/>
      <c r="L181" s="798"/>
      <c r="M181" s="801"/>
      <c r="N181" s="801"/>
      <c r="O181" s="798"/>
      <c r="P181" s="798"/>
      <c r="Q181" s="798"/>
      <c r="R181" s="798"/>
      <c r="S181" s="798"/>
      <c r="T181" s="798"/>
      <c r="U181" s="798"/>
      <c r="V181" s="798"/>
      <c r="W181" s="798"/>
      <c r="X181" s="798"/>
      <c r="Y181" s="798"/>
      <c r="Z181" s="798"/>
      <c r="AA181" s="798"/>
      <c r="AB181" s="798"/>
    </row>
    <row r="182" ht="14.25" customHeight="1" spans="1:28" x14ac:dyDescent="0.25">
      <c r="A182" s="798"/>
      <c r="B182" s="798"/>
      <c r="C182" s="798"/>
      <c r="D182" s="798"/>
      <c r="E182" s="798"/>
      <c r="F182" s="798"/>
      <c r="G182" s="798"/>
      <c r="H182" s="798"/>
      <c r="I182" s="798"/>
      <c r="J182" s="798"/>
      <c r="K182" s="798"/>
      <c r="L182" s="798"/>
      <c r="M182" s="801"/>
      <c r="N182" s="801"/>
      <c r="O182" s="798"/>
      <c r="P182" s="798"/>
      <c r="Q182" s="798"/>
      <c r="R182" s="798"/>
      <c r="S182" s="798"/>
      <c r="T182" s="798"/>
      <c r="U182" s="798"/>
      <c r="V182" s="798"/>
      <c r="W182" s="798"/>
      <c r="X182" s="798"/>
      <c r="Y182" s="798"/>
      <c r="Z182" s="798"/>
      <c r="AA182" s="798"/>
      <c r="AB182" s="798"/>
    </row>
    <row r="183" ht="14.25" customHeight="1" spans="1:28" x14ac:dyDescent="0.25">
      <c r="A183" s="798"/>
      <c r="B183" s="798"/>
      <c r="C183" s="798"/>
      <c r="D183" s="798"/>
      <c r="E183" s="798"/>
      <c r="F183" s="798"/>
      <c r="G183" s="798"/>
      <c r="H183" s="798"/>
      <c r="I183" s="798"/>
      <c r="J183" s="798"/>
      <c r="K183" s="798"/>
      <c r="L183" s="798"/>
      <c r="M183" s="801"/>
      <c r="N183" s="801"/>
      <c r="O183" s="798"/>
      <c r="P183" s="798"/>
      <c r="Q183" s="798"/>
      <c r="R183" s="798"/>
      <c r="S183" s="798"/>
      <c r="T183" s="798"/>
      <c r="U183" s="798"/>
      <c r="V183" s="798"/>
      <c r="W183" s="798"/>
      <c r="X183" s="798"/>
      <c r="Y183" s="798"/>
      <c r="Z183" s="798"/>
      <c r="AA183" s="798"/>
      <c r="AB183" s="798"/>
    </row>
    <row r="184" ht="14.25" customHeight="1" spans="1:28" x14ac:dyDescent="0.25">
      <c r="A184" s="798"/>
      <c r="B184" s="798"/>
      <c r="C184" s="798"/>
      <c r="D184" s="798"/>
      <c r="E184" s="798"/>
      <c r="F184" s="798"/>
      <c r="G184" s="798"/>
      <c r="H184" s="798"/>
      <c r="I184" s="798"/>
      <c r="J184" s="798"/>
      <c r="K184" s="798"/>
      <c r="L184" s="798"/>
      <c r="M184" s="801"/>
      <c r="N184" s="801"/>
      <c r="O184" s="798"/>
      <c r="P184" s="798"/>
      <c r="Q184" s="798"/>
      <c r="R184" s="798"/>
      <c r="S184" s="798"/>
      <c r="T184" s="798"/>
      <c r="U184" s="798"/>
      <c r="V184" s="798"/>
      <c r="W184" s="798"/>
      <c r="X184" s="798"/>
      <c r="Y184" s="798"/>
      <c r="Z184" s="798"/>
      <c r="AA184" s="798"/>
      <c r="AB184" s="798"/>
    </row>
    <row r="185" ht="14.25" customHeight="1" spans="1:28" x14ac:dyDescent="0.25">
      <c r="A185" s="798"/>
      <c r="B185" s="798"/>
      <c r="C185" s="798"/>
      <c r="D185" s="798"/>
      <c r="E185" s="798"/>
      <c r="F185" s="798"/>
      <c r="G185" s="798"/>
      <c r="H185" s="798"/>
      <c r="I185" s="798"/>
      <c r="J185" s="798"/>
      <c r="K185" s="798"/>
      <c r="L185" s="798"/>
      <c r="M185" s="801"/>
      <c r="N185" s="801"/>
      <c r="O185" s="798"/>
      <c r="P185" s="798"/>
      <c r="Q185" s="798"/>
      <c r="R185" s="798"/>
      <c r="S185" s="798"/>
      <c r="T185" s="798"/>
      <c r="U185" s="798"/>
      <c r="V185" s="798"/>
      <c r="W185" s="798"/>
      <c r="X185" s="798"/>
      <c r="Y185" s="798"/>
      <c r="Z185" s="798"/>
      <c r="AA185" s="798"/>
      <c r="AB185" s="798"/>
    </row>
    <row r="186" ht="14.25" customHeight="1" spans="1:28" x14ac:dyDescent="0.25">
      <c r="A186" s="798"/>
      <c r="B186" s="798"/>
      <c r="C186" s="798"/>
      <c r="D186" s="798"/>
      <c r="E186" s="798"/>
      <c r="F186" s="798"/>
      <c r="G186" s="798"/>
      <c r="H186" s="798"/>
      <c r="I186" s="798"/>
      <c r="J186" s="798"/>
      <c r="K186" s="798"/>
      <c r="L186" s="798"/>
      <c r="M186" s="801"/>
      <c r="N186" s="801"/>
      <c r="O186" s="798"/>
      <c r="P186" s="798"/>
      <c r="Q186" s="798"/>
      <c r="R186" s="798"/>
      <c r="S186" s="798"/>
      <c r="T186" s="798"/>
      <c r="U186" s="798"/>
      <c r="V186" s="798"/>
      <c r="W186" s="798"/>
      <c r="X186" s="798"/>
      <c r="Y186" s="798"/>
      <c r="Z186" s="798"/>
      <c r="AA186" s="798"/>
      <c r="AB186" s="798"/>
    </row>
    <row r="187" ht="14.25" customHeight="1" spans="1:28" x14ac:dyDescent="0.25">
      <c r="A187" s="798"/>
      <c r="B187" s="798"/>
      <c r="C187" s="798"/>
      <c r="D187" s="798"/>
      <c r="E187" s="798"/>
      <c r="F187" s="798"/>
      <c r="G187" s="798"/>
      <c r="H187" s="798"/>
      <c r="I187" s="798"/>
      <c r="J187" s="798"/>
      <c r="K187" s="798"/>
      <c r="L187" s="798"/>
      <c r="M187" s="801"/>
      <c r="N187" s="801"/>
      <c r="O187" s="798"/>
      <c r="P187" s="798"/>
      <c r="Q187" s="798"/>
      <c r="R187" s="798"/>
      <c r="S187" s="798"/>
      <c r="T187" s="798"/>
      <c r="U187" s="798"/>
      <c r="V187" s="798"/>
      <c r="W187" s="798"/>
      <c r="X187" s="798"/>
      <c r="Y187" s="798"/>
      <c r="Z187" s="798"/>
      <c r="AA187" s="798"/>
      <c r="AB187" s="798"/>
    </row>
    <row r="188" ht="14.25" customHeight="1" spans="1:28" x14ac:dyDescent="0.25">
      <c r="A188" s="798"/>
      <c r="B188" s="798"/>
      <c r="C188" s="798"/>
      <c r="D188" s="798"/>
      <c r="E188" s="798"/>
      <c r="F188" s="798"/>
      <c r="G188" s="798"/>
      <c r="H188" s="798"/>
      <c r="I188" s="798"/>
      <c r="J188" s="798"/>
      <c r="K188" s="798"/>
      <c r="L188" s="798"/>
      <c r="M188" s="801"/>
      <c r="N188" s="801"/>
      <c r="O188" s="798"/>
      <c r="P188" s="798"/>
      <c r="Q188" s="798"/>
      <c r="R188" s="798"/>
      <c r="S188" s="798"/>
      <c r="T188" s="798"/>
      <c r="U188" s="798"/>
      <c r="V188" s="798"/>
      <c r="W188" s="798"/>
      <c r="X188" s="798"/>
      <c r="Y188" s="798"/>
      <c r="Z188" s="798"/>
      <c r="AA188" s="798"/>
      <c r="AB188" s="798"/>
    </row>
    <row r="189" ht="14.25" customHeight="1" spans="1:28" x14ac:dyDescent="0.25">
      <c r="A189" s="798"/>
      <c r="B189" s="798"/>
      <c r="C189" s="798"/>
      <c r="D189" s="798"/>
      <c r="E189" s="798"/>
      <c r="F189" s="798"/>
      <c r="G189" s="798"/>
      <c r="H189" s="798"/>
      <c r="I189" s="798"/>
      <c r="J189" s="798"/>
      <c r="K189" s="798"/>
      <c r="L189" s="798"/>
      <c r="M189" s="801"/>
      <c r="N189" s="801"/>
      <c r="O189" s="798"/>
      <c r="P189" s="798"/>
      <c r="Q189" s="798"/>
      <c r="R189" s="798"/>
      <c r="S189" s="798"/>
      <c r="T189" s="798"/>
      <c r="U189" s="798"/>
      <c r="V189" s="798"/>
      <c r="W189" s="798"/>
      <c r="X189" s="798"/>
      <c r="Y189" s="798"/>
      <c r="Z189" s="798"/>
      <c r="AA189" s="798"/>
      <c r="AB189" s="798"/>
    </row>
    <row r="190" ht="14.25" customHeight="1" spans="1:28" x14ac:dyDescent="0.25">
      <c r="A190" s="798"/>
      <c r="B190" s="798"/>
      <c r="C190" s="798"/>
      <c r="D190" s="798"/>
      <c r="E190" s="798"/>
      <c r="F190" s="798"/>
      <c r="G190" s="798"/>
      <c r="H190" s="798"/>
      <c r="I190" s="798"/>
      <c r="J190" s="798"/>
      <c r="K190" s="798"/>
      <c r="L190" s="798"/>
      <c r="M190" s="801"/>
      <c r="N190" s="801"/>
      <c r="O190" s="798"/>
      <c r="P190" s="798"/>
      <c r="Q190" s="798"/>
      <c r="R190" s="798"/>
      <c r="S190" s="798"/>
      <c r="T190" s="798"/>
      <c r="U190" s="798"/>
      <c r="V190" s="798"/>
      <c r="W190" s="798"/>
      <c r="X190" s="798"/>
      <c r="Y190" s="798"/>
      <c r="Z190" s="798"/>
      <c r="AA190" s="798"/>
      <c r="AB190" s="798"/>
    </row>
    <row r="191" ht="14.25" customHeight="1" spans="1:28" x14ac:dyDescent="0.25">
      <c r="A191" s="798"/>
      <c r="B191" s="798"/>
      <c r="C191" s="798"/>
      <c r="D191" s="798"/>
      <c r="E191" s="798"/>
      <c r="F191" s="798"/>
      <c r="G191" s="798"/>
      <c r="H191" s="798"/>
      <c r="I191" s="798"/>
      <c r="J191" s="798"/>
      <c r="K191" s="798"/>
      <c r="L191" s="798"/>
      <c r="M191" s="801"/>
      <c r="N191" s="801"/>
      <c r="O191" s="798"/>
      <c r="P191" s="798"/>
      <c r="Q191" s="798"/>
      <c r="R191" s="798"/>
      <c r="S191" s="798"/>
      <c r="T191" s="798"/>
      <c r="U191" s="798"/>
      <c r="V191" s="798"/>
      <c r="W191" s="798"/>
      <c r="X191" s="798"/>
      <c r="Y191" s="798"/>
      <c r="Z191" s="798"/>
      <c r="AA191" s="798"/>
      <c r="AB191" s="798"/>
    </row>
    <row r="192" ht="14.25" customHeight="1" spans="1:28" x14ac:dyDescent="0.25">
      <c r="A192" s="798"/>
      <c r="B192" s="798"/>
      <c r="C192" s="798"/>
      <c r="D192" s="798"/>
      <c r="E192" s="798"/>
      <c r="F192" s="798"/>
      <c r="G192" s="798"/>
      <c r="H192" s="798"/>
      <c r="I192" s="798"/>
      <c r="J192" s="798"/>
      <c r="K192" s="798"/>
      <c r="L192" s="798"/>
      <c r="M192" s="801"/>
      <c r="N192" s="801"/>
      <c r="O192" s="798"/>
      <c r="P192" s="798"/>
      <c r="Q192" s="798"/>
      <c r="R192" s="798"/>
      <c r="S192" s="798"/>
      <c r="T192" s="798"/>
      <c r="U192" s="798"/>
      <c r="V192" s="798"/>
      <c r="W192" s="798"/>
      <c r="X192" s="798"/>
      <c r="Y192" s="798"/>
      <c r="Z192" s="798"/>
      <c r="AA192" s="798"/>
      <c r="AB192" s="798"/>
    </row>
    <row r="193" ht="14.25" customHeight="1" spans="1:28" x14ac:dyDescent="0.25">
      <c r="A193" s="798"/>
      <c r="B193" s="798"/>
      <c r="C193" s="798"/>
      <c r="D193" s="798"/>
      <c r="E193" s="798"/>
      <c r="F193" s="798"/>
      <c r="G193" s="798"/>
      <c r="H193" s="798"/>
      <c r="I193" s="798"/>
      <c r="J193" s="798"/>
      <c r="K193" s="798"/>
      <c r="L193" s="798"/>
      <c r="M193" s="801"/>
      <c r="N193" s="801"/>
      <c r="O193" s="798"/>
      <c r="P193" s="798"/>
      <c r="Q193" s="798"/>
      <c r="R193" s="798"/>
      <c r="S193" s="798"/>
      <c r="T193" s="798"/>
      <c r="U193" s="798"/>
      <c r="V193" s="798"/>
      <c r="W193" s="798"/>
      <c r="X193" s="798"/>
      <c r="Y193" s="798"/>
      <c r="Z193" s="798"/>
      <c r="AA193" s="798"/>
      <c r="AB193" s="798"/>
    </row>
    <row r="194" ht="14.25" customHeight="1" spans="1:28" x14ac:dyDescent="0.25">
      <c r="A194" s="798"/>
      <c r="B194" s="798"/>
      <c r="C194" s="798"/>
      <c r="D194" s="798"/>
      <c r="E194" s="798"/>
      <c r="F194" s="798"/>
      <c r="G194" s="798"/>
      <c r="H194" s="798"/>
      <c r="I194" s="798"/>
      <c r="J194" s="798"/>
      <c r="K194" s="798"/>
      <c r="L194" s="798"/>
      <c r="M194" s="801"/>
      <c r="N194" s="801"/>
      <c r="O194" s="798"/>
      <c r="P194" s="798"/>
      <c r="Q194" s="798"/>
      <c r="R194" s="798"/>
      <c r="S194" s="798"/>
      <c r="T194" s="798"/>
      <c r="U194" s="798"/>
      <c r="V194" s="798"/>
      <c r="W194" s="798"/>
      <c r="X194" s="798"/>
      <c r="Y194" s="798"/>
      <c r="Z194" s="798"/>
      <c r="AA194" s="798"/>
      <c r="AB194" s="798"/>
    </row>
    <row r="195" ht="14.25" customHeight="1" spans="1:28" x14ac:dyDescent="0.25">
      <c r="A195" s="798"/>
      <c r="B195" s="798"/>
      <c r="C195" s="798"/>
      <c r="D195" s="798"/>
      <c r="E195" s="798"/>
      <c r="F195" s="798"/>
      <c r="G195" s="798"/>
      <c r="H195" s="798"/>
      <c r="I195" s="798"/>
      <c r="J195" s="798"/>
      <c r="K195" s="798"/>
      <c r="L195" s="798"/>
      <c r="M195" s="801"/>
      <c r="N195" s="801"/>
      <c r="O195" s="798"/>
      <c r="P195" s="798"/>
      <c r="Q195" s="798"/>
      <c r="R195" s="798"/>
      <c r="S195" s="798"/>
      <c r="T195" s="798"/>
      <c r="U195" s="798"/>
      <c r="V195" s="798"/>
      <c r="W195" s="798"/>
      <c r="X195" s="798"/>
      <c r="Y195" s="798"/>
      <c r="Z195" s="798"/>
      <c r="AA195" s="798"/>
      <c r="AB195" s="798"/>
    </row>
    <row r="196" ht="14.25" customHeight="1" spans="1:28" x14ac:dyDescent="0.25">
      <c r="A196" s="798"/>
      <c r="B196" s="798"/>
      <c r="C196" s="798"/>
      <c r="D196" s="798"/>
      <c r="E196" s="798"/>
      <c r="F196" s="798"/>
      <c r="G196" s="798"/>
      <c r="H196" s="798"/>
      <c r="I196" s="798"/>
      <c r="J196" s="798"/>
      <c r="K196" s="798"/>
      <c r="L196" s="798"/>
      <c r="M196" s="801"/>
      <c r="N196" s="801"/>
      <c r="O196" s="798"/>
      <c r="P196" s="798"/>
      <c r="Q196" s="798"/>
      <c r="R196" s="798"/>
      <c r="S196" s="798"/>
      <c r="T196" s="798"/>
      <c r="U196" s="798"/>
      <c r="V196" s="798"/>
      <c r="W196" s="798"/>
      <c r="X196" s="798"/>
      <c r="Y196" s="798"/>
      <c r="Z196" s="798"/>
      <c r="AA196" s="798"/>
      <c r="AB196" s="798"/>
    </row>
    <row r="197" ht="14.25" customHeight="1" spans="1:28" x14ac:dyDescent="0.25">
      <c r="A197" s="798"/>
      <c r="B197" s="798"/>
      <c r="C197" s="798"/>
      <c r="D197" s="798"/>
      <c r="E197" s="798"/>
      <c r="F197" s="798"/>
      <c r="G197" s="798"/>
      <c r="H197" s="798"/>
      <c r="I197" s="798"/>
      <c r="J197" s="798"/>
      <c r="K197" s="798"/>
      <c r="L197" s="798"/>
      <c r="M197" s="801"/>
      <c r="N197" s="801"/>
      <c r="O197" s="798"/>
      <c r="P197" s="798"/>
      <c r="Q197" s="798"/>
      <c r="R197" s="798"/>
      <c r="S197" s="798"/>
      <c r="T197" s="798"/>
      <c r="U197" s="798"/>
      <c r="V197" s="798"/>
      <c r="W197" s="798"/>
      <c r="X197" s="798"/>
      <c r="Y197" s="798"/>
      <c r="Z197" s="798"/>
      <c r="AA197" s="798"/>
      <c r="AB197" s="798"/>
    </row>
    <row r="198" ht="14.25" customHeight="1" spans="1:28" x14ac:dyDescent="0.25">
      <c r="A198" s="798"/>
      <c r="B198" s="798"/>
      <c r="C198" s="798"/>
      <c r="D198" s="798"/>
      <c r="E198" s="798"/>
      <c r="F198" s="798"/>
      <c r="G198" s="798"/>
      <c r="H198" s="798"/>
      <c r="I198" s="798"/>
      <c r="J198" s="798"/>
      <c r="K198" s="798"/>
      <c r="L198" s="798"/>
      <c r="M198" s="801"/>
      <c r="N198" s="801"/>
      <c r="O198" s="798"/>
      <c r="P198" s="798"/>
      <c r="Q198" s="798"/>
      <c r="R198" s="798"/>
      <c r="S198" s="798"/>
      <c r="T198" s="798"/>
      <c r="U198" s="798"/>
      <c r="V198" s="798"/>
      <c r="W198" s="798"/>
      <c r="X198" s="798"/>
      <c r="Y198" s="798"/>
      <c r="Z198" s="798"/>
      <c r="AA198" s="798"/>
      <c r="AB198" s="798"/>
    </row>
    <row r="199" ht="14.25" customHeight="1" spans="1:28" x14ac:dyDescent="0.25">
      <c r="A199" s="798"/>
      <c r="B199" s="798"/>
      <c r="C199" s="798"/>
      <c r="D199" s="798"/>
      <c r="E199" s="798"/>
      <c r="F199" s="798"/>
      <c r="G199" s="798"/>
      <c r="H199" s="798"/>
      <c r="I199" s="798"/>
      <c r="J199" s="798"/>
      <c r="K199" s="798"/>
      <c r="L199" s="798"/>
      <c r="M199" s="801"/>
      <c r="N199" s="801"/>
      <c r="O199" s="798"/>
      <c r="P199" s="798"/>
      <c r="Q199" s="798"/>
      <c r="R199" s="798"/>
      <c r="S199" s="798"/>
      <c r="T199" s="798"/>
      <c r="U199" s="798"/>
      <c r="V199" s="798"/>
      <c r="W199" s="798"/>
      <c r="X199" s="798"/>
      <c r="Y199" s="798"/>
      <c r="Z199" s="798"/>
      <c r="AA199" s="798"/>
      <c r="AB199" s="798"/>
    </row>
    <row r="200" ht="14.25" customHeight="1" spans="1:28" x14ac:dyDescent="0.25">
      <c r="A200" s="798"/>
      <c r="B200" s="798"/>
      <c r="C200" s="798"/>
      <c r="D200" s="798"/>
      <c r="E200" s="798"/>
      <c r="F200" s="798"/>
      <c r="G200" s="798"/>
      <c r="H200" s="798"/>
      <c r="I200" s="798"/>
      <c r="J200" s="798"/>
      <c r="K200" s="798"/>
      <c r="L200" s="798"/>
      <c r="M200" s="801"/>
      <c r="N200" s="801"/>
      <c r="O200" s="798"/>
      <c r="P200" s="798"/>
      <c r="Q200" s="798"/>
      <c r="R200" s="798"/>
      <c r="S200" s="798"/>
      <c r="T200" s="798"/>
      <c r="U200" s="798"/>
      <c r="V200" s="798"/>
      <c r="W200" s="798"/>
      <c r="X200" s="798"/>
      <c r="Y200" s="798"/>
      <c r="Z200" s="798"/>
      <c r="AA200" s="798"/>
      <c r="AB200" s="798"/>
    </row>
    <row r="201" ht="14.25" customHeight="1" spans="1:28" x14ac:dyDescent="0.25">
      <c r="A201" s="798"/>
      <c r="B201" s="798"/>
      <c r="C201" s="798"/>
      <c r="D201" s="798"/>
      <c r="E201" s="798"/>
      <c r="F201" s="798"/>
      <c r="G201" s="798"/>
      <c r="H201" s="798"/>
      <c r="I201" s="798"/>
      <c r="J201" s="798"/>
      <c r="K201" s="798"/>
      <c r="L201" s="798"/>
      <c r="M201" s="801"/>
      <c r="N201" s="801"/>
      <c r="O201" s="798"/>
      <c r="P201" s="798"/>
      <c r="Q201" s="798"/>
      <c r="R201" s="798"/>
      <c r="S201" s="798"/>
      <c r="T201" s="798"/>
      <c r="U201" s="798"/>
      <c r="V201" s="798"/>
      <c r="W201" s="798"/>
      <c r="X201" s="798"/>
      <c r="Y201" s="798"/>
      <c r="Z201" s="798"/>
      <c r="AA201" s="798"/>
      <c r="AB201" s="798"/>
    </row>
    <row r="202" ht="14.25" customHeight="1" spans="1:28" x14ac:dyDescent="0.25">
      <c r="A202" s="798"/>
      <c r="B202" s="798"/>
      <c r="C202" s="798"/>
      <c r="D202" s="798"/>
      <c r="E202" s="798"/>
      <c r="F202" s="798"/>
      <c r="G202" s="798"/>
      <c r="H202" s="798"/>
      <c r="I202" s="798"/>
      <c r="J202" s="798"/>
      <c r="K202" s="798"/>
      <c r="L202" s="798"/>
      <c r="M202" s="801"/>
      <c r="N202" s="801"/>
      <c r="O202" s="798"/>
      <c r="P202" s="798"/>
      <c r="Q202" s="798"/>
      <c r="R202" s="798"/>
      <c r="S202" s="798"/>
      <c r="T202" s="798"/>
      <c r="U202" s="798"/>
      <c r="V202" s="798"/>
      <c r="W202" s="798"/>
      <c r="X202" s="798"/>
      <c r="Y202" s="798"/>
      <c r="Z202" s="798"/>
      <c r="AA202" s="798"/>
      <c r="AB202" s="798"/>
    </row>
    <row r="203" ht="14.25" customHeight="1" spans="1:28" x14ac:dyDescent="0.25">
      <c r="A203" s="798"/>
      <c r="B203" s="798"/>
      <c r="C203" s="798"/>
      <c r="D203" s="798"/>
      <c r="E203" s="798"/>
      <c r="F203" s="798"/>
      <c r="G203" s="798"/>
      <c r="H203" s="798"/>
      <c r="I203" s="798"/>
      <c r="J203" s="798"/>
      <c r="K203" s="798"/>
      <c r="L203" s="798"/>
      <c r="M203" s="801"/>
      <c r="N203" s="801"/>
      <c r="O203" s="798"/>
      <c r="P203" s="798"/>
      <c r="Q203" s="798"/>
      <c r="R203" s="798"/>
      <c r="S203" s="798"/>
      <c r="T203" s="798"/>
      <c r="U203" s="798"/>
      <c r="V203" s="798"/>
      <c r="W203" s="798"/>
      <c r="X203" s="798"/>
      <c r="Y203" s="798"/>
      <c r="Z203" s="798"/>
      <c r="AA203" s="798"/>
      <c r="AB203" s="798"/>
    </row>
    <row r="204" ht="14.25" customHeight="1" spans="1:28" x14ac:dyDescent="0.25">
      <c r="A204" s="798"/>
      <c r="B204" s="798"/>
      <c r="C204" s="798"/>
      <c r="D204" s="798"/>
      <c r="E204" s="798"/>
      <c r="F204" s="798"/>
      <c r="G204" s="798"/>
      <c r="H204" s="798"/>
      <c r="I204" s="798"/>
      <c r="J204" s="798"/>
      <c r="K204" s="798"/>
      <c r="L204" s="798"/>
      <c r="M204" s="801"/>
      <c r="N204" s="801"/>
      <c r="O204" s="798"/>
      <c r="P204" s="798"/>
      <c r="Q204" s="798"/>
      <c r="R204" s="798"/>
      <c r="S204" s="798"/>
      <c r="T204" s="798"/>
      <c r="U204" s="798"/>
      <c r="V204" s="798"/>
      <c r="W204" s="798"/>
      <c r="X204" s="798"/>
      <c r="Y204" s="798"/>
      <c r="Z204" s="798"/>
      <c r="AA204" s="798"/>
      <c r="AB204" s="798"/>
    </row>
    <row r="205" ht="14.25" customHeight="1" spans="1:28" x14ac:dyDescent="0.25">
      <c r="A205" s="798"/>
      <c r="B205" s="798"/>
      <c r="C205" s="798"/>
      <c r="D205" s="798"/>
      <c r="E205" s="798"/>
      <c r="F205" s="798"/>
      <c r="G205" s="798"/>
      <c r="H205" s="798"/>
      <c r="I205" s="798"/>
      <c r="J205" s="798"/>
      <c r="K205" s="798"/>
      <c r="L205" s="798"/>
      <c r="M205" s="801"/>
      <c r="N205" s="801"/>
      <c r="O205" s="798"/>
      <c r="P205" s="798"/>
      <c r="Q205" s="798"/>
      <c r="R205" s="798"/>
      <c r="S205" s="798"/>
      <c r="T205" s="798"/>
      <c r="U205" s="798"/>
      <c r="V205" s="798"/>
      <c r="W205" s="798"/>
      <c r="X205" s="798"/>
      <c r="Y205" s="798"/>
      <c r="Z205" s="798"/>
      <c r="AA205" s="798"/>
      <c r="AB205" s="798"/>
    </row>
    <row r="206" ht="14.25" customHeight="1" spans="1:28" x14ac:dyDescent="0.25">
      <c r="A206" s="798"/>
      <c r="B206" s="798"/>
      <c r="C206" s="798"/>
      <c r="D206" s="798"/>
      <c r="E206" s="798"/>
      <c r="F206" s="798"/>
      <c r="G206" s="798"/>
      <c r="H206" s="798"/>
      <c r="I206" s="798"/>
      <c r="J206" s="798"/>
      <c r="K206" s="798"/>
      <c r="L206" s="798"/>
      <c r="M206" s="801"/>
      <c r="N206" s="801"/>
      <c r="O206" s="798"/>
      <c r="P206" s="798"/>
      <c r="Q206" s="798"/>
      <c r="R206" s="798"/>
      <c r="S206" s="798"/>
      <c r="T206" s="798"/>
      <c r="U206" s="798"/>
      <c r="V206" s="798"/>
      <c r="W206" s="798"/>
      <c r="X206" s="798"/>
      <c r="Y206" s="798"/>
      <c r="Z206" s="798"/>
      <c r="AA206" s="798"/>
      <c r="AB206" s="798"/>
    </row>
    <row r="207" ht="14.25" customHeight="1" spans="1:28" x14ac:dyDescent="0.25">
      <c r="A207" s="798"/>
      <c r="B207" s="798"/>
      <c r="C207" s="798"/>
      <c r="D207" s="798"/>
      <c r="E207" s="798"/>
      <c r="F207" s="798"/>
      <c r="G207" s="798"/>
      <c r="H207" s="798"/>
      <c r="I207" s="798"/>
      <c r="J207" s="798"/>
      <c r="K207" s="798"/>
      <c r="L207" s="798"/>
      <c r="M207" s="801"/>
      <c r="N207" s="801"/>
      <c r="O207" s="798"/>
      <c r="P207" s="798"/>
      <c r="Q207" s="798"/>
      <c r="R207" s="798"/>
      <c r="S207" s="798"/>
      <c r="T207" s="798"/>
      <c r="U207" s="798"/>
      <c r="V207" s="798"/>
      <c r="W207" s="798"/>
      <c r="X207" s="798"/>
      <c r="Y207" s="798"/>
      <c r="Z207" s="798"/>
      <c r="AA207" s="798"/>
      <c r="AB207" s="798"/>
    </row>
    <row r="208" ht="14.25" customHeight="1" spans="1:28" x14ac:dyDescent="0.25">
      <c r="A208" s="798"/>
      <c r="B208" s="798"/>
      <c r="C208" s="798"/>
      <c r="D208" s="798"/>
      <c r="E208" s="798"/>
      <c r="F208" s="798"/>
      <c r="G208" s="798"/>
      <c r="H208" s="798"/>
      <c r="I208" s="798"/>
      <c r="J208" s="798"/>
      <c r="K208" s="798"/>
      <c r="L208" s="798"/>
      <c r="M208" s="801"/>
      <c r="N208" s="801"/>
      <c r="O208" s="798"/>
      <c r="P208" s="798"/>
      <c r="Q208" s="798"/>
      <c r="R208" s="798"/>
      <c r="S208" s="798"/>
      <c r="T208" s="798"/>
      <c r="U208" s="798"/>
      <c r="V208" s="798"/>
      <c r="W208" s="798"/>
      <c r="X208" s="798"/>
      <c r="Y208" s="798"/>
      <c r="Z208" s="798"/>
      <c r="AA208" s="798"/>
      <c r="AB208" s="798"/>
    </row>
    <row r="209" ht="14.25" customHeight="1" spans="1:28" x14ac:dyDescent="0.25">
      <c r="A209" s="798"/>
      <c r="B209" s="798"/>
      <c r="C209" s="798"/>
      <c r="D209" s="798"/>
      <c r="E209" s="798"/>
      <c r="F209" s="798"/>
      <c r="G209" s="798"/>
      <c r="H209" s="798"/>
      <c r="I209" s="798"/>
      <c r="J209" s="798"/>
      <c r="K209" s="798"/>
      <c r="L209" s="798"/>
      <c r="M209" s="801"/>
      <c r="N209" s="801"/>
      <c r="O209" s="798"/>
      <c r="P209" s="798"/>
      <c r="Q209" s="798"/>
      <c r="R209" s="798"/>
      <c r="S209" s="798"/>
      <c r="T209" s="798"/>
      <c r="U209" s="798"/>
      <c r="V209" s="798"/>
      <c r="W209" s="798"/>
      <c r="X209" s="798"/>
      <c r="Y209" s="798"/>
      <c r="Z209" s="798"/>
      <c r="AA209" s="798"/>
      <c r="AB209" s="798"/>
    </row>
    <row r="210" ht="14.25" customHeight="1" spans="1:28" x14ac:dyDescent="0.25">
      <c r="A210" s="798"/>
      <c r="B210" s="798"/>
      <c r="C210" s="798"/>
      <c r="D210" s="798"/>
      <c r="E210" s="798"/>
      <c r="F210" s="798"/>
      <c r="G210" s="798"/>
      <c r="H210" s="798"/>
      <c r="I210" s="798"/>
      <c r="J210" s="798"/>
      <c r="K210" s="798"/>
      <c r="L210" s="798"/>
      <c r="M210" s="801"/>
      <c r="N210" s="801"/>
      <c r="O210" s="798"/>
      <c r="P210" s="798"/>
      <c r="Q210" s="798"/>
      <c r="R210" s="798"/>
      <c r="S210" s="798"/>
      <c r="T210" s="798"/>
      <c r="U210" s="798"/>
      <c r="V210" s="798"/>
      <c r="W210" s="798"/>
      <c r="X210" s="798"/>
      <c r="Y210" s="798"/>
      <c r="Z210" s="798"/>
      <c r="AA210" s="798"/>
      <c r="AB210" s="798"/>
    </row>
    <row r="211" ht="14.25" customHeight="1" spans="1:28" x14ac:dyDescent="0.25">
      <c r="A211" s="798"/>
      <c r="B211" s="798"/>
      <c r="C211" s="798"/>
      <c r="D211" s="798"/>
      <c r="E211" s="798"/>
      <c r="F211" s="798"/>
      <c r="G211" s="798"/>
      <c r="H211" s="798"/>
      <c r="I211" s="798"/>
      <c r="J211" s="798"/>
      <c r="K211" s="798"/>
      <c r="L211" s="798"/>
      <c r="M211" s="801"/>
      <c r="N211" s="801"/>
      <c r="O211" s="798"/>
      <c r="P211" s="798"/>
      <c r="Q211" s="798"/>
      <c r="R211" s="798"/>
      <c r="S211" s="798"/>
      <c r="T211" s="798"/>
      <c r="U211" s="798"/>
      <c r="V211" s="798"/>
      <c r="W211" s="798"/>
      <c r="X211" s="798"/>
      <c r="Y211" s="798"/>
      <c r="Z211" s="798"/>
      <c r="AA211" s="798"/>
      <c r="AB211" s="798"/>
    </row>
    <row r="212" ht="14.25" customHeight="1" spans="1:28" x14ac:dyDescent="0.25">
      <c r="A212" s="798"/>
      <c r="B212" s="798"/>
      <c r="C212" s="798"/>
      <c r="D212" s="798"/>
      <c r="E212" s="798"/>
      <c r="F212" s="798"/>
      <c r="G212" s="798"/>
      <c r="H212" s="798"/>
      <c r="I212" s="798"/>
      <c r="J212" s="798"/>
      <c r="K212" s="798"/>
      <c r="L212" s="798"/>
      <c r="M212" s="801"/>
      <c r="N212" s="801"/>
      <c r="O212" s="798"/>
      <c r="P212" s="798"/>
      <c r="Q212" s="798"/>
      <c r="R212" s="798"/>
      <c r="S212" s="798"/>
      <c r="T212" s="798"/>
      <c r="U212" s="798"/>
      <c r="V212" s="798"/>
      <c r="W212" s="798"/>
      <c r="X212" s="798"/>
      <c r="Y212" s="798"/>
      <c r="Z212" s="798"/>
      <c r="AA212" s="798"/>
      <c r="AB212" s="798"/>
    </row>
    <row r="213" ht="14.25" customHeight="1" spans="1:28" x14ac:dyDescent="0.25">
      <c r="A213" s="798"/>
      <c r="B213" s="798"/>
      <c r="C213" s="798"/>
      <c r="D213" s="798"/>
      <c r="E213" s="798"/>
      <c r="F213" s="798"/>
      <c r="G213" s="798"/>
      <c r="H213" s="798"/>
      <c r="I213" s="798"/>
      <c r="J213" s="798"/>
      <c r="K213" s="798"/>
      <c r="L213" s="798"/>
      <c r="M213" s="801"/>
      <c r="N213" s="801"/>
      <c r="O213" s="798"/>
      <c r="P213" s="798"/>
      <c r="Q213" s="798"/>
      <c r="R213" s="798"/>
      <c r="S213" s="798"/>
      <c r="T213" s="798"/>
      <c r="U213" s="798"/>
      <c r="V213" s="798"/>
      <c r="W213" s="798"/>
      <c r="X213" s="798"/>
      <c r="Y213" s="798"/>
      <c r="Z213" s="798"/>
      <c r="AA213" s="798"/>
      <c r="AB213" s="798"/>
    </row>
    <row r="214" ht="14.25" customHeight="1" spans="1:28" x14ac:dyDescent="0.25">
      <c r="A214" s="798"/>
      <c r="B214" s="798"/>
      <c r="C214" s="798"/>
      <c r="D214" s="798"/>
      <c r="E214" s="798"/>
      <c r="F214" s="798"/>
      <c r="G214" s="798"/>
      <c r="H214" s="798"/>
      <c r="I214" s="798"/>
      <c r="J214" s="798"/>
      <c r="K214" s="798"/>
      <c r="L214" s="798"/>
      <c r="M214" s="801"/>
      <c r="N214" s="801"/>
      <c r="O214" s="798"/>
      <c r="P214" s="798"/>
      <c r="Q214" s="798"/>
      <c r="R214" s="798"/>
      <c r="S214" s="798"/>
      <c r="T214" s="798"/>
      <c r="U214" s="798"/>
      <c r="V214" s="798"/>
      <c r="W214" s="798"/>
      <c r="X214" s="798"/>
      <c r="Y214" s="798"/>
      <c r="Z214" s="798"/>
      <c r="AA214" s="798"/>
      <c r="AB214" s="798"/>
    </row>
    <row r="215" ht="14.25" customHeight="1" spans="1:28" x14ac:dyDescent="0.25">
      <c r="A215" s="798"/>
      <c r="B215" s="798"/>
      <c r="C215" s="798"/>
      <c r="D215" s="798"/>
      <c r="E215" s="798"/>
      <c r="F215" s="798"/>
      <c r="G215" s="798"/>
      <c r="H215" s="798"/>
      <c r="I215" s="798"/>
      <c r="J215" s="798"/>
      <c r="K215" s="798"/>
      <c r="L215" s="798"/>
      <c r="M215" s="801"/>
      <c r="N215" s="801"/>
      <c r="O215" s="798"/>
      <c r="P215" s="798"/>
      <c r="Q215" s="798"/>
      <c r="R215" s="798"/>
      <c r="S215" s="798"/>
      <c r="T215" s="798"/>
      <c r="U215" s="798"/>
      <c r="V215" s="798"/>
      <c r="W215" s="798"/>
      <c r="X215" s="798"/>
      <c r="Y215" s="798"/>
      <c r="Z215" s="798"/>
      <c r="AA215" s="798"/>
      <c r="AB215" s="798"/>
    </row>
    <row r="216" ht="14.25" customHeight="1" spans="1:28" x14ac:dyDescent="0.25">
      <c r="A216" s="798"/>
      <c r="B216" s="798"/>
      <c r="C216" s="798"/>
      <c r="D216" s="798"/>
      <c r="E216" s="798"/>
      <c r="F216" s="798"/>
      <c r="G216" s="798"/>
      <c r="H216" s="798"/>
      <c r="I216" s="798"/>
      <c r="J216" s="798"/>
      <c r="K216" s="798"/>
      <c r="L216" s="798"/>
      <c r="M216" s="801"/>
      <c r="N216" s="801"/>
      <c r="O216" s="798"/>
      <c r="P216" s="798"/>
      <c r="Q216" s="798"/>
      <c r="R216" s="798"/>
      <c r="S216" s="798"/>
      <c r="T216" s="798"/>
      <c r="U216" s="798"/>
      <c r="V216" s="798"/>
      <c r="W216" s="798"/>
      <c r="X216" s="798"/>
      <c r="Y216" s="798"/>
      <c r="Z216" s="798"/>
      <c r="AA216" s="798"/>
      <c r="AB216" s="798"/>
    </row>
    <row r="217" ht="14.25" customHeight="1" spans="1:28" x14ac:dyDescent="0.25">
      <c r="A217" s="798"/>
      <c r="B217" s="798"/>
      <c r="C217" s="798"/>
      <c r="D217" s="798"/>
      <c r="E217" s="798"/>
      <c r="F217" s="798"/>
      <c r="G217" s="798"/>
      <c r="H217" s="798"/>
      <c r="I217" s="798"/>
      <c r="J217" s="798"/>
      <c r="K217" s="798"/>
      <c r="L217" s="798"/>
      <c r="M217" s="801"/>
      <c r="N217" s="801"/>
      <c r="O217" s="798"/>
      <c r="P217" s="798"/>
      <c r="Q217" s="798"/>
      <c r="R217" s="798"/>
      <c r="S217" s="798"/>
      <c r="T217" s="798"/>
      <c r="U217" s="798"/>
      <c r="V217" s="798"/>
      <c r="W217" s="798"/>
      <c r="X217" s="798"/>
      <c r="Y217" s="798"/>
      <c r="Z217" s="798"/>
      <c r="AA217" s="798"/>
      <c r="AB217" s="798"/>
    </row>
    <row r="218" ht="14.25" customHeight="1" spans="1:28" x14ac:dyDescent="0.25">
      <c r="A218" s="798"/>
      <c r="B218" s="798"/>
      <c r="C218" s="798"/>
      <c r="D218" s="798"/>
      <c r="E218" s="798"/>
      <c r="F218" s="798"/>
      <c r="G218" s="798"/>
      <c r="H218" s="798"/>
      <c r="I218" s="798"/>
      <c r="J218" s="798"/>
      <c r="K218" s="798"/>
      <c r="L218" s="798"/>
      <c r="M218" s="801"/>
      <c r="N218" s="801"/>
      <c r="O218" s="798"/>
      <c r="P218" s="798"/>
      <c r="Q218" s="798"/>
      <c r="R218" s="798"/>
      <c r="S218" s="798"/>
      <c r="T218" s="798"/>
      <c r="U218" s="798"/>
      <c r="V218" s="798"/>
      <c r="W218" s="798"/>
      <c r="X218" s="798"/>
      <c r="Y218" s="798"/>
      <c r="Z218" s="798"/>
      <c r="AA218" s="798"/>
      <c r="AB218" s="798"/>
    </row>
    <row r="219" ht="14.25" customHeight="1" spans="1:28" x14ac:dyDescent="0.25">
      <c r="A219" s="798"/>
      <c r="B219" s="798"/>
      <c r="C219" s="798"/>
      <c r="D219" s="798"/>
      <c r="E219" s="798"/>
      <c r="F219" s="798"/>
      <c r="G219" s="798"/>
      <c r="H219" s="798"/>
      <c r="I219" s="798"/>
      <c r="J219" s="798"/>
      <c r="K219" s="798"/>
      <c r="L219" s="798"/>
      <c r="M219" s="801"/>
      <c r="N219" s="801"/>
      <c r="O219" s="798"/>
      <c r="P219" s="798"/>
      <c r="Q219" s="798"/>
      <c r="R219" s="798"/>
      <c r="S219" s="798"/>
      <c r="T219" s="798"/>
      <c r="U219" s="798"/>
      <c r="V219" s="798"/>
      <c r="W219" s="798"/>
      <c r="X219" s="798"/>
      <c r="Y219" s="798"/>
      <c r="Z219" s="798"/>
      <c r="AA219" s="798"/>
      <c r="AB219" s="798"/>
    </row>
    <row r="220" ht="14.25" customHeight="1" spans="1:28" x14ac:dyDescent="0.25">
      <c r="A220" s="798"/>
      <c r="B220" s="798"/>
      <c r="C220" s="798"/>
      <c r="D220" s="798"/>
      <c r="E220" s="798"/>
      <c r="F220" s="798"/>
      <c r="G220" s="798"/>
      <c r="H220" s="798"/>
      <c r="I220" s="798"/>
      <c r="J220" s="798"/>
      <c r="K220" s="798"/>
      <c r="L220" s="798"/>
      <c r="M220" s="801"/>
      <c r="N220" s="801"/>
      <c r="O220" s="798"/>
      <c r="P220" s="798"/>
      <c r="Q220" s="798"/>
      <c r="R220" s="798"/>
      <c r="S220" s="798"/>
      <c r="T220" s="798"/>
      <c r="U220" s="798"/>
      <c r="V220" s="798"/>
      <c r="W220" s="798"/>
      <c r="X220" s="798"/>
      <c r="Y220" s="798"/>
      <c r="Z220" s="798"/>
      <c r="AA220" s="798"/>
      <c r="AB220" s="798"/>
    </row>
    <row r="221" ht="14.25" customHeight="1" spans="1:28" x14ac:dyDescent="0.25">
      <c r="A221" s="798"/>
      <c r="B221" s="798"/>
      <c r="C221" s="798"/>
      <c r="D221" s="798"/>
      <c r="E221" s="798"/>
      <c r="F221" s="798"/>
      <c r="G221" s="798"/>
      <c r="H221" s="798"/>
      <c r="I221" s="798"/>
      <c r="J221" s="798"/>
      <c r="K221" s="798"/>
      <c r="L221" s="798"/>
      <c r="M221" s="801"/>
      <c r="N221" s="801"/>
      <c r="O221" s="798"/>
      <c r="P221" s="798"/>
      <c r="Q221" s="798"/>
      <c r="R221" s="798"/>
      <c r="S221" s="798"/>
      <c r="T221" s="798"/>
      <c r="U221" s="798"/>
      <c r="V221" s="798"/>
      <c r="W221" s="798"/>
      <c r="X221" s="798"/>
      <c r="Y221" s="798"/>
      <c r="Z221" s="798"/>
      <c r="AA221" s="798"/>
      <c r="AB221" s="798"/>
    </row>
    <row r="222" ht="14.25" customHeight="1" spans="1:28" x14ac:dyDescent="0.25">
      <c r="A222" s="798"/>
      <c r="B222" s="798"/>
      <c r="C222" s="798"/>
      <c r="D222" s="798"/>
      <c r="E222" s="798"/>
      <c r="F222" s="798"/>
      <c r="G222" s="798"/>
      <c r="H222" s="798"/>
      <c r="I222" s="798"/>
      <c r="J222" s="798"/>
      <c r="K222" s="798"/>
      <c r="L222" s="798"/>
      <c r="M222" s="801"/>
      <c r="N222" s="801"/>
      <c r="O222" s="798"/>
      <c r="P222" s="798"/>
      <c r="Q222" s="798"/>
      <c r="R222" s="798"/>
      <c r="S222" s="798"/>
      <c r="T222" s="798"/>
      <c r="U222" s="798"/>
      <c r="V222" s="798"/>
      <c r="W222" s="798"/>
      <c r="X222" s="798"/>
      <c r="Y222" s="798"/>
      <c r="Z222" s="798"/>
      <c r="AA222" s="798"/>
      <c r="AB222" s="798"/>
    </row>
    <row r="223" ht="14.25" customHeight="1" spans="1:28" x14ac:dyDescent="0.25">
      <c r="A223" s="798"/>
      <c r="B223" s="798"/>
      <c r="C223" s="798"/>
      <c r="D223" s="798"/>
      <c r="E223" s="798"/>
      <c r="F223" s="798"/>
      <c r="G223" s="798"/>
      <c r="H223" s="798"/>
      <c r="I223" s="798"/>
      <c r="J223" s="798"/>
      <c r="K223" s="798"/>
      <c r="L223" s="798"/>
      <c r="M223" s="801"/>
      <c r="N223" s="801"/>
      <c r="O223" s="798"/>
      <c r="P223" s="798"/>
      <c r="Q223" s="798"/>
      <c r="R223" s="798"/>
      <c r="S223" s="798"/>
      <c r="T223" s="798"/>
      <c r="U223" s="798"/>
      <c r="V223" s="798"/>
      <c r="W223" s="798"/>
      <c r="X223" s="798"/>
      <c r="Y223" s="798"/>
      <c r="Z223" s="798"/>
      <c r="AA223" s="798"/>
      <c r="AB223" s="798"/>
    </row>
    <row r="224" ht="14.25" customHeight="1" spans="1:28" x14ac:dyDescent="0.25">
      <c r="A224" s="798"/>
      <c r="B224" s="798"/>
      <c r="C224" s="798"/>
      <c r="D224" s="798"/>
      <c r="E224" s="798"/>
      <c r="F224" s="798"/>
      <c r="G224" s="798"/>
      <c r="H224" s="798"/>
      <c r="I224" s="798"/>
      <c r="J224" s="798"/>
      <c r="K224" s="798"/>
      <c r="L224" s="798"/>
      <c r="M224" s="801"/>
      <c r="N224" s="801"/>
      <c r="O224" s="798"/>
      <c r="P224" s="798"/>
      <c r="Q224" s="798"/>
      <c r="R224" s="798"/>
      <c r="S224" s="798"/>
      <c r="T224" s="798"/>
      <c r="U224" s="798"/>
      <c r="V224" s="798"/>
      <c r="W224" s="798"/>
      <c r="X224" s="798"/>
      <c r="Y224" s="798"/>
      <c r="Z224" s="798"/>
      <c r="AA224" s="798"/>
      <c r="AB224" s="798"/>
    </row>
    <row r="225" ht="14.25" customHeight="1" spans="1:28" x14ac:dyDescent="0.25">
      <c r="A225" s="798"/>
      <c r="B225" s="798"/>
      <c r="C225" s="798"/>
      <c r="D225" s="798"/>
      <c r="E225" s="798"/>
      <c r="F225" s="798"/>
      <c r="G225" s="798"/>
      <c r="H225" s="798"/>
      <c r="I225" s="798"/>
      <c r="J225" s="798"/>
      <c r="K225" s="798"/>
      <c r="L225" s="798"/>
      <c r="M225" s="801"/>
      <c r="N225" s="801"/>
      <c r="O225" s="798"/>
      <c r="P225" s="798"/>
      <c r="Q225" s="798"/>
      <c r="R225" s="798"/>
      <c r="S225" s="798"/>
      <c r="T225" s="798"/>
      <c r="U225" s="798"/>
      <c r="V225" s="798"/>
      <c r="W225" s="798"/>
      <c r="X225" s="798"/>
      <c r="Y225" s="798"/>
      <c r="Z225" s="798"/>
      <c r="AA225" s="798"/>
      <c r="AB225" s="798"/>
    </row>
    <row r="226" ht="14.25" customHeight="1" spans="1:28" x14ac:dyDescent="0.25">
      <c r="A226" s="798"/>
      <c r="B226" s="798"/>
      <c r="C226" s="798"/>
      <c r="D226" s="798"/>
      <c r="E226" s="798"/>
      <c r="F226" s="798"/>
      <c r="G226" s="798"/>
      <c r="H226" s="798"/>
      <c r="I226" s="798"/>
      <c r="J226" s="798"/>
      <c r="K226" s="798"/>
      <c r="L226" s="798"/>
      <c r="M226" s="801"/>
      <c r="N226" s="801"/>
      <c r="O226" s="798"/>
      <c r="P226" s="798"/>
      <c r="Q226" s="798"/>
      <c r="R226" s="798"/>
      <c r="S226" s="798"/>
      <c r="T226" s="798"/>
      <c r="U226" s="798"/>
      <c r="V226" s="798"/>
      <c r="W226" s="798"/>
      <c r="X226" s="798"/>
      <c r="Y226" s="798"/>
      <c r="Z226" s="798"/>
      <c r="AA226" s="798"/>
      <c r="AB226" s="798"/>
    </row>
    <row r="227" ht="14.25" customHeight="1" spans="1:28" x14ac:dyDescent="0.25">
      <c r="A227" s="798"/>
      <c r="B227" s="798"/>
      <c r="C227" s="798"/>
      <c r="D227" s="798"/>
      <c r="E227" s="798"/>
      <c r="F227" s="798"/>
      <c r="G227" s="798"/>
      <c r="H227" s="798"/>
      <c r="I227" s="798"/>
      <c r="J227" s="798"/>
      <c r="K227" s="798"/>
      <c r="L227" s="798"/>
      <c r="M227" s="801"/>
      <c r="N227" s="801"/>
      <c r="O227" s="798"/>
      <c r="P227" s="798"/>
      <c r="Q227" s="798"/>
      <c r="R227" s="798"/>
      <c r="S227" s="798"/>
      <c r="T227" s="798"/>
      <c r="U227" s="798"/>
      <c r="V227" s="798"/>
      <c r="W227" s="798"/>
      <c r="X227" s="798"/>
      <c r="Y227" s="798"/>
      <c r="Z227" s="798"/>
      <c r="AA227" s="798"/>
      <c r="AB227" s="798"/>
    </row>
    <row r="228" ht="14.25" customHeight="1" spans="1:28" x14ac:dyDescent="0.25">
      <c r="A228" s="798"/>
      <c r="B228" s="798"/>
      <c r="C228" s="798"/>
      <c r="D228" s="798"/>
      <c r="E228" s="798"/>
      <c r="F228" s="798"/>
      <c r="G228" s="798"/>
      <c r="H228" s="798"/>
      <c r="I228" s="798"/>
      <c r="J228" s="798"/>
      <c r="K228" s="798"/>
      <c r="L228" s="798"/>
      <c r="M228" s="801"/>
      <c r="N228" s="801"/>
      <c r="O228" s="798"/>
      <c r="P228" s="798"/>
      <c r="Q228" s="798"/>
      <c r="R228" s="798"/>
      <c r="S228" s="798"/>
      <c r="T228" s="798"/>
      <c r="U228" s="798"/>
      <c r="V228" s="798"/>
      <c r="W228" s="798"/>
      <c r="X228" s="798"/>
      <c r="Y228" s="798"/>
      <c r="Z228" s="798"/>
      <c r="AA228" s="798"/>
      <c r="AB228" s="798"/>
    </row>
    <row r="229" ht="14.25" customHeight="1" spans="1:28" x14ac:dyDescent="0.25">
      <c r="A229" s="798"/>
      <c r="B229" s="798"/>
      <c r="C229" s="798"/>
      <c r="D229" s="798"/>
      <c r="E229" s="798"/>
      <c r="F229" s="798"/>
      <c r="G229" s="798"/>
      <c r="H229" s="798"/>
      <c r="I229" s="798"/>
      <c r="J229" s="798"/>
      <c r="K229" s="798"/>
      <c r="L229" s="798"/>
      <c r="M229" s="801"/>
      <c r="N229" s="801"/>
      <c r="O229" s="798"/>
      <c r="P229" s="798"/>
      <c r="Q229" s="798"/>
      <c r="R229" s="798"/>
      <c r="S229" s="798"/>
      <c r="T229" s="798"/>
      <c r="U229" s="798"/>
      <c r="V229" s="798"/>
      <c r="W229" s="798"/>
      <c r="X229" s="798"/>
      <c r="Y229" s="798"/>
      <c r="Z229" s="798"/>
      <c r="AA229" s="798"/>
      <c r="AB229" s="798"/>
    </row>
    <row r="230" ht="14.25" customHeight="1" spans="1:28" x14ac:dyDescent="0.25">
      <c r="A230" s="798"/>
      <c r="B230" s="798"/>
      <c r="C230" s="798"/>
      <c r="D230" s="798"/>
      <c r="E230" s="798"/>
      <c r="F230" s="798"/>
      <c r="G230" s="798"/>
      <c r="H230" s="798"/>
      <c r="I230" s="798"/>
      <c r="J230" s="798"/>
      <c r="K230" s="798"/>
      <c r="L230" s="798"/>
      <c r="M230" s="801"/>
      <c r="N230" s="801"/>
      <c r="O230" s="798"/>
      <c r="P230" s="798"/>
      <c r="Q230" s="798"/>
      <c r="R230" s="798"/>
      <c r="S230" s="798"/>
      <c r="T230" s="798"/>
      <c r="U230" s="798"/>
      <c r="V230" s="798"/>
      <c r="W230" s="798"/>
      <c r="X230" s="798"/>
      <c r="Y230" s="798"/>
      <c r="Z230" s="798"/>
      <c r="AA230" s="798"/>
      <c r="AB230" s="798"/>
    </row>
    <row r="231" ht="14.25" customHeight="1" spans="1:28" x14ac:dyDescent="0.25">
      <c r="A231" s="798"/>
      <c r="B231" s="798"/>
      <c r="C231" s="798"/>
      <c r="D231" s="798"/>
      <c r="E231" s="798"/>
      <c r="F231" s="798"/>
      <c r="G231" s="798"/>
      <c r="H231" s="798"/>
      <c r="I231" s="798"/>
      <c r="J231" s="798"/>
      <c r="K231" s="798"/>
      <c r="L231" s="798"/>
      <c r="M231" s="801"/>
      <c r="N231" s="801"/>
      <c r="O231" s="798"/>
      <c r="P231" s="798"/>
      <c r="Q231" s="798"/>
      <c r="R231" s="798"/>
      <c r="S231" s="798"/>
      <c r="T231" s="798"/>
      <c r="U231" s="798"/>
      <c r="V231" s="798"/>
      <c r="W231" s="798"/>
      <c r="X231" s="798"/>
      <c r="Y231" s="798"/>
      <c r="Z231" s="798"/>
      <c r="AA231" s="798"/>
      <c r="AB231" s="798"/>
    </row>
    <row r="232" ht="14.25" customHeight="1" spans="1:28" x14ac:dyDescent="0.25">
      <c r="A232" s="798"/>
      <c r="B232" s="798"/>
      <c r="C232" s="798"/>
      <c r="D232" s="798"/>
      <c r="E232" s="798"/>
      <c r="F232" s="798"/>
      <c r="G232" s="798"/>
      <c r="H232" s="798"/>
      <c r="I232" s="798"/>
      <c r="J232" s="798"/>
      <c r="K232" s="798"/>
      <c r="L232" s="798"/>
      <c r="M232" s="801"/>
      <c r="N232" s="801"/>
      <c r="O232" s="798"/>
      <c r="P232" s="798"/>
      <c r="Q232" s="798"/>
      <c r="R232" s="798"/>
      <c r="S232" s="798"/>
      <c r="T232" s="798"/>
      <c r="U232" s="798"/>
      <c r="V232" s="798"/>
      <c r="W232" s="798"/>
      <c r="X232" s="798"/>
      <c r="Y232" s="798"/>
      <c r="Z232" s="798"/>
      <c r="AA232" s="798"/>
      <c r="AB232" s="798"/>
    </row>
    <row r="233" ht="14.25" customHeight="1" spans="1:28" x14ac:dyDescent="0.25">
      <c r="A233" s="798"/>
      <c r="B233" s="798"/>
      <c r="C233" s="798"/>
      <c r="D233" s="798"/>
      <c r="E233" s="798"/>
      <c r="F233" s="798"/>
      <c r="G233" s="798"/>
      <c r="H233" s="798"/>
      <c r="I233" s="798"/>
      <c r="J233" s="798"/>
      <c r="K233" s="798"/>
      <c r="L233" s="798"/>
      <c r="M233" s="801"/>
      <c r="N233" s="801"/>
      <c r="O233" s="798"/>
      <c r="P233" s="798"/>
      <c r="Q233" s="798"/>
      <c r="R233" s="798"/>
      <c r="S233" s="798"/>
      <c r="T233" s="798"/>
      <c r="U233" s="798"/>
      <c r="V233" s="798"/>
      <c r="W233" s="798"/>
      <c r="X233" s="798"/>
      <c r="Y233" s="798"/>
      <c r="Z233" s="798"/>
      <c r="AA233" s="798"/>
      <c r="AB233" s="798"/>
    </row>
    <row r="234" ht="14.25" customHeight="1" spans="1:28" x14ac:dyDescent="0.25">
      <c r="A234" s="798"/>
      <c r="B234" s="798"/>
      <c r="C234" s="798"/>
      <c r="D234" s="798"/>
      <c r="E234" s="798"/>
      <c r="F234" s="798"/>
      <c r="G234" s="798"/>
      <c r="H234" s="798"/>
      <c r="I234" s="798"/>
      <c r="J234" s="798"/>
      <c r="K234" s="798"/>
      <c r="L234" s="798"/>
      <c r="M234" s="801"/>
      <c r="N234" s="801"/>
      <c r="O234" s="798"/>
      <c r="P234" s="798"/>
      <c r="Q234" s="798"/>
      <c r="R234" s="798"/>
      <c r="S234" s="798"/>
      <c r="T234" s="798"/>
      <c r="U234" s="798"/>
      <c r="V234" s="798"/>
      <c r="W234" s="798"/>
      <c r="X234" s="798"/>
      <c r="Y234" s="798"/>
      <c r="Z234" s="798"/>
      <c r="AA234" s="798"/>
      <c r="AB234" s="798"/>
    </row>
    <row r="235" ht="14.25" customHeight="1" spans="1:28" x14ac:dyDescent="0.25">
      <c r="A235" s="798"/>
      <c r="B235" s="798"/>
      <c r="C235" s="798"/>
      <c r="D235" s="798"/>
      <c r="E235" s="798"/>
      <c r="F235" s="798"/>
      <c r="G235" s="798"/>
      <c r="H235" s="798"/>
      <c r="I235" s="798"/>
      <c r="J235" s="798"/>
      <c r="K235" s="798"/>
      <c r="L235" s="798"/>
      <c r="M235" s="801"/>
      <c r="N235" s="801"/>
      <c r="O235" s="798"/>
      <c r="P235" s="798"/>
      <c r="Q235" s="798"/>
      <c r="R235" s="798"/>
      <c r="S235" s="798"/>
      <c r="T235" s="798"/>
      <c r="U235" s="798"/>
      <c r="V235" s="798"/>
      <c r="W235" s="798"/>
      <c r="X235" s="798"/>
      <c r="Y235" s="798"/>
      <c r="Z235" s="798"/>
      <c r="AA235" s="798"/>
      <c r="AB235" s="798"/>
    </row>
    <row r="236" ht="14.25" customHeight="1" spans="1:28" x14ac:dyDescent="0.25">
      <c r="A236" s="798"/>
      <c r="B236" s="798"/>
      <c r="C236" s="798"/>
      <c r="D236" s="798"/>
      <c r="E236" s="798"/>
      <c r="F236" s="798"/>
      <c r="G236" s="798"/>
      <c r="H236" s="798"/>
      <c r="I236" s="798"/>
      <c r="J236" s="798"/>
      <c r="K236" s="798"/>
      <c r="L236" s="798"/>
      <c r="M236" s="801"/>
      <c r="N236" s="801"/>
      <c r="O236" s="798"/>
      <c r="P236" s="798"/>
      <c r="Q236" s="798"/>
      <c r="R236" s="798"/>
      <c r="S236" s="798"/>
      <c r="T236" s="798"/>
      <c r="U236" s="798"/>
      <c r="V236" s="798"/>
      <c r="W236" s="798"/>
      <c r="X236" s="798"/>
      <c r="Y236" s="798"/>
      <c r="Z236" s="798"/>
      <c r="AA236" s="798"/>
      <c r="AB236" s="798"/>
    </row>
    <row r="237" ht="14.25" customHeight="1" spans="1:28" x14ac:dyDescent="0.25">
      <c r="A237" s="798"/>
      <c r="B237" s="798"/>
      <c r="C237" s="798"/>
      <c r="D237" s="798"/>
      <c r="E237" s="798"/>
      <c r="F237" s="798"/>
      <c r="G237" s="798"/>
      <c r="H237" s="798"/>
      <c r="I237" s="798"/>
      <c r="J237" s="798"/>
      <c r="K237" s="798"/>
      <c r="L237" s="798"/>
      <c r="M237" s="801"/>
      <c r="N237" s="801"/>
      <c r="O237" s="798"/>
      <c r="P237" s="798"/>
      <c r="Q237" s="798"/>
      <c r="R237" s="798"/>
      <c r="S237" s="798"/>
      <c r="T237" s="798"/>
      <c r="U237" s="798"/>
      <c r="V237" s="798"/>
      <c r="W237" s="798"/>
      <c r="X237" s="798"/>
      <c r="Y237" s="798"/>
      <c r="Z237" s="798"/>
      <c r="AA237" s="798"/>
      <c r="AB237" s="798"/>
    </row>
    <row r="238" ht="14.25" customHeight="1" spans="1:28" x14ac:dyDescent="0.25">
      <c r="A238" s="798"/>
      <c r="B238" s="798"/>
      <c r="C238" s="798"/>
      <c r="D238" s="798"/>
      <c r="E238" s="798"/>
      <c r="F238" s="798"/>
      <c r="G238" s="798"/>
      <c r="H238" s="798"/>
      <c r="I238" s="798"/>
      <c r="J238" s="798"/>
      <c r="K238" s="798"/>
      <c r="L238" s="798"/>
      <c r="M238" s="801"/>
      <c r="N238" s="801"/>
      <c r="O238" s="798"/>
      <c r="P238" s="798"/>
      <c r="Q238" s="798"/>
      <c r="R238" s="798"/>
      <c r="S238" s="798"/>
      <c r="T238" s="798"/>
      <c r="U238" s="798"/>
      <c r="V238" s="798"/>
      <c r="W238" s="798"/>
      <c r="X238" s="798"/>
      <c r="Y238" s="798"/>
      <c r="Z238" s="798"/>
      <c r="AA238" s="798"/>
      <c r="AB238" s="798"/>
    </row>
    <row r="239" ht="14.25" customHeight="1" spans="1:28" x14ac:dyDescent="0.25">
      <c r="A239" s="798"/>
      <c r="B239" s="798"/>
      <c r="C239" s="798"/>
      <c r="D239" s="798"/>
      <c r="E239" s="798"/>
      <c r="F239" s="798"/>
      <c r="G239" s="798"/>
      <c r="H239" s="798"/>
      <c r="I239" s="798"/>
      <c r="J239" s="798"/>
      <c r="K239" s="798"/>
      <c r="L239" s="798"/>
      <c r="M239" s="801"/>
      <c r="N239" s="801"/>
      <c r="O239" s="798"/>
      <c r="P239" s="798"/>
      <c r="Q239" s="798"/>
      <c r="R239" s="798"/>
      <c r="S239" s="798"/>
      <c r="T239" s="798"/>
      <c r="U239" s="798"/>
      <c r="V239" s="798"/>
      <c r="W239" s="798"/>
      <c r="X239" s="798"/>
      <c r="Y239" s="798"/>
      <c r="Z239" s="798"/>
      <c r="AA239" s="798"/>
      <c r="AB239" s="798"/>
    </row>
    <row r="240" ht="14.25" customHeight="1" spans="1:28" x14ac:dyDescent="0.25">
      <c r="A240" s="798"/>
      <c r="B240" s="798"/>
      <c r="C240" s="798"/>
      <c r="D240" s="798"/>
      <c r="E240" s="798"/>
      <c r="F240" s="798"/>
      <c r="G240" s="798"/>
      <c r="H240" s="798"/>
      <c r="I240" s="798"/>
      <c r="J240" s="798"/>
      <c r="K240" s="798"/>
      <c r="L240" s="798"/>
      <c r="M240" s="801"/>
      <c r="N240" s="801"/>
      <c r="O240" s="798"/>
      <c r="P240" s="798"/>
      <c r="Q240" s="798"/>
      <c r="R240" s="798"/>
      <c r="S240" s="798"/>
      <c r="T240" s="798"/>
      <c r="U240" s="798"/>
      <c r="V240" s="798"/>
      <c r="W240" s="798"/>
      <c r="X240" s="798"/>
      <c r="Y240" s="798"/>
      <c r="Z240" s="798"/>
      <c r="AA240" s="798"/>
      <c r="AB240" s="798"/>
    </row>
    <row r="241" ht="14.25" customHeight="1" spans="1:28" x14ac:dyDescent="0.25">
      <c r="A241" s="798"/>
      <c r="B241" s="798"/>
      <c r="C241" s="798"/>
      <c r="D241" s="798"/>
      <c r="E241" s="798"/>
      <c r="F241" s="798"/>
      <c r="G241" s="798"/>
      <c r="H241" s="798"/>
      <c r="I241" s="798"/>
      <c r="J241" s="798"/>
      <c r="K241" s="798"/>
      <c r="L241" s="798"/>
      <c r="M241" s="801"/>
      <c r="N241" s="801"/>
      <c r="O241" s="798"/>
      <c r="P241" s="798"/>
      <c r="Q241" s="798"/>
      <c r="R241" s="798"/>
      <c r="S241" s="798"/>
      <c r="T241" s="798"/>
      <c r="U241" s="798"/>
      <c r="V241" s="798"/>
      <c r="W241" s="798"/>
      <c r="X241" s="798"/>
      <c r="Y241" s="798"/>
      <c r="Z241" s="798"/>
      <c r="AA241" s="798"/>
      <c r="AB241" s="798"/>
    </row>
    <row r="242" ht="14.25" customHeight="1" spans="1:28" x14ac:dyDescent="0.25">
      <c r="A242" s="798"/>
      <c r="B242" s="798"/>
      <c r="C242" s="798"/>
      <c r="D242" s="798"/>
      <c r="E242" s="798"/>
      <c r="F242" s="798"/>
      <c r="G242" s="798"/>
      <c r="H242" s="798"/>
      <c r="I242" s="798"/>
      <c r="J242" s="798"/>
      <c r="K242" s="798"/>
      <c r="L242" s="798"/>
      <c r="M242" s="801"/>
      <c r="N242" s="801"/>
      <c r="O242" s="798"/>
      <c r="P242" s="798"/>
      <c r="Q242" s="798"/>
      <c r="R242" s="798"/>
      <c r="S242" s="798"/>
      <c r="T242" s="798"/>
      <c r="U242" s="798"/>
      <c r="V242" s="798"/>
      <c r="W242" s="798"/>
      <c r="X242" s="798"/>
      <c r="Y242" s="798"/>
      <c r="Z242" s="798"/>
      <c r="AA242" s="798"/>
      <c r="AB242" s="798"/>
    </row>
    <row r="243" ht="14.25" customHeight="1" spans="1:28" x14ac:dyDescent="0.25">
      <c r="A243" s="798"/>
      <c r="B243" s="798"/>
      <c r="C243" s="798"/>
      <c r="D243" s="798"/>
      <c r="E243" s="798"/>
      <c r="F243" s="798"/>
      <c r="G243" s="798"/>
      <c r="H243" s="798"/>
      <c r="I243" s="798"/>
      <c r="J243" s="798"/>
      <c r="K243" s="798"/>
      <c r="L243" s="798"/>
      <c r="M243" s="801"/>
      <c r="N243" s="801"/>
      <c r="O243" s="798"/>
      <c r="P243" s="798"/>
      <c r="Q243" s="798"/>
      <c r="R243" s="798"/>
      <c r="S243" s="798"/>
      <c r="T243" s="798"/>
      <c r="U243" s="798"/>
      <c r="V243" s="798"/>
      <c r="W243" s="798"/>
      <c r="X243" s="798"/>
      <c r="Y243" s="798"/>
      <c r="Z243" s="798"/>
      <c r="AA243" s="798"/>
      <c r="AB243" s="798"/>
    </row>
    <row r="244" ht="14.25" customHeight="1" spans="1:28" x14ac:dyDescent="0.25">
      <c r="A244" s="798"/>
      <c r="B244" s="798"/>
      <c r="C244" s="798"/>
      <c r="D244" s="798"/>
      <c r="E244" s="798"/>
      <c r="F244" s="798"/>
      <c r="G244" s="798"/>
      <c r="H244" s="798"/>
      <c r="I244" s="798"/>
      <c r="J244" s="798"/>
      <c r="K244" s="798"/>
      <c r="L244" s="798"/>
      <c r="M244" s="801"/>
      <c r="N244" s="801"/>
      <c r="O244" s="798"/>
      <c r="P244" s="798"/>
      <c r="Q244" s="798"/>
      <c r="R244" s="798"/>
      <c r="S244" s="798"/>
      <c r="T244" s="798"/>
      <c r="U244" s="798"/>
      <c r="V244" s="798"/>
      <c r="W244" s="798"/>
      <c r="X244" s="798"/>
      <c r="Y244" s="798"/>
      <c r="Z244" s="798"/>
      <c r="AA244" s="798"/>
      <c r="AB244" s="798"/>
    </row>
    <row r="245" ht="14.25" customHeight="1" spans="1:28" x14ac:dyDescent="0.25">
      <c r="A245" s="798"/>
      <c r="B245" s="798"/>
      <c r="C245" s="798"/>
      <c r="D245" s="798"/>
      <c r="E245" s="798"/>
      <c r="F245" s="798"/>
      <c r="G245" s="798"/>
      <c r="H245" s="798"/>
      <c r="I245" s="798"/>
      <c r="J245" s="798"/>
      <c r="K245" s="798"/>
      <c r="L245" s="798"/>
      <c r="M245" s="801"/>
      <c r="N245" s="801"/>
      <c r="O245" s="798"/>
      <c r="P245" s="798"/>
      <c r="Q245" s="798"/>
      <c r="R245" s="798"/>
      <c r="S245" s="798"/>
      <c r="T245" s="798"/>
      <c r="U245" s="798"/>
      <c r="V245" s="798"/>
      <c r="W245" s="798"/>
      <c r="X245" s="798"/>
      <c r="Y245" s="798"/>
      <c r="Z245" s="798"/>
      <c r="AA245" s="798"/>
      <c r="AB245" s="798"/>
    </row>
    <row r="246" ht="14.25" customHeight="1" spans="1:28" x14ac:dyDescent="0.25">
      <c r="A246" s="798"/>
      <c r="B246" s="798"/>
      <c r="C246" s="798"/>
      <c r="D246" s="798"/>
      <c r="E246" s="798"/>
      <c r="F246" s="798"/>
      <c r="G246" s="798"/>
      <c r="H246" s="798"/>
      <c r="I246" s="798"/>
      <c r="J246" s="798"/>
      <c r="K246" s="798"/>
      <c r="L246" s="798"/>
      <c r="M246" s="801"/>
      <c r="N246" s="801"/>
      <c r="O246" s="798"/>
      <c r="P246" s="798"/>
      <c r="Q246" s="798"/>
      <c r="R246" s="798"/>
      <c r="S246" s="798"/>
      <c r="T246" s="798"/>
      <c r="U246" s="798"/>
      <c r="V246" s="798"/>
      <c r="W246" s="798"/>
      <c r="X246" s="798"/>
      <c r="Y246" s="798"/>
      <c r="Z246" s="798"/>
      <c r="AA246" s="798"/>
      <c r="AB246" s="798"/>
    </row>
    <row r="247" ht="14.25" customHeight="1" spans="1:28" x14ac:dyDescent="0.25">
      <c r="A247" s="798"/>
      <c r="B247" s="798"/>
      <c r="C247" s="798"/>
      <c r="D247" s="798"/>
      <c r="E247" s="798"/>
      <c r="F247" s="798"/>
      <c r="G247" s="798"/>
      <c r="H247" s="798"/>
      <c r="I247" s="798"/>
      <c r="J247" s="798"/>
      <c r="K247" s="798"/>
      <c r="L247" s="798"/>
      <c r="M247" s="801"/>
      <c r="N247" s="801"/>
      <c r="O247" s="798"/>
      <c r="P247" s="798"/>
      <c r="Q247" s="798"/>
      <c r="R247" s="798"/>
      <c r="S247" s="798"/>
      <c r="T247" s="798"/>
      <c r="U247" s="798"/>
      <c r="V247" s="798"/>
      <c r="W247" s="798"/>
      <c r="X247" s="798"/>
      <c r="Y247" s="798"/>
      <c r="Z247" s="798"/>
      <c r="AA247" s="798"/>
      <c r="AB247" s="798"/>
    </row>
    <row r="248" ht="14.25" customHeight="1" spans="1:28" x14ac:dyDescent="0.25">
      <c r="A248" s="798"/>
      <c r="B248" s="798"/>
      <c r="C248" s="798"/>
      <c r="D248" s="798"/>
      <c r="E248" s="798"/>
      <c r="F248" s="798"/>
      <c r="G248" s="798"/>
      <c r="H248" s="798"/>
      <c r="I248" s="798"/>
      <c r="J248" s="798"/>
      <c r="K248" s="798"/>
      <c r="L248" s="798"/>
      <c r="M248" s="801"/>
      <c r="N248" s="801"/>
      <c r="O248" s="798"/>
      <c r="P248" s="798"/>
      <c r="Q248" s="798"/>
      <c r="R248" s="798"/>
      <c r="S248" s="798"/>
      <c r="T248" s="798"/>
      <c r="U248" s="798"/>
      <c r="V248" s="798"/>
      <c r="W248" s="798"/>
      <c r="X248" s="798"/>
      <c r="Y248" s="798"/>
      <c r="Z248" s="798"/>
      <c r="AA248" s="798"/>
      <c r="AB248" s="798"/>
    </row>
    <row r="249" ht="14.25" customHeight="1" spans="1:28" x14ac:dyDescent="0.25">
      <c r="A249" s="798"/>
      <c r="B249" s="798"/>
      <c r="C249" s="798"/>
      <c r="D249" s="798"/>
      <c r="E249" s="798"/>
      <c r="F249" s="798"/>
      <c r="G249" s="798"/>
      <c r="H249" s="798"/>
      <c r="I249" s="798"/>
      <c r="J249" s="798"/>
      <c r="K249" s="798"/>
      <c r="L249" s="798"/>
      <c r="M249" s="801"/>
      <c r="N249" s="801"/>
      <c r="O249" s="798"/>
      <c r="P249" s="798"/>
      <c r="Q249" s="798"/>
      <c r="R249" s="798"/>
      <c r="S249" s="798"/>
      <c r="T249" s="798"/>
      <c r="U249" s="798"/>
      <c r="V249" s="798"/>
      <c r="W249" s="798"/>
      <c r="X249" s="798"/>
      <c r="Y249" s="798"/>
      <c r="Z249" s="798"/>
      <c r="AA249" s="798"/>
      <c r="AB249" s="798"/>
    </row>
    <row r="250" ht="14.25" customHeight="1" spans="1:28" x14ac:dyDescent="0.25">
      <c r="A250" s="798"/>
      <c r="B250" s="798"/>
      <c r="C250" s="798"/>
      <c r="D250" s="798"/>
      <c r="E250" s="798"/>
      <c r="F250" s="798"/>
      <c r="G250" s="798"/>
      <c r="H250" s="798"/>
      <c r="I250" s="798"/>
      <c r="J250" s="798"/>
      <c r="K250" s="798"/>
      <c r="L250" s="798"/>
      <c r="M250" s="801"/>
      <c r="N250" s="801"/>
      <c r="O250" s="798"/>
      <c r="P250" s="798"/>
      <c r="Q250" s="798"/>
      <c r="R250" s="798"/>
      <c r="S250" s="798"/>
      <c r="T250" s="798"/>
      <c r="U250" s="798"/>
      <c r="V250" s="798"/>
      <c r="W250" s="798"/>
      <c r="X250" s="798"/>
      <c r="Y250" s="798"/>
      <c r="Z250" s="798"/>
      <c r="AA250" s="798"/>
      <c r="AB250" s="798"/>
    </row>
    <row r="251" ht="14.25" customHeight="1" spans="1:28" x14ac:dyDescent="0.25">
      <c r="A251" s="798"/>
      <c r="B251" s="798"/>
      <c r="C251" s="798"/>
      <c r="D251" s="798"/>
      <c r="E251" s="798"/>
      <c r="F251" s="798"/>
      <c r="G251" s="798"/>
      <c r="H251" s="798"/>
      <c r="I251" s="798"/>
      <c r="J251" s="798"/>
      <c r="K251" s="798"/>
      <c r="L251" s="798"/>
      <c r="M251" s="801"/>
      <c r="N251" s="801"/>
      <c r="O251" s="798"/>
      <c r="P251" s="798"/>
      <c r="Q251" s="798"/>
      <c r="R251" s="798"/>
      <c r="S251" s="798"/>
      <c r="T251" s="798"/>
      <c r="U251" s="798"/>
      <c r="V251" s="798"/>
      <c r="W251" s="798"/>
      <c r="X251" s="798"/>
      <c r="Y251" s="798"/>
      <c r="Z251" s="798"/>
      <c r="AA251" s="798"/>
      <c r="AB251" s="798"/>
    </row>
    <row r="252" ht="14.25" customHeight="1" spans="1:28" x14ac:dyDescent="0.25">
      <c r="A252" s="798"/>
      <c r="B252" s="798"/>
      <c r="C252" s="798"/>
      <c r="D252" s="798"/>
      <c r="E252" s="798"/>
      <c r="F252" s="798"/>
      <c r="G252" s="798"/>
      <c r="H252" s="798"/>
      <c r="I252" s="798"/>
      <c r="J252" s="798"/>
      <c r="K252" s="798"/>
      <c r="L252" s="798"/>
      <c r="M252" s="801"/>
      <c r="N252" s="801"/>
      <c r="O252" s="798"/>
      <c r="P252" s="798"/>
      <c r="Q252" s="798"/>
      <c r="R252" s="798"/>
      <c r="S252" s="798"/>
      <c r="T252" s="798"/>
      <c r="U252" s="798"/>
      <c r="V252" s="798"/>
      <c r="W252" s="798"/>
      <c r="X252" s="798"/>
      <c r="Y252" s="798"/>
      <c r="Z252" s="798"/>
      <c r="AA252" s="798"/>
      <c r="AB252" s="798"/>
    </row>
    <row r="253" ht="14.25" customHeight="1" spans="1:28" x14ac:dyDescent="0.25">
      <c r="A253" s="798"/>
      <c r="B253" s="798"/>
      <c r="C253" s="798"/>
      <c r="D253" s="798"/>
      <c r="E253" s="798"/>
      <c r="F253" s="798"/>
      <c r="G253" s="798"/>
      <c r="H253" s="798"/>
      <c r="I253" s="798"/>
      <c r="J253" s="798"/>
      <c r="K253" s="798"/>
      <c r="L253" s="798"/>
      <c r="M253" s="801"/>
      <c r="N253" s="801"/>
      <c r="O253" s="798"/>
      <c r="P253" s="798"/>
      <c r="Q253" s="798"/>
      <c r="R253" s="798"/>
      <c r="S253" s="798"/>
      <c r="T253" s="798"/>
      <c r="U253" s="798"/>
      <c r="V253" s="798"/>
      <c r="W253" s="798"/>
      <c r="X253" s="798"/>
      <c r="Y253" s="798"/>
      <c r="Z253" s="798"/>
      <c r="AA253" s="798"/>
      <c r="AB253" s="798"/>
    </row>
    <row r="254" ht="14.25" customHeight="1" spans="1:28" x14ac:dyDescent="0.25">
      <c r="A254" s="798"/>
      <c r="B254" s="798"/>
      <c r="C254" s="798"/>
      <c r="D254" s="798"/>
      <c r="E254" s="798"/>
      <c r="F254" s="798"/>
      <c r="G254" s="798"/>
      <c r="H254" s="798"/>
      <c r="I254" s="798"/>
      <c r="J254" s="798"/>
      <c r="K254" s="798"/>
      <c r="L254" s="798"/>
      <c r="M254" s="801"/>
      <c r="N254" s="801"/>
      <c r="O254" s="798"/>
      <c r="P254" s="798"/>
      <c r="Q254" s="798"/>
      <c r="R254" s="798"/>
      <c r="S254" s="798"/>
      <c r="T254" s="798"/>
      <c r="U254" s="798"/>
      <c r="V254" s="798"/>
      <c r="W254" s="798"/>
      <c r="X254" s="798"/>
      <c r="Y254" s="798"/>
      <c r="Z254" s="798"/>
      <c r="AA254" s="798"/>
      <c r="AB254" s="798"/>
    </row>
    <row r="255" ht="14.25" customHeight="1" spans="1:28" x14ac:dyDescent="0.25">
      <c r="A255" s="798"/>
      <c r="B255" s="798"/>
      <c r="C255" s="798"/>
      <c r="D255" s="798"/>
      <c r="E255" s="798"/>
      <c r="F255" s="798"/>
      <c r="G255" s="798"/>
      <c r="H255" s="798"/>
      <c r="I255" s="798"/>
      <c r="J255" s="798"/>
      <c r="K255" s="798"/>
      <c r="L255" s="798"/>
      <c r="M255" s="801"/>
      <c r="N255" s="801"/>
      <c r="O255" s="798"/>
      <c r="P255" s="798"/>
      <c r="Q255" s="798"/>
      <c r="R255" s="798"/>
      <c r="S255" s="798"/>
      <c r="T255" s="798"/>
      <c r="U255" s="798"/>
      <c r="V255" s="798"/>
      <c r="W255" s="798"/>
      <c r="X255" s="798"/>
      <c r="Y255" s="798"/>
      <c r="Z255" s="798"/>
      <c r="AA255" s="798"/>
      <c r="AB255" s="798"/>
    </row>
    <row r="256" ht="14.25" customHeight="1" spans="1:28" x14ac:dyDescent="0.25">
      <c r="A256" s="798"/>
      <c r="B256" s="798"/>
      <c r="C256" s="798"/>
      <c r="D256" s="798"/>
      <c r="E256" s="798"/>
      <c r="F256" s="798"/>
      <c r="G256" s="798"/>
      <c r="H256" s="798"/>
      <c r="I256" s="798"/>
      <c r="J256" s="798"/>
      <c r="K256" s="798"/>
      <c r="L256" s="798"/>
      <c r="M256" s="801"/>
      <c r="N256" s="801"/>
      <c r="O256" s="798"/>
      <c r="P256" s="798"/>
      <c r="Q256" s="798"/>
      <c r="R256" s="798"/>
      <c r="S256" s="798"/>
      <c r="T256" s="798"/>
      <c r="U256" s="798"/>
      <c r="V256" s="798"/>
      <c r="W256" s="798"/>
      <c r="X256" s="798"/>
      <c r="Y256" s="798"/>
      <c r="Z256" s="798"/>
      <c r="AA256" s="798"/>
      <c r="AB256" s="798"/>
    </row>
    <row r="257" ht="14.25" customHeight="1" spans="1:28" x14ac:dyDescent="0.25">
      <c r="A257" s="798"/>
      <c r="B257" s="798"/>
      <c r="C257" s="798"/>
      <c r="D257" s="798"/>
      <c r="E257" s="798"/>
      <c r="F257" s="798"/>
      <c r="G257" s="798"/>
      <c r="H257" s="798"/>
      <c r="I257" s="798"/>
      <c r="J257" s="798"/>
      <c r="K257" s="798"/>
      <c r="L257" s="798"/>
      <c r="M257" s="801"/>
      <c r="N257" s="801"/>
      <c r="O257" s="798"/>
      <c r="P257" s="798"/>
      <c r="Q257" s="798"/>
      <c r="R257" s="798"/>
      <c r="S257" s="798"/>
      <c r="T257" s="798"/>
      <c r="U257" s="798"/>
      <c r="V257" s="798"/>
      <c r="W257" s="798"/>
      <c r="X257" s="798"/>
      <c r="Y257" s="798"/>
      <c r="Z257" s="798"/>
      <c r="AA257" s="798"/>
      <c r="AB257" s="798"/>
    </row>
    <row r="258" ht="14.25" customHeight="1" spans="1:28" x14ac:dyDescent="0.25">
      <c r="A258" s="798"/>
      <c r="B258" s="798"/>
      <c r="C258" s="798"/>
      <c r="D258" s="798"/>
      <c r="E258" s="798"/>
      <c r="F258" s="798"/>
      <c r="G258" s="798"/>
      <c r="H258" s="798"/>
      <c r="I258" s="798"/>
      <c r="J258" s="798"/>
      <c r="K258" s="798"/>
      <c r="L258" s="798"/>
      <c r="M258" s="801"/>
      <c r="N258" s="801"/>
      <c r="O258" s="798"/>
      <c r="P258" s="798"/>
      <c r="Q258" s="798"/>
      <c r="R258" s="798"/>
      <c r="S258" s="798"/>
      <c r="T258" s="798"/>
      <c r="U258" s="798"/>
      <c r="V258" s="798"/>
      <c r="W258" s="798"/>
      <c r="X258" s="798"/>
      <c r="Y258" s="798"/>
      <c r="Z258" s="798"/>
      <c r="AA258" s="798"/>
      <c r="AB258" s="798"/>
    </row>
    <row r="259" ht="14.25" customHeight="1" spans="1:28" x14ac:dyDescent="0.25">
      <c r="A259" s="798"/>
      <c r="B259" s="798"/>
      <c r="C259" s="798"/>
      <c r="D259" s="798"/>
      <c r="E259" s="798"/>
      <c r="F259" s="798"/>
      <c r="G259" s="798"/>
      <c r="H259" s="798"/>
      <c r="I259" s="798"/>
      <c r="J259" s="798"/>
      <c r="K259" s="798"/>
      <c r="L259" s="798"/>
      <c r="M259" s="801"/>
      <c r="N259" s="801"/>
      <c r="O259" s="798"/>
      <c r="P259" s="798"/>
      <c r="Q259" s="798"/>
      <c r="R259" s="798"/>
      <c r="S259" s="798"/>
      <c r="T259" s="798"/>
      <c r="U259" s="798"/>
      <c r="V259" s="798"/>
      <c r="W259" s="798"/>
      <c r="X259" s="798"/>
      <c r="Y259" s="798"/>
      <c r="Z259" s="798"/>
      <c r="AA259" s="798"/>
      <c r="AB259" s="798"/>
    </row>
    <row r="260" ht="14.25" customHeight="1" spans="1:28" x14ac:dyDescent="0.25">
      <c r="A260" s="798"/>
      <c r="B260" s="798"/>
      <c r="C260" s="798"/>
      <c r="D260" s="798"/>
      <c r="E260" s="798"/>
      <c r="F260" s="798"/>
      <c r="G260" s="798"/>
      <c r="H260" s="798"/>
      <c r="I260" s="798"/>
      <c r="J260" s="798"/>
      <c r="K260" s="798"/>
      <c r="L260" s="798"/>
      <c r="M260" s="801"/>
      <c r="N260" s="801"/>
      <c r="O260" s="798"/>
      <c r="P260" s="798"/>
      <c r="Q260" s="798"/>
      <c r="R260" s="798"/>
      <c r="S260" s="798"/>
      <c r="T260" s="798"/>
      <c r="U260" s="798"/>
      <c r="V260" s="798"/>
      <c r="W260" s="798"/>
      <c r="X260" s="798"/>
      <c r="Y260" s="798"/>
      <c r="Z260" s="798"/>
      <c r="AA260" s="798"/>
      <c r="AB260" s="798"/>
    </row>
    <row r="261" ht="14.25" customHeight="1" spans="1:28" x14ac:dyDescent="0.25">
      <c r="A261" s="798"/>
      <c r="B261" s="798"/>
      <c r="C261" s="798"/>
      <c r="D261" s="798"/>
      <c r="E261" s="798"/>
      <c r="F261" s="798"/>
      <c r="G261" s="798"/>
      <c r="H261" s="798"/>
      <c r="I261" s="798"/>
      <c r="J261" s="798"/>
      <c r="K261" s="798"/>
      <c r="L261" s="798"/>
      <c r="M261" s="801"/>
      <c r="N261" s="801"/>
      <c r="O261" s="798"/>
      <c r="P261" s="798"/>
      <c r="Q261" s="798"/>
      <c r="R261" s="798"/>
      <c r="S261" s="798"/>
      <c r="T261" s="798"/>
      <c r="U261" s="798"/>
      <c r="V261" s="798"/>
      <c r="W261" s="798"/>
      <c r="X261" s="798"/>
      <c r="Y261" s="798"/>
      <c r="Z261" s="798"/>
      <c r="AA261" s="798"/>
      <c r="AB261" s="798"/>
    </row>
    <row r="262" ht="14.25" customHeight="1" spans="1:28" x14ac:dyDescent="0.25">
      <c r="A262" s="798"/>
      <c r="B262" s="798"/>
      <c r="C262" s="798"/>
      <c r="D262" s="798"/>
      <c r="E262" s="798"/>
      <c r="F262" s="798"/>
      <c r="G262" s="798"/>
      <c r="H262" s="798"/>
      <c r="I262" s="798"/>
      <c r="J262" s="798"/>
      <c r="K262" s="798"/>
      <c r="L262" s="798"/>
      <c r="M262" s="801"/>
      <c r="N262" s="801"/>
      <c r="O262" s="798"/>
      <c r="P262" s="798"/>
      <c r="Q262" s="798"/>
      <c r="R262" s="798"/>
      <c r="S262" s="798"/>
      <c r="T262" s="798"/>
      <c r="U262" s="798"/>
      <c r="V262" s="798"/>
      <c r="W262" s="798"/>
      <c r="X262" s="798"/>
      <c r="Y262" s="798"/>
      <c r="Z262" s="798"/>
      <c r="AA262" s="798"/>
      <c r="AB262" s="798"/>
    </row>
    <row r="263" ht="14.25" customHeight="1" spans="1:28" x14ac:dyDescent="0.25">
      <c r="A263" s="798"/>
      <c r="B263" s="798"/>
      <c r="C263" s="798"/>
      <c r="D263" s="798"/>
      <c r="E263" s="798"/>
      <c r="F263" s="798"/>
      <c r="G263" s="798"/>
      <c r="H263" s="798"/>
      <c r="I263" s="798"/>
      <c r="J263" s="798"/>
      <c r="K263" s="798"/>
      <c r="L263" s="798"/>
      <c r="M263" s="801"/>
      <c r="N263" s="801"/>
      <c r="O263" s="798"/>
      <c r="P263" s="798"/>
      <c r="Q263" s="798"/>
      <c r="R263" s="798"/>
      <c r="S263" s="798"/>
      <c r="T263" s="798"/>
      <c r="U263" s="798"/>
      <c r="V263" s="798"/>
      <c r="W263" s="798"/>
      <c r="X263" s="798"/>
      <c r="Y263" s="798"/>
      <c r="Z263" s="798"/>
      <c r="AA263" s="798"/>
      <c r="AB263" s="798"/>
    </row>
    <row r="264" ht="14.25" customHeight="1" spans="1:28" x14ac:dyDescent="0.25">
      <c r="A264" s="798"/>
      <c r="B264" s="798"/>
      <c r="C264" s="798"/>
      <c r="D264" s="798"/>
      <c r="E264" s="798"/>
      <c r="F264" s="798"/>
      <c r="G264" s="798"/>
      <c r="H264" s="798"/>
      <c r="I264" s="798"/>
      <c r="J264" s="798"/>
      <c r="K264" s="798"/>
      <c r="L264" s="798"/>
      <c r="M264" s="801"/>
      <c r="N264" s="801"/>
      <c r="O264" s="798"/>
      <c r="P264" s="798"/>
      <c r="Q264" s="798"/>
      <c r="R264" s="798"/>
      <c r="S264" s="798"/>
      <c r="T264" s="798"/>
      <c r="U264" s="798"/>
      <c r="V264" s="798"/>
      <c r="W264" s="798"/>
      <c r="X264" s="798"/>
      <c r="Y264" s="798"/>
      <c r="Z264" s="798"/>
      <c r="AA264" s="798"/>
      <c r="AB264" s="798"/>
    </row>
    <row r="265" ht="14.25" customHeight="1" spans="1:28" x14ac:dyDescent="0.25">
      <c r="A265" s="798"/>
      <c r="B265" s="798"/>
      <c r="C265" s="798"/>
      <c r="D265" s="798"/>
      <c r="E265" s="798"/>
      <c r="F265" s="798"/>
      <c r="G265" s="798"/>
      <c r="H265" s="798"/>
      <c r="I265" s="798"/>
      <c r="J265" s="798"/>
      <c r="K265" s="798"/>
      <c r="L265" s="798"/>
      <c r="M265" s="801"/>
      <c r="N265" s="801"/>
      <c r="O265" s="798"/>
      <c r="P265" s="798"/>
      <c r="Q265" s="798"/>
      <c r="R265" s="798"/>
      <c r="S265" s="798"/>
      <c r="T265" s="798"/>
      <c r="U265" s="798"/>
      <c r="V265" s="798"/>
      <c r="W265" s="798"/>
      <c r="X265" s="798"/>
      <c r="Y265" s="798"/>
      <c r="Z265" s="798"/>
      <c r="AA265" s="798"/>
      <c r="AB265" s="798"/>
    </row>
    <row r="266" ht="14.25" customHeight="1" spans="1:28" x14ac:dyDescent="0.25">
      <c r="A266" s="798"/>
      <c r="B266" s="798"/>
      <c r="C266" s="798"/>
      <c r="D266" s="798"/>
      <c r="E266" s="798"/>
      <c r="F266" s="798"/>
      <c r="G266" s="798"/>
      <c r="H266" s="798"/>
      <c r="I266" s="798"/>
      <c r="J266" s="798"/>
      <c r="K266" s="798"/>
      <c r="L266" s="798"/>
      <c r="M266" s="801"/>
      <c r="N266" s="801"/>
      <c r="O266" s="798"/>
      <c r="P266" s="798"/>
      <c r="Q266" s="798"/>
      <c r="R266" s="798"/>
      <c r="S266" s="798"/>
      <c r="T266" s="798"/>
      <c r="U266" s="798"/>
      <c r="V266" s="798"/>
      <c r="W266" s="798"/>
      <c r="X266" s="798"/>
      <c r="Y266" s="798"/>
      <c r="Z266" s="798"/>
      <c r="AA266" s="798"/>
      <c r="AB266" s="798"/>
    </row>
    <row r="267" ht="14.25" customHeight="1" spans="1:28" x14ac:dyDescent="0.25">
      <c r="A267" s="798"/>
      <c r="B267" s="798"/>
      <c r="C267" s="798"/>
      <c r="D267" s="798"/>
      <c r="E267" s="798"/>
      <c r="F267" s="798"/>
      <c r="G267" s="798"/>
      <c r="H267" s="798"/>
      <c r="I267" s="798"/>
      <c r="J267" s="798"/>
      <c r="K267" s="798"/>
      <c r="L267" s="798"/>
      <c r="M267" s="801"/>
      <c r="N267" s="801"/>
      <c r="O267" s="798"/>
      <c r="P267" s="798"/>
      <c r="Q267" s="798"/>
      <c r="R267" s="798"/>
      <c r="S267" s="798"/>
      <c r="T267" s="798"/>
      <c r="U267" s="798"/>
      <c r="V267" s="798"/>
      <c r="W267" s="798"/>
      <c r="X267" s="798"/>
      <c r="Y267" s="798"/>
      <c r="Z267" s="798"/>
      <c r="AA267" s="798"/>
      <c r="AB267" s="798"/>
    </row>
    <row r="268" ht="14.25" customHeight="1" spans="1:28" x14ac:dyDescent="0.25">
      <c r="A268" s="798"/>
      <c r="B268" s="798"/>
      <c r="C268" s="798"/>
      <c r="D268" s="798"/>
      <c r="E268" s="798"/>
      <c r="F268" s="798"/>
      <c r="G268" s="798"/>
      <c r="H268" s="798"/>
      <c r="I268" s="798"/>
      <c r="J268" s="798"/>
      <c r="K268" s="798"/>
      <c r="L268" s="798"/>
      <c r="M268" s="801"/>
      <c r="N268" s="801"/>
      <c r="O268" s="798"/>
      <c r="P268" s="798"/>
      <c r="Q268" s="798"/>
      <c r="R268" s="798"/>
      <c r="S268" s="798"/>
      <c r="T268" s="798"/>
      <c r="U268" s="798"/>
      <c r="V268" s="798"/>
      <c r="W268" s="798"/>
      <c r="X268" s="798"/>
      <c r="Y268" s="798"/>
      <c r="Z268" s="798"/>
      <c r="AA268" s="798"/>
      <c r="AB268" s="798"/>
    </row>
    <row r="269" ht="14.25" customHeight="1" spans="1:28" x14ac:dyDescent="0.25">
      <c r="A269" s="798"/>
      <c r="B269" s="798"/>
      <c r="C269" s="798"/>
      <c r="D269" s="798"/>
      <c r="E269" s="798"/>
      <c r="F269" s="798"/>
      <c r="G269" s="798"/>
      <c r="H269" s="798"/>
      <c r="I269" s="798"/>
      <c r="J269" s="798"/>
      <c r="K269" s="798"/>
      <c r="L269" s="798"/>
      <c r="M269" s="801"/>
      <c r="N269" s="801"/>
      <c r="O269" s="798"/>
      <c r="P269" s="798"/>
      <c r="Q269" s="798"/>
      <c r="R269" s="798"/>
      <c r="S269" s="798"/>
      <c r="T269" s="798"/>
      <c r="U269" s="798"/>
      <c r="V269" s="798"/>
      <c r="W269" s="798"/>
      <c r="X269" s="798"/>
      <c r="Y269" s="798"/>
      <c r="Z269" s="798"/>
      <c r="AA269" s="798"/>
      <c r="AB269" s="798"/>
    </row>
    <row r="270" ht="14.25" customHeight="1" spans="1:28" x14ac:dyDescent="0.25">
      <c r="A270" s="798"/>
      <c r="B270" s="798"/>
      <c r="C270" s="798"/>
      <c r="D270" s="798"/>
      <c r="E270" s="798"/>
      <c r="F270" s="798"/>
      <c r="G270" s="798"/>
      <c r="H270" s="798"/>
      <c r="I270" s="798"/>
      <c r="J270" s="798"/>
      <c r="K270" s="798"/>
      <c r="L270" s="798"/>
      <c r="M270" s="801"/>
      <c r="N270" s="801"/>
      <c r="O270" s="798"/>
      <c r="P270" s="798"/>
      <c r="Q270" s="798"/>
      <c r="R270" s="798"/>
      <c r="S270" s="798"/>
      <c r="T270" s="798"/>
      <c r="U270" s="798"/>
      <c r="V270" s="798"/>
      <c r="W270" s="798"/>
      <c r="X270" s="798"/>
      <c r="Y270" s="798"/>
      <c r="Z270" s="798"/>
      <c r="AA270" s="798"/>
      <c r="AB270" s="798"/>
    </row>
    <row r="271" ht="14.25" customHeight="1" spans="1:28" x14ac:dyDescent="0.25">
      <c r="A271" s="798"/>
      <c r="B271" s="798"/>
      <c r="C271" s="798"/>
      <c r="D271" s="798"/>
      <c r="E271" s="798"/>
      <c r="F271" s="798"/>
      <c r="G271" s="798"/>
      <c r="H271" s="798"/>
      <c r="I271" s="798"/>
      <c r="J271" s="798"/>
      <c r="K271" s="798"/>
      <c r="L271" s="798"/>
      <c r="M271" s="801"/>
      <c r="N271" s="801"/>
      <c r="O271" s="798"/>
      <c r="P271" s="798"/>
      <c r="Q271" s="798"/>
      <c r="R271" s="798"/>
      <c r="S271" s="798"/>
      <c r="T271" s="798"/>
      <c r="U271" s="798"/>
      <c r="V271" s="798"/>
      <c r="W271" s="798"/>
      <c r="X271" s="798"/>
      <c r="Y271" s="798"/>
      <c r="Z271" s="798"/>
      <c r="AA271" s="798"/>
      <c r="AB271" s="798"/>
    </row>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sheetData>
  <mergeCells count="1">
    <mergeCell ref="B51:F51"/>
  </mergeCells>
  <pageMargins left="0.7" right="0.7" top="0.75" bottom="0.75" header="0" footer="0"/>
  <pageSetup orientation="portrait" horizontalDpi="4294967295" verticalDpi="4294967295" scale="100" fitToWidth="1" fitToHeight="1" firstPageNumber="1" useFirstPageNumber="1" copies="1"/>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563C1"/>
    <outlinePr summaryBelow="0" summaryRight="0"/>
  </sheetPr>
  <dimension ref="A1:T23"/>
  <sheetViews>
    <sheetView workbookViewId="0" showGridLines="0" zoomScale="100" zoomScaleNormal="100">
      <selection activeCell="F37" sqref="F37"/>
    </sheetView>
  </sheetViews>
  <sheetFormatPr defaultRowHeight="15" outlineLevelRow="0" outlineLevelCol="0" x14ac:dyDescent="0" defaultColWidth="14.44140625"/>
  <cols>
    <col min="4" max="4" width="20.88671875" customWidth="1"/>
    <col min="5" max="5" width="11" customWidth="1"/>
    <col min="6" max="6" width="13.88671875" customWidth="1"/>
    <col min="7" max="7" width="12.88671875" customWidth="1"/>
    <col min="8" max="8" width="10.5546875" customWidth="1"/>
    <col min="13" max="13" width="28.109375" customWidth="1"/>
    <col min="14" max="14" width="6.5546875" customWidth="1"/>
    <col min="16" max="16" width="17.44140625" customWidth="1"/>
  </cols>
  <sheetData>
    <row r="1" ht="15" customHeight="1" spans="1:19" x14ac:dyDescent="0.25">
      <c r="A1" s="770"/>
      <c r="B1" s="770"/>
      <c r="C1" s="770"/>
      <c r="D1" s="770"/>
      <c r="E1" s="770"/>
      <c r="F1" s="770"/>
      <c r="G1" s="770"/>
      <c r="H1" s="770"/>
      <c r="I1" s="770"/>
      <c r="J1" s="770"/>
      <c r="K1" s="770"/>
      <c r="L1" s="770"/>
      <c r="M1" s="770"/>
      <c r="N1" s="770"/>
      <c r="O1" s="770"/>
      <c r="P1" s="770"/>
      <c r="Q1" s="770"/>
      <c r="R1" s="770"/>
      <c r="S1" s="770"/>
    </row>
    <row r="2" ht="15" customHeight="1" spans="1:19" x14ac:dyDescent="0.25">
      <c r="A2" s="770" t="s">
        <v>1109</v>
      </c>
      <c r="B2" s="771" t="s">
        <v>1110</v>
      </c>
      <c r="C2" s="771"/>
      <c r="D2" s="771"/>
      <c r="E2" s="770"/>
      <c r="F2" s="770"/>
      <c r="G2" s="770"/>
      <c r="H2" s="770"/>
      <c r="I2" s="770"/>
      <c r="J2" s="770"/>
      <c r="K2" s="770"/>
      <c r="L2" s="770"/>
      <c r="M2" s="770"/>
      <c r="N2" s="770"/>
      <c r="O2" s="770"/>
      <c r="P2" s="770"/>
      <c r="Q2" s="770"/>
      <c r="R2" s="770"/>
      <c r="S2" s="772">
        <v>365</v>
      </c>
    </row>
    <row r="3" ht="15" customHeight="1" spans="1:19" x14ac:dyDescent="0.25">
      <c r="A3" s="770">
        <f>B3*365</f>
        <v>0</v>
      </c>
      <c r="B3" s="773">
        <f>'ToT (Intake Form)'!C57</f>
        <v>0</v>
      </c>
      <c r="C3" s="771"/>
      <c r="D3" s="771"/>
      <c r="E3" s="770"/>
      <c r="F3" s="770"/>
      <c r="G3" s="770"/>
      <c r="H3" s="770"/>
      <c r="I3" s="770"/>
      <c r="J3" s="770"/>
      <c r="K3" s="770"/>
      <c r="L3" s="770"/>
      <c r="M3" s="774" t="s">
        <v>1111</v>
      </c>
      <c r="N3" s="261"/>
      <c r="O3" s="261"/>
      <c r="P3" s="261"/>
      <c r="Q3" s="261"/>
      <c r="R3" s="261"/>
      <c r="S3" s="770"/>
    </row>
    <row r="4" ht="15" customHeight="1" spans="1:19" x14ac:dyDescent="0.25">
      <c r="A4" s="770"/>
      <c r="B4" s="770"/>
      <c r="C4" s="770"/>
      <c r="D4" s="770"/>
      <c r="E4" s="770"/>
      <c r="F4" s="771"/>
      <c r="G4" s="774" t="s">
        <v>1112</v>
      </c>
      <c r="H4" s="774" t="s">
        <v>1113</v>
      </c>
      <c r="I4" s="774" t="s">
        <v>1114</v>
      </c>
      <c r="J4" s="774" t="s">
        <v>304</v>
      </c>
      <c r="K4" s="770"/>
      <c r="L4" s="770"/>
      <c r="M4" s="775" t="s">
        <v>1115</v>
      </c>
      <c r="N4" s="776"/>
      <c r="O4" s="776" t="s">
        <v>1116</v>
      </c>
      <c r="P4" s="776" t="s">
        <v>1117</v>
      </c>
      <c r="Q4" s="776" t="s">
        <v>1118</v>
      </c>
      <c r="R4" s="776" t="s">
        <v>304</v>
      </c>
      <c r="S4" s="770"/>
    </row>
    <row r="5" ht="15" customHeight="1" spans="1:19" x14ac:dyDescent="0.25">
      <c r="A5" s="770"/>
      <c r="B5" s="770" t="s">
        <v>1119</v>
      </c>
      <c r="C5" s="770"/>
      <c r="D5" s="770"/>
      <c r="E5" s="770"/>
      <c r="F5" s="771"/>
      <c r="G5" s="777">
        <v>0.5</v>
      </c>
      <c r="H5" s="777">
        <v>0.4</v>
      </c>
      <c r="I5" s="777">
        <v>0.1</v>
      </c>
      <c r="J5" s="778">
        <f t="shared" ref="J5:J6" si="0">SUM(G5:I5)</f>
        <v>1</v>
      </c>
      <c r="K5" s="770"/>
      <c r="L5" s="770"/>
      <c r="M5" s="774" t="s">
        <v>1120</v>
      </c>
      <c r="N5" s="771"/>
      <c r="O5" s="771">
        <v>3</v>
      </c>
      <c r="P5" s="771">
        <v>4</v>
      </c>
      <c r="Q5" s="771">
        <v>5</v>
      </c>
      <c r="R5" s="771">
        <v>12</v>
      </c>
      <c r="S5" s="770"/>
    </row>
    <row r="6" ht="15" customHeight="1" spans="1:19" x14ac:dyDescent="0.25">
      <c r="A6" s="770"/>
      <c r="B6" s="770" t="s">
        <v>1121</v>
      </c>
      <c r="C6" s="772">
        <v>70</v>
      </c>
      <c r="D6" s="770"/>
      <c r="E6" s="770"/>
      <c r="F6" s="771" t="s">
        <v>1109</v>
      </c>
      <c r="G6" s="772">
        <f>A3*G5</f>
        <v>0</v>
      </c>
      <c r="H6" s="772">
        <f>A3*H5</f>
        <v>0</v>
      </c>
      <c r="I6" s="772">
        <f>I5*A3</f>
        <v>0</v>
      </c>
      <c r="J6" s="779">
        <f t="shared" si="0"/>
        <v>0</v>
      </c>
      <c r="K6" s="770"/>
      <c r="L6" s="770"/>
      <c r="M6" s="774" t="s">
        <v>1122</v>
      </c>
      <c r="N6" s="780"/>
      <c r="O6" s="780">
        <f>O5/R5</f>
        <v>0.25</v>
      </c>
      <c r="P6" s="780">
        <f>P5/R5</f>
        <v>0.3333333333333333</v>
      </c>
      <c r="Q6" s="780">
        <f>Q5/R5</f>
        <v>0.4166666666666667</v>
      </c>
      <c r="R6" s="780">
        <f t="shared" ref="R6:R7" si="1">O6+P6+Q6</f>
        <v>1</v>
      </c>
      <c r="S6" s="770"/>
    </row>
    <row r="7" ht="15" customHeight="1" spans="1:19" x14ac:dyDescent="0.25">
      <c r="A7" s="770"/>
      <c r="B7" s="770" t="s">
        <v>1123</v>
      </c>
      <c r="C7" s="772">
        <v>425</v>
      </c>
      <c r="D7" s="770"/>
      <c r="E7" s="770"/>
      <c r="F7" s="771" t="s">
        <v>1124</v>
      </c>
      <c r="G7" s="772">
        <v>150.56</v>
      </c>
      <c r="H7" s="772">
        <v>120.45</v>
      </c>
      <c r="I7" s="772">
        <v>30.11</v>
      </c>
      <c r="J7" s="779">
        <v>301.125</v>
      </c>
      <c r="K7" s="770"/>
      <c r="L7" s="770"/>
      <c r="M7" s="774" t="s">
        <v>1109</v>
      </c>
      <c r="N7" s="781"/>
      <c r="O7" s="781">
        <f>A3*O6</f>
        <v>0</v>
      </c>
      <c r="P7" s="781">
        <f>A3*P6</f>
        <v>0</v>
      </c>
      <c r="Q7" s="781">
        <f>A3*Q6</f>
        <v>0</v>
      </c>
      <c r="R7" s="781">
        <f t="shared" si="1"/>
        <v>0</v>
      </c>
      <c r="S7" s="770"/>
    </row>
    <row r="8" ht="15" customHeight="1" spans="1:19" x14ac:dyDescent="0.25">
      <c r="A8" s="770"/>
      <c r="B8" s="770" t="s">
        <v>1125</v>
      </c>
      <c r="C8" s="772">
        <v>800</v>
      </c>
      <c r="D8" s="770"/>
      <c r="E8" s="770"/>
      <c r="F8" s="771" t="s">
        <v>1126</v>
      </c>
      <c r="G8" s="782">
        <v>70</v>
      </c>
      <c r="H8" s="782">
        <v>61</v>
      </c>
      <c r="I8" s="782">
        <v>27</v>
      </c>
      <c r="J8" s="770"/>
      <c r="K8" s="770"/>
      <c r="L8" s="770"/>
      <c r="M8" s="774" t="s">
        <v>1127</v>
      </c>
      <c r="N8" s="783"/>
      <c r="O8" s="783">
        <v>0.65</v>
      </c>
      <c r="P8" s="783">
        <v>0.8</v>
      </c>
      <c r="Q8" s="783">
        <v>0.95</v>
      </c>
      <c r="R8" s="784" t="e">
        <f>R9/R7</f>
        <v>#DIV/0!</v>
      </c>
      <c r="S8" s="770"/>
    </row>
    <row r="9" ht="15" customHeight="1" spans="1:19" x14ac:dyDescent="0.25">
      <c r="A9" s="770"/>
      <c r="B9" s="770"/>
      <c r="C9" s="770"/>
      <c r="D9" s="770"/>
      <c r="E9" s="770"/>
      <c r="F9" s="771" t="s">
        <v>981</v>
      </c>
      <c r="G9" s="782">
        <v>342530</v>
      </c>
      <c r="H9" s="782">
        <v>190139</v>
      </c>
      <c r="I9" s="782">
        <v>5220</v>
      </c>
      <c r="J9" s="785">
        <v>537888</v>
      </c>
      <c r="K9" s="770"/>
      <c r="L9" s="770"/>
      <c r="M9" s="774" t="s">
        <v>1128</v>
      </c>
      <c r="N9" s="781"/>
      <c r="O9" s="781">
        <f t="shared" ref="O9:Q9" si="2">O7*O8</f>
        <v>0</v>
      </c>
      <c r="P9" s="781">
        <f t="shared" si="2"/>
        <v>0</v>
      </c>
      <c r="Q9" s="781">
        <f t="shared" si="2"/>
        <v>0</v>
      </c>
      <c r="R9" s="786">
        <f>SUM(O9:Q9)</f>
        <v>0</v>
      </c>
      <c r="S9" s="770"/>
    </row>
    <row r="10" ht="15" customHeight="1" spans="1:20" x14ac:dyDescent="0.25">
      <c r="A10" s="770"/>
      <c r="B10" s="770"/>
      <c r="C10" s="770"/>
      <c r="D10" s="770"/>
      <c r="E10" s="770"/>
      <c r="F10" s="770"/>
      <c r="G10" s="770"/>
      <c r="H10" s="770"/>
      <c r="I10" s="770"/>
      <c r="J10" s="770"/>
      <c r="K10" s="770"/>
      <c r="L10" s="770"/>
      <c r="M10" s="771" t="s">
        <v>1112</v>
      </c>
      <c r="N10" s="783">
        <v>0.5</v>
      </c>
      <c r="O10" s="781">
        <f>O9*N10</f>
        <v>0</v>
      </c>
      <c r="P10" s="781">
        <f>P9*N10</f>
        <v>0</v>
      </c>
      <c r="Q10" s="781">
        <f>Q9*N10</f>
        <v>0</v>
      </c>
      <c r="R10" s="781">
        <f t="shared" ref="R10:R12" si="3">O10+P10+Q10</f>
        <v>0</v>
      </c>
      <c r="S10" s="770" t="e">
        <f>R10/R7</f>
        <v>#DIV/0!</v>
      </c>
      <c r="T10" s="787">
        <f>R10+R11+R12</f>
        <v>0</v>
      </c>
    </row>
    <row r="11" ht="15" customHeight="1" spans="1:20" x14ac:dyDescent="0.25">
      <c r="A11" s="770"/>
      <c r="B11" s="770"/>
      <c r="C11" s="770"/>
      <c r="D11" s="770"/>
      <c r="E11" s="770"/>
      <c r="F11" s="770"/>
      <c r="G11" s="770"/>
      <c r="H11" s="770"/>
      <c r="I11" s="770"/>
      <c r="J11" s="770"/>
      <c r="K11" s="770"/>
      <c r="L11" s="770"/>
      <c r="M11" s="771" t="s">
        <v>1113</v>
      </c>
      <c r="N11" s="783">
        <v>0.4</v>
      </c>
      <c r="O11" s="781">
        <f>N11*O9</f>
        <v>0</v>
      </c>
      <c r="P11" s="781">
        <f>P9*N11</f>
        <v>0</v>
      </c>
      <c r="Q11" s="781">
        <f>Q9*N11</f>
        <v>0</v>
      </c>
      <c r="R11" s="781">
        <f t="shared" si="3"/>
        <v>0</v>
      </c>
      <c r="S11" s="770" t="e">
        <f>R11/R7</f>
        <v>#DIV/0!</v>
      </c>
      <c r="T11" t="e">
        <f t="shared" ref="T11:T12" si="4">R9/R8</f>
        <v>#DIV/0!</v>
      </c>
    </row>
    <row r="12" ht="15" customHeight="1" spans="13:20" x14ac:dyDescent="0.25">
      <c r="M12" s="771" t="s">
        <v>1114</v>
      </c>
      <c r="N12" s="783">
        <v>0.1</v>
      </c>
      <c r="O12" s="788">
        <f>N12*O9</f>
        <v>0</v>
      </c>
      <c r="P12" s="781">
        <f>P9*N12</f>
        <v>0</v>
      </c>
      <c r="Q12" s="788">
        <f>Q9*N12</f>
        <v>0</v>
      </c>
      <c r="R12" s="781">
        <f t="shared" si="3"/>
        <v>0</v>
      </c>
      <c r="S12" s="770" t="e">
        <f>R12/R7</f>
        <v>#DIV/0!</v>
      </c>
      <c r="T12" t="e">
        <f t="shared" si="4"/>
        <v>#DIV/0!</v>
      </c>
    </row>
    <row r="16" ht="15" customHeight="1" spans="13:18" x14ac:dyDescent="0.25">
      <c r="M16" s="787">
        <f t="shared" ref="M16:M18" si="5">O10+P10+Q10</f>
        <v>0</v>
      </c>
      <c r="R16" s="789">
        <f>R10*G8</f>
        <v>0</v>
      </c>
    </row>
    <row r="17" ht="15" customHeight="1" spans="13:18" x14ac:dyDescent="0.25">
      <c r="M17" s="787">
        <f t="shared" si="5"/>
        <v>0</v>
      </c>
      <c r="R17" s="789">
        <f>R11*H8</f>
        <v>0</v>
      </c>
    </row>
    <row r="18" ht="15" customHeight="1" spans="13:18" x14ac:dyDescent="0.25">
      <c r="M18" s="787">
        <f t="shared" si="5"/>
        <v>0</v>
      </c>
      <c r="R18" s="790">
        <f>R12*I8</f>
        <v>0</v>
      </c>
    </row>
    <row r="19" ht="15" customHeight="1" spans="18:18" x14ac:dyDescent="0.25">
      <c r="R19" s="789">
        <f>R16+R17+R18</f>
        <v>0</v>
      </c>
    </row>
    <row r="20" ht="15" customHeight="1" spans="4:8" x14ac:dyDescent="0.25">
      <c r="D20" s="791" t="s">
        <v>1129</v>
      </c>
      <c r="E20" s="261"/>
      <c r="F20" s="261"/>
      <c r="G20" s="261"/>
      <c r="H20" s="261"/>
    </row>
    <row r="21" ht="15" customHeight="1" spans="5:8" x14ac:dyDescent="0.25">
      <c r="E21" s="774" t="s">
        <v>1112</v>
      </c>
      <c r="F21" s="774" t="s">
        <v>1113</v>
      </c>
      <c r="G21" s="774" t="s">
        <v>1114</v>
      </c>
      <c r="H21" s="774" t="s">
        <v>304</v>
      </c>
    </row>
    <row r="22" ht="15" customHeight="1" spans="4:8" x14ac:dyDescent="0.25">
      <c r="D22" s="2" t="s">
        <v>1130</v>
      </c>
      <c r="E22" s="783">
        <f t="shared" ref="E22:H22" si="6">G5</f>
        <v>0.5</v>
      </c>
      <c r="F22" s="783">
        <f t="shared" si="6"/>
        <v>0.4</v>
      </c>
      <c r="G22" s="783">
        <f t="shared" si="6"/>
        <v>0.1</v>
      </c>
      <c r="H22" s="783">
        <f t="shared" si="6"/>
        <v>1</v>
      </c>
    </row>
    <row r="23" ht="14.4" customHeight="1" spans="4:8" x14ac:dyDescent="0.25">
      <c r="D23" s="2" t="s">
        <v>1128</v>
      </c>
      <c r="E23" s="773">
        <f>R10</f>
        <v>0</v>
      </c>
      <c r="F23" s="773">
        <f>R11</f>
        <v>0</v>
      </c>
      <c r="G23" s="773">
        <f>R12</f>
        <v>0</v>
      </c>
      <c r="H23" s="773">
        <f>E23+F23+G23</f>
        <v>0</v>
      </c>
    </row>
  </sheetData>
  <mergeCells count="2">
    <mergeCell ref="M3:R3"/>
    <mergeCell ref="D20:H20"/>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563C1"/>
    <outlinePr summaryBelow="0" summaryRight="0"/>
  </sheetPr>
  <dimension ref="A1:T23"/>
  <sheetViews>
    <sheetView workbookViewId="0" showGridLines="0" zoomScale="100" zoomScaleNormal="100">
      <selection activeCell="F37" sqref="F37"/>
    </sheetView>
  </sheetViews>
  <sheetFormatPr defaultRowHeight="15" outlineLevelRow="0" outlineLevelCol="0" x14ac:dyDescent="0" defaultColWidth="14.44140625"/>
  <cols>
    <col min="1" max="1" width="15.44140625" customWidth="1"/>
    <col min="4" max="4" width="20" customWidth="1"/>
    <col min="5" max="5" width="11.88671875" customWidth="1"/>
    <col min="6" max="6" width="12" customWidth="1"/>
    <col min="7" max="7" width="12.109375" customWidth="1"/>
    <col min="8" max="8" width="10.88671875" customWidth="1"/>
    <col min="13" max="13" width="26.44140625" customWidth="1"/>
    <col min="16" max="16" width="17.44140625" customWidth="1"/>
  </cols>
  <sheetData>
    <row r="1" ht="15" customHeight="1" spans="1:19" x14ac:dyDescent="0.25">
      <c r="A1" s="770"/>
      <c r="B1" s="770"/>
      <c r="C1" s="770"/>
      <c r="D1" s="770"/>
      <c r="E1" s="770"/>
      <c r="F1" s="770"/>
      <c r="G1" s="770"/>
      <c r="H1" s="770"/>
      <c r="I1" s="770"/>
      <c r="J1" s="770"/>
      <c r="K1" s="770"/>
      <c r="L1" s="770"/>
      <c r="M1" s="770"/>
      <c r="N1" s="770"/>
      <c r="O1" s="770"/>
      <c r="P1" s="770"/>
      <c r="Q1" s="770"/>
      <c r="R1" s="770"/>
      <c r="S1" s="770"/>
    </row>
    <row r="2" ht="15" customHeight="1" spans="1:19" x14ac:dyDescent="0.25">
      <c r="A2" s="770" t="s">
        <v>1131</v>
      </c>
      <c r="B2" s="771" t="s">
        <v>1132</v>
      </c>
      <c r="C2" s="771"/>
      <c r="D2" s="771"/>
      <c r="E2" s="770"/>
      <c r="F2" s="770"/>
      <c r="G2" s="770"/>
      <c r="H2" s="770"/>
      <c r="I2" s="770"/>
      <c r="J2" s="770"/>
      <c r="K2" s="770"/>
      <c r="L2" s="770"/>
      <c r="M2" s="770"/>
      <c r="N2" s="770"/>
      <c r="O2" s="770"/>
      <c r="P2" s="770"/>
      <c r="Q2" s="770"/>
      <c r="R2" s="770"/>
      <c r="S2" s="772">
        <v>365</v>
      </c>
    </row>
    <row r="3" ht="15" customHeight="1" spans="1:19" x14ac:dyDescent="0.25">
      <c r="A3" s="770" t="e">
        <f>B3*365</f>
        <v>#REF!</v>
      </c>
      <c r="B3" s="773" t="e">
        <f>'ToT (Intake Form)'!#REF!</f>
        <v>#REF!</v>
      </c>
      <c r="C3" s="771"/>
      <c r="D3" s="771"/>
      <c r="E3" s="770"/>
      <c r="F3" s="770"/>
      <c r="G3" s="770"/>
      <c r="H3" s="770"/>
      <c r="I3" s="770"/>
      <c r="J3" s="770"/>
      <c r="K3" s="770"/>
      <c r="L3" s="770"/>
      <c r="M3" s="774" t="s">
        <v>1133</v>
      </c>
      <c r="N3" s="261"/>
      <c r="O3" s="261"/>
      <c r="P3" s="261"/>
      <c r="Q3" s="261"/>
      <c r="R3" s="261"/>
      <c r="S3" s="770"/>
    </row>
    <row r="4" ht="15" customHeight="1" spans="1:19" x14ac:dyDescent="0.25">
      <c r="A4" s="770"/>
      <c r="B4" s="770"/>
      <c r="C4" s="770"/>
      <c r="D4" s="770"/>
      <c r="E4" s="770"/>
      <c r="F4" s="771"/>
      <c r="G4" s="774" t="s">
        <v>1112</v>
      </c>
      <c r="H4" s="774" t="s">
        <v>1113</v>
      </c>
      <c r="I4" s="774" t="s">
        <v>1114</v>
      </c>
      <c r="J4" s="774" t="s">
        <v>304</v>
      </c>
      <c r="K4" s="770"/>
      <c r="L4" s="770"/>
      <c r="M4" s="775" t="s">
        <v>1115</v>
      </c>
      <c r="N4" s="776"/>
      <c r="O4" s="776" t="s">
        <v>1116</v>
      </c>
      <c r="P4" s="776" t="s">
        <v>1117</v>
      </c>
      <c r="Q4" s="776" t="s">
        <v>1118</v>
      </c>
      <c r="R4" s="776" t="s">
        <v>304</v>
      </c>
      <c r="S4" s="770"/>
    </row>
    <row r="5" ht="15" customHeight="1" spans="1:19" x14ac:dyDescent="0.25">
      <c r="A5" s="770"/>
      <c r="B5" s="770" t="s">
        <v>1119</v>
      </c>
      <c r="C5" s="770"/>
      <c r="D5" s="770"/>
      <c r="E5" s="770"/>
      <c r="F5" s="771"/>
      <c r="G5" s="777">
        <v>0.7</v>
      </c>
      <c r="H5" s="777">
        <v>0.25</v>
      </c>
      <c r="I5" s="777">
        <v>0.05</v>
      </c>
      <c r="J5" s="778">
        <f t="shared" ref="J5:J6" si="0">SUM(G5:I5)</f>
        <v>1</v>
      </c>
      <c r="K5" s="770"/>
      <c r="L5" s="770"/>
      <c r="M5" s="774" t="s">
        <v>1120</v>
      </c>
      <c r="N5" s="771"/>
      <c r="O5" s="771">
        <v>3</v>
      </c>
      <c r="P5" s="771">
        <v>4</v>
      </c>
      <c r="Q5" s="771">
        <v>5</v>
      </c>
      <c r="R5" s="771">
        <v>12</v>
      </c>
      <c r="S5" s="770"/>
    </row>
    <row r="6" ht="15" customHeight="1" spans="1:19" x14ac:dyDescent="0.25">
      <c r="A6" s="770"/>
      <c r="B6" s="770" t="s">
        <v>1121</v>
      </c>
      <c r="C6" s="772">
        <v>70</v>
      </c>
      <c r="D6" s="770"/>
      <c r="E6" s="770"/>
      <c r="F6" s="771" t="s">
        <v>1110</v>
      </c>
      <c r="G6" s="772" t="e">
        <f>G5*B3</f>
        <v>#REF!</v>
      </c>
      <c r="H6" s="772" t="e">
        <f>H5*B3</f>
        <v>#REF!</v>
      </c>
      <c r="I6" s="772" t="e">
        <f>I5*B3</f>
        <v>#REF!</v>
      </c>
      <c r="J6" s="779" t="e">
        <f t="shared" si="0"/>
        <v>#REF!</v>
      </c>
      <c r="K6" s="770"/>
      <c r="L6" s="770"/>
      <c r="M6" s="774" t="s">
        <v>1122</v>
      </c>
      <c r="N6" s="780"/>
      <c r="O6" s="780">
        <f>O5/R5</f>
        <v>0.25</v>
      </c>
      <c r="P6" s="780">
        <f>P5/R5</f>
        <v>0.3333333333333333</v>
      </c>
      <c r="Q6" s="780">
        <f>Q5/R5</f>
        <v>0.4166666666666667</v>
      </c>
      <c r="R6" s="780">
        <f t="shared" ref="R6:R7" si="1">SUM(O6:Q6)</f>
        <v>1</v>
      </c>
      <c r="S6" s="770"/>
    </row>
    <row r="7" ht="15" customHeight="1" spans="1:19" x14ac:dyDescent="0.25">
      <c r="A7" s="770"/>
      <c r="B7" s="770" t="s">
        <v>1123</v>
      </c>
      <c r="C7" s="772">
        <v>425</v>
      </c>
      <c r="D7" s="770"/>
      <c r="E7" s="770"/>
      <c r="F7" s="771" t="s">
        <v>971</v>
      </c>
      <c r="G7" s="772">
        <v>150.56</v>
      </c>
      <c r="H7" s="772">
        <v>120.45</v>
      </c>
      <c r="I7" s="772">
        <v>30.11</v>
      </c>
      <c r="J7" s="779">
        <v>301.125</v>
      </c>
      <c r="K7" s="770"/>
      <c r="L7" s="770"/>
      <c r="M7" s="774" t="s">
        <v>1109</v>
      </c>
      <c r="N7" s="781"/>
      <c r="O7" s="771" t="e">
        <f>O6*A3</f>
        <v>#REF!</v>
      </c>
      <c r="P7" s="771" t="e">
        <f>A3*P6</f>
        <v>#REF!</v>
      </c>
      <c r="Q7" s="781" t="e">
        <f>A3*Q6</f>
        <v>#REF!</v>
      </c>
      <c r="R7" s="771" t="e">
        <f t="shared" si="1"/>
        <v>#REF!</v>
      </c>
      <c r="S7" s="770"/>
    </row>
    <row r="8" ht="15" customHeight="1" spans="1:19" x14ac:dyDescent="0.25">
      <c r="A8" s="770"/>
      <c r="B8" s="770" t="s">
        <v>1125</v>
      </c>
      <c r="C8" s="772">
        <v>800</v>
      </c>
      <c r="D8" s="770"/>
      <c r="E8" s="770"/>
      <c r="F8" s="771" t="s">
        <v>1126</v>
      </c>
      <c r="G8" s="782">
        <v>70</v>
      </c>
      <c r="H8" s="782">
        <v>61</v>
      </c>
      <c r="I8" s="782">
        <v>27</v>
      </c>
      <c r="J8" s="770"/>
      <c r="K8" s="770"/>
      <c r="L8" s="770"/>
      <c r="M8" s="774" t="s">
        <v>1127</v>
      </c>
      <c r="N8" s="783"/>
      <c r="O8" s="783">
        <v>0.75</v>
      </c>
      <c r="P8" s="783">
        <v>0.85</v>
      </c>
      <c r="Q8" s="783">
        <v>0.95</v>
      </c>
      <c r="R8" s="784" t="e">
        <f>R9/R7</f>
        <v>#REF!</v>
      </c>
      <c r="S8" s="770"/>
    </row>
    <row r="9" ht="15" customHeight="1" spans="1:19" x14ac:dyDescent="0.25">
      <c r="A9" s="770"/>
      <c r="B9" s="770"/>
      <c r="C9" s="770"/>
      <c r="D9" s="770"/>
      <c r="E9" s="770"/>
      <c r="F9" s="771" t="s">
        <v>981</v>
      </c>
      <c r="G9" s="782">
        <v>342530</v>
      </c>
      <c r="H9" s="782">
        <v>190139</v>
      </c>
      <c r="I9" s="782">
        <v>5220</v>
      </c>
      <c r="J9" s="785">
        <v>537888</v>
      </c>
      <c r="K9" s="770"/>
      <c r="L9" s="770"/>
      <c r="M9" s="774" t="s">
        <v>1128</v>
      </c>
      <c r="N9" s="781"/>
      <c r="O9" s="771" t="e">
        <f t="shared" ref="O9:Q9" si="2">O7*O8</f>
        <v>#REF!</v>
      </c>
      <c r="P9" s="771" t="e">
        <f t="shared" si="2"/>
        <v>#REF!</v>
      </c>
      <c r="Q9" s="781" t="e">
        <f t="shared" si="2"/>
        <v>#REF!</v>
      </c>
      <c r="R9" s="786" t="e">
        <f t="shared" ref="R9:R12" si="3">SUM(O9:Q9)</f>
        <v>#REF!</v>
      </c>
      <c r="S9" s="770"/>
    </row>
    <row r="10" ht="15" customHeight="1" spans="1:20" x14ac:dyDescent="0.25">
      <c r="A10" s="770"/>
      <c r="B10" s="770"/>
      <c r="C10" s="770"/>
      <c r="D10" s="770"/>
      <c r="E10" s="770"/>
      <c r="F10" s="770"/>
      <c r="G10" s="770"/>
      <c r="H10" s="770"/>
      <c r="I10" s="770"/>
      <c r="J10" s="770"/>
      <c r="K10" s="770"/>
      <c r="L10" s="770"/>
      <c r="M10" s="771" t="s">
        <v>1112</v>
      </c>
      <c r="N10" s="783">
        <v>0.7</v>
      </c>
      <c r="O10" s="792" t="e">
        <f>N10*O9</f>
        <v>#REF!</v>
      </c>
      <c r="P10" s="792" t="e">
        <f>P9*N10</f>
        <v>#REF!</v>
      </c>
      <c r="Q10" s="792" t="e">
        <f>Q9*N10</f>
        <v>#REF!</v>
      </c>
      <c r="R10" s="792" t="e">
        <f t="shared" si="3"/>
        <v>#REF!</v>
      </c>
      <c r="S10" s="792" t="e">
        <f>R10/R7</f>
        <v>#REF!</v>
      </c>
      <c r="T10" s="787" t="e">
        <f>R10+R11+R12</f>
        <v>#REF!</v>
      </c>
    </row>
    <row r="11" ht="15" customHeight="1" spans="1:20" x14ac:dyDescent="0.25">
      <c r="A11" s="770"/>
      <c r="B11" s="770"/>
      <c r="C11" s="770"/>
      <c r="D11" s="770"/>
      <c r="E11" s="770"/>
      <c r="F11" s="770"/>
      <c r="G11" s="770"/>
      <c r="H11" s="770"/>
      <c r="I11" s="770"/>
      <c r="J11" s="770"/>
      <c r="K11" s="770"/>
      <c r="L11" s="770"/>
      <c r="M11" s="771" t="s">
        <v>1113</v>
      </c>
      <c r="N11" s="783">
        <v>0.25</v>
      </c>
      <c r="O11" s="792" t="e">
        <f>N11*O9</f>
        <v>#REF!</v>
      </c>
      <c r="P11" s="792" t="e">
        <f>P9*N11</f>
        <v>#REF!</v>
      </c>
      <c r="Q11" s="792" t="e">
        <f>Q9*N11</f>
        <v>#REF!</v>
      </c>
      <c r="R11" s="792" t="e">
        <f t="shared" si="3"/>
        <v>#REF!</v>
      </c>
      <c r="S11" s="792" t="e">
        <f>R11/R7</f>
        <v>#REF!</v>
      </c>
      <c r="T11" s="787" t="e">
        <f t="shared" ref="T11:T12" si="4">R9/R8</f>
        <v>#REF!</v>
      </c>
    </row>
    <row r="12" ht="15" customHeight="1" spans="13:20" x14ac:dyDescent="0.25">
      <c r="M12" s="771" t="s">
        <v>1114</v>
      </c>
      <c r="N12" s="783">
        <v>0.05</v>
      </c>
      <c r="O12" s="792" t="e">
        <f>N12*O9</f>
        <v>#REF!</v>
      </c>
      <c r="P12" s="787" t="e">
        <f>P9*N12</f>
        <v>#REF!</v>
      </c>
      <c r="Q12" s="792" t="e">
        <f>Q9*N12</f>
        <v>#REF!</v>
      </c>
      <c r="R12" s="792" t="e">
        <f t="shared" si="3"/>
        <v>#REF!</v>
      </c>
      <c r="S12" s="792" t="e">
        <f>R12/R7</f>
        <v>#REF!</v>
      </c>
      <c r="T12" s="787" t="e">
        <f t="shared" si="4"/>
        <v>#REF!</v>
      </c>
    </row>
    <row r="14" ht="15" customHeight="1" spans="15:18" x14ac:dyDescent="0.25">
      <c r="O14" s="787" t="e">
        <f t="shared" ref="O14:Q14" si="5">O10+O11+O12</f>
        <v>#REF!</v>
      </c>
      <c r="P14" s="787" t="e">
        <f t="shared" si="5"/>
        <v>#REF!</v>
      </c>
      <c r="Q14" s="787" t="e">
        <f t="shared" si="5"/>
        <v>#REF!</v>
      </c>
      <c r="R14" s="787" t="e">
        <f>O14+P14+Q14</f>
        <v>#REF!</v>
      </c>
    </row>
    <row r="20" ht="15" customHeight="1" spans="4:8" x14ac:dyDescent="0.25">
      <c r="D20" s="791" t="s">
        <v>1134</v>
      </c>
      <c r="E20" s="261"/>
      <c r="F20" s="261"/>
      <c r="G20" s="261"/>
      <c r="H20" s="261"/>
    </row>
    <row r="21" ht="15" customHeight="1" spans="5:8" x14ac:dyDescent="0.25">
      <c r="E21" s="774" t="s">
        <v>1112</v>
      </c>
      <c r="F21" s="774" t="s">
        <v>1113</v>
      </c>
      <c r="G21" s="774" t="s">
        <v>1114</v>
      </c>
      <c r="H21" s="774" t="s">
        <v>304</v>
      </c>
    </row>
    <row r="22" ht="15" customHeight="1" spans="4:8" x14ac:dyDescent="0.25">
      <c r="D22" s="2" t="s">
        <v>1130</v>
      </c>
      <c r="E22" s="783">
        <f t="shared" ref="E22:H22" si="6">G5</f>
        <v>0.7</v>
      </c>
      <c r="F22" s="783">
        <f t="shared" si="6"/>
        <v>0.25</v>
      </c>
      <c r="G22" s="783">
        <f t="shared" si="6"/>
        <v>0.05</v>
      </c>
      <c r="H22" s="783">
        <f t="shared" si="6"/>
        <v>1</v>
      </c>
    </row>
    <row r="23" ht="14.4" customHeight="1" spans="4:8" x14ac:dyDescent="0.25">
      <c r="D23" s="2" t="s">
        <v>1128</v>
      </c>
      <c r="E23" s="773" t="e">
        <f>R10</f>
        <v>#REF!</v>
      </c>
      <c r="F23" s="773" t="e">
        <f>R11</f>
        <v>#REF!</v>
      </c>
      <c r="G23" s="773" t="e">
        <f>R12</f>
        <v>#REF!</v>
      </c>
      <c r="H23" s="773" t="e">
        <f>E23+F23+G23</f>
        <v>#REF!</v>
      </c>
    </row>
  </sheetData>
  <mergeCells count="2">
    <mergeCell ref="M3:R3"/>
    <mergeCell ref="D20:H20"/>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563C1"/>
    <outlinePr summaryBelow="0" summaryRight="0"/>
  </sheetPr>
  <dimension ref="A1:T23"/>
  <sheetViews>
    <sheetView workbookViewId="0" showGridLines="0" zoomScale="100" zoomScaleNormal="100">
      <selection activeCell="F37" sqref="F37"/>
    </sheetView>
  </sheetViews>
  <sheetFormatPr defaultRowHeight="15" outlineLevelRow="0" outlineLevelCol="0" x14ac:dyDescent="0" defaultColWidth="14.44140625"/>
  <cols>
    <col min="4" max="4" width="19.88671875" customWidth="1"/>
    <col min="5" max="5" width="10" customWidth="1"/>
    <col min="6" max="6" width="11.44140625" customWidth="1"/>
    <col min="7" max="7" width="10.88671875" customWidth="1"/>
    <col min="8" max="8" width="11.109375" customWidth="1"/>
    <col min="13" max="13" width="28.88671875" customWidth="1"/>
    <col min="14" max="15" width="15.88671875" customWidth="1"/>
    <col min="16" max="16" width="18.88671875" customWidth="1"/>
    <col min="17" max="17" width="14.88671875" customWidth="1"/>
    <col min="18" max="18" width="10.109375" customWidth="1"/>
  </cols>
  <sheetData>
    <row r="1" ht="15" customHeight="1" spans="1:19" x14ac:dyDescent="0.25">
      <c r="A1" s="770"/>
      <c r="B1" s="770"/>
      <c r="C1" s="770"/>
      <c r="D1" s="770"/>
      <c r="E1" s="770"/>
      <c r="F1" s="770"/>
      <c r="G1" s="770"/>
      <c r="H1" s="770"/>
      <c r="I1" s="770"/>
      <c r="J1" s="770"/>
      <c r="K1" s="770"/>
      <c r="L1" s="770"/>
      <c r="M1" s="770"/>
      <c r="N1" s="770"/>
      <c r="O1" s="770"/>
      <c r="P1" s="770"/>
      <c r="Q1" s="770"/>
      <c r="R1" s="770"/>
      <c r="S1" s="770"/>
    </row>
    <row r="2" ht="15" customHeight="1" spans="1:19" x14ac:dyDescent="0.25">
      <c r="A2" s="770" t="s">
        <v>1109</v>
      </c>
      <c r="B2" s="771" t="s">
        <v>1110</v>
      </c>
      <c r="C2" s="771"/>
      <c r="D2" s="771"/>
      <c r="E2" s="770"/>
      <c r="F2" s="770"/>
      <c r="G2" s="770"/>
      <c r="H2" s="770"/>
      <c r="I2" s="770"/>
      <c r="J2" s="770"/>
      <c r="K2" s="770"/>
      <c r="L2" s="770"/>
      <c r="M2" s="770"/>
      <c r="N2" s="770"/>
      <c r="O2" s="770"/>
      <c r="P2" s="770"/>
      <c r="Q2" s="770"/>
      <c r="R2" s="770"/>
      <c r="S2" s="772">
        <v>365</v>
      </c>
    </row>
    <row r="3" ht="15" customHeight="1" spans="1:19" x14ac:dyDescent="0.25">
      <c r="A3" s="770" t="e">
        <f>B3*365</f>
        <v>#REF!</v>
      </c>
      <c r="B3" s="773" t="e">
        <f>'ToT (Intake Form)'!#REF!</f>
        <v>#REF!</v>
      </c>
      <c r="C3" s="771"/>
      <c r="D3" s="771"/>
      <c r="E3" s="770"/>
      <c r="F3" s="770"/>
      <c r="G3" s="770"/>
      <c r="H3" s="770"/>
      <c r="I3" s="770"/>
      <c r="J3" s="770"/>
      <c r="K3" s="770"/>
      <c r="L3" s="770"/>
      <c r="M3" s="774" t="s">
        <v>1135</v>
      </c>
      <c r="N3" s="261"/>
      <c r="O3" s="261"/>
      <c r="P3" s="261"/>
      <c r="Q3" s="261"/>
      <c r="R3" s="261"/>
      <c r="S3" s="770"/>
    </row>
    <row r="4" ht="15" customHeight="1" spans="1:19" x14ac:dyDescent="0.25">
      <c r="A4" s="770"/>
      <c r="B4" s="770"/>
      <c r="C4" s="770"/>
      <c r="D4" s="770"/>
      <c r="E4" s="770"/>
      <c r="F4" s="771"/>
      <c r="G4" s="774" t="s">
        <v>1112</v>
      </c>
      <c r="H4" s="774" t="s">
        <v>1113</v>
      </c>
      <c r="I4" s="774" t="s">
        <v>1114</v>
      </c>
      <c r="J4" s="774" t="s">
        <v>304</v>
      </c>
      <c r="K4" s="770"/>
      <c r="L4" s="770"/>
      <c r="M4" s="775" t="s">
        <v>1115</v>
      </c>
      <c r="N4" s="776"/>
      <c r="O4" s="776" t="s">
        <v>1116</v>
      </c>
      <c r="P4" s="776" t="s">
        <v>1117</v>
      </c>
      <c r="Q4" s="776" t="s">
        <v>1118</v>
      </c>
      <c r="R4" s="776" t="s">
        <v>304</v>
      </c>
      <c r="S4" s="770"/>
    </row>
    <row r="5" ht="15" customHeight="1" spans="1:19" x14ac:dyDescent="0.25">
      <c r="A5" s="770"/>
      <c r="B5" s="770" t="s">
        <v>1119</v>
      </c>
      <c r="C5" s="770"/>
      <c r="D5" s="770"/>
      <c r="E5" s="770"/>
      <c r="F5" s="771"/>
      <c r="G5" s="777">
        <v>0.7</v>
      </c>
      <c r="H5" s="777">
        <v>0.25</v>
      </c>
      <c r="I5" s="777">
        <v>0.05</v>
      </c>
      <c r="J5" s="778">
        <f t="shared" ref="J5:J6" si="0">SUM(G5:I5)</f>
        <v>1</v>
      </c>
      <c r="K5" s="770"/>
      <c r="L5" s="770"/>
      <c r="M5" s="774" t="s">
        <v>1120</v>
      </c>
      <c r="N5" s="771"/>
      <c r="O5" s="771">
        <v>3</v>
      </c>
      <c r="P5" s="771">
        <v>4</v>
      </c>
      <c r="Q5" s="771">
        <v>5</v>
      </c>
      <c r="R5" s="771">
        <v>12</v>
      </c>
      <c r="S5" s="770"/>
    </row>
    <row r="6" ht="15" customHeight="1" spans="1:19" x14ac:dyDescent="0.25">
      <c r="A6" s="770"/>
      <c r="B6" s="770" t="s">
        <v>1121</v>
      </c>
      <c r="C6" s="772">
        <v>70</v>
      </c>
      <c r="D6" s="770"/>
      <c r="E6" s="770"/>
      <c r="F6" s="771" t="s">
        <v>1110</v>
      </c>
      <c r="G6" s="772" t="e">
        <f>G5*B3</f>
        <v>#REF!</v>
      </c>
      <c r="H6" s="772" t="e">
        <f>H5*B3</f>
        <v>#REF!</v>
      </c>
      <c r="I6" s="772" t="e">
        <f>I5*B3</f>
        <v>#REF!</v>
      </c>
      <c r="J6" s="779" t="e">
        <f t="shared" si="0"/>
        <v>#REF!</v>
      </c>
      <c r="K6" s="770"/>
      <c r="L6" s="770"/>
      <c r="M6" s="774" t="s">
        <v>1122</v>
      </c>
      <c r="N6" s="780"/>
      <c r="O6" s="780">
        <f>O5/R5</f>
        <v>0.25</v>
      </c>
      <c r="P6" s="780">
        <f>P5/R5</f>
        <v>0.3333333333333333</v>
      </c>
      <c r="Q6" s="780">
        <f>Q5/R5</f>
        <v>0.4166666666666667</v>
      </c>
      <c r="R6" s="780">
        <f>SUM(O6:Q6)</f>
        <v>1</v>
      </c>
      <c r="S6" s="770"/>
    </row>
    <row r="7" ht="15" customHeight="1" spans="1:19" x14ac:dyDescent="0.25">
      <c r="A7" s="770"/>
      <c r="B7" s="770" t="s">
        <v>1123</v>
      </c>
      <c r="C7" s="772">
        <v>425</v>
      </c>
      <c r="D7" s="770"/>
      <c r="E7" s="770"/>
      <c r="F7" s="771" t="s">
        <v>971</v>
      </c>
      <c r="G7" s="772">
        <v>150.56</v>
      </c>
      <c r="H7" s="772">
        <v>120.45</v>
      </c>
      <c r="I7" s="772">
        <v>30.11</v>
      </c>
      <c r="J7" s="779">
        <v>301.125</v>
      </c>
      <c r="K7" s="770"/>
      <c r="L7" s="770"/>
      <c r="M7" s="774" t="s">
        <v>1109</v>
      </c>
      <c r="N7" s="781"/>
      <c r="O7" s="781" t="e">
        <f>A3*O6</f>
        <v>#REF!</v>
      </c>
      <c r="P7" s="781" t="e">
        <f>A3*P6</f>
        <v>#REF!</v>
      </c>
      <c r="Q7" s="781" t="e">
        <f>A3*Q6</f>
        <v>#REF!</v>
      </c>
      <c r="R7" s="781" t="e">
        <f>SUM(O7:Q7)</f>
        <v>#REF!</v>
      </c>
      <c r="S7" s="770"/>
    </row>
    <row r="8" ht="15" customHeight="1" spans="1:19" x14ac:dyDescent="0.25">
      <c r="A8" s="770"/>
      <c r="B8" s="770" t="s">
        <v>1125</v>
      </c>
      <c r="C8" s="772">
        <v>800</v>
      </c>
      <c r="D8" s="770"/>
      <c r="E8" s="770"/>
      <c r="F8" s="771" t="s">
        <v>1126</v>
      </c>
      <c r="G8" s="782">
        <v>70</v>
      </c>
      <c r="H8" s="782">
        <v>61</v>
      </c>
      <c r="I8" s="782">
        <v>27</v>
      </c>
      <c r="J8" s="770"/>
      <c r="K8" s="770"/>
      <c r="L8" s="770"/>
      <c r="M8" s="774" t="s">
        <v>1127</v>
      </c>
      <c r="N8" s="783"/>
      <c r="O8" s="783">
        <v>0.75</v>
      </c>
      <c r="P8" s="783">
        <v>0.85</v>
      </c>
      <c r="Q8" s="783">
        <v>0.95</v>
      </c>
      <c r="R8" s="780" t="e">
        <f>R9/R7</f>
        <v>#REF!</v>
      </c>
      <c r="S8" s="770"/>
    </row>
    <row r="9" ht="15" customHeight="1" spans="1:19" x14ac:dyDescent="0.25">
      <c r="A9" s="770"/>
      <c r="B9" s="770"/>
      <c r="C9" s="770"/>
      <c r="D9" s="770"/>
      <c r="E9" s="770"/>
      <c r="F9" s="771" t="s">
        <v>981</v>
      </c>
      <c r="G9" s="782">
        <v>342530</v>
      </c>
      <c r="H9" s="782">
        <v>190139</v>
      </c>
      <c r="I9" s="782">
        <v>5220</v>
      </c>
      <c r="J9" s="785">
        <v>537888</v>
      </c>
      <c r="K9" s="770"/>
      <c r="L9" s="770"/>
      <c r="M9" s="774" t="s">
        <v>1128</v>
      </c>
      <c r="N9" s="781"/>
      <c r="O9" s="781" t="e">
        <f>O8*O7</f>
        <v>#REF!</v>
      </c>
      <c r="P9" s="781" t="e">
        <f>P7*P8</f>
        <v>#REF!</v>
      </c>
      <c r="Q9" s="781" t="e">
        <f>Q8*Q7</f>
        <v>#REF!</v>
      </c>
      <c r="R9" s="781" t="e">
        <f>SUM(O9:Q9)</f>
        <v>#REF!</v>
      </c>
      <c r="S9" s="770"/>
    </row>
    <row r="10" ht="15" customHeight="1" spans="1:20" x14ac:dyDescent="0.25">
      <c r="A10" s="770"/>
      <c r="B10" s="770"/>
      <c r="C10" s="770"/>
      <c r="D10" s="770"/>
      <c r="E10" s="770"/>
      <c r="F10" s="770"/>
      <c r="G10" s="770"/>
      <c r="H10" s="770"/>
      <c r="I10" s="770"/>
      <c r="J10" s="770"/>
      <c r="K10" s="770"/>
      <c r="L10" s="770"/>
      <c r="M10" s="771" t="s">
        <v>1112</v>
      </c>
      <c r="N10" s="783">
        <v>0.7</v>
      </c>
      <c r="O10" s="792" t="e">
        <f>N10*O9</f>
        <v>#REF!</v>
      </c>
      <c r="P10" s="792" t="e">
        <f>P9*N10</f>
        <v>#REF!</v>
      </c>
      <c r="Q10" s="792" t="e">
        <f>Q9*N10</f>
        <v>#REF!</v>
      </c>
      <c r="R10" s="792" t="e">
        <f t="shared" ref="R10:R12" si="1">SUM(O10:Q10)</f>
        <v>#REF!</v>
      </c>
      <c r="S10" s="792" t="e">
        <f>R10/R7</f>
        <v>#REF!</v>
      </c>
      <c r="T10" s="787" t="e">
        <f>R10+R11+R12</f>
        <v>#REF!</v>
      </c>
    </row>
    <row r="11" ht="15" customHeight="1" spans="1:20" x14ac:dyDescent="0.25">
      <c r="A11" s="770"/>
      <c r="B11" s="770"/>
      <c r="C11" s="770"/>
      <c r="D11" s="770"/>
      <c r="E11" s="770"/>
      <c r="F11" s="770"/>
      <c r="G11" s="770"/>
      <c r="H11" s="770"/>
      <c r="I11" s="770"/>
      <c r="J11" s="770"/>
      <c r="K11" s="770"/>
      <c r="L11" s="770"/>
      <c r="M11" s="771" t="s">
        <v>1113</v>
      </c>
      <c r="N11" s="783">
        <v>0.25</v>
      </c>
      <c r="O11" s="792" t="e">
        <f>N11*O9</f>
        <v>#REF!</v>
      </c>
      <c r="P11" s="792" t="e">
        <f>P9*N11</f>
        <v>#REF!</v>
      </c>
      <c r="Q11" s="792" t="e">
        <f>Q9*N11</f>
        <v>#REF!</v>
      </c>
      <c r="R11" s="792" t="e">
        <f t="shared" si="1"/>
        <v>#REF!</v>
      </c>
      <c r="S11" s="792" t="e">
        <f>R11/R7</f>
        <v>#REF!</v>
      </c>
      <c r="T11" s="787" t="e">
        <f t="shared" ref="T11:T12" si="2">R9/R8</f>
        <v>#REF!</v>
      </c>
    </row>
    <row r="12" ht="15" customHeight="1" spans="13:20" x14ac:dyDescent="0.25">
      <c r="M12" s="771" t="s">
        <v>1114</v>
      </c>
      <c r="N12" s="783">
        <v>0.05</v>
      </c>
      <c r="O12" s="792" t="e">
        <f>N12*O9</f>
        <v>#REF!</v>
      </c>
      <c r="P12" s="787" t="e">
        <f>P9*N12</f>
        <v>#REF!</v>
      </c>
      <c r="Q12" s="792" t="e">
        <f>Q9*N12</f>
        <v>#REF!</v>
      </c>
      <c r="R12" s="792" t="e">
        <f t="shared" si="1"/>
        <v>#REF!</v>
      </c>
      <c r="S12" s="792" t="e">
        <f>R12/R7</f>
        <v>#REF!</v>
      </c>
      <c r="T12" s="787" t="e">
        <f t="shared" si="2"/>
        <v>#REF!</v>
      </c>
    </row>
    <row r="14" ht="15" customHeight="1" spans="15:18" x14ac:dyDescent="0.25">
      <c r="O14" s="787" t="e">
        <f t="shared" ref="O14:Q14" si="3">O10+O11+O12</f>
        <v>#REF!</v>
      </c>
      <c r="P14" s="787" t="e">
        <f t="shared" si="3"/>
        <v>#REF!</v>
      </c>
      <c r="Q14" s="787" t="e">
        <f t="shared" si="3"/>
        <v>#REF!</v>
      </c>
      <c r="R14" s="787" t="e">
        <f>O14+P14+Q14</f>
        <v>#REF!</v>
      </c>
    </row>
    <row r="20" ht="15" customHeight="1" spans="4:8" x14ac:dyDescent="0.25">
      <c r="D20" s="791" t="s">
        <v>1136</v>
      </c>
      <c r="E20" s="261"/>
      <c r="F20" s="261"/>
      <c r="G20" s="261"/>
      <c r="H20" s="261"/>
    </row>
    <row r="21" ht="15" customHeight="1" spans="5:8" x14ac:dyDescent="0.25">
      <c r="E21" s="774" t="s">
        <v>1112</v>
      </c>
      <c r="F21" s="774" t="s">
        <v>1113</v>
      </c>
      <c r="G21" s="774" t="s">
        <v>1114</v>
      </c>
      <c r="H21" s="774" t="s">
        <v>304</v>
      </c>
    </row>
    <row r="22" ht="15" customHeight="1" spans="4:8" x14ac:dyDescent="0.25">
      <c r="D22" s="2" t="s">
        <v>1130</v>
      </c>
      <c r="E22" s="783">
        <f t="shared" ref="E22:H22" si="4">G5</f>
        <v>0.7</v>
      </c>
      <c r="F22" s="783">
        <f t="shared" si="4"/>
        <v>0.25</v>
      </c>
      <c r="G22" s="783">
        <f t="shared" si="4"/>
        <v>0.05</v>
      </c>
      <c r="H22" s="783">
        <f t="shared" si="4"/>
        <v>1</v>
      </c>
    </row>
    <row r="23" ht="14.4" customHeight="1" spans="4:8" x14ac:dyDescent="0.25">
      <c r="D23" s="2" t="s">
        <v>1128</v>
      </c>
      <c r="E23" s="773" t="e">
        <f>R10</f>
        <v>#REF!</v>
      </c>
      <c r="F23" s="773" t="e">
        <f>R11</f>
        <v>#REF!</v>
      </c>
      <c r="G23" s="773" t="e">
        <f>R12</f>
        <v>#REF!</v>
      </c>
      <c r="H23" s="773" t="e">
        <f>E23+F23+G23</f>
        <v>#REF!</v>
      </c>
    </row>
  </sheetData>
  <mergeCells count="2">
    <mergeCell ref="M3:R3"/>
    <mergeCell ref="D20:H20"/>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E1021"/>
  <sheetViews>
    <sheetView workbookViewId="0" showGridLines="0" zoomScale="100" zoomScaleNormal="100">
      <selection activeCell="L38" sqref="L38"/>
    </sheetView>
  </sheetViews>
  <sheetFormatPr defaultRowHeight="15" outlineLevelRow="0" outlineLevelCol="0" x14ac:dyDescent="0" defaultColWidth="14.44140625"/>
  <cols>
    <col min="1" max="1" width="2.6640625" style="380" customWidth="1"/>
    <col min="2" max="2" width="35.44140625" style="380" customWidth="1"/>
    <col min="3" max="5" width="8.6640625" style="381" customWidth="1"/>
    <col min="6" max="6" width="8.5546875" style="381" customWidth="1"/>
    <col min="7" max="7" width="8.6640625" style="381" customWidth="1"/>
    <col min="8" max="8" width="4.33203125" style="380" customWidth="1"/>
    <col min="9" max="9" width="8.88671875" style="380" customWidth="1"/>
    <col min="10" max="10" width="7.6640625" style="380" customWidth="1"/>
    <col min="11" max="11" width="3.44140625" style="380" customWidth="1"/>
    <col min="12" max="12" width="24.109375" style="380" customWidth="1"/>
    <col min="13" max="14" width="9" style="382" customWidth="1"/>
    <col min="15" max="15" width="15.109375" style="380" customWidth="1"/>
    <col min="16" max="16" width="8.88671875" style="380" customWidth="1"/>
    <col min="17" max="17" width="21" style="380" customWidth="1"/>
    <col min="18" max="19" width="17.6640625" style="380" customWidth="1"/>
    <col min="20" max="20" width="6.5546875" style="380" customWidth="1"/>
    <col min="21" max="21" width="21.6640625" style="380" customWidth="1"/>
    <col min="22" max="23" width="17.6640625" style="380" customWidth="1"/>
    <col min="24" max="24" width="6.33203125" style="380" customWidth="1"/>
    <col min="25" max="25" width="21.33203125" style="380" customWidth="1"/>
    <col min="26" max="26" width="17.6640625" style="380" customWidth="1"/>
    <col min="27" max="27" width="17.5546875" style="380" customWidth="1"/>
    <col min="28" max="28" width="5.6640625" style="380" customWidth="1"/>
    <col min="29" max="29" width="21" style="380" customWidth="1"/>
    <col min="30" max="30" width="17.6640625" style="380" customWidth="1"/>
    <col min="31" max="31" width="17.5546875" style="380" customWidth="1"/>
    <col min="32" max="16384" width="14.44140625" style="380" customWidth="1"/>
  </cols>
  <sheetData>
    <row r="1" ht="15" customHeight="1" spans="2:17" x14ac:dyDescent="0.25">
      <c r="B1" s="383" t="s">
        <v>755</v>
      </c>
      <c r="C1" s="384"/>
      <c r="D1" s="385"/>
      <c r="E1" s="386"/>
      <c r="F1" s="386"/>
      <c r="G1" s="386"/>
      <c r="H1" s="385"/>
      <c r="I1" s="385"/>
      <c r="Q1" s="385"/>
    </row>
    <row r="2" ht="13.8" customHeight="1" spans="2:11" x14ac:dyDescent="0.25">
      <c r="B2" s="380" t="s">
        <v>756</v>
      </c>
      <c r="C2" s="381"/>
      <c r="D2" s="387"/>
      <c r="E2" s="387"/>
      <c r="F2" s="388"/>
      <c r="G2" s="381"/>
      <c r="H2" s="389"/>
      <c r="I2" s="380"/>
      <c r="J2" s="380"/>
      <c r="K2" s="380"/>
    </row>
    <row r="3" ht="13.8" customHeight="1" spans="2:11" x14ac:dyDescent="0.25">
      <c r="B3" s="390" t="s">
        <v>757</v>
      </c>
      <c r="C3" s="391" t="s">
        <v>758</v>
      </c>
      <c r="D3" s="391" t="s">
        <v>759</v>
      </c>
      <c r="E3" s="392" t="s">
        <v>760</v>
      </c>
      <c r="F3" s="391" t="s">
        <v>761</v>
      </c>
      <c r="G3" s="381"/>
      <c r="H3" s="389"/>
      <c r="I3" s="380"/>
      <c r="J3" s="380"/>
      <c r="K3" s="380"/>
    </row>
    <row r="4" ht="13.8" customHeight="1" spans="2:11" x14ac:dyDescent="0.25">
      <c r="B4" s="393" t="s">
        <v>762</v>
      </c>
      <c r="C4" s="394">
        <f>GETPIVOTDATA("Average of Low Rate (Next 12 Months)",'Unit Type #1 Data'!$A$8)</f>
        <v>220.96666666666667</v>
      </c>
      <c r="D4" s="394">
        <f>GETPIVOTDATA("Average of High Rate (Next 12 Months)",'Unit Type #1 Data'!$A$8)</f>
        <v>237.26666666666668</v>
      </c>
      <c r="E4" s="394">
        <f>GETPIVOTDATA("Average Rate (Next 12 Months)",'Unit Type #1 Data'!$A$8)</f>
        <v>228.8</v>
      </c>
      <c r="F4" s="395">
        <v>4</v>
      </c>
      <c r="G4" s="381"/>
      <c r="H4" s="389"/>
      <c r="I4" s="380"/>
      <c r="J4" s="380"/>
      <c r="K4" s="380"/>
    </row>
    <row r="5" ht="13.8" customHeight="1" spans="2:11" x14ac:dyDescent="0.25">
      <c r="B5" s="393" t="str">
        <f>R66</f>
        <v>Comp 1 Name Cabin (Sleeps 2)</v>
      </c>
      <c r="C5" s="394">
        <f>R73</f>
        <v>1</v>
      </c>
      <c r="D5" s="394">
        <f>S73</f>
        <v>2</v>
      </c>
      <c r="E5" s="394">
        <f t="shared" ref="E5:E6" si="0">AVERAGE(C5:D5)</f>
        <v>1.5</v>
      </c>
      <c r="F5" s="395">
        <f>'Best Comps'!C12</f>
        <v>3.75</v>
      </c>
      <c r="G5" s="396" t="s">
        <v>763</v>
      </c>
      <c r="H5" s="389"/>
      <c r="I5" s="380"/>
      <c r="J5" s="380"/>
      <c r="K5" s="380"/>
    </row>
    <row r="6" ht="13.8" customHeight="1" spans="2:11" x14ac:dyDescent="0.25">
      <c r="B6" s="393" t="str">
        <f>R78</f>
        <v>Comp 2 Name Cabin (Sleeps 2)</v>
      </c>
      <c r="C6" s="394">
        <f>R85</f>
        <v>3</v>
      </c>
      <c r="D6" s="394">
        <f>S85</f>
        <v>4</v>
      </c>
      <c r="E6" s="394">
        <f t="shared" si="0"/>
        <v>3.5</v>
      </c>
      <c r="F6" s="395">
        <f>'Best Comps'!C22</f>
        <v>4.5</v>
      </c>
      <c r="G6" s="381"/>
      <c r="H6" s="389"/>
      <c r="I6" s="380"/>
      <c r="J6" s="380"/>
      <c r="K6" s="380"/>
    </row>
    <row r="7" ht="13.8" customHeight="1" spans="2:11" x14ac:dyDescent="0.25">
      <c r="B7" s="393" t="str">
        <f>R90</f>
        <v>Comp 3 Name Cabin (Sleeps 2)</v>
      </c>
      <c r="C7" s="394">
        <f>R97</f>
        <v>5</v>
      </c>
      <c r="D7" s="394">
        <f>S97</f>
        <v>6</v>
      </c>
      <c r="E7" s="394">
        <f t="shared" ref="E7" si="1">AVERAGE(C7:D7)</f>
        <v>5.5</v>
      </c>
      <c r="F7" s="395">
        <f>'Best Comps'!C23</f>
        <v>0</v>
      </c>
      <c r="G7" s="381"/>
      <c r="H7" s="389"/>
      <c r="I7" s="380"/>
      <c r="J7" s="380"/>
      <c r="K7" s="380"/>
    </row>
    <row r="8" ht="13.8" customHeight="1" spans="2:11" x14ac:dyDescent="0.25">
      <c r="B8" s="393" t="str">
        <f>R102</f>
        <v>Comp 4 Name Cabin (Sleeps 2)</v>
      </c>
      <c r="C8" s="394">
        <f>R109</f>
        <v>7</v>
      </c>
      <c r="D8" s="394">
        <f>S109</f>
        <v>8</v>
      </c>
      <c r="E8" s="394">
        <f t="shared" ref="E8" si="2">AVERAGE(C8:D8)</f>
        <v>7.5</v>
      </c>
      <c r="F8" s="395">
        <f>'Best Comps'!C24</f>
        <v>0</v>
      </c>
      <c r="G8" s="381"/>
      <c r="H8" s="389"/>
      <c r="I8" s="380"/>
      <c r="J8" s="380"/>
      <c r="K8" s="380"/>
    </row>
    <row r="9" ht="13.8" customHeight="1" spans="2:11" x14ac:dyDescent="0.25">
      <c r="B9" s="397"/>
      <c r="C9" s="398"/>
      <c r="D9" s="398"/>
      <c r="E9" s="399"/>
      <c r="F9" s="400"/>
      <c r="G9" s="381"/>
      <c r="H9" s="389"/>
      <c r="I9" s="380"/>
      <c r="J9" s="380"/>
      <c r="K9" s="380"/>
    </row>
    <row r="10" ht="13.8" customHeight="1" spans="2:11" x14ac:dyDescent="0.25">
      <c r="B10" s="401" t="s">
        <v>459</v>
      </c>
      <c r="C10" s="398">
        <f>AVERAGE(C4:C9)</f>
        <v>47.39333333333333</v>
      </c>
      <c r="D10" s="398">
        <f>AVERAGE(D4:D9)</f>
        <v>51.45333333333333</v>
      </c>
      <c r="E10" s="398">
        <f>AVERAGE(E4:E9)</f>
        <v>49.36</v>
      </c>
      <c r="F10" s="400">
        <f>AVERAGE(F4:F9)</f>
        <v>2.45</v>
      </c>
      <c r="G10" s="381"/>
      <c r="H10" s="389"/>
      <c r="I10" s="380"/>
      <c r="J10" s="380"/>
      <c r="K10" s="380"/>
    </row>
    <row r="11" ht="13.8" customHeight="1" spans="2:11" x14ac:dyDescent="0.25">
      <c r="B11" s="402" t="s">
        <v>764</v>
      </c>
      <c r="C11" s="403">
        <v>400</v>
      </c>
      <c r="D11" s="403">
        <v>500</v>
      </c>
      <c r="E11" s="399">
        <f>AVERAGE(C11:D11)</f>
        <v>450</v>
      </c>
      <c r="F11" s="395">
        <f>'Best Comps'!C3</f>
        <v>4.25</v>
      </c>
      <c r="G11" s="381"/>
      <c r="H11" s="389"/>
      <c r="I11" s="380"/>
      <c r="J11" s="380"/>
      <c r="K11" s="380"/>
    </row>
    <row r="12" ht="13.8" customHeight="1" spans="2:11" x14ac:dyDescent="0.25">
      <c r="B12" s="402" t="s">
        <v>765</v>
      </c>
      <c r="C12" s="403">
        <v>400</v>
      </c>
      <c r="D12" s="403">
        <v>500</v>
      </c>
      <c r="E12" s="399">
        <f>AVERAGE(C12:D12)</f>
        <v>450</v>
      </c>
      <c r="F12" s="395">
        <f>'Best Comps'!C3</f>
        <v>4.25</v>
      </c>
      <c r="G12" s="381"/>
      <c r="H12" s="389"/>
      <c r="I12" s="380"/>
      <c r="J12" s="380"/>
      <c r="K12" s="380"/>
    </row>
    <row r="13" ht="13.8" customHeight="1" spans="2:11" x14ac:dyDescent="0.25">
      <c r="B13" s="380"/>
      <c r="C13" s="381"/>
      <c r="D13" s="381"/>
      <c r="E13" s="381"/>
      <c r="F13" s="381"/>
      <c r="G13" s="381"/>
      <c r="H13" s="389"/>
      <c r="I13" s="380"/>
      <c r="J13" s="380"/>
      <c r="K13" s="380"/>
    </row>
    <row r="14" ht="13.8" customHeight="1" spans="2:11" x14ac:dyDescent="0.25">
      <c r="B14" s="380" t="s">
        <v>766</v>
      </c>
      <c r="C14" s="381"/>
      <c r="D14" s="381"/>
      <c r="E14" s="381"/>
      <c r="F14" s="381"/>
      <c r="G14" s="381"/>
      <c r="H14" s="389"/>
      <c r="I14" s="380"/>
      <c r="J14" s="380"/>
      <c r="K14" s="380"/>
    </row>
    <row r="15" ht="13.8" customHeight="1" spans="2:11" x14ac:dyDescent="0.25">
      <c r="B15" s="390" t="s">
        <v>767</v>
      </c>
      <c r="C15" s="391" t="s">
        <v>758</v>
      </c>
      <c r="D15" s="391" t="s">
        <v>759</v>
      </c>
      <c r="E15" s="392" t="s">
        <v>760</v>
      </c>
      <c r="F15" s="391" t="s">
        <v>761</v>
      </c>
      <c r="G15" s="381"/>
      <c r="H15" s="389"/>
      <c r="I15" s="380"/>
      <c r="J15" s="380"/>
      <c r="K15" s="380"/>
    </row>
    <row r="16" ht="13.8" customHeight="1" spans="2:11" x14ac:dyDescent="0.25">
      <c r="B16" s="393" t="s">
        <v>768</v>
      </c>
      <c r="C16" s="394">
        <f>GETPIVOTDATA("Average of Low Rate (Next 12 Months)",'Unit Type #2 Data'!$A$7)</f>
        <v>227.43939393939394</v>
      </c>
      <c r="D16" s="394">
        <f>GETPIVOTDATA("Average of High Rate (Next 12 Months)",'Unit Type #2 Data'!$A$7)</f>
        <v>257.1060606060606</v>
      </c>
      <c r="E16" s="394">
        <f>GETPIVOTDATA("Average Rate (Next 12 Months)",'Unit Type #2 Data'!$A$7)</f>
        <v>242.28787878787878</v>
      </c>
      <c r="F16" s="395">
        <v>3.5</v>
      </c>
      <c r="G16" s="381"/>
      <c r="H16" s="389"/>
      <c r="I16" s="380"/>
      <c r="J16" s="380"/>
      <c r="K16" s="380"/>
    </row>
    <row r="17" ht="13.8" customHeight="1" spans="2:11" x14ac:dyDescent="0.25">
      <c r="B17" s="393" t="str">
        <f>V66</f>
        <v>Comp 1 Name Treehouse (Sleeps 2)</v>
      </c>
      <c r="C17" s="394">
        <f>V73</f>
        <v>10</v>
      </c>
      <c r="D17" s="394">
        <f>W73</f>
        <v>20</v>
      </c>
      <c r="E17" s="394">
        <f t="shared" ref="E17:E20" si="3">AVERAGE(C17:D17)</f>
        <v>15</v>
      </c>
      <c r="F17" s="395">
        <f>'Best Comps'!C12</f>
        <v>3.75</v>
      </c>
      <c r="G17" s="396" t="s">
        <v>763</v>
      </c>
      <c r="H17" s="389"/>
      <c r="I17" s="380"/>
      <c r="J17" s="380"/>
      <c r="K17" s="380"/>
    </row>
    <row r="18" ht="13.8" customHeight="1" spans="2:11" x14ac:dyDescent="0.25">
      <c r="B18" s="393" t="str">
        <f>V78</f>
        <v>Comp 2 Name Treehouse (Sleeps 2)</v>
      </c>
      <c r="C18" s="394">
        <f>V85</f>
        <v>30</v>
      </c>
      <c r="D18" s="394">
        <f>W85</f>
        <v>40</v>
      </c>
      <c r="E18" s="394">
        <f t="shared" si="3"/>
        <v>35</v>
      </c>
      <c r="F18" s="395">
        <f>F17</f>
        <v>3.75</v>
      </c>
      <c r="G18" s="381"/>
      <c r="H18" s="380"/>
      <c r="I18" s="388"/>
      <c r="J18" s="381"/>
      <c r="K18" s="389"/>
    </row>
    <row r="19" ht="13.8" customHeight="1" spans="2:11" x14ac:dyDescent="0.25">
      <c r="B19" s="393" t="str">
        <f>V90</f>
        <v>Comp 3 Name Treehouse (Sleeps 2)</v>
      </c>
      <c r="C19" s="394">
        <f>V97</f>
        <v>50</v>
      </c>
      <c r="D19" s="394">
        <f>W97</f>
        <v>60</v>
      </c>
      <c r="E19" s="394">
        <f t="shared" si="3"/>
        <v>55</v>
      </c>
      <c r="F19" s="395">
        <f>'Best Comps'!C22</f>
        <v>4.5</v>
      </c>
      <c r="G19" s="381"/>
      <c r="H19" s="380"/>
      <c r="I19" s="388"/>
      <c r="J19" s="381"/>
      <c r="K19" s="389"/>
    </row>
    <row r="20" ht="13.8" customHeight="1" spans="2:11" x14ac:dyDescent="0.25">
      <c r="B20" s="393" t="str">
        <f>V102</f>
        <v>Comp 4 Name Treehouse (Sleeps 2)</v>
      </c>
      <c r="C20" s="394">
        <f>V109</f>
        <v>70</v>
      </c>
      <c r="D20" s="394">
        <f>W109</f>
        <v>80</v>
      </c>
      <c r="E20" s="394">
        <f t="shared" si="3"/>
        <v>75</v>
      </c>
      <c r="F20" s="395">
        <v>0</v>
      </c>
      <c r="G20" s="381"/>
      <c r="H20" s="380"/>
      <c r="I20" s="388"/>
      <c r="J20" s="381"/>
      <c r="K20" s="389"/>
    </row>
    <row r="21" ht="13.8" customHeight="1" spans="2:11" x14ac:dyDescent="0.25">
      <c r="B21" s="397"/>
      <c r="C21" s="398"/>
      <c r="D21" s="398"/>
      <c r="E21" s="399"/>
      <c r="F21" s="400"/>
      <c r="G21" s="381"/>
      <c r="H21" s="380"/>
      <c r="I21" s="381"/>
      <c r="J21" s="381"/>
      <c r="K21" s="404"/>
    </row>
    <row r="22" ht="13.8" customHeight="1" spans="2:11" x14ac:dyDescent="0.25">
      <c r="B22" s="401" t="s">
        <v>459</v>
      </c>
      <c r="C22" s="398">
        <f>AVERAGE(C16:C21)</f>
        <v>77.48787878787878</v>
      </c>
      <c r="D22" s="398">
        <f>AVERAGE(D16:D21)</f>
        <v>91.42121212121212</v>
      </c>
      <c r="E22" s="398">
        <f>AVERAGE(E16:E21)</f>
        <v>84.45757575757575</v>
      </c>
      <c r="F22" s="400">
        <f>AVERAGE(F16:F21)</f>
        <v>3.1</v>
      </c>
      <c r="G22" s="381"/>
      <c r="H22" s="380"/>
      <c r="I22" s="381"/>
      <c r="J22" s="381"/>
      <c r="K22" s="387"/>
    </row>
    <row r="23" ht="13.8" customHeight="1" spans="2:14" x14ac:dyDescent="0.25">
      <c r="B23" s="402" t="s">
        <v>769</v>
      </c>
      <c r="C23" s="403">
        <v>250</v>
      </c>
      <c r="D23" s="403">
        <v>350</v>
      </c>
      <c r="E23" s="399">
        <f>AVERAGE(C23:D23)</f>
        <v>300</v>
      </c>
      <c r="F23" s="395">
        <f>'Best Comps'!C3</f>
        <v>4.25</v>
      </c>
      <c r="I23" s="381"/>
      <c r="J23" s="381"/>
      <c r="K23" s="387"/>
      <c r="L23" s="380"/>
      <c r="M23" s="382"/>
      <c r="N23" s="382"/>
    </row>
    <row r="24" ht="13.8" customHeight="1" spans="2:14" x14ac:dyDescent="0.25">
      <c r="B24" s="402" t="s">
        <v>770</v>
      </c>
      <c r="C24" s="403">
        <v>300</v>
      </c>
      <c r="D24" s="403">
        <v>400</v>
      </c>
      <c r="E24" s="399">
        <f>AVERAGE(C24:D24)</f>
        <v>350</v>
      </c>
      <c r="F24" s="395">
        <f>'Best Comps'!$C$3</f>
        <v>4.25</v>
      </c>
      <c r="I24" s="381"/>
      <c r="J24" s="381"/>
      <c r="K24" s="387"/>
      <c r="L24" s="380"/>
      <c r="M24" s="382"/>
      <c r="N24" s="382"/>
    </row>
    <row r="25" ht="13.8" customHeight="1" spans="2:14" x14ac:dyDescent="0.25">
      <c r="B25" s="402" t="s">
        <v>771</v>
      </c>
      <c r="C25" s="403">
        <v>600</v>
      </c>
      <c r="D25" s="403">
        <v>750</v>
      </c>
      <c r="E25" s="399">
        <f>AVERAGE(C25:D25)</f>
        <v>675</v>
      </c>
      <c r="F25" s="395">
        <f>'Best Comps'!$C$3</f>
        <v>4.25</v>
      </c>
      <c r="I25" s="381"/>
      <c r="J25" s="381"/>
      <c r="K25" s="387"/>
      <c r="L25" s="380"/>
      <c r="M25" s="382"/>
      <c r="N25" s="382"/>
    </row>
    <row r="26" ht="13.8" customHeight="1" spans="9:14" x14ac:dyDescent="0.25">
      <c r="I26" s="381"/>
      <c r="J26" s="381"/>
      <c r="K26" s="387"/>
      <c r="L26" s="380"/>
      <c r="M26" s="382"/>
      <c r="N26" s="382"/>
    </row>
    <row r="27" ht="13.8" customHeight="1" spans="2:14" x14ac:dyDescent="0.25">
      <c r="B27" s="380" t="s">
        <v>772</v>
      </c>
      <c r="I27" s="381"/>
      <c r="J27" s="381"/>
      <c r="K27" s="387"/>
      <c r="L27" s="380"/>
      <c r="M27" s="382"/>
      <c r="N27" s="382"/>
    </row>
    <row r="28" ht="13.8" customHeight="1" spans="2:14" x14ac:dyDescent="0.25">
      <c r="B28" s="390" t="s">
        <v>773</v>
      </c>
      <c r="C28" s="391" t="s">
        <v>758</v>
      </c>
      <c r="D28" s="391" t="s">
        <v>759</v>
      </c>
      <c r="E28" s="392" t="s">
        <v>760</v>
      </c>
      <c r="F28" s="391" t="s">
        <v>761</v>
      </c>
      <c r="I28" s="388"/>
      <c r="J28" s="387"/>
      <c r="K28" s="387"/>
      <c r="L28" s="380"/>
      <c r="M28" s="382"/>
      <c r="N28" s="382"/>
    </row>
    <row r="29" ht="13.8" customHeight="1" spans="2:14" x14ac:dyDescent="0.25">
      <c r="B29" s="393" t="s">
        <v>774</v>
      </c>
      <c r="C29" s="394">
        <f>GETPIVOTDATA("Average of Low Rate (Next 12 Months)",'Unit Type #3 Data'!$A$7)</f>
        <v>239.07692307692307</v>
      </c>
      <c r="D29" s="394">
        <f>GETPIVOTDATA("Average of High Rate (Next 12 Months)",'Unit Type #3 Data'!$A$7)</f>
        <v>263.2692307692308</v>
      </c>
      <c r="E29" s="394">
        <f>GETPIVOTDATA("Average Rate (Next 12 Months)",'Unit Type #3 Data'!$A$7)</f>
        <v>250.57692307692307</v>
      </c>
      <c r="F29" s="395">
        <v>3.5</v>
      </c>
      <c r="I29" s="388"/>
      <c r="J29" s="387"/>
      <c r="K29" s="387"/>
      <c r="L29" s="380"/>
      <c r="M29" s="382"/>
      <c r="N29" s="382"/>
    </row>
    <row r="30" ht="13.8" customHeight="1" spans="2:14" x14ac:dyDescent="0.25">
      <c r="B30" s="393" t="str">
        <f>Z66</f>
        <v>Comp 1 Name Dome (Sleeps 2)</v>
      </c>
      <c r="C30" s="394">
        <f>Z73</f>
        <v>100</v>
      </c>
      <c r="D30" s="394">
        <f>AA73</f>
        <v>200</v>
      </c>
      <c r="E30" s="394">
        <f>AVERAGE(C30:D30)</f>
        <v>150</v>
      </c>
      <c r="F30" s="395">
        <f>'Best Comps'!C12</f>
        <v>3.75</v>
      </c>
      <c r="G30" s="396" t="s">
        <v>763</v>
      </c>
      <c r="I30" s="381"/>
      <c r="J30" s="381"/>
      <c r="K30" s="387"/>
      <c r="L30" s="380"/>
      <c r="M30" s="382"/>
      <c r="N30" s="382"/>
    </row>
    <row r="31" ht="13.8" customHeight="1" spans="2:14" x14ac:dyDescent="0.25">
      <c r="B31" s="393" t="str">
        <f>Z78</f>
        <v>Comp 2 Name Dome (Sleeps 2)</v>
      </c>
      <c r="C31" s="394">
        <f>Z85</f>
        <v>300</v>
      </c>
      <c r="D31" s="394">
        <f>AA85</f>
        <v>400</v>
      </c>
      <c r="E31" s="394">
        <f>AVERAGE(C31:D31)</f>
        <v>350</v>
      </c>
      <c r="F31" s="395">
        <f>'Best Comps'!C32</f>
        <v>4.5</v>
      </c>
      <c r="I31" s="381"/>
      <c r="J31" s="381"/>
      <c r="K31" s="387"/>
      <c r="L31" s="380"/>
      <c r="M31" s="382"/>
      <c r="N31" s="382"/>
    </row>
    <row r="32" ht="13.8" customHeight="1" spans="2:14" x14ac:dyDescent="0.25">
      <c r="B32" s="393" t="str">
        <f>Z90</f>
        <v>Comp 3 Name Dome (Sleeps 2)</v>
      </c>
      <c r="C32" s="394">
        <f>Z97</f>
        <v>500</v>
      </c>
      <c r="D32" s="394">
        <f>AA97</f>
        <v>600</v>
      </c>
      <c r="E32" s="394">
        <f>AVERAGE(C32:D32)</f>
        <v>550</v>
      </c>
      <c r="F32" s="395">
        <f>'Best Comps'!C32</f>
        <v>4.5</v>
      </c>
      <c r="I32" s="381"/>
      <c r="J32" s="381"/>
      <c r="K32" s="387"/>
      <c r="L32" s="380"/>
      <c r="M32" s="382"/>
      <c r="N32" s="382"/>
    </row>
    <row r="33" ht="13.8" customHeight="1" spans="2:14" x14ac:dyDescent="0.25">
      <c r="B33" s="393" t="str">
        <f>Z102</f>
        <v>Comp 4 Name Dome (Sleeps 2)</v>
      </c>
      <c r="C33" s="394">
        <f>Z109</f>
        <v>700</v>
      </c>
      <c r="D33" s="394">
        <f>AA109</f>
        <v>800</v>
      </c>
      <c r="E33" s="394">
        <f>AVERAGE(C33:D33)</f>
        <v>750</v>
      </c>
      <c r="F33" s="395">
        <v>0</v>
      </c>
      <c r="I33" s="381"/>
      <c r="J33" s="381"/>
      <c r="K33" s="387"/>
      <c r="L33" s="380"/>
      <c r="M33" s="382"/>
      <c r="N33" s="382"/>
    </row>
    <row r="34" ht="13.8" customHeight="1" spans="2:14" x14ac:dyDescent="0.25">
      <c r="B34" s="397"/>
      <c r="C34" s="398"/>
      <c r="D34" s="398"/>
      <c r="E34" s="399"/>
      <c r="F34" s="400"/>
      <c r="I34" s="381"/>
      <c r="J34" s="381"/>
      <c r="K34" s="387"/>
      <c r="L34" s="380"/>
      <c r="M34" s="382"/>
      <c r="N34" s="382"/>
    </row>
    <row r="35" ht="13.8" customHeight="1" spans="2:11" x14ac:dyDescent="0.25">
      <c r="B35" s="401" t="s">
        <v>459</v>
      </c>
      <c r="C35" s="398">
        <f>AVERAGE(C29:C34)</f>
        <v>367.81538461538463</v>
      </c>
      <c r="D35" s="398">
        <f>AVERAGE(D29:D34)</f>
        <v>452.6538461538461</v>
      </c>
      <c r="E35" s="398">
        <f>AVERAGE(E29:E34)</f>
        <v>410.1153846153846</v>
      </c>
      <c r="F35" s="400">
        <f>AVERAGE(F29:F34)</f>
        <v>3.25</v>
      </c>
      <c r="I35" s="381"/>
      <c r="J35" s="381"/>
      <c r="K35" s="387"/>
    </row>
    <row r="36" ht="13.8" customHeight="1" spans="2:11" x14ac:dyDescent="0.25">
      <c r="B36" s="402" t="s">
        <v>775</v>
      </c>
      <c r="C36" s="403">
        <v>250</v>
      </c>
      <c r="D36" s="403">
        <v>425</v>
      </c>
      <c r="E36" s="399">
        <f>AVERAGE(C36:D36)</f>
        <v>337.5</v>
      </c>
      <c r="F36" s="395">
        <f>'Best Comps'!C3</f>
        <v>4.25</v>
      </c>
      <c r="I36" s="380"/>
      <c r="J36" s="381"/>
      <c r="K36" s="387"/>
    </row>
    <row r="37" ht="13.8" customHeight="1" spans="2:11" x14ac:dyDescent="0.25">
      <c r="B37" s="402" t="s">
        <v>776</v>
      </c>
      <c r="C37" s="403">
        <v>300</v>
      </c>
      <c r="D37" s="403">
        <v>500</v>
      </c>
      <c r="E37" s="399">
        <f>AVERAGE(C37:D37)</f>
        <v>400</v>
      </c>
      <c r="F37" s="395">
        <f>'Best Comps'!$C$3</f>
        <v>4.25</v>
      </c>
      <c r="I37" s="380"/>
      <c r="J37" s="405"/>
      <c r="K37" s="387"/>
    </row>
    <row r="38" ht="13.8" customHeight="1" spans="2:11" x14ac:dyDescent="0.25">
      <c r="B38" s="406"/>
      <c r="C38" s="407"/>
      <c r="D38" s="407"/>
      <c r="E38" s="407"/>
      <c r="F38" s="400"/>
      <c r="I38" s="380"/>
      <c r="J38" s="405"/>
      <c r="K38" s="387"/>
    </row>
    <row r="39" ht="13.8" customHeight="1" spans="2:11" x14ac:dyDescent="0.25">
      <c r="B39" s="396" t="s">
        <v>777</v>
      </c>
      <c r="C39" s="407"/>
      <c r="D39" s="407"/>
      <c r="E39" s="407"/>
      <c r="F39" s="400"/>
      <c r="I39" s="380"/>
      <c r="J39" s="405"/>
      <c r="K39" s="387"/>
    </row>
    <row r="40" ht="13.8" customHeight="1" spans="2:12" x14ac:dyDescent="0.25">
      <c r="B40" s="390" t="s">
        <v>778</v>
      </c>
      <c r="C40" s="391" t="s">
        <v>758</v>
      </c>
      <c r="D40" s="391" t="s">
        <v>759</v>
      </c>
      <c r="E40" s="392" t="s">
        <v>760</v>
      </c>
      <c r="F40" s="391" t="s">
        <v>761</v>
      </c>
      <c r="I40" s="388"/>
      <c r="J40" s="387"/>
      <c r="K40" s="387"/>
      <c r="L40" s="380"/>
    </row>
    <row r="41" ht="13.8" customHeight="1" spans="2:12" x14ac:dyDescent="0.25">
      <c r="B41" s="393" t="s">
        <v>779</v>
      </c>
      <c r="C41" s="394" t="e">
        <f>E41*0.8</f>
        <v>#REF!</v>
      </c>
      <c r="D41" s="394" t="e">
        <f>E41*1.2</f>
        <v>#REF!</v>
      </c>
      <c r="E41" s="394" t="e">
        <f>GETPIVOTDATA("Avg. Price",#REF!)</f>
        <v>#REF!</v>
      </c>
      <c r="F41" s="395">
        <v>3.5</v>
      </c>
      <c r="I41" s="388"/>
      <c r="J41" s="387"/>
      <c r="K41" s="387"/>
      <c r="L41" s="380"/>
    </row>
    <row r="42" ht="13.8" customHeight="1" spans="2:12" x14ac:dyDescent="0.25">
      <c r="B42" s="393" t="str">
        <f>AD66</f>
        <v>Comp 1 Name Park Model Cab.(Sleeps 2)</v>
      </c>
      <c r="C42" s="394">
        <f>AD73</f>
        <v>11</v>
      </c>
      <c r="D42" s="394">
        <f>AE73</f>
        <v>12</v>
      </c>
      <c r="E42" s="394">
        <f>AVERAGE(C42:D42)</f>
        <v>11.5</v>
      </c>
      <c r="F42" s="395">
        <f>'Best Comps'!C22</f>
        <v>4.5</v>
      </c>
      <c r="G42" s="396" t="s">
        <v>763</v>
      </c>
      <c r="I42" s="381"/>
      <c r="J42" s="381"/>
      <c r="K42" s="387"/>
      <c r="L42" s="380"/>
    </row>
    <row r="43" ht="13.8" customHeight="1" spans="2:12" x14ac:dyDescent="0.25">
      <c r="B43" s="393" t="str">
        <f>AD78</f>
        <v>Comp 2 Name Park Model Cab.(Sleeps 2)</v>
      </c>
      <c r="C43" s="394">
        <f>AD85</f>
        <v>13.000000000000002</v>
      </c>
      <c r="D43" s="394">
        <f>AE85</f>
        <v>14</v>
      </c>
      <c r="E43" s="394">
        <f>AVERAGE(C43:D43)</f>
        <v>13.5</v>
      </c>
      <c r="F43" s="395">
        <f>'Best Comps'!C42</f>
        <v>0</v>
      </c>
      <c r="I43" s="381"/>
      <c r="J43" s="381"/>
      <c r="K43" s="387"/>
      <c r="L43" s="380"/>
    </row>
    <row r="44" ht="13.8" customHeight="1" spans="2:12" x14ac:dyDescent="0.25">
      <c r="B44" s="393" t="str">
        <f>AD90</f>
        <v>Comp 3 Name Park Model Cab.(Sleeps 2)</v>
      </c>
      <c r="C44" s="394">
        <f>AD97</f>
        <v>15</v>
      </c>
      <c r="D44" s="394">
        <f>AE97</f>
        <v>16</v>
      </c>
      <c r="E44" s="394">
        <f>AVERAGE(C44:D44)</f>
        <v>15.5</v>
      </c>
      <c r="F44" s="395">
        <f>'Best Comps'!C42</f>
        <v>0</v>
      </c>
      <c r="I44" s="381"/>
      <c r="J44" s="381"/>
      <c r="K44" s="387"/>
      <c r="L44" s="380"/>
    </row>
    <row r="45" ht="13.8" customHeight="1" spans="2:12" x14ac:dyDescent="0.25">
      <c r="B45" s="393" t="str">
        <f>AD102</f>
        <v>Comp 4 Name Park Model Cab.(Sleeps 2)</v>
      </c>
      <c r="C45" s="394">
        <f>AD109</f>
        <v>17</v>
      </c>
      <c r="D45" s="394">
        <f>AE109</f>
        <v>18.000000000000004</v>
      </c>
      <c r="E45" s="394">
        <f>AVERAGE(C45:D45)</f>
        <v>17.5</v>
      </c>
      <c r="F45" s="395">
        <v>0</v>
      </c>
      <c r="I45" s="381"/>
      <c r="J45" s="381"/>
      <c r="K45" s="387"/>
      <c r="L45" s="380"/>
    </row>
    <row r="46" ht="13.8" customHeight="1" spans="2:12" x14ac:dyDescent="0.25">
      <c r="B46" s="397"/>
      <c r="C46" s="398"/>
      <c r="D46" s="398"/>
      <c r="E46" s="399"/>
      <c r="F46" s="400"/>
      <c r="I46" s="381"/>
      <c r="J46" s="381"/>
      <c r="K46" s="387"/>
      <c r="L46" s="380"/>
    </row>
    <row r="47" ht="13.8" customHeight="1" spans="2:11" x14ac:dyDescent="0.25">
      <c r="B47" s="401" t="s">
        <v>459</v>
      </c>
      <c r="C47" s="398" t="e">
        <f>AVERAGE(C41:C46)</f>
        <v>#REF!</v>
      </c>
      <c r="D47" s="398" t="e">
        <f>AVERAGE(D41:D46)</f>
        <v>#REF!</v>
      </c>
      <c r="E47" s="398" t="e">
        <f>AVERAGE(E41:E46)</f>
        <v>#REF!</v>
      </c>
      <c r="F47" s="400">
        <f>AVERAGE(F41:F46)</f>
        <v>1.6</v>
      </c>
      <c r="I47" s="381"/>
      <c r="J47" s="381"/>
      <c r="K47" s="387"/>
    </row>
    <row r="48" ht="13.8" customHeight="1" spans="2:11" x14ac:dyDescent="0.25">
      <c r="B48" s="402" t="s">
        <v>775</v>
      </c>
      <c r="C48" s="403">
        <v>250</v>
      </c>
      <c r="D48" s="403">
        <v>425</v>
      </c>
      <c r="E48" s="399">
        <f>AVERAGE(C48:D48)</f>
        <v>337.5</v>
      </c>
      <c r="F48" s="395">
        <f>'Best Comps'!C13</f>
        <v>0</v>
      </c>
      <c r="I48" s="380"/>
      <c r="J48" s="381"/>
      <c r="K48" s="387"/>
    </row>
    <row r="49" ht="13.8" customHeight="1" spans="2:11" x14ac:dyDescent="0.25">
      <c r="B49" s="402" t="s">
        <v>776</v>
      </c>
      <c r="C49" s="403">
        <v>300</v>
      </c>
      <c r="D49" s="403">
        <v>500</v>
      </c>
      <c r="E49" s="399">
        <f>AVERAGE(C49:D49)</f>
        <v>400</v>
      </c>
      <c r="F49" s="395">
        <f>'Best Comps'!$C$3</f>
        <v>4.25</v>
      </c>
      <c r="I49" s="380"/>
      <c r="J49" s="405"/>
      <c r="K49" s="387"/>
    </row>
    <row r="50" ht="27.6" customHeight="1" spans="2:15" x14ac:dyDescent="0.25">
      <c r="B50" s="380"/>
      <c r="C50" s="408"/>
      <c r="D50" s="408"/>
      <c r="E50" s="409"/>
      <c r="F50" s="388"/>
      <c r="I50" s="380"/>
      <c r="J50" s="381"/>
      <c r="K50" s="389"/>
      <c r="L50" s="410" t="s">
        <v>780</v>
      </c>
      <c r="M50" s="411" t="s">
        <v>781</v>
      </c>
      <c r="N50" s="411" t="s">
        <v>759</v>
      </c>
      <c r="O50" s="412" t="s">
        <v>782</v>
      </c>
    </row>
    <row r="51" ht="13.8" customHeight="1" spans="2:15" x14ac:dyDescent="0.25">
      <c r="B51" s="380"/>
      <c r="C51" s="381"/>
      <c r="D51" s="387"/>
      <c r="E51" s="387"/>
      <c r="F51" s="388"/>
      <c r="G51" s="381"/>
      <c r="H51" s="389"/>
      <c r="I51" s="380"/>
      <c r="J51" s="380"/>
      <c r="K51" s="380"/>
      <c r="L51" s="413" t="str">
        <f>'ToT (Intake Form)'!C23</f>
        <v>Mirror Cabin Large</v>
      </c>
      <c r="M51" s="414">
        <f>C23</f>
        <v>250</v>
      </c>
      <c r="N51" s="414">
        <f>D23</f>
        <v>350</v>
      </c>
      <c r="O51" s="403">
        <f>'Monthly PF'!Q5</f>
        <v>296.66259323248073</v>
      </c>
    </row>
    <row r="52" ht="13.8" customHeight="1" spans="2:15" x14ac:dyDescent="0.25">
      <c r="B52" s="415"/>
      <c r="C52" s="416"/>
      <c r="D52" s="404"/>
      <c r="E52" s="417"/>
      <c r="F52" s="388"/>
      <c r="G52" s="381"/>
      <c r="H52" s="389"/>
      <c r="I52" s="380"/>
      <c r="J52" s="380"/>
      <c r="K52" s="380"/>
      <c r="L52" s="413" t="str">
        <f>'ToT (Intake Form)'!C26</f>
        <v>Mirror Cabin Small</v>
      </c>
      <c r="M52" s="414">
        <f>C24</f>
        <v>300</v>
      </c>
      <c r="N52" s="414">
        <f>D24</f>
        <v>400</v>
      </c>
      <c r="O52" s="403">
        <f>'Monthly PF'!Q10</f>
        <v>355.11618426416635</v>
      </c>
    </row>
    <row r="53" ht="13.8" customHeight="1" spans="2:15" x14ac:dyDescent="0.25">
      <c r="B53" s="415"/>
      <c r="C53" s="416"/>
      <c r="D53" s="404"/>
      <c r="E53" s="417"/>
      <c r="F53" s="388"/>
      <c r="G53" s="381"/>
      <c r="H53" s="389"/>
      <c r="I53" s="380"/>
      <c r="J53" s="380"/>
      <c r="K53" s="380"/>
      <c r="L53" s="413" t="str">
        <f>'ToT (Intake Form)'!C29</f>
        <v>Dome Large</v>
      </c>
      <c r="M53" s="414">
        <f>C36</f>
        <v>250</v>
      </c>
      <c r="N53" s="414">
        <f>D36</f>
        <v>425</v>
      </c>
      <c r="O53" s="403">
        <f>'Monthly PF'!Q15</f>
        <v>333.04749062407825</v>
      </c>
    </row>
    <row r="54" ht="13.8" customHeight="1" spans="2:15" x14ac:dyDescent="0.25">
      <c r="B54" s="380"/>
      <c r="C54" s="398"/>
      <c r="D54" s="398"/>
      <c r="E54" s="399"/>
      <c r="F54" s="388"/>
      <c r="G54" s="416"/>
      <c r="H54" s="404"/>
      <c r="I54" s="418"/>
      <c r="J54" s="419"/>
      <c r="K54" s="380"/>
      <c r="L54" s="393" t="str">
        <f>'ToT (Intake Form)'!C32</f>
        <v>Dome Small</v>
      </c>
      <c r="M54" s="414">
        <f>C37</f>
        <v>300</v>
      </c>
      <c r="N54" s="414">
        <f>D37</f>
        <v>500</v>
      </c>
      <c r="O54" s="403">
        <f>'Monthly PF'!Q20</f>
        <v>396.1679576029352</v>
      </c>
    </row>
    <row r="55" ht="13.8" customHeight="1" spans="2:15" x14ac:dyDescent="0.25">
      <c r="B55" s="389"/>
      <c r="C55" s="408"/>
      <c r="D55" s="408"/>
      <c r="E55" s="409"/>
      <c r="F55" s="388"/>
      <c r="G55" s="387"/>
      <c r="H55" s="387"/>
      <c r="I55" s="380"/>
      <c r="J55" s="380"/>
      <c r="K55" s="380"/>
      <c r="L55" s="393" t="str">
        <f>'ToT (Intake Form)'!C35</f>
        <v>Safari Tent Large </v>
      </c>
      <c r="M55" s="414">
        <f>C11</f>
        <v>400</v>
      </c>
      <c r="N55" s="414">
        <f>D11</f>
        <v>500</v>
      </c>
      <c r="O55" s="403">
        <f>'Monthly PF'!Q25</f>
        <v>451.68778562525966</v>
      </c>
    </row>
    <row r="56" ht="13.8" customHeight="1" spans="2:15" x14ac:dyDescent="0.25">
      <c r="B56" s="380"/>
      <c r="C56" s="398"/>
      <c r="D56" s="398"/>
      <c r="E56" s="399"/>
      <c r="F56" s="388"/>
      <c r="G56" s="387"/>
      <c r="H56" s="387"/>
      <c r="I56" s="380"/>
      <c r="J56" s="380"/>
      <c r="K56" s="380"/>
      <c r="L56" s="393" t="str">
        <f>'ToT (Intake Form)'!C38</f>
        <v>Safari Tent Medium</v>
      </c>
      <c r="M56" s="414">
        <f>C25</f>
        <v>600</v>
      </c>
      <c r="N56" s="414">
        <f>D25</f>
        <v>750</v>
      </c>
      <c r="O56" s="403">
        <f>'Monthly PF'!Q30</f>
        <v>681.099033816425</v>
      </c>
    </row>
    <row r="57" ht="13.8" customHeight="1" spans="2:15" x14ac:dyDescent="0.25">
      <c r="B57" s="389"/>
      <c r="C57" s="408"/>
      <c r="D57" s="408"/>
      <c r="E57" s="409"/>
      <c r="F57" s="388"/>
      <c r="G57" s="387"/>
      <c r="H57" s="387"/>
      <c r="I57" s="380"/>
      <c r="J57" s="380"/>
      <c r="K57" s="380"/>
      <c r="L57" s="393" t="str">
        <f>'ToT (Intake Form)'!C41</f>
        <v>USE FOR MONTHLY</v>
      </c>
      <c r="M57" s="414" t="e">
        <f>#REF!</f>
        <v>#REF!</v>
      </c>
      <c r="N57" s="414" t="e">
        <f>#REF!</f>
        <v>#REF!</v>
      </c>
      <c r="O57" s="403">
        <f>'Monthly PF'!Q35</f>
        <v>0</v>
      </c>
    </row>
    <row r="58" ht="13.8" customHeight="1" spans="2:12" x14ac:dyDescent="0.25">
      <c r="B58" s="389"/>
      <c r="C58" s="398"/>
      <c r="D58" s="398"/>
      <c r="E58" s="399"/>
      <c r="F58" s="388"/>
      <c r="G58" s="387"/>
      <c r="H58" s="387"/>
      <c r="I58" s="380"/>
      <c r="J58" s="380"/>
      <c r="K58" s="380"/>
      <c r="L58" s="380"/>
    </row>
    <row r="59" ht="13.8" customHeight="1" spans="2:12" x14ac:dyDescent="0.25">
      <c r="B59" s="380"/>
      <c r="C59" s="408"/>
      <c r="D59" s="408"/>
      <c r="E59" s="409"/>
      <c r="F59" s="420"/>
      <c r="G59" s="387"/>
      <c r="H59" s="387"/>
      <c r="I59" s="380"/>
      <c r="J59" s="380"/>
      <c r="K59" s="380"/>
      <c r="L59" s="380"/>
    </row>
    <row r="60" ht="15.6" customHeight="1" spans="2:27" x14ac:dyDescent="0.25">
      <c r="B60" s="380"/>
      <c r="C60" s="381"/>
      <c r="D60" s="387"/>
      <c r="E60" s="387"/>
      <c r="F60" s="388"/>
      <c r="G60" s="387"/>
      <c r="H60" s="387"/>
      <c r="I60" s="380"/>
      <c r="J60" s="380"/>
      <c r="K60" s="380"/>
      <c r="L60" s="380"/>
      <c r="Q60" s="421" t="s">
        <v>783</v>
      </c>
      <c r="R60" s="422"/>
      <c r="S60" s="422"/>
      <c r="T60" s="422"/>
      <c r="U60" s="422"/>
      <c r="V60" s="422"/>
      <c r="W60" s="422"/>
      <c r="X60" s="422"/>
      <c r="Y60" s="423"/>
      <c r="Z60" s="380"/>
      <c r="AA60" s="380"/>
    </row>
    <row r="61" ht="14.4" customHeight="1" spans="2:27" x14ac:dyDescent="0.25">
      <c r="B61" s="380"/>
      <c r="C61" s="381"/>
      <c r="D61" s="387"/>
      <c r="E61" s="387"/>
      <c r="F61" s="388"/>
      <c r="G61" s="387"/>
      <c r="H61" s="387"/>
      <c r="I61" s="380"/>
      <c r="J61" s="380"/>
      <c r="K61" s="380"/>
      <c r="L61" s="380"/>
      <c r="Q61" s="424"/>
      <c r="R61" s="277"/>
      <c r="S61" s="380"/>
      <c r="T61" s="380"/>
      <c r="U61" s="380"/>
      <c r="V61" s="380"/>
      <c r="W61" s="380"/>
      <c r="X61" s="380"/>
      <c r="Y61" s="380"/>
      <c r="Z61" s="380"/>
      <c r="AA61" s="380"/>
    </row>
    <row r="62" ht="18" customHeight="1" spans="2:27" x14ac:dyDescent="0.25">
      <c r="B62" s="380"/>
      <c r="C62" s="381"/>
      <c r="D62" s="387"/>
      <c r="E62" s="387"/>
      <c r="F62" s="388"/>
      <c r="G62" s="387"/>
      <c r="H62" s="387"/>
      <c r="I62" s="380"/>
      <c r="J62" s="380"/>
      <c r="K62" s="380"/>
      <c r="L62" s="380"/>
      <c r="Q62" s="425" t="s">
        <v>784</v>
      </c>
      <c r="R62" s="277"/>
      <c r="S62" s="380"/>
      <c r="T62" s="380"/>
      <c r="U62" s="380"/>
      <c r="V62" s="380"/>
      <c r="W62" s="380"/>
      <c r="X62" s="380"/>
      <c r="Y62" s="380"/>
      <c r="Z62" s="380"/>
      <c r="AA62" s="380"/>
    </row>
    <row r="63" ht="15.6" customHeight="1" spans="2:31" x14ac:dyDescent="0.25">
      <c r="B63" s="380"/>
      <c r="C63" s="426"/>
      <c r="D63" s="381"/>
      <c r="E63" s="381"/>
      <c r="F63" s="388"/>
      <c r="G63" s="387"/>
      <c r="H63" s="387"/>
      <c r="I63" s="380"/>
      <c r="J63" s="380"/>
      <c r="K63" s="380"/>
      <c r="L63" s="380"/>
      <c r="Q63" s="380"/>
      <c r="R63" s="427" t="s">
        <v>785</v>
      </c>
      <c r="S63" s="428"/>
      <c r="T63" s="380"/>
      <c r="U63" s="380"/>
      <c r="V63" s="427" t="s">
        <v>786</v>
      </c>
      <c r="W63" s="428"/>
      <c r="X63" s="380"/>
      <c r="Y63" s="380"/>
      <c r="Z63" s="427" t="s">
        <v>787</v>
      </c>
      <c r="AA63" s="428"/>
      <c r="AD63" s="427" t="s">
        <v>788</v>
      </c>
      <c r="AE63" s="428"/>
    </row>
    <row r="64" ht="13.8" customHeight="1" spans="2:31" x14ac:dyDescent="0.25">
      <c r="B64" s="380"/>
      <c r="C64" s="429"/>
      <c r="D64" s="381"/>
      <c r="E64" s="381"/>
      <c r="F64" s="388"/>
      <c r="G64" s="387"/>
      <c r="H64" s="387"/>
      <c r="I64" s="380"/>
      <c r="J64" s="380"/>
      <c r="K64" s="380"/>
      <c r="L64" s="380"/>
      <c r="Q64" s="430">
        <v>1</v>
      </c>
      <c r="R64" s="380"/>
      <c r="S64" s="380"/>
      <c r="T64" s="380"/>
      <c r="U64" s="380"/>
      <c r="V64" s="380"/>
      <c r="W64" s="380"/>
      <c r="X64" s="380"/>
      <c r="Y64" s="380"/>
      <c r="Z64" s="380"/>
      <c r="AA64" s="380"/>
      <c r="AB64" s="380"/>
      <c r="AC64" s="380"/>
      <c r="AD64" s="380"/>
      <c r="AE64" s="380"/>
    </row>
    <row r="65" ht="13.8" customHeight="1" spans="2:31" x14ac:dyDescent="0.25">
      <c r="B65" s="380"/>
      <c r="C65" s="381"/>
      <c r="D65" s="431"/>
      <c r="E65" s="431"/>
      <c r="F65" s="431"/>
      <c r="G65" s="381"/>
      <c r="H65" s="387"/>
      <c r="I65" s="380"/>
      <c r="J65" s="432"/>
      <c r="K65" s="380"/>
      <c r="L65" s="433"/>
      <c r="Q65" s="373" t="s">
        <v>744</v>
      </c>
      <c r="R65" s="434" t="s">
        <v>789</v>
      </c>
      <c r="S65" s="435"/>
      <c r="T65" s="380"/>
      <c r="U65" s="380"/>
      <c r="V65" s="380"/>
      <c r="W65" s="380"/>
      <c r="X65" s="380"/>
      <c r="Y65" s="380"/>
      <c r="Z65" s="380"/>
      <c r="AA65" s="380"/>
      <c r="AB65" s="380"/>
      <c r="AC65" s="380"/>
      <c r="AD65" s="380"/>
      <c r="AE65" s="380"/>
    </row>
    <row r="66" ht="14.4" customHeight="1" spans="2:31" x14ac:dyDescent="0.25">
      <c r="B66" s="380"/>
      <c r="C66" s="381"/>
      <c r="D66" s="387"/>
      <c r="E66" s="387"/>
      <c r="F66" s="388"/>
      <c r="G66" s="405"/>
      <c r="H66" s="387"/>
      <c r="I66" s="380"/>
      <c r="J66" s="432"/>
      <c r="K66" s="380"/>
      <c r="L66" s="436" t="s">
        <v>790</v>
      </c>
      <c r="M66" s="436"/>
      <c r="N66" s="436"/>
      <c r="O66" s="436"/>
      <c r="Q66" s="373" t="s">
        <v>791</v>
      </c>
      <c r="R66" s="434" t="s">
        <v>792</v>
      </c>
      <c r="S66" s="435"/>
      <c r="T66" s="380"/>
      <c r="U66" s="437" t="s">
        <v>793</v>
      </c>
      <c r="V66" s="434" t="s">
        <v>794</v>
      </c>
      <c r="W66" s="435"/>
      <c r="X66" s="380"/>
      <c r="Y66" s="437" t="s">
        <v>795</v>
      </c>
      <c r="Z66" s="434" t="s">
        <v>796</v>
      </c>
      <c r="AA66" s="435"/>
      <c r="AB66" s="397"/>
      <c r="AC66" s="437" t="s">
        <v>797</v>
      </c>
      <c r="AD66" s="434" t="s">
        <v>798</v>
      </c>
      <c r="AE66" s="435"/>
    </row>
    <row r="67" ht="13.8" customHeight="1" spans="2:31" x14ac:dyDescent="0.25">
      <c r="B67" s="380"/>
      <c r="C67" s="381"/>
      <c r="D67" s="387"/>
      <c r="E67" s="387"/>
      <c r="F67" s="388"/>
      <c r="G67" s="405"/>
      <c r="H67" s="387"/>
      <c r="I67" s="380"/>
      <c r="J67" s="432"/>
      <c r="K67" s="380"/>
      <c r="L67" s="436"/>
      <c r="M67" s="436"/>
      <c r="N67" s="436"/>
      <c r="O67" s="436"/>
      <c r="Q67" s="376"/>
      <c r="R67" s="377" t="s">
        <v>748</v>
      </c>
      <c r="S67" s="377" t="s">
        <v>749</v>
      </c>
      <c r="T67" s="380"/>
      <c r="U67" s="376"/>
      <c r="V67" s="438" t="s">
        <v>748</v>
      </c>
      <c r="W67" s="377" t="s">
        <v>749</v>
      </c>
      <c r="X67" s="380"/>
      <c r="Y67" s="376"/>
      <c r="Z67" s="438" t="s">
        <v>748</v>
      </c>
      <c r="AA67" s="438" t="s">
        <v>749</v>
      </c>
      <c r="AB67" s="380"/>
      <c r="AC67" s="376"/>
      <c r="AD67" s="438" t="s">
        <v>748</v>
      </c>
      <c r="AE67" s="377" t="s">
        <v>749</v>
      </c>
    </row>
    <row r="68" ht="13.8" customHeight="1" spans="2:31" x14ac:dyDescent="0.25">
      <c r="B68" s="380"/>
      <c r="C68" s="426"/>
      <c r="D68" s="439"/>
      <c r="E68" s="439"/>
      <c r="F68" s="420"/>
      <c r="G68" s="405"/>
      <c r="H68" s="387"/>
      <c r="I68" s="380"/>
      <c r="J68" s="380"/>
      <c r="K68" s="380"/>
      <c r="L68" s="436"/>
      <c r="M68" s="436"/>
      <c r="N68" s="436"/>
      <c r="O68" s="436"/>
      <c r="Q68" s="378" t="s">
        <v>750</v>
      </c>
      <c r="R68" s="440">
        <v>1</v>
      </c>
      <c r="S68" s="440">
        <v>2</v>
      </c>
      <c r="T68" s="380"/>
      <c r="U68" s="378" t="s">
        <v>750</v>
      </c>
      <c r="V68" s="440">
        <v>10</v>
      </c>
      <c r="W68" s="440">
        <v>20</v>
      </c>
      <c r="X68" s="380"/>
      <c r="Y68" s="378" t="s">
        <v>750</v>
      </c>
      <c r="Z68" s="440">
        <v>100</v>
      </c>
      <c r="AA68" s="440">
        <v>200</v>
      </c>
      <c r="AB68" s="380"/>
      <c r="AC68" s="378" t="s">
        <v>750</v>
      </c>
      <c r="AD68" s="440">
        <v>11</v>
      </c>
      <c r="AE68" s="440">
        <v>12</v>
      </c>
    </row>
    <row r="69" ht="13.8" customHeight="1" spans="2:31" x14ac:dyDescent="0.25">
      <c r="B69" s="380"/>
      <c r="C69" s="381"/>
      <c r="D69" s="387"/>
      <c r="E69" s="387"/>
      <c r="F69" s="388"/>
      <c r="G69" s="429"/>
      <c r="H69" s="439"/>
      <c r="L69" s="436"/>
      <c r="M69" s="436"/>
      <c r="N69" s="436"/>
      <c r="O69" s="436"/>
      <c r="Q69" s="378" t="s">
        <v>751</v>
      </c>
      <c r="R69" s="440">
        <v>1</v>
      </c>
      <c r="S69" s="440">
        <v>2</v>
      </c>
      <c r="T69" s="380"/>
      <c r="U69" s="378" t="s">
        <v>751</v>
      </c>
      <c r="V69" s="440">
        <v>10</v>
      </c>
      <c r="W69" s="440">
        <v>20</v>
      </c>
      <c r="X69" s="380"/>
      <c r="Y69" s="378" t="s">
        <v>751</v>
      </c>
      <c r="Z69" s="440">
        <v>100</v>
      </c>
      <c r="AA69" s="440">
        <v>200</v>
      </c>
      <c r="AB69" s="380"/>
      <c r="AC69" s="378" t="s">
        <v>751</v>
      </c>
      <c r="AD69" s="440">
        <v>11</v>
      </c>
      <c r="AE69" s="440">
        <v>12</v>
      </c>
    </row>
    <row r="70" ht="13.8" customHeight="1" spans="2:31" x14ac:dyDescent="0.25">
      <c r="B70" s="380"/>
      <c r="C70" s="381"/>
      <c r="D70" s="387"/>
      <c r="E70" s="387"/>
      <c r="F70" s="388"/>
      <c r="G70" s="426"/>
      <c r="H70" s="441"/>
      <c r="L70" s="436"/>
      <c r="M70" s="436"/>
      <c r="N70" s="436"/>
      <c r="O70" s="436"/>
      <c r="Q70" s="378" t="s">
        <v>752</v>
      </c>
      <c r="R70" s="440">
        <v>1</v>
      </c>
      <c r="S70" s="440">
        <v>2</v>
      </c>
      <c r="T70" s="380"/>
      <c r="U70" s="378" t="s">
        <v>752</v>
      </c>
      <c r="V70" s="440">
        <v>10</v>
      </c>
      <c r="W70" s="440">
        <v>20</v>
      </c>
      <c r="X70" s="380"/>
      <c r="Y70" s="378" t="s">
        <v>752</v>
      </c>
      <c r="Z70" s="440">
        <v>100</v>
      </c>
      <c r="AA70" s="440">
        <v>200</v>
      </c>
      <c r="AB70" s="380"/>
      <c r="AC70" s="378" t="s">
        <v>752</v>
      </c>
      <c r="AD70" s="440">
        <v>11</v>
      </c>
      <c r="AE70" s="440">
        <v>12</v>
      </c>
    </row>
    <row r="71" ht="13.8" customHeight="1" spans="2:31" x14ac:dyDescent="0.25">
      <c r="B71" s="380"/>
      <c r="C71" s="381"/>
      <c r="D71" s="387"/>
      <c r="E71" s="387"/>
      <c r="F71" s="388"/>
      <c r="G71" s="381"/>
      <c r="H71" s="389"/>
      <c r="L71" s="436"/>
      <c r="M71" s="436"/>
      <c r="N71" s="436"/>
      <c r="O71" s="436"/>
      <c r="Q71" s="378" t="s">
        <v>753</v>
      </c>
      <c r="R71" s="440">
        <v>1</v>
      </c>
      <c r="S71" s="440">
        <v>2</v>
      </c>
      <c r="T71" s="380"/>
      <c r="U71" s="378" t="s">
        <v>753</v>
      </c>
      <c r="V71" s="440">
        <v>10</v>
      </c>
      <c r="W71" s="440">
        <v>20</v>
      </c>
      <c r="X71" s="380"/>
      <c r="Y71" s="378" t="s">
        <v>753</v>
      </c>
      <c r="Z71" s="440">
        <v>100</v>
      </c>
      <c r="AA71" s="440">
        <v>200</v>
      </c>
      <c r="AB71" s="380"/>
      <c r="AC71" s="378" t="s">
        <v>753</v>
      </c>
      <c r="AD71" s="440">
        <v>11</v>
      </c>
      <c r="AE71" s="440">
        <v>12</v>
      </c>
    </row>
    <row r="72" ht="13.8" customHeight="1" spans="2:31" x14ac:dyDescent="0.25">
      <c r="B72" s="380"/>
      <c r="C72" s="381"/>
      <c r="D72" s="387"/>
      <c r="E72" s="387"/>
      <c r="F72" s="388"/>
      <c r="G72" s="381"/>
      <c r="H72" s="381"/>
      <c r="L72" s="436"/>
      <c r="M72" s="436"/>
      <c r="N72" s="436"/>
      <c r="O72" s="436"/>
      <c r="Q72" s="378" t="s">
        <v>754</v>
      </c>
      <c r="R72" s="440">
        <v>1</v>
      </c>
      <c r="S72" s="440">
        <v>2</v>
      </c>
      <c r="T72" s="380"/>
      <c r="U72" s="378" t="s">
        <v>754</v>
      </c>
      <c r="V72" s="440">
        <v>10</v>
      </c>
      <c r="W72" s="440">
        <v>20</v>
      </c>
      <c r="X72" s="380"/>
      <c r="Y72" s="378" t="s">
        <v>754</v>
      </c>
      <c r="Z72" s="440">
        <v>100</v>
      </c>
      <c r="AA72" s="440">
        <v>200</v>
      </c>
      <c r="AB72" s="380"/>
      <c r="AC72" s="378" t="s">
        <v>754</v>
      </c>
      <c r="AD72" s="440">
        <v>11</v>
      </c>
      <c r="AE72" s="440">
        <v>12</v>
      </c>
    </row>
    <row r="73" ht="13.8" customHeight="1" spans="2:31" x14ac:dyDescent="0.25">
      <c r="B73" s="380"/>
      <c r="C73" s="381"/>
      <c r="D73" s="387"/>
      <c r="E73" s="387"/>
      <c r="F73" s="388"/>
      <c r="G73" s="381"/>
      <c r="H73" s="381"/>
      <c r="L73" s="436"/>
      <c r="M73" s="436"/>
      <c r="N73" s="436"/>
      <c r="O73" s="436"/>
      <c r="Q73" s="437" t="s">
        <v>799</v>
      </c>
      <c r="R73" s="442">
        <f>((R68+R69)/2*0.65)+((R70+R71)/2*0.25)+(R72*0.1)</f>
        <v>1</v>
      </c>
      <c r="S73" s="442">
        <f>((S68+S69)/2*0.65)+((S70+S71)/2*0.25)+(S72*0.1)</f>
        <v>2</v>
      </c>
      <c r="T73" s="380"/>
      <c r="U73" s="437" t="s">
        <v>799</v>
      </c>
      <c r="V73" s="442">
        <f>((V68+V69)/2*0.65)+((V70+V71)/2*0.25)+(V72*0.1)</f>
        <v>10</v>
      </c>
      <c r="W73" s="442">
        <f>((W68+W69)/2*0.65)+((W70+W71)/2*0.25)+(W72*0.1)</f>
        <v>20</v>
      </c>
      <c r="X73" s="380"/>
      <c r="Y73" s="437" t="s">
        <v>799</v>
      </c>
      <c r="Z73" s="442">
        <f>((Z68+Z69)/2*0.65)+((Z70+Z71)/2*0.25)+(Z72*0.1)</f>
        <v>100</v>
      </c>
      <c r="AA73" s="442">
        <f>((AA68+AA69)/2*0.65)+((AA70+AA71)/2*0.25)+(AA72*0.1)</f>
        <v>200</v>
      </c>
      <c r="AB73" s="380"/>
      <c r="AC73" s="437" t="s">
        <v>799</v>
      </c>
      <c r="AD73" s="442">
        <f>((AD68+AD69)/2*0.65)+((AD70+AD71)/2*0.25)+(AD72*0.1)</f>
        <v>11</v>
      </c>
      <c r="AE73" s="442">
        <f>((AE68+AE69)/2*0.65)+((AE70+AE71)/2*0.25)+(AE72*0.1)</f>
        <v>12</v>
      </c>
    </row>
    <row r="74" ht="13.95" customHeight="1" spans="2:31" x14ac:dyDescent="0.25">
      <c r="B74" s="380"/>
      <c r="C74" s="381"/>
      <c r="D74" s="387"/>
      <c r="E74" s="387"/>
      <c r="F74" s="388"/>
      <c r="G74" s="431"/>
      <c r="H74" s="431"/>
      <c r="L74" s="436"/>
      <c r="M74" s="436"/>
      <c r="N74" s="436"/>
      <c r="O74" s="436"/>
      <c r="Q74" s="380"/>
      <c r="R74" s="380"/>
      <c r="S74" s="380"/>
      <c r="T74" s="380"/>
      <c r="U74" s="380"/>
      <c r="V74" s="380"/>
      <c r="W74" s="380"/>
      <c r="X74" s="380"/>
      <c r="Y74" s="380"/>
      <c r="Z74" s="380"/>
      <c r="AA74" s="380"/>
      <c r="AB74" s="380"/>
      <c r="AC74" s="380"/>
      <c r="AD74" s="380"/>
      <c r="AE74" s="380"/>
    </row>
    <row r="75" ht="13.95" customHeight="1" spans="2:31" x14ac:dyDescent="0.25">
      <c r="B75" s="380"/>
      <c r="C75" s="381"/>
      <c r="D75" s="387"/>
      <c r="E75" s="387"/>
      <c r="F75" s="388"/>
      <c r="G75" s="443"/>
      <c r="H75" s="387"/>
      <c r="L75" s="436"/>
      <c r="M75" s="436"/>
      <c r="N75" s="436"/>
      <c r="O75" s="436"/>
      <c r="Q75" s="380"/>
      <c r="R75" s="380"/>
      <c r="S75" s="380"/>
      <c r="T75" s="380"/>
      <c r="U75" s="380"/>
      <c r="V75" s="380"/>
      <c r="W75" s="380"/>
      <c r="X75" s="380"/>
      <c r="Y75" s="380"/>
      <c r="Z75" s="380"/>
      <c r="AA75" s="380"/>
      <c r="AB75" s="380"/>
      <c r="AC75" s="380"/>
      <c r="AD75" s="380"/>
      <c r="AE75" s="380"/>
    </row>
    <row r="76" ht="13.8" customHeight="1" spans="4:31" x14ac:dyDescent="0.25">
      <c r="D76" s="387"/>
      <c r="E76" s="387"/>
      <c r="F76" s="388"/>
      <c r="G76" s="388"/>
      <c r="H76" s="387"/>
      <c r="L76" s="436"/>
      <c r="M76" s="436"/>
      <c r="N76" s="436"/>
      <c r="O76" s="436"/>
      <c r="Q76" s="430">
        <v>2</v>
      </c>
      <c r="R76" s="380"/>
      <c r="S76" s="380"/>
      <c r="T76" s="380"/>
      <c r="U76" s="380"/>
      <c r="V76" s="380"/>
      <c r="W76" s="380"/>
      <c r="X76" s="380"/>
      <c r="Y76" s="380"/>
      <c r="Z76" s="380"/>
      <c r="AA76" s="380"/>
      <c r="AB76" s="380"/>
      <c r="AC76" s="380"/>
      <c r="AD76" s="380"/>
      <c r="AE76" s="380"/>
    </row>
    <row r="77" ht="13.8" customHeight="1" spans="4:31" x14ac:dyDescent="0.25">
      <c r="D77" s="387"/>
      <c r="E77" s="387"/>
      <c r="F77" s="388"/>
      <c r="G77" s="420"/>
      <c r="H77" s="439"/>
      <c r="L77" s="436"/>
      <c r="M77" s="436"/>
      <c r="N77" s="436"/>
      <c r="O77" s="436"/>
      <c r="Q77" s="437" t="s">
        <v>744</v>
      </c>
      <c r="R77" s="434" t="s">
        <v>800</v>
      </c>
      <c r="S77" s="435"/>
      <c r="T77" s="380"/>
      <c r="U77" s="380"/>
      <c r="V77" s="380"/>
      <c r="W77" s="380"/>
      <c r="X77" s="380"/>
      <c r="Y77" s="380"/>
      <c r="Z77" s="380"/>
      <c r="AA77" s="380"/>
      <c r="AB77" s="380"/>
      <c r="AC77" s="380"/>
      <c r="AD77" s="380"/>
      <c r="AE77" s="380"/>
    </row>
    <row r="78" ht="13.8" customHeight="1" spans="4:31" x14ac:dyDescent="0.25">
      <c r="D78" s="387"/>
      <c r="E78" s="387"/>
      <c r="F78" s="388"/>
      <c r="G78" s="381"/>
      <c r="H78" s="389"/>
      <c r="L78" s="436"/>
      <c r="M78" s="436"/>
      <c r="N78" s="436"/>
      <c r="O78" s="436"/>
      <c r="Q78" s="373" t="s">
        <v>791</v>
      </c>
      <c r="R78" s="434" t="s">
        <v>801</v>
      </c>
      <c r="S78" s="435"/>
      <c r="T78" s="380"/>
      <c r="U78" s="437" t="s">
        <v>793</v>
      </c>
      <c r="V78" s="434" t="s">
        <v>802</v>
      </c>
      <c r="W78" s="435"/>
      <c r="X78" s="380"/>
      <c r="Y78" s="437" t="s">
        <v>795</v>
      </c>
      <c r="Z78" s="434" t="s">
        <v>803</v>
      </c>
      <c r="AA78" s="435"/>
      <c r="AB78" s="380"/>
      <c r="AC78" s="437" t="s">
        <v>797</v>
      </c>
      <c r="AD78" s="434" t="s">
        <v>804</v>
      </c>
      <c r="AE78" s="435"/>
    </row>
    <row r="79" ht="13.8" customHeight="1" spans="4:31" x14ac:dyDescent="0.25">
      <c r="D79" s="387"/>
      <c r="E79" s="387"/>
      <c r="F79" s="388"/>
      <c r="G79" s="381"/>
      <c r="H79" s="389"/>
      <c r="L79" s="436"/>
      <c r="M79" s="436"/>
      <c r="N79" s="436"/>
      <c r="O79" s="436"/>
      <c r="Q79" s="376"/>
      <c r="R79" s="438" t="s">
        <v>748</v>
      </c>
      <c r="S79" s="377" t="s">
        <v>749</v>
      </c>
      <c r="T79" s="380"/>
      <c r="U79" s="376"/>
      <c r="V79" s="438" t="s">
        <v>748</v>
      </c>
      <c r="W79" s="377" t="s">
        <v>749</v>
      </c>
      <c r="X79" s="380"/>
      <c r="Y79" s="376"/>
      <c r="Z79" s="438" t="s">
        <v>748</v>
      </c>
      <c r="AA79" s="377" t="s">
        <v>749</v>
      </c>
      <c r="AB79" s="380"/>
      <c r="AC79" s="376"/>
      <c r="AD79" s="438" t="s">
        <v>748</v>
      </c>
      <c r="AE79" s="377" t="s">
        <v>749</v>
      </c>
    </row>
    <row r="80" ht="13.8" customHeight="1" spans="4:31" x14ac:dyDescent="0.25">
      <c r="D80" s="387"/>
      <c r="E80" s="387"/>
      <c r="F80" s="388"/>
      <c r="G80" s="381"/>
      <c r="H80" s="389"/>
      <c r="L80" s="436"/>
      <c r="M80" s="436"/>
      <c r="N80" s="436"/>
      <c r="O80" s="436"/>
      <c r="Q80" s="378" t="s">
        <v>750</v>
      </c>
      <c r="R80" s="440">
        <v>3</v>
      </c>
      <c r="S80" s="440">
        <v>4</v>
      </c>
      <c r="T80" s="380"/>
      <c r="U80" s="378" t="s">
        <v>750</v>
      </c>
      <c r="V80" s="440">
        <v>30</v>
      </c>
      <c r="W80" s="440">
        <v>40</v>
      </c>
      <c r="X80" s="380"/>
      <c r="Y80" s="378" t="s">
        <v>750</v>
      </c>
      <c r="Z80" s="440">
        <v>300</v>
      </c>
      <c r="AA80" s="440">
        <v>400</v>
      </c>
      <c r="AB80" s="380"/>
      <c r="AC80" s="378" t="s">
        <v>750</v>
      </c>
      <c r="AD80" s="440">
        <v>13</v>
      </c>
      <c r="AE80" s="440">
        <v>14</v>
      </c>
    </row>
    <row r="81" ht="13.8" customHeight="1" spans="4:31" x14ac:dyDescent="0.25">
      <c r="D81" s="387"/>
      <c r="E81" s="387"/>
      <c r="F81" s="388"/>
      <c r="G81" s="381"/>
      <c r="H81" s="389"/>
      <c r="L81" s="436"/>
      <c r="M81" s="436"/>
      <c r="N81" s="436"/>
      <c r="O81" s="436"/>
      <c r="Q81" s="378" t="s">
        <v>751</v>
      </c>
      <c r="R81" s="440">
        <v>3</v>
      </c>
      <c r="S81" s="440">
        <v>4</v>
      </c>
      <c r="T81" s="380"/>
      <c r="U81" s="378" t="s">
        <v>751</v>
      </c>
      <c r="V81" s="440">
        <v>30</v>
      </c>
      <c r="W81" s="440">
        <v>40</v>
      </c>
      <c r="X81" s="380"/>
      <c r="Y81" s="378" t="s">
        <v>751</v>
      </c>
      <c r="Z81" s="440">
        <v>300</v>
      </c>
      <c r="AA81" s="440">
        <v>400</v>
      </c>
      <c r="AB81" s="380"/>
      <c r="AC81" s="378" t="s">
        <v>751</v>
      </c>
      <c r="AD81" s="440">
        <v>13</v>
      </c>
      <c r="AE81" s="440">
        <v>14</v>
      </c>
    </row>
    <row r="82" ht="13.8" customHeight="1" spans="4:31" x14ac:dyDescent="0.25">
      <c r="D82" s="387"/>
      <c r="E82" s="387"/>
      <c r="F82" s="388"/>
      <c r="G82" s="381"/>
      <c r="H82" s="389"/>
      <c r="L82" s="436"/>
      <c r="M82" s="436"/>
      <c r="N82" s="436"/>
      <c r="O82" s="436"/>
      <c r="Q82" s="378" t="s">
        <v>752</v>
      </c>
      <c r="R82" s="440">
        <v>3</v>
      </c>
      <c r="S82" s="440">
        <v>4</v>
      </c>
      <c r="T82" s="380"/>
      <c r="U82" s="378" t="s">
        <v>752</v>
      </c>
      <c r="V82" s="440">
        <v>30</v>
      </c>
      <c r="W82" s="440">
        <v>40</v>
      </c>
      <c r="X82" s="380"/>
      <c r="Y82" s="378" t="s">
        <v>752</v>
      </c>
      <c r="Z82" s="440">
        <v>300</v>
      </c>
      <c r="AA82" s="440">
        <v>400</v>
      </c>
      <c r="AB82" s="380"/>
      <c r="AC82" s="378" t="s">
        <v>752</v>
      </c>
      <c r="AD82" s="440">
        <v>13</v>
      </c>
      <c r="AE82" s="440">
        <v>14</v>
      </c>
    </row>
    <row r="83" ht="13.8" customHeight="1" spans="4:31" x14ac:dyDescent="0.25">
      <c r="D83" s="387"/>
      <c r="E83" s="387"/>
      <c r="F83" s="388"/>
      <c r="G83" s="381"/>
      <c r="H83" s="389"/>
      <c r="L83" s="436"/>
      <c r="M83" s="436"/>
      <c r="N83" s="436"/>
      <c r="O83" s="436"/>
      <c r="Q83" s="378" t="s">
        <v>753</v>
      </c>
      <c r="R83" s="440">
        <v>3</v>
      </c>
      <c r="S83" s="440">
        <v>4</v>
      </c>
      <c r="T83" s="380"/>
      <c r="U83" s="378" t="s">
        <v>753</v>
      </c>
      <c r="V83" s="440">
        <v>30</v>
      </c>
      <c r="W83" s="440">
        <v>40</v>
      </c>
      <c r="X83" s="380"/>
      <c r="Y83" s="378" t="s">
        <v>753</v>
      </c>
      <c r="Z83" s="440">
        <v>300</v>
      </c>
      <c r="AA83" s="440">
        <v>400</v>
      </c>
      <c r="AB83" s="380"/>
      <c r="AC83" s="378" t="s">
        <v>753</v>
      </c>
      <c r="AD83" s="440">
        <v>13</v>
      </c>
      <c r="AE83" s="440">
        <v>14</v>
      </c>
    </row>
    <row r="84" ht="13.8" customHeight="1" spans="4:31" x14ac:dyDescent="0.25">
      <c r="D84" s="387"/>
      <c r="E84" s="387"/>
      <c r="F84" s="388"/>
      <c r="G84" s="381"/>
      <c r="H84" s="389"/>
      <c r="L84" s="436"/>
      <c r="M84" s="436"/>
      <c r="N84" s="436"/>
      <c r="O84" s="436"/>
      <c r="Q84" s="378" t="s">
        <v>754</v>
      </c>
      <c r="R84" s="440">
        <v>3</v>
      </c>
      <c r="S84" s="440">
        <v>4</v>
      </c>
      <c r="T84" s="380"/>
      <c r="U84" s="378" t="s">
        <v>754</v>
      </c>
      <c r="V84" s="440">
        <v>30</v>
      </c>
      <c r="W84" s="440">
        <v>40</v>
      </c>
      <c r="X84" s="380"/>
      <c r="Y84" s="378" t="s">
        <v>754</v>
      </c>
      <c r="Z84" s="440">
        <v>300</v>
      </c>
      <c r="AA84" s="440">
        <v>400</v>
      </c>
      <c r="AB84" s="380"/>
      <c r="AC84" s="378" t="s">
        <v>754</v>
      </c>
      <c r="AD84" s="440">
        <v>13</v>
      </c>
      <c r="AE84" s="440">
        <v>14</v>
      </c>
    </row>
    <row r="85" ht="13.8" customHeight="1" spans="4:31" x14ac:dyDescent="0.25">
      <c r="D85" s="387"/>
      <c r="E85" s="387"/>
      <c r="F85" s="388"/>
      <c r="G85" s="381"/>
      <c r="H85" s="389"/>
      <c r="L85" s="436"/>
      <c r="M85" s="436"/>
      <c r="N85" s="436"/>
      <c r="O85" s="436"/>
      <c r="Q85" s="437" t="s">
        <v>799</v>
      </c>
      <c r="R85" s="442">
        <f>((R80+R81)/2*0.65)+((R82+R83)/2*0.25)+(R84*0.1)</f>
        <v>3</v>
      </c>
      <c r="S85" s="442">
        <f>((S80+S81)/2*0.65)+((S82+S83)/2*0.25)+(S84*0.1)</f>
        <v>4</v>
      </c>
      <c r="T85" s="380"/>
      <c r="U85" s="437" t="s">
        <v>799</v>
      </c>
      <c r="V85" s="442">
        <f>((V80+V81)/2*0.65)+((V82+V83)/2*0.25)+(V84*0.1)</f>
        <v>30</v>
      </c>
      <c r="W85" s="442">
        <f>((W80+W81)/2*0.65)+((W82+W83)/2*0.25)+(W84*0.1)</f>
        <v>40</v>
      </c>
      <c r="X85" s="380"/>
      <c r="Y85" s="437" t="s">
        <v>799</v>
      </c>
      <c r="Z85" s="442">
        <f>((Z80+Z81)/2*0.65)+((Z82+Z83)/2*0.25)+(Z84*0.1)</f>
        <v>300</v>
      </c>
      <c r="AA85" s="442">
        <f>((AA80+AA81)/2*0.65)+((AA82+AA83)/2*0.25)+(AA84*0.1)</f>
        <v>400</v>
      </c>
      <c r="AB85" s="380"/>
      <c r="AC85" s="437" t="s">
        <v>799</v>
      </c>
      <c r="AD85" s="442">
        <f>((AD80+AD81)/2*0.65)+((AD82+AD83)/2*0.25)+(AD84*0.1)</f>
        <v>13.000000000000002</v>
      </c>
      <c r="AE85" s="442">
        <f>((AE80+AE81)/2*0.65)+((AE82+AE83)/2*0.25)+(AE84*0.1)</f>
        <v>14</v>
      </c>
    </row>
    <row r="86" ht="13.95" customHeight="1" spans="4:31" x14ac:dyDescent="0.25">
      <c r="D86" s="387"/>
      <c r="E86" s="387"/>
      <c r="F86" s="388"/>
      <c r="G86" s="381"/>
      <c r="H86" s="389"/>
      <c r="L86" s="436"/>
      <c r="M86" s="436"/>
      <c r="N86" s="436"/>
      <c r="O86" s="436"/>
      <c r="Q86" s="380"/>
      <c r="R86" s="380"/>
      <c r="S86" s="380"/>
      <c r="T86" s="380"/>
      <c r="U86" s="380"/>
      <c r="V86" s="380"/>
      <c r="W86" s="380"/>
      <c r="X86" s="380"/>
      <c r="Y86" s="380"/>
      <c r="Z86" s="380"/>
      <c r="AA86" s="380"/>
      <c r="AB86" s="380"/>
      <c r="AC86" s="380"/>
      <c r="AD86" s="380"/>
      <c r="AE86" s="380"/>
    </row>
    <row r="87" ht="13.95" customHeight="1" spans="4:31" x14ac:dyDescent="0.25">
      <c r="D87" s="387"/>
      <c r="E87" s="387"/>
      <c r="F87" s="388"/>
      <c r="G87" s="381"/>
      <c r="H87" s="389"/>
      <c r="L87" s="436"/>
      <c r="M87" s="436"/>
      <c r="N87" s="436"/>
      <c r="O87" s="436"/>
      <c r="Q87" s="380"/>
      <c r="R87" s="380"/>
      <c r="S87" s="380"/>
      <c r="T87" s="380"/>
      <c r="U87" s="380"/>
      <c r="V87" s="380"/>
      <c r="W87" s="380"/>
      <c r="X87" s="380"/>
      <c r="Y87" s="380"/>
      <c r="Z87" s="380"/>
      <c r="AA87" s="380"/>
      <c r="AB87" s="380"/>
      <c r="AC87" s="380"/>
      <c r="AD87" s="380"/>
      <c r="AE87" s="380"/>
    </row>
    <row r="88" ht="13.8" customHeight="1" spans="4:31" x14ac:dyDescent="0.25">
      <c r="D88" s="387"/>
      <c r="E88" s="387"/>
      <c r="F88" s="388"/>
      <c r="G88" s="381"/>
      <c r="H88" s="389"/>
      <c r="L88" s="436"/>
      <c r="M88" s="436"/>
      <c r="N88" s="436"/>
      <c r="O88" s="436"/>
      <c r="Q88" s="430">
        <v>3</v>
      </c>
      <c r="R88" s="380"/>
      <c r="S88" s="380"/>
      <c r="T88" s="380"/>
      <c r="U88" s="380"/>
      <c r="V88" s="380"/>
      <c r="W88" s="380"/>
      <c r="X88" s="380"/>
      <c r="Y88" s="380"/>
      <c r="Z88" s="380"/>
      <c r="AA88" s="380"/>
      <c r="AB88" s="380"/>
      <c r="AC88" s="380"/>
      <c r="AD88" s="380"/>
      <c r="AE88" s="380"/>
    </row>
    <row r="89" ht="13.8" customHeight="1" spans="4:31" x14ac:dyDescent="0.25">
      <c r="D89" s="387"/>
      <c r="E89" s="387"/>
      <c r="F89" s="388"/>
      <c r="G89" s="381"/>
      <c r="H89" s="389"/>
      <c r="L89" s="436"/>
      <c r="M89" s="436"/>
      <c r="N89" s="436"/>
      <c r="O89" s="436"/>
      <c r="Q89" s="437" t="s">
        <v>744</v>
      </c>
      <c r="R89" s="434" t="s">
        <v>805</v>
      </c>
      <c r="S89" s="435"/>
      <c r="T89" s="380"/>
      <c r="U89" s="380"/>
      <c r="V89" s="380"/>
      <c r="W89" s="380"/>
      <c r="X89" s="380"/>
      <c r="Y89" s="380"/>
      <c r="Z89" s="380"/>
      <c r="AA89" s="380"/>
      <c r="AB89" s="380"/>
      <c r="AC89" s="380"/>
      <c r="AD89" s="380"/>
      <c r="AE89" s="380"/>
    </row>
    <row r="90" ht="13.8" customHeight="1" spans="4:31" x14ac:dyDescent="0.25">
      <c r="D90" s="387"/>
      <c r="E90" s="387"/>
      <c r="F90" s="388"/>
      <c r="G90" s="381"/>
      <c r="H90" s="389"/>
      <c r="L90" s="436"/>
      <c r="M90" s="436"/>
      <c r="N90" s="436"/>
      <c r="O90" s="436"/>
      <c r="Q90" s="373" t="s">
        <v>791</v>
      </c>
      <c r="R90" s="434" t="s">
        <v>806</v>
      </c>
      <c r="S90" s="435"/>
      <c r="T90" s="380"/>
      <c r="U90" s="437" t="s">
        <v>793</v>
      </c>
      <c r="V90" s="434" t="s">
        <v>807</v>
      </c>
      <c r="W90" s="435"/>
      <c r="X90" s="380"/>
      <c r="Y90" s="437" t="s">
        <v>795</v>
      </c>
      <c r="Z90" s="434" t="s">
        <v>808</v>
      </c>
      <c r="AA90" s="435"/>
      <c r="AB90" s="380"/>
      <c r="AC90" s="437" t="s">
        <v>797</v>
      </c>
      <c r="AD90" s="434" t="s">
        <v>809</v>
      </c>
      <c r="AE90" s="435"/>
    </row>
    <row r="91" ht="13.8" customHeight="1" spans="4:31" x14ac:dyDescent="0.25">
      <c r="D91" s="387"/>
      <c r="E91" s="387"/>
      <c r="F91" s="388"/>
      <c r="G91" s="381"/>
      <c r="H91" s="389"/>
      <c r="L91" s="436"/>
      <c r="M91" s="436"/>
      <c r="N91" s="436"/>
      <c r="O91" s="436"/>
      <c r="Q91" s="376"/>
      <c r="R91" s="438" t="s">
        <v>748</v>
      </c>
      <c r="S91" s="377" t="s">
        <v>749</v>
      </c>
      <c r="T91" s="380"/>
      <c r="U91" s="376"/>
      <c r="V91" s="438" t="s">
        <v>748</v>
      </c>
      <c r="W91" s="377" t="s">
        <v>749</v>
      </c>
      <c r="X91" s="380"/>
      <c r="Y91" s="376"/>
      <c r="Z91" s="438" t="s">
        <v>748</v>
      </c>
      <c r="AA91" s="377" t="s">
        <v>749</v>
      </c>
      <c r="AB91" s="380"/>
      <c r="AC91" s="376"/>
      <c r="AD91" s="438" t="s">
        <v>748</v>
      </c>
      <c r="AE91" s="377" t="s">
        <v>749</v>
      </c>
    </row>
    <row r="92" ht="13.8" customHeight="1" spans="4:31" x14ac:dyDescent="0.25">
      <c r="D92" s="387"/>
      <c r="E92" s="387"/>
      <c r="F92" s="388"/>
      <c r="G92" s="381"/>
      <c r="H92" s="389"/>
      <c r="L92" s="436"/>
      <c r="M92" s="436"/>
      <c r="N92" s="436"/>
      <c r="O92" s="436"/>
      <c r="Q92" s="378" t="s">
        <v>750</v>
      </c>
      <c r="R92" s="440">
        <v>5</v>
      </c>
      <c r="S92" s="440">
        <v>6</v>
      </c>
      <c r="T92" s="380"/>
      <c r="U92" s="378" t="s">
        <v>750</v>
      </c>
      <c r="V92" s="440">
        <v>50</v>
      </c>
      <c r="W92" s="440">
        <v>60</v>
      </c>
      <c r="X92" s="380"/>
      <c r="Y92" s="378" t="s">
        <v>750</v>
      </c>
      <c r="Z92" s="440">
        <v>500</v>
      </c>
      <c r="AA92" s="440">
        <v>600</v>
      </c>
      <c r="AB92" s="380"/>
      <c r="AC92" s="378" t="s">
        <v>750</v>
      </c>
      <c r="AD92" s="440">
        <v>15</v>
      </c>
      <c r="AE92" s="440">
        <v>16</v>
      </c>
    </row>
    <row r="93" ht="13.8" customHeight="1" spans="4:31" x14ac:dyDescent="0.25">
      <c r="D93" s="387"/>
      <c r="E93" s="387"/>
      <c r="F93" s="388"/>
      <c r="G93" s="381"/>
      <c r="H93" s="389"/>
      <c r="L93" s="436"/>
      <c r="M93" s="436"/>
      <c r="N93" s="436"/>
      <c r="O93" s="436"/>
      <c r="Q93" s="378" t="s">
        <v>751</v>
      </c>
      <c r="R93" s="440">
        <v>5</v>
      </c>
      <c r="S93" s="440">
        <v>6</v>
      </c>
      <c r="T93" s="380"/>
      <c r="U93" s="378" t="s">
        <v>751</v>
      </c>
      <c r="V93" s="440">
        <v>50</v>
      </c>
      <c r="W93" s="440">
        <v>60</v>
      </c>
      <c r="X93" s="380"/>
      <c r="Y93" s="378" t="s">
        <v>751</v>
      </c>
      <c r="Z93" s="440">
        <v>500</v>
      </c>
      <c r="AA93" s="440">
        <v>600</v>
      </c>
      <c r="AB93" s="380"/>
      <c r="AC93" s="378" t="s">
        <v>751</v>
      </c>
      <c r="AD93" s="440">
        <v>15</v>
      </c>
      <c r="AE93" s="440">
        <v>16</v>
      </c>
    </row>
    <row r="94" ht="13.8" customHeight="1" spans="4:31" x14ac:dyDescent="0.25">
      <c r="D94" s="387"/>
      <c r="E94" s="387"/>
      <c r="F94" s="388"/>
      <c r="G94" s="381"/>
      <c r="H94" s="389"/>
      <c r="L94" s="436"/>
      <c r="M94" s="436"/>
      <c r="N94" s="436"/>
      <c r="O94" s="436"/>
      <c r="Q94" s="378" t="s">
        <v>752</v>
      </c>
      <c r="R94" s="440">
        <v>5</v>
      </c>
      <c r="S94" s="440">
        <v>6</v>
      </c>
      <c r="T94" s="380"/>
      <c r="U94" s="378" t="s">
        <v>752</v>
      </c>
      <c r="V94" s="440">
        <v>50</v>
      </c>
      <c r="W94" s="440">
        <v>60</v>
      </c>
      <c r="X94" s="380"/>
      <c r="Y94" s="378" t="s">
        <v>752</v>
      </c>
      <c r="Z94" s="440">
        <v>500</v>
      </c>
      <c r="AA94" s="440">
        <v>600</v>
      </c>
      <c r="AB94" s="380"/>
      <c r="AC94" s="378" t="s">
        <v>752</v>
      </c>
      <c r="AD94" s="440">
        <v>15</v>
      </c>
      <c r="AE94" s="440">
        <v>16</v>
      </c>
    </row>
    <row r="95" ht="13.8" customHeight="1" spans="4:31" x14ac:dyDescent="0.25">
      <c r="D95" s="387"/>
      <c r="E95" s="387"/>
      <c r="F95" s="388"/>
      <c r="G95" s="381"/>
      <c r="H95" s="389"/>
      <c r="L95" s="436"/>
      <c r="M95" s="436"/>
      <c r="N95" s="436"/>
      <c r="O95" s="436"/>
      <c r="Q95" s="378" t="s">
        <v>753</v>
      </c>
      <c r="R95" s="440">
        <v>5</v>
      </c>
      <c r="S95" s="440">
        <v>6</v>
      </c>
      <c r="T95" s="380"/>
      <c r="U95" s="378" t="s">
        <v>753</v>
      </c>
      <c r="V95" s="440">
        <v>50</v>
      </c>
      <c r="W95" s="440">
        <v>60</v>
      </c>
      <c r="X95" s="380"/>
      <c r="Y95" s="378" t="s">
        <v>753</v>
      </c>
      <c r="Z95" s="440">
        <v>500</v>
      </c>
      <c r="AA95" s="440">
        <v>600</v>
      </c>
      <c r="AB95" s="380"/>
      <c r="AC95" s="378" t="s">
        <v>753</v>
      </c>
      <c r="AD95" s="440">
        <v>15</v>
      </c>
      <c r="AE95" s="440">
        <v>16</v>
      </c>
    </row>
    <row r="96" ht="13.8" customHeight="1" spans="4:31" x14ac:dyDescent="0.25">
      <c r="D96" s="387"/>
      <c r="E96" s="387"/>
      <c r="F96" s="388"/>
      <c r="G96" s="381"/>
      <c r="H96" s="389"/>
      <c r="L96" s="436"/>
      <c r="M96" s="436"/>
      <c r="N96" s="436"/>
      <c r="O96" s="436"/>
      <c r="Q96" s="378" t="s">
        <v>754</v>
      </c>
      <c r="R96" s="440">
        <v>5</v>
      </c>
      <c r="S96" s="440">
        <v>6</v>
      </c>
      <c r="T96" s="380"/>
      <c r="U96" s="378" t="s">
        <v>754</v>
      </c>
      <c r="V96" s="440">
        <v>50</v>
      </c>
      <c r="W96" s="440">
        <v>60</v>
      </c>
      <c r="X96" s="380"/>
      <c r="Y96" s="378" t="s">
        <v>754</v>
      </c>
      <c r="Z96" s="440">
        <v>500</v>
      </c>
      <c r="AA96" s="440">
        <v>600</v>
      </c>
      <c r="AB96" s="380"/>
      <c r="AC96" s="378" t="s">
        <v>754</v>
      </c>
      <c r="AD96" s="440">
        <v>15</v>
      </c>
      <c r="AE96" s="440">
        <v>16</v>
      </c>
    </row>
    <row r="97" ht="13.8" customHeight="1" spans="4:31" x14ac:dyDescent="0.25">
      <c r="D97" s="387"/>
      <c r="E97" s="387"/>
      <c r="F97" s="388"/>
      <c r="G97" s="381"/>
      <c r="H97" s="389"/>
      <c r="L97" s="436"/>
      <c r="M97" s="436"/>
      <c r="N97" s="436"/>
      <c r="O97" s="436"/>
      <c r="Q97" s="437" t="s">
        <v>799</v>
      </c>
      <c r="R97" s="442">
        <f>((R92+R93)/2*0.65)+((R94+R95)/2*0.25)+(R96*0.1)</f>
        <v>5</v>
      </c>
      <c r="S97" s="442">
        <f>((S92+S93)/2*0.65)+((S94+S95)/2*0.25)+(S96*0.1)</f>
        <v>6</v>
      </c>
      <c r="T97" s="380"/>
      <c r="U97" s="437" t="s">
        <v>799</v>
      </c>
      <c r="V97" s="442">
        <f>((V92+V93)/2*0.65)+((V94+V95)/2*0.25)+(V96*0.1)</f>
        <v>50</v>
      </c>
      <c r="W97" s="442">
        <f>((W92+W93)/2*0.65)+((W94+W95)/2*0.25)+(W96*0.1)</f>
        <v>60</v>
      </c>
      <c r="X97" s="380"/>
      <c r="Y97" s="437" t="s">
        <v>799</v>
      </c>
      <c r="Z97" s="442">
        <f>((Z92+Z93)/2*0.65)+((Z94+Z95)/2*0.25)+(Z96*0.1)</f>
        <v>500</v>
      </c>
      <c r="AA97" s="442">
        <f>((AA92+AA93)/2*0.65)+((AA94+AA95)/2*0.25)+(AA96*0.1)</f>
        <v>600</v>
      </c>
      <c r="AB97" s="380"/>
      <c r="AC97" s="437" t="s">
        <v>799</v>
      </c>
      <c r="AD97" s="442">
        <f>((AD92+AD93)/2*0.65)+((AD94+AD95)/2*0.25)+(AD96*0.1)</f>
        <v>15</v>
      </c>
      <c r="AE97" s="442">
        <f>((AE92+AE93)/2*0.65)+((AE94+AE95)/2*0.25)+(AE96*0.1)</f>
        <v>16</v>
      </c>
    </row>
    <row r="98" ht="13.8" customHeight="1" spans="4:31" x14ac:dyDescent="0.25">
      <c r="D98" s="387"/>
      <c r="E98" s="387"/>
      <c r="F98" s="388"/>
      <c r="G98" s="381"/>
      <c r="H98" s="389"/>
      <c r="L98" s="436"/>
      <c r="M98" s="436"/>
      <c r="N98" s="436"/>
      <c r="O98" s="436"/>
      <c r="Q98" s="380"/>
      <c r="R98" s="380"/>
      <c r="S98" s="380"/>
      <c r="T98" s="380"/>
      <c r="U98" s="380"/>
      <c r="V98" s="380"/>
      <c r="W98" s="380"/>
      <c r="X98" s="380"/>
      <c r="Y98" s="380"/>
      <c r="Z98" s="380"/>
      <c r="AA98" s="380"/>
      <c r="AB98" s="380"/>
      <c r="AC98" s="380"/>
      <c r="AD98" s="380"/>
      <c r="AE98" s="380"/>
    </row>
    <row r="99" ht="13.8" customHeight="1" spans="4:31" x14ac:dyDescent="0.25">
      <c r="D99" s="387"/>
      <c r="E99" s="387"/>
      <c r="F99" s="388"/>
      <c r="G99" s="381"/>
      <c r="H99" s="389"/>
      <c r="L99" s="436"/>
      <c r="M99" s="436"/>
      <c r="N99" s="436"/>
      <c r="O99" s="436"/>
      <c r="Q99" s="380"/>
      <c r="R99" s="380"/>
      <c r="S99" s="380"/>
      <c r="T99" s="380"/>
      <c r="U99" s="380"/>
      <c r="V99" s="380"/>
      <c r="W99" s="380"/>
      <c r="X99" s="380"/>
      <c r="Y99" s="380"/>
      <c r="Z99" s="380"/>
      <c r="AA99" s="380"/>
      <c r="AB99" s="380"/>
      <c r="AC99" s="380"/>
      <c r="AD99" s="380"/>
      <c r="AE99" s="380"/>
    </row>
    <row r="100" ht="13.8" customHeight="1" spans="4:31" x14ac:dyDescent="0.25">
      <c r="D100" s="387"/>
      <c r="E100" s="387"/>
      <c r="F100" s="388"/>
      <c r="G100" s="381"/>
      <c r="H100" s="389"/>
      <c r="L100" s="436"/>
      <c r="M100" s="436"/>
      <c r="N100" s="436"/>
      <c r="O100" s="436"/>
      <c r="Q100" s="430">
        <v>4</v>
      </c>
      <c r="R100" s="380"/>
      <c r="S100" s="380"/>
      <c r="T100" s="380"/>
      <c r="U100" s="380"/>
      <c r="V100" s="380"/>
      <c r="W100" s="380"/>
      <c r="X100" s="380"/>
      <c r="Y100" s="380"/>
      <c r="Z100" s="380"/>
      <c r="AA100" s="380"/>
      <c r="AB100" s="380"/>
      <c r="AC100" s="380"/>
      <c r="AD100" s="380"/>
      <c r="AE100" s="380"/>
    </row>
    <row r="101" ht="13.8" customHeight="1" spans="4:31" x14ac:dyDescent="0.25">
      <c r="D101" s="387"/>
      <c r="E101" s="387"/>
      <c r="F101" s="388"/>
      <c r="G101" s="381"/>
      <c r="H101" s="389"/>
      <c r="L101" s="436"/>
      <c r="M101" s="436"/>
      <c r="N101" s="436"/>
      <c r="O101" s="436"/>
      <c r="Q101" s="437" t="s">
        <v>744</v>
      </c>
      <c r="R101" s="434" t="s">
        <v>810</v>
      </c>
      <c r="S101" s="435"/>
      <c r="T101" s="380"/>
      <c r="U101" s="380"/>
      <c r="V101" s="380"/>
      <c r="W101" s="380"/>
      <c r="X101" s="380"/>
      <c r="Y101" s="380"/>
      <c r="Z101" s="380"/>
      <c r="AA101" s="380"/>
      <c r="AB101" s="380"/>
      <c r="AC101" s="380"/>
      <c r="AD101" s="380"/>
      <c r="AE101" s="380"/>
    </row>
    <row r="102" ht="13.8" customHeight="1" spans="4:31" x14ac:dyDescent="0.25">
      <c r="D102" s="387"/>
      <c r="E102" s="387"/>
      <c r="F102" s="388"/>
      <c r="G102" s="381"/>
      <c r="H102" s="389"/>
      <c r="Q102" s="373" t="s">
        <v>791</v>
      </c>
      <c r="R102" s="434" t="s">
        <v>811</v>
      </c>
      <c r="S102" s="435"/>
      <c r="T102" s="380"/>
      <c r="U102" s="437" t="s">
        <v>793</v>
      </c>
      <c r="V102" s="434" t="s">
        <v>812</v>
      </c>
      <c r="W102" s="435"/>
      <c r="X102" s="380"/>
      <c r="Y102" s="437" t="s">
        <v>795</v>
      </c>
      <c r="Z102" s="434" t="s">
        <v>813</v>
      </c>
      <c r="AA102" s="435"/>
      <c r="AB102" s="380"/>
      <c r="AC102" s="437" t="s">
        <v>797</v>
      </c>
      <c r="AD102" s="434" t="s">
        <v>814</v>
      </c>
      <c r="AE102" s="435"/>
    </row>
    <row r="103" ht="13.8" customHeight="1" spans="4:31" x14ac:dyDescent="0.25">
      <c r="D103" s="387"/>
      <c r="E103" s="387"/>
      <c r="F103" s="388"/>
      <c r="G103" s="381"/>
      <c r="H103" s="389"/>
      <c r="Q103" s="376"/>
      <c r="R103" s="438" t="s">
        <v>748</v>
      </c>
      <c r="S103" s="377" t="s">
        <v>749</v>
      </c>
      <c r="T103" s="380"/>
      <c r="U103" s="376"/>
      <c r="V103" s="438" t="s">
        <v>748</v>
      </c>
      <c r="W103" s="377" t="s">
        <v>749</v>
      </c>
      <c r="X103" s="380"/>
      <c r="Y103" s="376"/>
      <c r="Z103" s="438" t="s">
        <v>748</v>
      </c>
      <c r="AA103" s="377" t="s">
        <v>749</v>
      </c>
      <c r="AB103" s="380"/>
      <c r="AC103" s="376"/>
      <c r="AD103" s="438" t="s">
        <v>748</v>
      </c>
      <c r="AE103" s="377" t="s">
        <v>749</v>
      </c>
    </row>
    <row r="104" ht="13.8" customHeight="1" spans="4:31" x14ac:dyDescent="0.25">
      <c r="D104" s="387"/>
      <c r="E104" s="387"/>
      <c r="F104" s="388"/>
      <c r="G104" s="381"/>
      <c r="H104" s="389"/>
      <c r="Q104" s="378" t="s">
        <v>750</v>
      </c>
      <c r="R104" s="440">
        <v>7</v>
      </c>
      <c r="S104" s="440">
        <v>8</v>
      </c>
      <c r="T104" s="380"/>
      <c r="U104" s="378" t="s">
        <v>750</v>
      </c>
      <c r="V104" s="440">
        <v>70</v>
      </c>
      <c r="W104" s="440">
        <v>80</v>
      </c>
      <c r="X104" s="380"/>
      <c r="Y104" s="378" t="s">
        <v>750</v>
      </c>
      <c r="Z104" s="440">
        <v>700</v>
      </c>
      <c r="AA104" s="440">
        <v>800</v>
      </c>
      <c r="AB104" s="380"/>
      <c r="AC104" s="378" t="s">
        <v>750</v>
      </c>
      <c r="AD104" s="440">
        <v>17</v>
      </c>
      <c r="AE104" s="440">
        <v>18</v>
      </c>
    </row>
    <row r="105" ht="13.8" customHeight="1" spans="4:31" x14ac:dyDescent="0.25">
      <c r="D105" s="387"/>
      <c r="E105" s="387"/>
      <c r="F105" s="388"/>
      <c r="G105" s="381"/>
      <c r="H105" s="389"/>
      <c r="Q105" s="378" t="s">
        <v>751</v>
      </c>
      <c r="R105" s="440">
        <v>7</v>
      </c>
      <c r="S105" s="440">
        <v>8</v>
      </c>
      <c r="T105" s="380"/>
      <c r="U105" s="378" t="s">
        <v>751</v>
      </c>
      <c r="V105" s="440">
        <v>70</v>
      </c>
      <c r="W105" s="440">
        <v>80</v>
      </c>
      <c r="X105" s="380"/>
      <c r="Y105" s="378" t="s">
        <v>751</v>
      </c>
      <c r="Z105" s="440">
        <v>700</v>
      </c>
      <c r="AA105" s="440">
        <v>800</v>
      </c>
      <c r="AB105" s="380"/>
      <c r="AC105" s="378" t="s">
        <v>751</v>
      </c>
      <c r="AD105" s="440">
        <v>17</v>
      </c>
      <c r="AE105" s="440">
        <v>18</v>
      </c>
    </row>
    <row r="106" ht="13.8" customHeight="1" spans="4:31" x14ac:dyDescent="0.25">
      <c r="D106" s="387"/>
      <c r="E106" s="387"/>
      <c r="F106" s="388"/>
      <c r="G106" s="381"/>
      <c r="H106" s="389"/>
      <c r="Q106" s="378" t="s">
        <v>752</v>
      </c>
      <c r="R106" s="440">
        <v>7</v>
      </c>
      <c r="S106" s="440">
        <v>8</v>
      </c>
      <c r="T106" s="380"/>
      <c r="U106" s="378" t="s">
        <v>752</v>
      </c>
      <c r="V106" s="440">
        <v>70</v>
      </c>
      <c r="W106" s="440">
        <v>80</v>
      </c>
      <c r="X106" s="380"/>
      <c r="Y106" s="378" t="s">
        <v>752</v>
      </c>
      <c r="Z106" s="440">
        <v>700</v>
      </c>
      <c r="AA106" s="440">
        <v>800</v>
      </c>
      <c r="AB106" s="380"/>
      <c r="AC106" s="378" t="s">
        <v>752</v>
      </c>
      <c r="AD106" s="440">
        <v>17</v>
      </c>
      <c r="AE106" s="440">
        <v>18</v>
      </c>
    </row>
    <row r="107" ht="13.8" customHeight="1" spans="4:31" x14ac:dyDescent="0.25">
      <c r="D107" s="387"/>
      <c r="E107" s="387"/>
      <c r="F107" s="388"/>
      <c r="G107" s="381"/>
      <c r="H107" s="389"/>
      <c r="Q107" s="378" t="s">
        <v>753</v>
      </c>
      <c r="R107" s="440">
        <v>7</v>
      </c>
      <c r="S107" s="440">
        <v>8</v>
      </c>
      <c r="T107" s="380"/>
      <c r="U107" s="378" t="s">
        <v>753</v>
      </c>
      <c r="V107" s="440">
        <v>70</v>
      </c>
      <c r="W107" s="440">
        <v>80</v>
      </c>
      <c r="X107" s="380"/>
      <c r="Y107" s="378" t="s">
        <v>753</v>
      </c>
      <c r="Z107" s="440">
        <v>700</v>
      </c>
      <c r="AA107" s="440">
        <v>800</v>
      </c>
      <c r="AB107" s="380"/>
      <c r="AC107" s="378" t="s">
        <v>753</v>
      </c>
      <c r="AD107" s="440">
        <v>17</v>
      </c>
      <c r="AE107" s="440">
        <v>18</v>
      </c>
    </row>
    <row r="108" ht="13.8" customHeight="1" spans="4:31" x14ac:dyDescent="0.25">
      <c r="D108" s="387"/>
      <c r="E108" s="387"/>
      <c r="F108" s="388"/>
      <c r="G108" s="381"/>
      <c r="H108" s="389"/>
      <c r="Q108" s="378" t="s">
        <v>754</v>
      </c>
      <c r="R108" s="440">
        <v>7</v>
      </c>
      <c r="S108" s="440">
        <v>8</v>
      </c>
      <c r="T108" s="380"/>
      <c r="U108" s="378" t="s">
        <v>754</v>
      </c>
      <c r="V108" s="440">
        <v>70</v>
      </c>
      <c r="W108" s="440">
        <v>80</v>
      </c>
      <c r="X108" s="380"/>
      <c r="Y108" s="378" t="s">
        <v>754</v>
      </c>
      <c r="Z108" s="440">
        <v>700</v>
      </c>
      <c r="AA108" s="440">
        <v>800</v>
      </c>
      <c r="AB108" s="380"/>
      <c r="AC108" s="378" t="s">
        <v>754</v>
      </c>
      <c r="AD108" s="440">
        <v>17</v>
      </c>
      <c r="AE108" s="440">
        <v>18</v>
      </c>
    </row>
    <row r="109" ht="13.8" customHeight="1" spans="4:31" x14ac:dyDescent="0.25">
      <c r="D109" s="387"/>
      <c r="E109" s="387"/>
      <c r="F109" s="388"/>
      <c r="G109" s="381"/>
      <c r="H109" s="389"/>
      <c r="Q109" s="437" t="s">
        <v>799</v>
      </c>
      <c r="R109" s="442">
        <f>((R104+R105)/2*0.65)+((R106+R107)/2*0.25)+(R108*0.1)</f>
        <v>7</v>
      </c>
      <c r="S109" s="442">
        <f>((S104+S105)/2*0.65)+((S106+S107)/2*0.25)+(S108*0.1)</f>
        <v>8</v>
      </c>
      <c r="T109" s="380"/>
      <c r="U109" s="437" t="s">
        <v>799</v>
      </c>
      <c r="V109" s="442">
        <f>((V104+V105)/2*0.65)+((V106+V107)/2*0.25)+(V108*0.1)</f>
        <v>70</v>
      </c>
      <c r="W109" s="442">
        <f>((W104+W105)/2*0.65)+((W106+W107)/2*0.25)+(W108*0.1)</f>
        <v>80</v>
      </c>
      <c r="X109" s="380"/>
      <c r="Y109" s="437" t="s">
        <v>799</v>
      </c>
      <c r="Z109" s="442">
        <f>((Z104+Z105)/2*0.65)+((Z106+Z107)/2*0.25)+(Z108*0.1)</f>
        <v>700</v>
      </c>
      <c r="AA109" s="442">
        <f>((AA104+AA105)/2*0.65)+((AA106+AA107)/2*0.25)+(AA108*0.1)</f>
        <v>800</v>
      </c>
      <c r="AB109" s="380"/>
      <c r="AC109" s="437" t="s">
        <v>799</v>
      </c>
      <c r="AD109" s="442">
        <f>((AD104+AD105)/2*0.65)+((AD106+AD107)/2*0.25)+(AD108*0.1)</f>
        <v>17</v>
      </c>
      <c r="AE109" s="442">
        <f>((AE104+AE105)/2*0.65)+((AE106+AE107)/2*0.25)+(AE108*0.1)</f>
        <v>18.000000000000004</v>
      </c>
    </row>
    <row r="110" ht="13.8" customHeight="1" spans="4:31" x14ac:dyDescent="0.25">
      <c r="D110" s="387"/>
      <c r="E110" s="387"/>
      <c r="F110" s="388"/>
      <c r="G110" s="381"/>
      <c r="H110" s="389"/>
      <c r="Q110" s="380"/>
      <c r="R110" s="380"/>
      <c r="S110" s="380"/>
      <c r="T110" s="380"/>
      <c r="U110" s="380"/>
      <c r="V110" s="380"/>
      <c r="W110" s="380"/>
      <c r="X110" s="380"/>
      <c r="Y110" s="380"/>
      <c r="Z110" s="380"/>
      <c r="AA110" s="380"/>
      <c r="AB110" s="380"/>
      <c r="AC110" s="380"/>
      <c r="AD110" s="380"/>
      <c r="AE110" s="380"/>
    </row>
    <row r="111" ht="13.8" customHeight="1" spans="4:31" x14ac:dyDescent="0.25">
      <c r="D111" s="387"/>
      <c r="E111" s="387"/>
      <c r="F111" s="388"/>
      <c r="G111" s="381"/>
      <c r="H111" s="389"/>
      <c r="Q111" s="380"/>
      <c r="R111" s="380"/>
      <c r="S111" s="380"/>
      <c r="T111" s="380"/>
      <c r="U111" s="380"/>
      <c r="V111" s="380"/>
      <c r="W111" s="380"/>
      <c r="X111" s="380"/>
      <c r="Y111" s="380"/>
      <c r="Z111" s="380"/>
      <c r="AA111" s="380"/>
      <c r="AB111" s="380"/>
      <c r="AC111" s="380"/>
      <c r="AD111" s="380"/>
      <c r="AE111" s="380"/>
    </row>
    <row r="112" ht="13.8" customHeight="1" spans="4:31" x14ac:dyDescent="0.25">
      <c r="D112" s="387"/>
      <c r="E112" s="387"/>
      <c r="F112" s="388"/>
      <c r="G112" s="381"/>
      <c r="H112" s="389"/>
      <c r="Q112" s="430">
        <v>5</v>
      </c>
      <c r="R112" s="380"/>
      <c r="S112" s="380"/>
      <c r="T112" s="380"/>
      <c r="U112" s="380"/>
      <c r="V112" s="380"/>
      <c r="W112" s="380"/>
      <c r="X112" s="380"/>
      <c r="Y112" s="380"/>
      <c r="Z112" s="380"/>
      <c r="AA112" s="380"/>
      <c r="AB112" s="380"/>
      <c r="AC112" s="380"/>
      <c r="AD112" s="380"/>
      <c r="AE112" s="380"/>
    </row>
    <row r="113" ht="13.8" customHeight="1" spans="4:31" x14ac:dyDescent="0.25">
      <c r="D113" s="387"/>
      <c r="E113" s="387"/>
      <c r="F113" s="388"/>
      <c r="G113" s="381"/>
      <c r="H113" s="389"/>
      <c r="Q113" s="437" t="s">
        <v>744</v>
      </c>
      <c r="R113" s="434" t="s">
        <v>815</v>
      </c>
      <c r="S113" s="435"/>
      <c r="T113" s="380"/>
      <c r="U113" s="380"/>
      <c r="V113" s="380"/>
      <c r="W113" s="380"/>
      <c r="X113" s="380"/>
      <c r="Y113" s="380"/>
      <c r="Z113" s="380"/>
      <c r="AA113" s="380"/>
      <c r="AB113" s="380"/>
      <c r="AC113" s="380"/>
      <c r="AD113" s="380"/>
      <c r="AE113" s="380"/>
    </row>
    <row r="114" ht="13.8" customHeight="1" spans="4:31" x14ac:dyDescent="0.25">
      <c r="D114" s="387"/>
      <c r="E114" s="387"/>
      <c r="F114" s="388"/>
      <c r="G114" s="381"/>
      <c r="H114" s="389"/>
      <c r="Q114" s="373" t="s">
        <v>791</v>
      </c>
      <c r="R114" s="434" t="s">
        <v>816</v>
      </c>
      <c r="S114" s="435"/>
      <c r="T114" s="380"/>
      <c r="U114" s="437" t="s">
        <v>793</v>
      </c>
      <c r="V114" s="434" t="s">
        <v>817</v>
      </c>
      <c r="W114" s="435"/>
      <c r="X114" s="380"/>
      <c r="Y114" s="437" t="s">
        <v>795</v>
      </c>
      <c r="Z114" s="434" t="s">
        <v>818</v>
      </c>
      <c r="AA114" s="435"/>
      <c r="AB114" s="380"/>
      <c r="AC114" s="437" t="s">
        <v>797</v>
      </c>
      <c r="AD114" s="434" t="s">
        <v>819</v>
      </c>
      <c r="AE114" s="435"/>
    </row>
    <row r="115" ht="13.8" customHeight="1" spans="4:31" x14ac:dyDescent="0.25">
      <c r="D115" s="387"/>
      <c r="E115" s="387"/>
      <c r="F115" s="388"/>
      <c r="G115" s="381"/>
      <c r="H115" s="389"/>
      <c r="Q115" s="376"/>
      <c r="R115" s="438" t="s">
        <v>748</v>
      </c>
      <c r="S115" s="377" t="s">
        <v>749</v>
      </c>
      <c r="T115" s="380"/>
      <c r="U115" s="376"/>
      <c r="V115" s="438" t="s">
        <v>748</v>
      </c>
      <c r="W115" s="377" t="s">
        <v>749</v>
      </c>
      <c r="X115" s="380"/>
      <c r="Y115" s="376"/>
      <c r="Z115" s="438" t="s">
        <v>748</v>
      </c>
      <c r="AA115" s="377" t="s">
        <v>749</v>
      </c>
      <c r="AB115" s="380"/>
      <c r="AC115" s="376"/>
      <c r="AD115" s="438" t="s">
        <v>748</v>
      </c>
      <c r="AE115" s="377" t="s">
        <v>749</v>
      </c>
    </row>
    <row r="116" ht="13.8" customHeight="1" spans="4:31" x14ac:dyDescent="0.25">
      <c r="D116" s="387"/>
      <c r="E116" s="387"/>
      <c r="F116" s="388"/>
      <c r="G116" s="381"/>
      <c r="H116" s="389"/>
      <c r="Q116" s="378" t="s">
        <v>750</v>
      </c>
      <c r="R116" s="440"/>
      <c r="S116" s="440"/>
      <c r="T116" s="380"/>
      <c r="U116" s="378" t="s">
        <v>750</v>
      </c>
      <c r="V116" s="440"/>
      <c r="W116" s="440"/>
      <c r="X116" s="380"/>
      <c r="Y116" s="378" t="s">
        <v>750</v>
      </c>
      <c r="Z116" s="440"/>
      <c r="AA116" s="440"/>
      <c r="AB116" s="380"/>
      <c r="AC116" s="378" t="s">
        <v>750</v>
      </c>
      <c r="AD116" s="440"/>
      <c r="AE116" s="440"/>
    </row>
    <row r="117" ht="13.8" customHeight="1" spans="4:31" x14ac:dyDescent="0.25">
      <c r="D117" s="387"/>
      <c r="E117" s="387"/>
      <c r="F117" s="388"/>
      <c r="G117" s="381"/>
      <c r="H117" s="389"/>
      <c r="Q117" s="378" t="s">
        <v>751</v>
      </c>
      <c r="R117" s="440"/>
      <c r="S117" s="440"/>
      <c r="T117" s="380"/>
      <c r="U117" s="378" t="s">
        <v>751</v>
      </c>
      <c r="V117" s="440"/>
      <c r="W117" s="440"/>
      <c r="X117" s="380"/>
      <c r="Y117" s="378" t="s">
        <v>751</v>
      </c>
      <c r="Z117" s="440"/>
      <c r="AA117" s="440"/>
      <c r="AB117" s="380"/>
      <c r="AC117" s="378" t="s">
        <v>751</v>
      </c>
      <c r="AD117" s="440"/>
      <c r="AE117" s="440"/>
    </row>
    <row r="118" ht="13.8" customHeight="1" spans="4:31" x14ac:dyDescent="0.25">
      <c r="D118" s="387"/>
      <c r="E118" s="387"/>
      <c r="F118" s="388"/>
      <c r="G118" s="381"/>
      <c r="H118" s="389"/>
      <c r="Q118" s="378" t="s">
        <v>752</v>
      </c>
      <c r="R118" s="440"/>
      <c r="S118" s="440"/>
      <c r="T118" s="380"/>
      <c r="U118" s="378" t="s">
        <v>752</v>
      </c>
      <c r="V118" s="440"/>
      <c r="W118" s="440"/>
      <c r="X118" s="380"/>
      <c r="Y118" s="378" t="s">
        <v>752</v>
      </c>
      <c r="Z118" s="440"/>
      <c r="AA118" s="440"/>
      <c r="AB118" s="380"/>
      <c r="AC118" s="378" t="s">
        <v>752</v>
      </c>
      <c r="AD118" s="440"/>
      <c r="AE118" s="440"/>
    </row>
    <row r="119" ht="13.8" customHeight="1" spans="4:31" x14ac:dyDescent="0.25">
      <c r="D119" s="387"/>
      <c r="E119" s="387"/>
      <c r="F119" s="388"/>
      <c r="G119" s="381"/>
      <c r="H119" s="389"/>
      <c r="Q119" s="378" t="s">
        <v>753</v>
      </c>
      <c r="R119" s="440"/>
      <c r="S119" s="440"/>
      <c r="T119" s="380"/>
      <c r="U119" s="378" t="s">
        <v>753</v>
      </c>
      <c r="V119" s="440"/>
      <c r="W119" s="440"/>
      <c r="X119" s="380"/>
      <c r="Y119" s="378" t="s">
        <v>753</v>
      </c>
      <c r="Z119" s="440"/>
      <c r="AA119" s="440"/>
      <c r="AB119" s="380"/>
      <c r="AC119" s="378" t="s">
        <v>753</v>
      </c>
      <c r="AD119" s="440"/>
      <c r="AE119" s="440"/>
    </row>
    <row r="120" ht="13.8" customHeight="1" spans="4:31" x14ac:dyDescent="0.25">
      <c r="D120" s="387"/>
      <c r="E120" s="387"/>
      <c r="F120" s="388"/>
      <c r="G120" s="381"/>
      <c r="H120" s="389"/>
      <c r="Q120" s="378" t="s">
        <v>754</v>
      </c>
      <c r="R120" s="440"/>
      <c r="S120" s="440"/>
      <c r="T120" s="380"/>
      <c r="U120" s="378" t="s">
        <v>754</v>
      </c>
      <c r="V120" s="440"/>
      <c r="W120" s="440"/>
      <c r="X120" s="380"/>
      <c r="Y120" s="378" t="s">
        <v>754</v>
      </c>
      <c r="Z120" s="440"/>
      <c r="AA120" s="440"/>
      <c r="AB120" s="380"/>
      <c r="AC120" s="378" t="s">
        <v>754</v>
      </c>
      <c r="AD120" s="440"/>
      <c r="AE120" s="440"/>
    </row>
    <row r="121" ht="13.8" customHeight="1" spans="4:31" x14ac:dyDescent="0.25">
      <c r="D121" s="387"/>
      <c r="E121" s="387"/>
      <c r="F121" s="388"/>
      <c r="G121" s="381"/>
      <c r="H121" s="389"/>
      <c r="Q121" s="437" t="s">
        <v>799</v>
      </c>
      <c r="R121" s="442">
        <f>((R116+R117)/2*0.65)+((R118+R119)/2*0.25)+(R120*0.1)</f>
        <v>0</v>
      </c>
      <c r="S121" s="442">
        <f>((S116+S117)/2*0.65)+((S118+S119)/2*0.25)+(S120*0.1)</f>
        <v>0</v>
      </c>
      <c r="T121" s="380"/>
      <c r="U121" s="437" t="s">
        <v>799</v>
      </c>
      <c r="V121" s="442">
        <f>((V116+V117)/2*0.65)+((V118+V119)/2*0.25)+(V120*0.1)</f>
        <v>0</v>
      </c>
      <c r="W121" s="442">
        <f>((W116+W117)/2*0.65)+((W118+W119)/2*0.25)+(W120*0.1)</f>
        <v>0</v>
      </c>
      <c r="X121" s="380"/>
      <c r="Y121" s="437" t="s">
        <v>799</v>
      </c>
      <c r="Z121" s="442">
        <f>((Z116+Z117)/2*0.65)+((Z118+Z119)/2*0.25)+(Z120*0.1)</f>
        <v>0</v>
      </c>
      <c r="AA121" s="442">
        <f>((AA116+AA117)/2*0.65)+((AA118+AA119)/2*0.25)+(AA120*0.1)</f>
        <v>0</v>
      </c>
      <c r="AB121" s="380"/>
      <c r="AC121" s="437" t="s">
        <v>799</v>
      </c>
      <c r="AD121" s="442">
        <f>((AD116+AD117)/2*0.65)+((AD118+AD119)/2*0.25)+(AD120*0.1)</f>
        <v>0</v>
      </c>
      <c r="AE121" s="442">
        <f>((AE116+AE117)/2*0.65)+((AE118+AE119)/2*0.25)+(AE120*0.1)</f>
        <v>0</v>
      </c>
    </row>
    <row r="122" ht="13.8" customHeight="1" spans="4:31" x14ac:dyDescent="0.25">
      <c r="D122" s="387"/>
      <c r="E122" s="387"/>
      <c r="F122" s="388"/>
      <c r="G122" s="381"/>
      <c r="H122" s="389"/>
      <c r="Q122" s="380"/>
      <c r="R122" s="380"/>
      <c r="S122" s="380"/>
      <c r="T122" s="380"/>
      <c r="U122" s="380"/>
      <c r="V122" s="380"/>
      <c r="W122" s="380"/>
      <c r="X122" s="380"/>
      <c r="Y122" s="380"/>
      <c r="Z122" s="380"/>
      <c r="AA122" s="380"/>
      <c r="AB122" s="380"/>
      <c r="AC122" s="380"/>
      <c r="AD122" s="380"/>
      <c r="AE122" s="380"/>
    </row>
    <row r="123" ht="13.8" customHeight="1" spans="4:31" x14ac:dyDescent="0.25">
      <c r="D123" s="387"/>
      <c r="E123" s="387"/>
      <c r="F123" s="388"/>
      <c r="G123" s="381"/>
      <c r="H123" s="389"/>
      <c r="Q123" s="380"/>
      <c r="R123" s="380"/>
      <c r="S123" s="380"/>
      <c r="T123" s="380"/>
      <c r="U123" s="380"/>
      <c r="V123" s="380"/>
      <c r="W123" s="380"/>
      <c r="X123" s="380"/>
      <c r="Y123" s="380"/>
      <c r="Z123" s="380"/>
      <c r="AA123" s="380"/>
      <c r="AB123" s="380"/>
      <c r="AC123" s="380"/>
      <c r="AD123" s="380"/>
      <c r="AE123" s="380"/>
    </row>
    <row r="124" ht="13.8" customHeight="1" spans="4:31" x14ac:dyDescent="0.25">
      <c r="D124" s="387"/>
      <c r="E124" s="387"/>
      <c r="F124" s="388"/>
      <c r="G124" s="381"/>
      <c r="H124" s="389"/>
      <c r="Q124" s="430">
        <v>6</v>
      </c>
      <c r="R124" s="380"/>
      <c r="S124" s="380"/>
      <c r="T124" s="380"/>
      <c r="U124" s="380"/>
      <c r="V124" s="380"/>
      <c r="W124" s="380"/>
      <c r="X124" s="380"/>
      <c r="Y124" s="380"/>
      <c r="Z124" s="380"/>
      <c r="AA124" s="380"/>
      <c r="AB124" s="380"/>
      <c r="AC124" s="380"/>
      <c r="AD124" s="380"/>
      <c r="AE124" s="380"/>
    </row>
    <row r="125" ht="13.8" customHeight="1" spans="4:31" x14ac:dyDescent="0.25">
      <c r="D125" s="387"/>
      <c r="E125" s="387"/>
      <c r="F125" s="388"/>
      <c r="G125" s="381"/>
      <c r="H125" s="389"/>
      <c r="Q125" s="437" t="s">
        <v>744</v>
      </c>
      <c r="R125" s="434" t="s">
        <v>820</v>
      </c>
      <c r="S125" s="435"/>
      <c r="T125" s="380"/>
      <c r="U125" s="380"/>
      <c r="V125" s="380"/>
      <c r="W125" s="380"/>
      <c r="X125" s="380"/>
      <c r="Y125" s="380"/>
      <c r="Z125" s="380"/>
      <c r="AA125" s="380"/>
      <c r="AB125" s="380"/>
      <c r="AC125" s="380"/>
      <c r="AD125" s="380"/>
      <c r="AE125" s="380"/>
    </row>
    <row r="126" ht="13.8" customHeight="1" spans="4:31" x14ac:dyDescent="0.25">
      <c r="D126" s="387"/>
      <c r="E126" s="387"/>
      <c r="F126" s="388"/>
      <c r="G126" s="381"/>
      <c r="H126" s="389"/>
      <c r="Q126" s="373" t="s">
        <v>791</v>
      </c>
      <c r="R126" s="434" t="s">
        <v>821</v>
      </c>
      <c r="S126" s="435"/>
      <c r="T126" s="380"/>
      <c r="U126" s="437" t="s">
        <v>793</v>
      </c>
      <c r="V126" s="434" t="s">
        <v>822</v>
      </c>
      <c r="W126" s="435"/>
      <c r="X126" s="380"/>
      <c r="Y126" s="437" t="s">
        <v>795</v>
      </c>
      <c r="Z126" s="434" t="s">
        <v>823</v>
      </c>
      <c r="AA126" s="435"/>
      <c r="AB126" s="380"/>
      <c r="AC126" s="437" t="s">
        <v>797</v>
      </c>
      <c r="AD126" s="434" t="s">
        <v>824</v>
      </c>
      <c r="AE126" s="435"/>
    </row>
    <row r="127" ht="13.8" customHeight="1" spans="4:31" x14ac:dyDescent="0.25">
      <c r="D127" s="387"/>
      <c r="E127" s="387"/>
      <c r="F127" s="388"/>
      <c r="G127" s="381"/>
      <c r="H127" s="389"/>
      <c r="Q127" s="376"/>
      <c r="R127" s="438" t="s">
        <v>748</v>
      </c>
      <c r="S127" s="377" t="s">
        <v>749</v>
      </c>
      <c r="T127" s="380"/>
      <c r="U127" s="376"/>
      <c r="V127" s="438" t="s">
        <v>748</v>
      </c>
      <c r="W127" s="377" t="s">
        <v>749</v>
      </c>
      <c r="X127" s="380"/>
      <c r="Y127" s="376"/>
      <c r="Z127" s="438" t="s">
        <v>748</v>
      </c>
      <c r="AA127" s="377" t="s">
        <v>749</v>
      </c>
      <c r="AB127" s="380"/>
      <c r="AC127" s="376"/>
      <c r="AD127" s="438" t="s">
        <v>748</v>
      </c>
      <c r="AE127" s="377" t="s">
        <v>749</v>
      </c>
    </row>
    <row r="128" ht="13.8" customHeight="1" spans="4:31" x14ac:dyDescent="0.25">
      <c r="D128" s="387"/>
      <c r="E128" s="387"/>
      <c r="F128" s="388"/>
      <c r="G128" s="381"/>
      <c r="H128" s="389"/>
      <c r="Q128" s="378" t="s">
        <v>750</v>
      </c>
      <c r="R128" s="440"/>
      <c r="S128" s="440"/>
      <c r="T128" s="380"/>
      <c r="U128" s="378" t="s">
        <v>750</v>
      </c>
      <c r="V128" s="440"/>
      <c r="W128" s="440"/>
      <c r="X128" s="380"/>
      <c r="Y128" s="378" t="s">
        <v>750</v>
      </c>
      <c r="Z128" s="440"/>
      <c r="AA128" s="440"/>
      <c r="AB128" s="380"/>
      <c r="AC128" s="378" t="s">
        <v>750</v>
      </c>
      <c r="AD128" s="440"/>
      <c r="AE128" s="440"/>
    </row>
    <row r="129" ht="13.8" customHeight="1" spans="4:31" x14ac:dyDescent="0.25">
      <c r="D129" s="387"/>
      <c r="E129" s="387"/>
      <c r="F129" s="388"/>
      <c r="G129" s="381"/>
      <c r="H129" s="389"/>
      <c r="Q129" s="378" t="s">
        <v>751</v>
      </c>
      <c r="R129" s="440"/>
      <c r="S129" s="440"/>
      <c r="T129" s="380"/>
      <c r="U129" s="378" t="s">
        <v>751</v>
      </c>
      <c r="V129" s="440"/>
      <c r="W129" s="440"/>
      <c r="X129" s="380"/>
      <c r="Y129" s="378" t="s">
        <v>751</v>
      </c>
      <c r="Z129" s="440"/>
      <c r="AA129" s="440"/>
      <c r="AB129" s="380"/>
      <c r="AC129" s="378" t="s">
        <v>751</v>
      </c>
      <c r="AD129" s="440"/>
      <c r="AE129" s="440"/>
    </row>
    <row r="130" ht="13.8" customHeight="1" spans="4:31" x14ac:dyDescent="0.25">
      <c r="D130" s="387"/>
      <c r="E130" s="387"/>
      <c r="F130" s="388"/>
      <c r="G130" s="381"/>
      <c r="H130" s="389"/>
      <c r="Q130" s="378" t="s">
        <v>752</v>
      </c>
      <c r="R130" s="440"/>
      <c r="S130" s="440"/>
      <c r="T130" s="380"/>
      <c r="U130" s="378" t="s">
        <v>752</v>
      </c>
      <c r="V130" s="440"/>
      <c r="W130" s="440"/>
      <c r="X130" s="380"/>
      <c r="Y130" s="378" t="s">
        <v>752</v>
      </c>
      <c r="Z130" s="440"/>
      <c r="AA130" s="440"/>
      <c r="AB130" s="380"/>
      <c r="AC130" s="378" t="s">
        <v>752</v>
      </c>
      <c r="AD130" s="440"/>
      <c r="AE130" s="440"/>
    </row>
    <row r="131" ht="13.8" customHeight="1" spans="4:31" x14ac:dyDescent="0.25">
      <c r="D131" s="387"/>
      <c r="E131" s="387"/>
      <c r="F131" s="388"/>
      <c r="G131" s="381"/>
      <c r="H131" s="389"/>
      <c r="Q131" s="378" t="s">
        <v>753</v>
      </c>
      <c r="R131" s="440"/>
      <c r="S131" s="440"/>
      <c r="T131" s="380"/>
      <c r="U131" s="378" t="s">
        <v>753</v>
      </c>
      <c r="V131" s="440"/>
      <c r="W131" s="440"/>
      <c r="X131" s="380"/>
      <c r="Y131" s="378" t="s">
        <v>753</v>
      </c>
      <c r="Z131" s="440"/>
      <c r="AA131" s="440"/>
      <c r="AB131" s="380"/>
      <c r="AC131" s="378" t="s">
        <v>753</v>
      </c>
      <c r="AD131" s="440"/>
      <c r="AE131" s="440"/>
    </row>
    <row r="132" ht="13.8" customHeight="1" spans="4:31" x14ac:dyDescent="0.25">
      <c r="D132" s="387"/>
      <c r="E132" s="387"/>
      <c r="F132" s="388"/>
      <c r="G132" s="381"/>
      <c r="H132" s="389"/>
      <c r="Q132" s="378" t="s">
        <v>754</v>
      </c>
      <c r="R132" s="440"/>
      <c r="S132" s="440"/>
      <c r="T132" s="380"/>
      <c r="U132" s="378" t="s">
        <v>754</v>
      </c>
      <c r="V132" s="440"/>
      <c r="W132" s="440"/>
      <c r="X132" s="380"/>
      <c r="Y132" s="378" t="s">
        <v>754</v>
      </c>
      <c r="Z132" s="440"/>
      <c r="AA132" s="440"/>
      <c r="AB132" s="380"/>
      <c r="AC132" s="378" t="s">
        <v>754</v>
      </c>
      <c r="AD132" s="440"/>
      <c r="AE132" s="440"/>
    </row>
    <row r="133" ht="13.8" customHeight="1" spans="4:31" x14ac:dyDescent="0.25">
      <c r="D133" s="387"/>
      <c r="E133" s="387"/>
      <c r="F133" s="388"/>
      <c r="G133" s="381"/>
      <c r="H133" s="389"/>
      <c r="Q133" s="437" t="s">
        <v>799</v>
      </c>
      <c r="R133" s="442">
        <f>((R128+R129)/2*0.65)+((R130+R131)/2*0.25)+(R132*0.1)</f>
        <v>0</v>
      </c>
      <c r="S133" s="442">
        <f>((S128+S129)/2*0.65)+((S130+S131)/2*0.25)+(S132*0.1)</f>
        <v>0</v>
      </c>
      <c r="T133" s="380"/>
      <c r="U133" s="437" t="s">
        <v>799</v>
      </c>
      <c r="V133" s="442">
        <f>((V128+V129)/2*0.65)+((V130+V131)/2*0.25)+(V132*0.1)</f>
        <v>0</v>
      </c>
      <c r="W133" s="442">
        <f>((W128+W129)/2*0.65)+((W130+W131)/2*0.25)+(W132*0.1)</f>
        <v>0</v>
      </c>
      <c r="X133" s="380"/>
      <c r="Y133" s="437" t="s">
        <v>799</v>
      </c>
      <c r="Z133" s="442">
        <f>((Z128+Z129)/2*0.65)+((Z130+Z131)/2*0.25)+(Z132*0.1)</f>
        <v>0</v>
      </c>
      <c r="AA133" s="442">
        <f>((AA128+AA129)/2*0.65)+((AA130+AA131)/2*0.25)+(AA132*0.1)</f>
        <v>0</v>
      </c>
      <c r="AB133" s="380"/>
      <c r="AC133" s="437" t="s">
        <v>799</v>
      </c>
      <c r="AD133" s="442">
        <f>((AD128+AD129)/2*0.65)+((AD130+AD131)/2*0.25)+(AD132*0.1)</f>
        <v>0</v>
      </c>
      <c r="AE133" s="442">
        <f>((AE128+AE129)/2*0.65)+((AE130+AE131)/2*0.25)+(AE132*0.1)</f>
        <v>0</v>
      </c>
    </row>
    <row r="134" ht="13.8" customHeight="1" spans="4:8" x14ac:dyDescent="0.25">
      <c r="D134" s="387"/>
      <c r="E134" s="387"/>
      <c r="F134" s="388"/>
      <c r="G134" s="381"/>
      <c r="H134" s="389"/>
    </row>
    <row r="135" ht="13.8" customHeight="1" spans="4:8" x14ac:dyDescent="0.25">
      <c r="D135" s="387"/>
      <c r="E135" s="387"/>
      <c r="F135" s="388"/>
      <c r="G135" s="381"/>
      <c r="H135" s="389"/>
    </row>
    <row r="136" ht="13.8" customHeight="1" spans="4:8" x14ac:dyDescent="0.25">
      <c r="D136" s="387"/>
      <c r="E136" s="387"/>
      <c r="F136" s="388"/>
      <c r="G136" s="381"/>
      <c r="H136" s="389"/>
    </row>
    <row r="137" ht="13.8" customHeight="1" spans="4:8" x14ac:dyDescent="0.25">
      <c r="D137" s="387"/>
      <c r="E137" s="387"/>
      <c r="F137" s="388"/>
      <c r="G137" s="381"/>
      <c r="H137" s="389"/>
    </row>
    <row r="138" ht="13.8" customHeight="1" spans="4:8" x14ac:dyDescent="0.25">
      <c r="D138" s="387"/>
      <c r="E138" s="387"/>
      <c r="F138" s="388"/>
      <c r="G138" s="381"/>
      <c r="H138" s="389"/>
    </row>
    <row r="139" ht="13.8" customHeight="1" spans="4:8" x14ac:dyDescent="0.25">
      <c r="D139" s="387"/>
      <c r="E139" s="387"/>
      <c r="F139" s="388"/>
      <c r="G139" s="381"/>
      <c r="H139" s="389"/>
    </row>
    <row r="140" ht="13.8" customHeight="1" spans="4:8" x14ac:dyDescent="0.25">
      <c r="D140" s="387"/>
      <c r="E140" s="387"/>
      <c r="F140" s="388"/>
      <c r="G140" s="381"/>
      <c r="H140" s="389"/>
    </row>
    <row r="141" ht="13.8" customHeight="1" spans="4:8" x14ac:dyDescent="0.25">
      <c r="D141" s="387"/>
      <c r="E141" s="387"/>
      <c r="F141" s="388"/>
      <c r="G141" s="381"/>
      <c r="H141" s="389"/>
    </row>
    <row r="142" ht="13.8" customHeight="1" spans="4:8" x14ac:dyDescent="0.25">
      <c r="D142" s="387"/>
      <c r="E142" s="387"/>
      <c r="F142" s="388"/>
      <c r="G142" s="381"/>
      <c r="H142" s="389"/>
    </row>
    <row r="143" ht="13.8" customHeight="1" spans="4:8" x14ac:dyDescent="0.25">
      <c r="D143" s="387"/>
      <c r="E143" s="387"/>
      <c r="F143" s="388"/>
      <c r="G143" s="381"/>
      <c r="H143" s="389"/>
    </row>
    <row r="144" ht="13.8" customHeight="1" spans="4:8" x14ac:dyDescent="0.25">
      <c r="D144" s="387"/>
      <c r="E144" s="387"/>
      <c r="F144" s="388"/>
      <c r="G144" s="381"/>
      <c r="H144" s="389"/>
    </row>
    <row r="145" ht="13.8" customHeight="1" spans="4:8" x14ac:dyDescent="0.25">
      <c r="D145" s="387"/>
      <c r="E145" s="387"/>
      <c r="F145" s="388"/>
      <c r="G145" s="381"/>
      <c r="H145" s="389"/>
    </row>
    <row r="146" ht="13.8" customHeight="1" spans="4:8" x14ac:dyDescent="0.25">
      <c r="D146" s="387"/>
      <c r="E146" s="387"/>
      <c r="F146" s="388"/>
      <c r="G146" s="381"/>
      <c r="H146" s="389"/>
    </row>
    <row r="147" ht="13.8" customHeight="1" spans="4:8" x14ac:dyDescent="0.25">
      <c r="D147" s="387"/>
      <c r="E147" s="387"/>
      <c r="F147" s="388"/>
      <c r="G147" s="381"/>
      <c r="H147" s="389"/>
    </row>
    <row r="148" ht="13.8" customHeight="1" spans="4:8" x14ac:dyDescent="0.25">
      <c r="D148" s="387"/>
      <c r="E148" s="387"/>
      <c r="F148" s="388"/>
      <c r="G148" s="381"/>
      <c r="H148" s="389"/>
    </row>
    <row r="149" ht="13.8" customHeight="1" spans="4:8" x14ac:dyDescent="0.25">
      <c r="D149" s="387"/>
      <c r="E149" s="387"/>
      <c r="F149" s="388"/>
      <c r="G149" s="381"/>
      <c r="H149" s="389"/>
    </row>
    <row r="150" ht="13.8" customHeight="1" spans="4:8" x14ac:dyDescent="0.25">
      <c r="D150" s="387"/>
      <c r="E150" s="387"/>
      <c r="F150" s="388"/>
      <c r="G150" s="381"/>
      <c r="H150" s="389"/>
    </row>
    <row r="151" ht="13.8" customHeight="1" spans="4:8" x14ac:dyDescent="0.25">
      <c r="D151" s="387"/>
      <c r="E151" s="387"/>
      <c r="F151" s="388"/>
      <c r="G151" s="381"/>
      <c r="H151" s="389"/>
    </row>
    <row r="152" ht="13.8" customHeight="1" spans="4:8" x14ac:dyDescent="0.25">
      <c r="D152" s="387"/>
      <c r="E152" s="387"/>
      <c r="F152" s="388"/>
      <c r="G152" s="381"/>
      <c r="H152" s="389"/>
    </row>
    <row r="153" ht="13.8" customHeight="1" spans="4:8" x14ac:dyDescent="0.25">
      <c r="D153" s="387"/>
      <c r="E153" s="387"/>
      <c r="F153" s="388"/>
      <c r="G153" s="381"/>
      <c r="H153" s="389"/>
    </row>
    <row r="154" ht="13.8" customHeight="1" spans="4:8" x14ac:dyDescent="0.25">
      <c r="D154" s="387"/>
      <c r="E154" s="387"/>
      <c r="F154" s="388"/>
      <c r="G154" s="381"/>
      <c r="H154" s="389"/>
    </row>
    <row r="155" ht="13.8" customHeight="1" spans="4:8" x14ac:dyDescent="0.25">
      <c r="D155" s="387"/>
      <c r="E155" s="387"/>
      <c r="F155" s="388"/>
      <c r="G155" s="381"/>
      <c r="H155" s="389"/>
    </row>
    <row r="156" ht="13.8" customHeight="1" spans="4:8" x14ac:dyDescent="0.25">
      <c r="D156" s="387"/>
      <c r="E156" s="387"/>
      <c r="F156" s="388"/>
      <c r="G156" s="381"/>
      <c r="H156" s="389"/>
    </row>
    <row r="157" ht="13.8" customHeight="1" spans="4:8" x14ac:dyDescent="0.25">
      <c r="D157" s="387"/>
      <c r="E157" s="387"/>
      <c r="F157" s="388"/>
      <c r="G157" s="381"/>
      <c r="H157" s="389"/>
    </row>
    <row r="158" ht="13.8" customHeight="1" spans="4:8" x14ac:dyDescent="0.25">
      <c r="D158" s="387"/>
      <c r="E158" s="387"/>
      <c r="F158" s="388"/>
      <c r="G158" s="381"/>
      <c r="H158" s="389"/>
    </row>
    <row r="159" ht="13.8" customHeight="1" spans="4:8" x14ac:dyDescent="0.25">
      <c r="D159" s="387"/>
      <c r="E159" s="387"/>
      <c r="F159" s="388"/>
      <c r="G159" s="381"/>
      <c r="H159" s="389"/>
    </row>
    <row r="160" ht="13.8" customHeight="1" spans="4:8" x14ac:dyDescent="0.25">
      <c r="D160" s="387"/>
      <c r="E160" s="387"/>
      <c r="F160" s="388"/>
      <c r="G160" s="381"/>
      <c r="H160" s="389"/>
    </row>
    <row r="161" ht="13.8" customHeight="1" spans="4:8" x14ac:dyDescent="0.25">
      <c r="D161" s="387"/>
      <c r="E161" s="387"/>
      <c r="F161" s="388"/>
      <c r="G161" s="381"/>
      <c r="H161" s="389"/>
    </row>
    <row r="162" ht="13.8" customHeight="1" spans="4:8" x14ac:dyDescent="0.25">
      <c r="D162" s="387"/>
      <c r="E162" s="387"/>
      <c r="F162" s="388"/>
      <c r="G162" s="381"/>
      <c r="H162" s="389"/>
    </row>
    <row r="163" ht="13.8" customHeight="1" spans="4:8" x14ac:dyDescent="0.25">
      <c r="D163" s="387"/>
      <c r="E163" s="387"/>
      <c r="F163" s="388"/>
      <c r="G163" s="381"/>
      <c r="H163" s="389"/>
    </row>
    <row r="164" ht="13.8" customHeight="1" spans="4:8" x14ac:dyDescent="0.25">
      <c r="D164" s="387"/>
      <c r="E164" s="387"/>
      <c r="F164" s="388"/>
      <c r="G164" s="381"/>
      <c r="H164" s="389"/>
    </row>
    <row r="165" ht="13.8" customHeight="1" spans="4:8" x14ac:dyDescent="0.25">
      <c r="D165" s="387"/>
      <c r="E165" s="387"/>
      <c r="F165" s="388"/>
      <c r="G165" s="381"/>
      <c r="H165" s="389"/>
    </row>
    <row r="166" ht="13.8" customHeight="1" spans="4:8" x14ac:dyDescent="0.25">
      <c r="D166" s="387"/>
      <c r="E166" s="387"/>
      <c r="F166" s="388"/>
      <c r="G166" s="381"/>
      <c r="H166" s="389"/>
    </row>
    <row r="167" ht="13.8" customHeight="1" spans="4:8" x14ac:dyDescent="0.25">
      <c r="D167" s="387"/>
      <c r="E167" s="387"/>
      <c r="F167" s="388"/>
      <c r="G167" s="381"/>
      <c r="H167" s="389"/>
    </row>
    <row r="168" ht="13.8" customHeight="1" spans="4:8" x14ac:dyDescent="0.25">
      <c r="D168" s="387"/>
      <c r="E168" s="387"/>
      <c r="F168" s="388"/>
      <c r="G168" s="381"/>
      <c r="H168" s="389"/>
    </row>
    <row r="169" ht="13.8" customHeight="1" spans="4:8" x14ac:dyDescent="0.25">
      <c r="D169" s="387"/>
      <c r="E169" s="387"/>
      <c r="F169" s="388"/>
      <c r="G169" s="381"/>
      <c r="H169" s="389"/>
    </row>
    <row r="170" ht="13.8" customHeight="1" spans="4:8" x14ac:dyDescent="0.25">
      <c r="D170" s="387"/>
      <c r="E170" s="387"/>
      <c r="F170" s="388"/>
      <c r="G170" s="381"/>
      <c r="H170" s="389"/>
    </row>
    <row r="171" ht="13.8" customHeight="1" spans="4:8" x14ac:dyDescent="0.25">
      <c r="D171" s="387"/>
      <c r="E171" s="387"/>
      <c r="F171" s="388"/>
      <c r="G171" s="381"/>
      <c r="H171" s="389"/>
    </row>
    <row r="172" ht="13.8" customHeight="1" spans="4:8" x14ac:dyDescent="0.25">
      <c r="D172" s="387"/>
      <c r="E172" s="387"/>
      <c r="F172" s="388"/>
      <c r="G172" s="381"/>
      <c r="H172" s="389"/>
    </row>
    <row r="173" ht="13.8" customHeight="1" spans="4:8" x14ac:dyDescent="0.25">
      <c r="D173" s="387"/>
      <c r="E173" s="387"/>
      <c r="F173" s="388"/>
      <c r="G173" s="381"/>
      <c r="H173" s="389"/>
    </row>
    <row r="174" ht="13.8" customHeight="1" spans="4:8" x14ac:dyDescent="0.25">
      <c r="D174" s="387"/>
      <c r="E174" s="387"/>
      <c r="F174" s="388"/>
      <c r="G174" s="381"/>
      <c r="H174" s="389"/>
    </row>
    <row r="175" ht="13.8" customHeight="1" spans="4:8" x14ac:dyDescent="0.25">
      <c r="D175" s="387"/>
      <c r="E175" s="387"/>
      <c r="F175" s="388"/>
      <c r="G175" s="381"/>
      <c r="H175" s="389"/>
    </row>
    <row r="176" ht="13.8" customHeight="1" spans="4:8" x14ac:dyDescent="0.25">
      <c r="D176" s="387"/>
      <c r="E176" s="387"/>
      <c r="F176" s="388"/>
      <c r="G176" s="381"/>
      <c r="H176" s="389"/>
    </row>
    <row r="177" ht="13.8" customHeight="1" spans="4:8" x14ac:dyDescent="0.25">
      <c r="D177" s="387"/>
      <c r="E177" s="387"/>
      <c r="F177" s="388"/>
      <c r="G177" s="381"/>
      <c r="H177" s="389"/>
    </row>
    <row r="178" ht="13.8" customHeight="1" spans="4:8" x14ac:dyDescent="0.25">
      <c r="D178" s="387"/>
      <c r="E178" s="387"/>
      <c r="F178" s="388"/>
      <c r="G178" s="381"/>
      <c r="H178" s="389"/>
    </row>
    <row r="179" ht="13.8" customHeight="1" spans="4:8" x14ac:dyDescent="0.25">
      <c r="D179" s="387"/>
      <c r="E179" s="387"/>
      <c r="F179" s="388"/>
      <c r="G179" s="381"/>
      <c r="H179" s="389"/>
    </row>
    <row r="180" ht="13.8" customHeight="1" spans="4:8" x14ac:dyDescent="0.25">
      <c r="D180" s="387"/>
      <c r="E180" s="387"/>
      <c r="F180" s="388"/>
      <c r="G180" s="381"/>
      <c r="H180" s="389"/>
    </row>
    <row r="181" ht="13.8" customHeight="1" spans="4:8" x14ac:dyDescent="0.25">
      <c r="D181" s="387"/>
      <c r="E181" s="387"/>
      <c r="F181" s="388"/>
      <c r="G181" s="381"/>
      <c r="H181" s="389"/>
    </row>
    <row r="182" ht="13.8" customHeight="1" spans="4:8" x14ac:dyDescent="0.25">
      <c r="D182" s="387"/>
      <c r="E182" s="387"/>
      <c r="F182" s="388"/>
      <c r="G182" s="381"/>
      <c r="H182" s="389"/>
    </row>
    <row r="183" ht="13.8" customHeight="1" spans="4:8" x14ac:dyDescent="0.25">
      <c r="D183" s="387"/>
      <c r="E183" s="387"/>
      <c r="F183" s="388"/>
      <c r="G183" s="381"/>
      <c r="H183" s="389"/>
    </row>
    <row r="184" ht="13.8" customHeight="1" spans="4:8" x14ac:dyDescent="0.25">
      <c r="D184" s="387"/>
      <c r="E184" s="387"/>
      <c r="F184" s="388"/>
      <c r="G184" s="381"/>
      <c r="H184" s="389"/>
    </row>
    <row r="185" ht="13.8" customHeight="1" spans="4:8" x14ac:dyDescent="0.25">
      <c r="D185" s="387"/>
      <c r="E185" s="387"/>
      <c r="F185" s="388"/>
      <c r="G185" s="381"/>
      <c r="H185" s="389"/>
    </row>
    <row r="186" ht="13.8" customHeight="1" spans="4:8" x14ac:dyDescent="0.25">
      <c r="D186" s="387"/>
      <c r="E186" s="387"/>
      <c r="F186" s="388"/>
      <c r="G186" s="381"/>
      <c r="H186" s="389"/>
    </row>
    <row r="187" ht="13.8" customHeight="1" spans="4:8" x14ac:dyDescent="0.25">
      <c r="D187" s="387"/>
      <c r="E187" s="387"/>
      <c r="F187" s="388"/>
      <c r="G187" s="381"/>
      <c r="H187" s="389"/>
    </row>
    <row r="188" ht="13.8" customHeight="1" spans="4:8" x14ac:dyDescent="0.25">
      <c r="D188" s="387"/>
      <c r="E188" s="387"/>
      <c r="F188" s="388"/>
      <c r="G188" s="381"/>
      <c r="H188" s="389"/>
    </row>
    <row r="189" ht="13.8" customHeight="1" spans="4:8" x14ac:dyDescent="0.25">
      <c r="D189" s="387"/>
      <c r="E189" s="387"/>
      <c r="F189" s="388"/>
      <c r="G189" s="381"/>
      <c r="H189" s="389"/>
    </row>
    <row r="190" ht="13.8" customHeight="1" spans="4:8" x14ac:dyDescent="0.25">
      <c r="D190" s="387"/>
      <c r="E190" s="387"/>
      <c r="F190" s="388"/>
      <c r="G190" s="381"/>
      <c r="H190" s="389"/>
    </row>
    <row r="191" ht="13.8" customHeight="1" spans="4:8" x14ac:dyDescent="0.25">
      <c r="D191" s="387"/>
      <c r="E191" s="387"/>
      <c r="F191" s="388"/>
      <c r="G191" s="381"/>
      <c r="H191" s="389"/>
    </row>
    <row r="192" ht="13.8" customHeight="1" spans="4:8" x14ac:dyDescent="0.25">
      <c r="D192" s="387"/>
      <c r="E192" s="387"/>
      <c r="F192" s="388"/>
      <c r="G192" s="381"/>
      <c r="H192" s="389"/>
    </row>
    <row r="193" ht="13.8" customHeight="1" spans="4:8" x14ac:dyDescent="0.25">
      <c r="D193" s="387"/>
      <c r="E193" s="387"/>
      <c r="F193" s="388"/>
      <c r="G193" s="381"/>
      <c r="H193" s="389"/>
    </row>
    <row r="194" ht="13.8" customHeight="1" spans="4:8" x14ac:dyDescent="0.25">
      <c r="D194" s="387"/>
      <c r="E194" s="387"/>
      <c r="F194" s="388"/>
      <c r="G194" s="381"/>
      <c r="H194" s="389"/>
    </row>
    <row r="195" ht="13.8" customHeight="1" spans="4:8" x14ac:dyDescent="0.25">
      <c r="D195" s="387"/>
      <c r="E195" s="387"/>
      <c r="F195" s="388"/>
      <c r="G195" s="381"/>
      <c r="H195" s="389"/>
    </row>
    <row r="196" ht="13.8" customHeight="1" spans="4:8" x14ac:dyDescent="0.25">
      <c r="D196" s="387"/>
      <c r="E196" s="387"/>
      <c r="F196" s="388"/>
      <c r="G196" s="381"/>
      <c r="H196" s="389"/>
    </row>
    <row r="197" ht="13.8" customHeight="1" spans="4:8" x14ac:dyDescent="0.25">
      <c r="D197" s="387"/>
      <c r="E197" s="387"/>
      <c r="F197" s="388"/>
      <c r="G197" s="381"/>
      <c r="H197" s="389"/>
    </row>
    <row r="198" ht="13.8" customHeight="1" spans="4:8" x14ac:dyDescent="0.25">
      <c r="D198" s="387"/>
      <c r="E198" s="387"/>
      <c r="F198" s="388"/>
      <c r="G198" s="381"/>
      <c r="H198" s="389"/>
    </row>
    <row r="199" ht="13.8" customHeight="1" spans="4:8" x14ac:dyDescent="0.25">
      <c r="D199" s="387"/>
      <c r="E199" s="387"/>
      <c r="F199" s="388"/>
      <c r="G199" s="381"/>
      <c r="H199" s="389"/>
    </row>
    <row r="200" ht="13.8" customHeight="1" spans="4:8" x14ac:dyDescent="0.25">
      <c r="D200" s="387"/>
      <c r="E200" s="387"/>
      <c r="F200" s="388"/>
      <c r="G200" s="381"/>
      <c r="H200" s="389"/>
    </row>
    <row r="201" ht="13.8" customHeight="1" spans="4:8" x14ac:dyDescent="0.25">
      <c r="D201" s="387"/>
      <c r="E201" s="387"/>
      <c r="F201" s="388"/>
      <c r="G201" s="381"/>
      <c r="H201" s="389"/>
    </row>
    <row r="202" ht="13.8" customHeight="1" spans="4:8" x14ac:dyDescent="0.25">
      <c r="D202" s="387"/>
      <c r="E202" s="387"/>
      <c r="F202" s="388"/>
      <c r="G202" s="381"/>
      <c r="H202" s="389"/>
    </row>
    <row r="203" ht="13.8" customHeight="1" spans="4:8" x14ac:dyDescent="0.25">
      <c r="D203" s="387"/>
      <c r="E203" s="387"/>
      <c r="F203" s="388"/>
      <c r="G203" s="381"/>
      <c r="H203" s="389"/>
    </row>
    <row r="204" ht="13.8" customHeight="1" spans="4:8" x14ac:dyDescent="0.25">
      <c r="D204" s="387"/>
      <c r="E204" s="387"/>
      <c r="F204" s="388"/>
      <c r="G204" s="381"/>
      <c r="H204" s="389"/>
    </row>
    <row r="205" ht="13.8" customHeight="1" spans="4:8" x14ac:dyDescent="0.25">
      <c r="D205" s="387"/>
      <c r="E205" s="387"/>
      <c r="F205" s="388"/>
      <c r="G205" s="381"/>
      <c r="H205" s="389"/>
    </row>
    <row r="206" ht="13.8" customHeight="1" spans="4:8" x14ac:dyDescent="0.25">
      <c r="D206" s="387"/>
      <c r="E206" s="387"/>
      <c r="F206" s="388"/>
      <c r="G206" s="381"/>
      <c r="H206" s="389"/>
    </row>
    <row r="207" ht="13.8" customHeight="1" spans="4:8" x14ac:dyDescent="0.25">
      <c r="D207" s="387"/>
      <c r="E207" s="387"/>
      <c r="F207" s="388"/>
      <c r="G207" s="381"/>
      <c r="H207" s="389"/>
    </row>
    <row r="208" ht="13.8" customHeight="1" spans="4:8" x14ac:dyDescent="0.25">
      <c r="D208" s="387"/>
      <c r="E208" s="387"/>
      <c r="F208" s="388"/>
      <c r="G208" s="381"/>
      <c r="H208" s="389"/>
    </row>
    <row r="209" ht="13.8" customHeight="1" spans="4:8" x14ac:dyDescent="0.25">
      <c r="D209" s="387"/>
      <c r="E209" s="387"/>
      <c r="F209" s="388"/>
      <c r="G209" s="381"/>
      <c r="H209" s="389"/>
    </row>
    <row r="210" ht="13.8" customHeight="1" spans="4:8" x14ac:dyDescent="0.25">
      <c r="D210" s="387"/>
      <c r="E210" s="387"/>
      <c r="F210" s="388"/>
      <c r="G210" s="381"/>
      <c r="H210" s="389"/>
    </row>
    <row r="211" ht="13.8" customHeight="1" spans="4:8" x14ac:dyDescent="0.25">
      <c r="D211" s="387"/>
      <c r="E211" s="387"/>
      <c r="F211" s="388"/>
      <c r="G211" s="381"/>
      <c r="H211" s="389"/>
    </row>
    <row r="212" ht="13.8" customHeight="1" spans="4:8" x14ac:dyDescent="0.25">
      <c r="D212" s="387"/>
      <c r="E212" s="387"/>
      <c r="F212" s="388"/>
      <c r="G212" s="381"/>
      <c r="H212" s="389"/>
    </row>
    <row r="213" ht="13.8" customHeight="1" spans="4:8" x14ac:dyDescent="0.25">
      <c r="D213" s="387"/>
      <c r="E213" s="387"/>
      <c r="F213" s="388"/>
      <c r="G213" s="381"/>
      <c r="H213" s="389"/>
    </row>
    <row r="214" ht="13.8" customHeight="1" spans="4:8" x14ac:dyDescent="0.25">
      <c r="D214" s="387"/>
      <c r="E214" s="387"/>
      <c r="F214" s="388"/>
      <c r="G214" s="381"/>
      <c r="H214" s="389"/>
    </row>
    <row r="215" ht="13.8" customHeight="1" spans="4:8" x14ac:dyDescent="0.25">
      <c r="D215" s="387"/>
      <c r="E215" s="387"/>
      <c r="F215" s="388"/>
      <c r="G215" s="381"/>
      <c r="H215" s="389"/>
    </row>
    <row r="216" ht="13.8" customHeight="1" spans="4:8" x14ac:dyDescent="0.25">
      <c r="D216" s="387"/>
      <c r="E216" s="387"/>
      <c r="F216" s="388"/>
      <c r="G216" s="381"/>
      <c r="H216" s="389"/>
    </row>
    <row r="217" ht="13.8" customHeight="1" spans="4:8" x14ac:dyDescent="0.25">
      <c r="D217" s="387"/>
      <c r="E217" s="387"/>
      <c r="F217" s="388"/>
      <c r="G217" s="381"/>
      <c r="H217" s="389"/>
    </row>
    <row r="218" ht="13.8" customHeight="1" spans="4:8" x14ac:dyDescent="0.25">
      <c r="D218" s="387"/>
      <c r="E218" s="387"/>
      <c r="F218" s="388"/>
      <c r="G218" s="381"/>
      <c r="H218" s="389"/>
    </row>
    <row r="219" ht="13.8" customHeight="1" spans="4:8" x14ac:dyDescent="0.25">
      <c r="D219" s="387"/>
      <c r="E219" s="387"/>
      <c r="F219" s="388"/>
      <c r="G219" s="381"/>
      <c r="H219" s="389"/>
    </row>
    <row r="220" ht="13.8" customHeight="1" spans="4:8" x14ac:dyDescent="0.25">
      <c r="D220" s="387"/>
      <c r="E220" s="387"/>
      <c r="F220" s="388"/>
      <c r="G220" s="381"/>
      <c r="H220" s="389"/>
    </row>
    <row r="221" ht="13.8" customHeight="1" spans="4:8" x14ac:dyDescent="0.25">
      <c r="D221" s="387"/>
      <c r="E221" s="387"/>
      <c r="F221" s="388"/>
      <c r="G221" s="381"/>
      <c r="H221" s="389"/>
    </row>
    <row r="222" ht="13.8" customHeight="1" spans="4:8" x14ac:dyDescent="0.25">
      <c r="D222" s="387"/>
      <c r="E222" s="387"/>
      <c r="F222" s="388"/>
      <c r="G222" s="381"/>
      <c r="H222" s="389"/>
    </row>
    <row r="223" ht="13.8" customHeight="1" spans="4:8" x14ac:dyDescent="0.25">
      <c r="D223" s="387"/>
      <c r="E223" s="387"/>
      <c r="F223" s="388"/>
      <c r="G223" s="381"/>
      <c r="H223" s="389"/>
    </row>
    <row r="224" ht="13.8" customHeight="1" spans="4:8" x14ac:dyDescent="0.25">
      <c r="D224" s="387"/>
      <c r="E224" s="387"/>
      <c r="F224" s="388"/>
      <c r="G224" s="381"/>
      <c r="H224" s="389"/>
    </row>
    <row r="225" ht="13.8" customHeight="1" spans="4:8" x14ac:dyDescent="0.25">
      <c r="D225" s="387"/>
      <c r="E225" s="387"/>
      <c r="F225" s="388"/>
      <c r="G225" s="381"/>
      <c r="H225" s="389"/>
    </row>
    <row r="226" ht="13.8" customHeight="1" spans="4:8" x14ac:dyDescent="0.25">
      <c r="D226" s="387"/>
      <c r="E226" s="387"/>
      <c r="F226" s="388"/>
      <c r="G226" s="381"/>
      <c r="H226" s="389"/>
    </row>
    <row r="227" ht="13.8" customHeight="1" spans="4:8" x14ac:dyDescent="0.25">
      <c r="D227" s="387"/>
      <c r="E227" s="387"/>
      <c r="F227" s="388"/>
      <c r="G227" s="381"/>
      <c r="H227" s="389"/>
    </row>
    <row r="228" ht="13.8" customHeight="1" spans="4:8" x14ac:dyDescent="0.25">
      <c r="D228" s="387"/>
      <c r="E228" s="387"/>
      <c r="F228" s="388"/>
      <c r="G228" s="381"/>
      <c r="H228" s="389"/>
    </row>
    <row r="229" ht="13.8" customHeight="1" spans="4:8" x14ac:dyDescent="0.25">
      <c r="D229" s="387"/>
      <c r="E229" s="387"/>
      <c r="F229" s="388"/>
      <c r="G229" s="381"/>
      <c r="H229" s="389"/>
    </row>
    <row r="230" ht="13.8" customHeight="1" spans="4:8" x14ac:dyDescent="0.25">
      <c r="D230" s="387"/>
      <c r="E230" s="387"/>
      <c r="F230" s="388"/>
      <c r="G230" s="381"/>
      <c r="H230" s="389"/>
    </row>
    <row r="231" ht="13.8" customHeight="1" spans="4:8" x14ac:dyDescent="0.25">
      <c r="D231" s="387"/>
      <c r="E231" s="387"/>
      <c r="F231" s="388"/>
      <c r="G231" s="381"/>
      <c r="H231" s="389"/>
    </row>
    <row r="232" ht="13.8" customHeight="1" spans="4:8" x14ac:dyDescent="0.25">
      <c r="D232" s="387"/>
      <c r="E232" s="387"/>
      <c r="F232" s="388"/>
      <c r="G232" s="381"/>
      <c r="H232" s="389"/>
    </row>
    <row r="233" ht="13.8" customHeight="1" spans="4:8" x14ac:dyDescent="0.25">
      <c r="D233" s="387"/>
      <c r="E233" s="387"/>
      <c r="F233" s="388"/>
      <c r="G233" s="381"/>
      <c r="H233" s="389"/>
    </row>
    <row r="234" ht="13.8" customHeight="1" spans="4:8" x14ac:dyDescent="0.25">
      <c r="D234" s="387"/>
      <c r="E234" s="387"/>
      <c r="F234" s="388"/>
      <c r="G234" s="381"/>
      <c r="H234" s="389"/>
    </row>
    <row r="235" ht="13.8" customHeight="1" spans="4:8" x14ac:dyDescent="0.25">
      <c r="D235" s="387"/>
      <c r="E235" s="387"/>
      <c r="F235" s="388"/>
      <c r="G235" s="381"/>
      <c r="H235" s="389"/>
    </row>
    <row r="236" ht="13.8" customHeight="1" spans="4:8" x14ac:dyDescent="0.25">
      <c r="D236" s="387"/>
      <c r="E236" s="387"/>
      <c r="F236" s="388"/>
      <c r="G236" s="381"/>
      <c r="H236" s="389"/>
    </row>
    <row r="237" ht="13.8" customHeight="1" spans="4:8" x14ac:dyDescent="0.25">
      <c r="D237" s="387"/>
      <c r="E237" s="387"/>
      <c r="F237" s="388"/>
      <c r="G237" s="381"/>
      <c r="H237" s="389"/>
    </row>
    <row r="238" ht="13.8" customHeight="1" spans="4:8" x14ac:dyDescent="0.25">
      <c r="D238" s="387"/>
      <c r="E238" s="387"/>
      <c r="F238" s="388"/>
      <c r="G238" s="381"/>
      <c r="H238" s="389"/>
    </row>
    <row r="239" ht="13.8" customHeight="1" spans="4:8" x14ac:dyDescent="0.25">
      <c r="D239" s="387"/>
      <c r="E239" s="387"/>
      <c r="F239" s="388"/>
      <c r="G239" s="381"/>
      <c r="H239" s="389"/>
    </row>
    <row r="240" ht="13.8" customHeight="1" spans="4:8" x14ac:dyDescent="0.25">
      <c r="D240" s="387"/>
      <c r="E240" s="387"/>
      <c r="F240" s="388"/>
      <c r="G240" s="381"/>
      <c r="H240" s="389"/>
    </row>
    <row r="241" ht="13.8" customHeight="1" spans="4:8" x14ac:dyDescent="0.25">
      <c r="D241" s="387"/>
      <c r="E241" s="387"/>
      <c r="F241" s="388"/>
      <c r="G241" s="381"/>
      <c r="H241" s="389"/>
    </row>
    <row r="242" ht="13.8" customHeight="1" spans="4:8" x14ac:dyDescent="0.25">
      <c r="D242" s="387"/>
      <c r="E242" s="387"/>
      <c r="F242" s="388"/>
      <c r="G242" s="381"/>
      <c r="H242" s="389"/>
    </row>
    <row r="243" ht="13.8" customHeight="1" spans="4:8" x14ac:dyDescent="0.25">
      <c r="D243" s="387"/>
      <c r="E243" s="387"/>
      <c r="F243" s="388"/>
      <c r="G243" s="381"/>
      <c r="H243" s="389"/>
    </row>
    <row r="244" ht="13.8" customHeight="1" spans="4:8" x14ac:dyDescent="0.25">
      <c r="D244" s="387"/>
      <c r="E244" s="387"/>
      <c r="F244" s="388"/>
      <c r="G244" s="381"/>
      <c r="H244" s="389"/>
    </row>
    <row r="245" ht="13.8" customHeight="1" spans="4:8" x14ac:dyDescent="0.25">
      <c r="D245" s="387"/>
      <c r="E245" s="387"/>
      <c r="F245" s="388"/>
      <c r="G245" s="381"/>
      <c r="H245" s="389"/>
    </row>
    <row r="246" ht="13.8" customHeight="1" spans="4:8" x14ac:dyDescent="0.25">
      <c r="D246" s="387"/>
      <c r="E246" s="387"/>
      <c r="F246" s="388"/>
      <c r="G246" s="381"/>
      <c r="H246" s="389"/>
    </row>
    <row r="247" ht="13.8" customHeight="1" spans="4:8" x14ac:dyDescent="0.25">
      <c r="D247" s="387"/>
      <c r="E247" s="387"/>
      <c r="F247" s="388"/>
      <c r="G247" s="381"/>
      <c r="H247" s="389"/>
    </row>
    <row r="248" ht="13.8" customHeight="1" spans="4:8" x14ac:dyDescent="0.25">
      <c r="D248" s="387"/>
      <c r="E248" s="387"/>
      <c r="F248" s="388"/>
      <c r="G248" s="381"/>
      <c r="H248" s="389"/>
    </row>
    <row r="249" ht="13.8" customHeight="1" spans="4:8" x14ac:dyDescent="0.25">
      <c r="D249" s="387"/>
      <c r="E249" s="387"/>
      <c r="F249" s="388"/>
      <c r="G249" s="381"/>
      <c r="H249" s="389"/>
    </row>
    <row r="250" ht="13.8" customHeight="1" spans="4:8" x14ac:dyDescent="0.25">
      <c r="D250" s="387"/>
      <c r="E250" s="387"/>
      <c r="F250" s="388"/>
      <c r="G250" s="381"/>
      <c r="H250" s="389"/>
    </row>
    <row r="251" ht="13.8" customHeight="1" spans="4:8" x14ac:dyDescent="0.25">
      <c r="D251" s="387"/>
      <c r="E251" s="387"/>
      <c r="F251" s="388"/>
      <c r="G251" s="381"/>
      <c r="H251" s="389"/>
    </row>
    <row r="252" ht="13.8" customHeight="1" spans="4:8" x14ac:dyDescent="0.25">
      <c r="D252" s="387"/>
      <c r="E252" s="387"/>
      <c r="F252" s="388"/>
      <c r="G252" s="381"/>
      <c r="H252" s="389"/>
    </row>
    <row r="253" ht="13.8" customHeight="1" spans="4:8" x14ac:dyDescent="0.25">
      <c r="D253" s="387"/>
      <c r="E253" s="387"/>
      <c r="F253" s="388"/>
      <c r="G253" s="381"/>
      <c r="H253" s="389"/>
    </row>
    <row r="254" ht="13.8" customHeight="1" spans="4:8" x14ac:dyDescent="0.25">
      <c r="D254" s="387"/>
      <c r="E254" s="387"/>
      <c r="F254" s="388"/>
      <c r="G254" s="381"/>
      <c r="H254" s="389"/>
    </row>
    <row r="255" ht="13.8" customHeight="1" spans="4:8" x14ac:dyDescent="0.25">
      <c r="D255" s="387"/>
      <c r="E255" s="387"/>
      <c r="F255" s="388"/>
      <c r="G255" s="381"/>
      <c r="H255" s="389"/>
    </row>
    <row r="256" ht="13.8" customHeight="1" spans="4:8" x14ac:dyDescent="0.25">
      <c r="D256" s="387"/>
      <c r="E256" s="387"/>
      <c r="F256" s="388"/>
      <c r="G256" s="381"/>
      <c r="H256" s="389"/>
    </row>
    <row r="257" ht="13.8" customHeight="1" spans="4:8" x14ac:dyDescent="0.25">
      <c r="D257" s="381"/>
      <c r="E257" s="381"/>
      <c r="F257" s="381"/>
      <c r="G257" s="381"/>
      <c r="H257" s="389"/>
    </row>
    <row r="258" ht="13.8" customHeight="1" spans="4:8" x14ac:dyDescent="0.25">
      <c r="D258" s="381"/>
      <c r="E258" s="381"/>
      <c r="F258" s="381"/>
      <c r="G258" s="381"/>
      <c r="H258" s="389"/>
    </row>
    <row r="259" ht="13.8" customHeight="1" spans="4:8" x14ac:dyDescent="0.25">
      <c r="D259" s="381"/>
      <c r="E259" s="381"/>
      <c r="F259" s="381"/>
      <c r="G259" s="381"/>
      <c r="H259" s="389"/>
    </row>
    <row r="260" ht="13.8" customHeight="1" spans="4:8" x14ac:dyDescent="0.25">
      <c r="D260" s="381"/>
      <c r="E260" s="381"/>
      <c r="F260" s="381"/>
      <c r="G260" s="381"/>
      <c r="H260" s="389"/>
    </row>
    <row r="261" ht="13.8" customHeight="1" spans="4:8" x14ac:dyDescent="0.25">
      <c r="D261" s="381"/>
      <c r="E261" s="381"/>
      <c r="F261" s="381"/>
      <c r="G261" s="381"/>
      <c r="H261" s="389"/>
    </row>
    <row r="262" ht="13.8" customHeight="1" spans="4:8" x14ac:dyDescent="0.25">
      <c r="D262" s="381"/>
      <c r="E262" s="381"/>
      <c r="F262" s="381"/>
      <c r="G262" s="381"/>
      <c r="H262" s="389"/>
    </row>
    <row r="263" ht="13.8" customHeight="1" spans="4:8" x14ac:dyDescent="0.25">
      <c r="D263" s="381"/>
      <c r="E263" s="381"/>
      <c r="F263" s="381"/>
      <c r="G263" s="381"/>
      <c r="H263" s="389"/>
    </row>
    <row r="264" ht="13.8" customHeight="1" spans="4:8" x14ac:dyDescent="0.25">
      <c r="D264" s="381"/>
      <c r="E264" s="381"/>
      <c r="F264" s="381"/>
      <c r="G264" s="381"/>
      <c r="H264" s="389"/>
    </row>
    <row r="265" ht="13.8" customHeight="1" spans="4:8" x14ac:dyDescent="0.25">
      <c r="D265" s="381"/>
      <c r="E265" s="381"/>
      <c r="F265" s="381"/>
      <c r="G265" s="381"/>
      <c r="H265" s="389"/>
    </row>
    <row r="266" ht="13.8" customHeight="1" spans="4:8" x14ac:dyDescent="0.25">
      <c r="D266" s="381"/>
      <c r="E266" s="381"/>
      <c r="F266" s="381"/>
      <c r="G266" s="381"/>
      <c r="H266" s="380"/>
    </row>
    <row r="267" ht="13.8" customHeight="1" spans="4:8" x14ac:dyDescent="0.25">
      <c r="D267" s="381"/>
      <c r="E267" s="381"/>
      <c r="F267" s="381"/>
      <c r="G267" s="381"/>
      <c r="H267" s="380"/>
    </row>
    <row r="268" ht="13.8" customHeight="1" spans="4:8" x14ac:dyDescent="0.25">
      <c r="D268" s="381"/>
      <c r="E268" s="381"/>
      <c r="F268" s="381"/>
      <c r="G268" s="381"/>
      <c r="H268" s="380"/>
    </row>
    <row r="269" ht="13.8" customHeight="1" spans="4:8" x14ac:dyDescent="0.25">
      <c r="D269" s="381"/>
      <c r="E269" s="381"/>
      <c r="F269" s="381"/>
      <c r="G269" s="381"/>
      <c r="H269" s="380"/>
    </row>
    <row r="270" ht="13.8" customHeight="1" spans="4:8" x14ac:dyDescent="0.25">
      <c r="D270" s="381"/>
      <c r="E270" s="381"/>
      <c r="F270" s="381"/>
      <c r="G270" s="381"/>
      <c r="H270" s="380"/>
    </row>
    <row r="271" ht="13.8" customHeight="1" spans="4:8" x14ac:dyDescent="0.25">
      <c r="D271" s="381"/>
      <c r="E271" s="381"/>
      <c r="F271" s="381"/>
      <c r="G271" s="381"/>
      <c r="H271" s="380"/>
    </row>
    <row r="272" ht="13.8" customHeight="1" spans="7:8" x14ac:dyDescent="0.25">
      <c r="G272" s="381"/>
      <c r="H272" s="380"/>
    </row>
    <row r="273" ht="13.8" customHeight="1" spans="7:8" x14ac:dyDescent="0.25">
      <c r="G273" s="381"/>
      <c r="H273" s="380"/>
    </row>
    <row r="274" ht="13.8" customHeight="1" spans="7:8" x14ac:dyDescent="0.25">
      <c r="G274" s="381"/>
      <c r="H274" s="380"/>
    </row>
    <row r="275" ht="13.8" customHeight="1" spans="7:8" x14ac:dyDescent="0.25">
      <c r="G275" s="381"/>
      <c r="H275" s="380"/>
    </row>
    <row r="276" ht="13.8" customHeight="1" spans="7:8" x14ac:dyDescent="0.25">
      <c r="G276" s="381"/>
      <c r="H276" s="380"/>
    </row>
    <row r="277" ht="13.8" customHeight="1" spans="7:8" x14ac:dyDescent="0.25">
      <c r="G277" s="381"/>
      <c r="H277" s="380"/>
    </row>
    <row r="278" ht="13.8" customHeight="1" spans="7:8" x14ac:dyDescent="0.25">
      <c r="G278" s="381"/>
      <c r="H278" s="380"/>
    </row>
    <row r="279" ht="13.8" customHeight="1" spans="7:8" x14ac:dyDescent="0.25">
      <c r="G279" s="381"/>
      <c r="H279" s="380"/>
    </row>
    <row r="280" ht="13.8" customHeight="1" spans="7:8" x14ac:dyDescent="0.25">
      <c r="G280" s="381"/>
      <c r="H280" s="380"/>
    </row>
    <row r="281" ht="13.8" customHeight="1" x14ac:dyDescent="0.25"/>
    <row r="282" ht="13.8" customHeight="1" x14ac:dyDescent="0.25"/>
    <row r="283" ht="13.8" customHeight="1" x14ac:dyDescent="0.25"/>
    <row r="284" ht="13.8" customHeight="1" x14ac:dyDescent="0.25"/>
    <row r="285" ht="13.8" customHeight="1" x14ac:dyDescent="0.25"/>
    <row r="286" ht="13.8" customHeight="1" x14ac:dyDescent="0.25"/>
    <row r="287" ht="13.8" customHeight="1" x14ac:dyDescent="0.25"/>
    <row r="288" ht="13.8" customHeight="1" x14ac:dyDescent="0.25"/>
    <row r="289" ht="13.8" customHeight="1" x14ac:dyDescent="0.25"/>
    <row r="290" ht="13.8" customHeight="1" x14ac:dyDescent="0.25"/>
    <row r="291" ht="13.8" customHeight="1" x14ac:dyDescent="0.25"/>
    <row r="292" ht="13.8" customHeight="1" x14ac:dyDescent="0.25"/>
    <row r="293" ht="13.8" customHeight="1" x14ac:dyDescent="0.25"/>
    <row r="294" ht="13.8" customHeight="1" x14ac:dyDescent="0.25"/>
    <row r="295" ht="13.8" customHeight="1" x14ac:dyDescent="0.25"/>
    <row r="296" ht="13.8" customHeight="1" x14ac:dyDescent="0.25"/>
    <row r="297" ht="13.8" customHeight="1" x14ac:dyDescent="0.25"/>
    <row r="298" ht="13.8" customHeight="1" x14ac:dyDescent="0.25"/>
    <row r="299" ht="13.8" customHeight="1" x14ac:dyDescent="0.25"/>
    <row r="300" ht="13.8" customHeight="1" x14ac:dyDescent="0.25"/>
    <row r="301" ht="13.8" customHeight="1" x14ac:dyDescent="0.25"/>
    <row r="302" ht="13.8" customHeight="1" x14ac:dyDescent="0.25"/>
    <row r="303" ht="13.8" customHeight="1" x14ac:dyDescent="0.25"/>
    <row r="304" ht="13.8" customHeight="1" x14ac:dyDescent="0.25"/>
    <row r="305" ht="13.8" customHeight="1" x14ac:dyDescent="0.25"/>
    <row r="306" ht="13.8" customHeight="1" x14ac:dyDescent="0.25"/>
    <row r="307" ht="13.8" customHeight="1" x14ac:dyDescent="0.25"/>
    <row r="308" ht="13.8" customHeight="1" x14ac:dyDescent="0.25"/>
    <row r="309" ht="13.8" customHeight="1" x14ac:dyDescent="0.25"/>
    <row r="310" ht="13.8" customHeight="1" x14ac:dyDescent="0.25"/>
    <row r="311" ht="13.8" customHeight="1" x14ac:dyDescent="0.25"/>
    <row r="312" ht="13.8" customHeight="1" x14ac:dyDescent="0.25"/>
    <row r="313" ht="13.8" customHeight="1" x14ac:dyDescent="0.25"/>
    <row r="314" ht="13.8" customHeight="1" x14ac:dyDescent="0.25"/>
    <row r="315" ht="13.8" customHeight="1" x14ac:dyDescent="0.25"/>
    <row r="316" ht="13.8" customHeight="1" x14ac:dyDescent="0.25"/>
    <row r="317" ht="13.8" customHeight="1" x14ac:dyDescent="0.25"/>
    <row r="318" ht="13.8" customHeight="1" x14ac:dyDescent="0.25"/>
    <row r="319" ht="13.8" customHeight="1" x14ac:dyDescent="0.25"/>
    <row r="320" ht="13.8" customHeight="1" x14ac:dyDescent="0.25"/>
    <row r="321" ht="13.8" customHeight="1" x14ac:dyDescent="0.25"/>
    <row r="322" ht="13.8" customHeight="1" x14ac:dyDescent="0.25"/>
    <row r="323" ht="13.8" customHeight="1" x14ac:dyDescent="0.25"/>
    <row r="324" ht="13.8" customHeight="1" x14ac:dyDescent="0.25"/>
    <row r="325" ht="13.8" customHeight="1" x14ac:dyDescent="0.25"/>
    <row r="326" ht="13.8" customHeight="1" x14ac:dyDescent="0.25"/>
    <row r="327" ht="13.8" customHeight="1" x14ac:dyDescent="0.25"/>
    <row r="328" ht="13.8" customHeight="1" x14ac:dyDescent="0.25"/>
    <row r="329" ht="13.8" customHeight="1" x14ac:dyDescent="0.25"/>
    <row r="330" ht="13.8" customHeight="1" x14ac:dyDescent="0.25"/>
    <row r="331" ht="13.8" customHeight="1" x14ac:dyDescent="0.25"/>
    <row r="332" ht="13.8" customHeight="1" x14ac:dyDescent="0.25"/>
    <row r="333" ht="13.8" customHeight="1" x14ac:dyDescent="0.25"/>
    <row r="334" ht="13.8" customHeight="1" x14ac:dyDescent="0.25"/>
    <row r="335" ht="13.8" customHeight="1" x14ac:dyDescent="0.25"/>
    <row r="336" ht="13.8" customHeight="1" x14ac:dyDescent="0.25"/>
    <row r="337" ht="13.8" customHeight="1" x14ac:dyDescent="0.25"/>
    <row r="338" ht="13.8" customHeight="1" x14ac:dyDescent="0.25"/>
    <row r="339" ht="13.8" customHeight="1" x14ac:dyDescent="0.25"/>
    <row r="340" ht="13.8" customHeight="1" x14ac:dyDescent="0.25"/>
    <row r="341" ht="13.8" customHeight="1" x14ac:dyDescent="0.25"/>
    <row r="342" ht="13.8" customHeight="1" x14ac:dyDescent="0.25"/>
    <row r="343" ht="13.8" customHeight="1" x14ac:dyDescent="0.25"/>
    <row r="344" ht="13.8" customHeight="1" x14ac:dyDescent="0.25"/>
    <row r="345" ht="13.8" customHeight="1" x14ac:dyDescent="0.25"/>
    <row r="346" ht="13.8" customHeight="1" x14ac:dyDescent="0.25"/>
    <row r="347" ht="13.8" customHeight="1" x14ac:dyDescent="0.25"/>
    <row r="348" ht="13.8" customHeight="1" x14ac:dyDescent="0.25"/>
    <row r="349" ht="13.8" customHeight="1" x14ac:dyDescent="0.25"/>
    <row r="350" ht="13.8" customHeight="1" x14ac:dyDescent="0.25"/>
    <row r="351" ht="13.8" customHeight="1" x14ac:dyDescent="0.25"/>
    <row r="352" ht="13.8" customHeight="1" x14ac:dyDescent="0.25"/>
    <row r="353" ht="13.8" customHeight="1" x14ac:dyDescent="0.25"/>
    <row r="354" ht="13.8" customHeight="1" x14ac:dyDescent="0.25"/>
    <row r="355" ht="13.8" customHeight="1" x14ac:dyDescent="0.25"/>
    <row r="356" ht="13.8" customHeight="1" x14ac:dyDescent="0.25"/>
    <row r="357" ht="13.8" customHeight="1" x14ac:dyDescent="0.25"/>
    <row r="358" ht="13.8" customHeight="1" x14ac:dyDescent="0.25"/>
    <row r="359" ht="13.8" customHeight="1" x14ac:dyDescent="0.25"/>
    <row r="360" ht="13.8" customHeight="1" x14ac:dyDescent="0.25"/>
    <row r="361" ht="13.8" customHeight="1" x14ac:dyDescent="0.25"/>
    <row r="362" ht="13.8" customHeight="1" x14ac:dyDescent="0.25"/>
    <row r="363" ht="13.8" customHeight="1" x14ac:dyDescent="0.25"/>
    <row r="364" ht="13.8" customHeight="1" x14ac:dyDescent="0.25"/>
    <row r="365" ht="13.8" customHeight="1" x14ac:dyDescent="0.25"/>
    <row r="366" ht="13.8" customHeight="1" x14ac:dyDescent="0.25"/>
    <row r="367" ht="13.8" customHeight="1" x14ac:dyDescent="0.25"/>
    <row r="368" ht="13.8" customHeight="1" x14ac:dyDescent="0.25"/>
    <row r="369" ht="13.8" customHeight="1" x14ac:dyDescent="0.25"/>
    <row r="370" ht="13.8" customHeight="1" x14ac:dyDescent="0.25"/>
    <row r="371" ht="13.8" customHeight="1" x14ac:dyDescent="0.25"/>
    <row r="372" ht="13.8" customHeight="1" x14ac:dyDescent="0.25"/>
    <row r="373" ht="13.8" customHeight="1" x14ac:dyDescent="0.25"/>
    <row r="374" ht="13.8" customHeight="1" x14ac:dyDescent="0.25"/>
    <row r="375" ht="13.8" customHeight="1" x14ac:dyDescent="0.25"/>
    <row r="376" ht="13.8" customHeight="1" x14ac:dyDescent="0.25"/>
    <row r="377" ht="13.8" customHeight="1" x14ac:dyDescent="0.25"/>
    <row r="378" ht="13.8" customHeight="1" x14ac:dyDescent="0.25"/>
    <row r="379" ht="13.8" customHeight="1" x14ac:dyDescent="0.25"/>
    <row r="380" ht="13.8" customHeight="1" x14ac:dyDescent="0.25"/>
    <row r="381" ht="13.8" customHeight="1" x14ac:dyDescent="0.25"/>
    <row r="382" ht="13.8" customHeight="1" x14ac:dyDescent="0.25"/>
    <row r="383" ht="13.8" customHeight="1" x14ac:dyDescent="0.25"/>
    <row r="384" ht="13.8" customHeight="1" x14ac:dyDescent="0.25"/>
    <row r="385" ht="13.8" customHeight="1" x14ac:dyDescent="0.25"/>
    <row r="386" ht="13.8" customHeight="1" x14ac:dyDescent="0.25"/>
    <row r="387" ht="13.8" customHeight="1" x14ac:dyDescent="0.25"/>
    <row r="388" ht="13.8" customHeight="1" x14ac:dyDescent="0.25"/>
    <row r="389" ht="13.8" customHeight="1" x14ac:dyDescent="0.25"/>
    <row r="390" ht="13.8" customHeight="1" x14ac:dyDescent="0.25"/>
    <row r="391" ht="13.8" customHeight="1" x14ac:dyDescent="0.25"/>
    <row r="392" ht="13.8" customHeight="1" x14ac:dyDescent="0.25"/>
    <row r="393" ht="13.8" customHeight="1" x14ac:dyDescent="0.25"/>
    <row r="394" ht="13.8" customHeight="1" x14ac:dyDescent="0.25"/>
    <row r="395" ht="13.8" customHeight="1" x14ac:dyDescent="0.25"/>
    <row r="396" ht="13.8" customHeight="1" x14ac:dyDescent="0.25"/>
    <row r="397" ht="13.8" customHeight="1" x14ac:dyDescent="0.25"/>
    <row r="398" ht="13.8" customHeight="1" x14ac:dyDescent="0.25"/>
    <row r="399" ht="13.8" customHeight="1" x14ac:dyDescent="0.25"/>
    <row r="400" ht="13.8" customHeight="1" x14ac:dyDescent="0.25"/>
    <row r="401" ht="13.8" customHeight="1" x14ac:dyDescent="0.25"/>
    <row r="402" ht="13.8" customHeight="1" x14ac:dyDescent="0.25"/>
    <row r="403" ht="13.8" customHeight="1" x14ac:dyDescent="0.25"/>
    <row r="404" ht="13.8" customHeight="1" x14ac:dyDescent="0.25"/>
    <row r="405" ht="13.8" customHeight="1" x14ac:dyDescent="0.25"/>
    <row r="406" ht="13.8" customHeight="1" x14ac:dyDescent="0.25"/>
    <row r="407" ht="13.8" customHeight="1" x14ac:dyDescent="0.25"/>
    <row r="408" ht="13.8" customHeight="1" x14ac:dyDescent="0.25"/>
    <row r="409" ht="13.8" customHeight="1" x14ac:dyDescent="0.25"/>
    <row r="410" ht="13.8" customHeight="1" x14ac:dyDescent="0.25"/>
    <row r="411" ht="13.8" customHeight="1" x14ac:dyDescent="0.25"/>
    <row r="412" ht="13.8" customHeight="1" x14ac:dyDescent="0.25"/>
    <row r="413" ht="13.8" customHeight="1" x14ac:dyDescent="0.25"/>
    <row r="414" ht="13.8" customHeight="1" x14ac:dyDescent="0.25"/>
    <row r="415" ht="13.8" customHeight="1" x14ac:dyDescent="0.25"/>
    <row r="416" ht="13.8" customHeight="1" x14ac:dyDescent="0.25"/>
    <row r="417" ht="13.8" customHeight="1" x14ac:dyDescent="0.25"/>
    <row r="418" ht="13.8" customHeight="1" x14ac:dyDescent="0.25"/>
    <row r="419" ht="13.8" customHeight="1" x14ac:dyDescent="0.25"/>
    <row r="420" ht="13.8" customHeight="1" x14ac:dyDescent="0.25"/>
    <row r="421" ht="13.8" customHeight="1" x14ac:dyDescent="0.25"/>
    <row r="422" ht="13.8" customHeight="1" x14ac:dyDescent="0.25"/>
    <row r="423" ht="13.8" customHeight="1" x14ac:dyDescent="0.25"/>
    <row r="424" ht="13.8" customHeight="1" x14ac:dyDescent="0.25"/>
    <row r="425" ht="13.8" customHeight="1" x14ac:dyDescent="0.25"/>
    <row r="426" ht="13.8" customHeight="1" x14ac:dyDescent="0.25"/>
    <row r="427" ht="13.8" customHeight="1" x14ac:dyDescent="0.25"/>
    <row r="428" ht="13.8" customHeight="1" x14ac:dyDescent="0.25"/>
    <row r="429" ht="13.8" customHeight="1" x14ac:dyDescent="0.25"/>
    <row r="430" ht="13.8" customHeight="1" x14ac:dyDescent="0.25"/>
    <row r="431" ht="13.8" customHeight="1" x14ac:dyDescent="0.25"/>
    <row r="432" ht="13.8" customHeight="1" x14ac:dyDescent="0.25"/>
    <row r="433" ht="13.8" customHeight="1" x14ac:dyDescent="0.25"/>
    <row r="434" ht="13.8" customHeight="1" x14ac:dyDescent="0.25"/>
    <row r="435" ht="13.8" customHeight="1" x14ac:dyDescent="0.25"/>
    <row r="436" ht="13.8" customHeight="1" x14ac:dyDescent="0.25"/>
    <row r="437" ht="13.8" customHeight="1" x14ac:dyDescent="0.25"/>
    <row r="438" ht="13.8" customHeight="1" x14ac:dyDescent="0.25"/>
    <row r="439" ht="13.8" customHeight="1" x14ac:dyDescent="0.25"/>
    <row r="440" ht="13.8" customHeight="1" x14ac:dyDescent="0.25"/>
    <row r="441" ht="13.8" customHeight="1" x14ac:dyDescent="0.25"/>
    <row r="442" ht="13.8" customHeight="1" x14ac:dyDescent="0.25"/>
    <row r="443" ht="13.8" customHeight="1" x14ac:dyDescent="0.25"/>
    <row r="444" ht="13.8" customHeight="1" x14ac:dyDescent="0.25"/>
    <row r="445" ht="13.8" customHeight="1" x14ac:dyDescent="0.25"/>
    <row r="446" ht="13.8" customHeight="1" x14ac:dyDescent="0.25"/>
    <row r="447" ht="13.8" customHeight="1" x14ac:dyDescent="0.25"/>
    <row r="448" ht="13.8" customHeight="1" x14ac:dyDescent="0.25"/>
    <row r="449" ht="13.8" customHeight="1" x14ac:dyDescent="0.25"/>
    <row r="450" ht="13.8" customHeight="1" x14ac:dyDescent="0.25"/>
    <row r="451" ht="13.8" customHeight="1" x14ac:dyDescent="0.25"/>
    <row r="452" ht="13.8" customHeight="1" x14ac:dyDescent="0.25"/>
    <row r="453" ht="13.8" customHeight="1" x14ac:dyDescent="0.25"/>
    <row r="454" ht="13.8" customHeight="1" x14ac:dyDescent="0.25"/>
    <row r="455" ht="13.8" customHeight="1" x14ac:dyDescent="0.25"/>
    <row r="456" ht="13.8" customHeight="1" x14ac:dyDescent="0.25"/>
    <row r="457" ht="13.8" customHeight="1" x14ac:dyDescent="0.25"/>
    <row r="458" ht="13.8" customHeight="1" x14ac:dyDescent="0.25"/>
    <row r="459" ht="13.8" customHeight="1" x14ac:dyDescent="0.25"/>
    <row r="460" ht="13.8" customHeight="1" x14ac:dyDescent="0.25"/>
    <row r="461" ht="13.8" customHeight="1" x14ac:dyDescent="0.25"/>
    <row r="462" ht="13.8" customHeight="1" x14ac:dyDescent="0.25"/>
    <row r="463" ht="13.8" customHeight="1" x14ac:dyDescent="0.25"/>
    <row r="464" ht="13.8" customHeight="1" x14ac:dyDescent="0.25"/>
    <row r="465" ht="13.8" customHeight="1" x14ac:dyDescent="0.25"/>
    <row r="466" ht="13.8" customHeight="1" x14ac:dyDescent="0.25"/>
    <row r="467" ht="13.8" customHeight="1" x14ac:dyDescent="0.25"/>
    <row r="468" ht="13.8" customHeight="1" x14ac:dyDescent="0.25"/>
    <row r="469" ht="13.8" customHeight="1" x14ac:dyDescent="0.25"/>
    <row r="470" ht="13.8" customHeight="1" x14ac:dyDescent="0.25"/>
    <row r="471" ht="13.8" customHeight="1" x14ac:dyDescent="0.25"/>
    <row r="472" ht="13.8" customHeight="1" x14ac:dyDescent="0.25"/>
    <row r="473" ht="13.8" customHeight="1" x14ac:dyDescent="0.25"/>
    <row r="474" ht="13.8" customHeight="1" x14ac:dyDescent="0.25"/>
    <row r="475" ht="13.8" customHeight="1" x14ac:dyDescent="0.25"/>
    <row r="476" ht="13.8" customHeight="1" x14ac:dyDescent="0.25"/>
    <row r="477" ht="13.8" customHeight="1" x14ac:dyDescent="0.25"/>
    <row r="478" ht="13.8" customHeight="1" x14ac:dyDescent="0.25"/>
    <row r="479" ht="13.8" customHeight="1" x14ac:dyDescent="0.25"/>
    <row r="480" ht="13.8" customHeight="1" x14ac:dyDescent="0.25"/>
    <row r="481" ht="13.8" customHeight="1" x14ac:dyDescent="0.25"/>
    <row r="482" ht="13.8" customHeight="1" x14ac:dyDescent="0.25"/>
    <row r="483" ht="13.8" customHeight="1" x14ac:dyDescent="0.25"/>
    <row r="484" ht="13.8" customHeight="1" x14ac:dyDescent="0.25"/>
    <row r="485" ht="13.8" customHeight="1" x14ac:dyDescent="0.25"/>
    <row r="486" ht="13.8" customHeight="1" x14ac:dyDescent="0.25"/>
    <row r="487" ht="13.8" customHeight="1" x14ac:dyDescent="0.25"/>
    <row r="488" ht="13.8" customHeight="1" x14ac:dyDescent="0.25"/>
    <row r="489" ht="13.8" customHeight="1" x14ac:dyDescent="0.25"/>
    <row r="490" ht="13.8" customHeight="1" x14ac:dyDescent="0.25"/>
    <row r="491" ht="13.8" customHeight="1" x14ac:dyDescent="0.25"/>
    <row r="492" ht="13.8" customHeight="1" x14ac:dyDescent="0.25"/>
    <row r="493" ht="13.8" customHeight="1" x14ac:dyDescent="0.25"/>
    <row r="494" ht="13.8" customHeight="1" x14ac:dyDescent="0.25"/>
    <row r="495" ht="13.8" customHeight="1" x14ac:dyDescent="0.25"/>
    <row r="496" ht="13.8" customHeight="1" x14ac:dyDescent="0.25"/>
    <row r="497" ht="13.8" customHeight="1" x14ac:dyDescent="0.25"/>
    <row r="498" ht="13.8" customHeight="1" x14ac:dyDescent="0.25"/>
    <row r="499" ht="13.8" customHeight="1" x14ac:dyDescent="0.25"/>
    <row r="500" ht="13.8" customHeight="1" x14ac:dyDescent="0.25"/>
    <row r="501" ht="13.8" customHeight="1" x14ac:dyDescent="0.25"/>
    <row r="502" ht="13.8" customHeight="1" x14ac:dyDescent="0.25"/>
    <row r="503" ht="13.8" customHeight="1" x14ac:dyDescent="0.25"/>
    <row r="504" ht="13.8" customHeight="1" x14ac:dyDescent="0.25"/>
    <row r="505" ht="13.8" customHeight="1" x14ac:dyDescent="0.25"/>
    <row r="506" ht="13.8" customHeight="1" x14ac:dyDescent="0.25"/>
    <row r="507" ht="13.8" customHeight="1" x14ac:dyDescent="0.25"/>
    <row r="508" ht="13.8" customHeight="1" x14ac:dyDescent="0.25"/>
    <row r="509" ht="13.8" customHeight="1" x14ac:dyDescent="0.25"/>
    <row r="510" ht="13.8" customHeight="1" x14ac:dyDescent="0.25"/>
    <row r="511" ht="13.8" customHeight="1" x14ac:dyDescent="0.25"/>
    <row r="512" ht="13.8" customHeight="1" x14ac:dyDescent="0.25"/>
    <row r="513" ht="13.8" customHeight="1" x14ac:dyDescent="0.25"/>
    <row r="514" ht="13.8" customHeight="1" x14ac:dyDescent="0.25"/>
    <row r="515" ht="13.8" customHeight="1" x14ac:dyDescent="0.25"/>
    <row r="516" ht="13.8" customHeight="1" x14ac:dyDescent="0.25"/>
    <row r="517" ht="13.8" customHeight="1" x14ac:dyDescent="0.25"/>
    <row r="518" ht="13.8" customHeight="1" x14ac:dyDescent="0.25"/>
    <row r="519" ht="13.8" customHeight="1" x14ac:dyDescent="0.25"/>
    <row r="520" ht="13.8" customHeight="1" x14ac:dyDescent="0.25"/>
    <row r="521" ht="13.8" customHeight="1" x14ac:dyDescent="0.25"/>
    <row r="522" ht="13.8" customHeight="1" x14ac:dyDescent="0.25"/>
    <row r="523" ht="13.8" customHeight="1" x14ac:dyDescent="0.25"/>
    <row r="524" ht="13.8" customHeight="1" x14ac:dyDescent="0.25"/>
    <row r="525" ht="13.8" customHeight="1" x14ac:dyDescent="0.25"/>
    <row r="526" ht="13.8" customHeight="1" x14ac:dyDescent="0.25"/>
    <row r="527" ht="13.8" customHeight="1" x14ac:dyDescent="0.25"/>
    <row r="528" ht="13.8" customHeight="1" x14ac:dyDescent="0.25"/>
    <row r="529" ht="13.8" customHeight="1" x14ac:dyDescent="0.25"/>
    <row r="530" ht="13.8" customHeight="1" x14ac:dyDescent="0.25"/>
    <row r="531" ht="13.8" customHeight="1" x14ac:dyDescent="0.25"/>
    <row r="532" ht="13.8" customHeight="1" x14ac:dyDescent="0.25"/>
    <row r="533" ht="13.8" customHeight="1" x14ac:dyDescent="0.25"/>
    <row r="534" ht="13.8" customHeight="1" x14ac:dyDescent="0.25"/>
    <row r="535" ht="13.8" customHeight="1" x14ac:dyDescent="0.25"/>
    <row r="536" ht="13.8" customHeight="1" x14ac:dyDescent="0.25"/>
    <row r="537" ht="13.8" customHeight="1" x14ac:dyDescent="0.25"/>
    <row r="538" ht="13.8" customHeight="1" x14ac:dyDescent="0.25"/>
    <row r="539" ht="13.8" customHeight="1" x14ac:dyDescent="0.25"/>
    <row r="540" ht="13.8" customHeight="1" x14ac:dyDescent="0.25"/>
    <row r="541" ht="13.8" customHeight="1" x14ac:dyDescent="0.25"/>
    <row r="542" ht="13.8" customHeight="1" x14ac:dyDescent="0.25"/>
    <row r="543" ht="13.8" customHeight="1" x14ac:dyDescent="0.25"/>
    <row r="544" ht="13.8" customHeight="1" x14ac:dyDescent="0.25"/>
    <row r="545" ht="13.8" customHeight="1" x14ac:dyDescent="0.25"/>
    <row r="546" ht="13.8" customHeight="1" x14ac:dyDescent="0.25"/>
    <row r="547" ht="13.8" customHeight="1" x14ac:dyDescent="0.25"/>
    <row r="548" ht="13.8" customHeight="1" x14ac:dyDescent="0.25"/>
    <row r="549" ht="13.8" customHeight="1" x14ac:dyDescent="0.25"/>
    <row r="550" ht="13.8" customHeight="1" x14ac:dyDescent="0.25"/>
    <row r="551" ht="13.8" customHeight="1" x14ac:dyDescent="0.25"/>
    <row r="552" ht="13.8" customHeight="1" x14ac:dyDescent="0.25"/>
    <row r="553" ht="13.8" customHeight="1" x14ac:dyDescent="0.25"/>
    <row r="554" ht="13.8" customHeight="1" x14ac:dyDescent="0.25"/>
    <row r="555" ht="13.8" customHeight="1" x14ac:dyDescent="0.25"/>
    <row r="556" ht="13.8" customHeight="1" x14ac:dyDescent="0.25"/>
    <row r="557" ht="13.8" customHeight="1" x14ac:dyDescent="0.25"/>
    <row r="558" ht="13.8" customHeight="1" x14ac:dyDescent="0.25"/>
    <row r="559" ht="13.8" customHeight="1" x14ac:dyDescent="0.25"/>
    <row r="560" ht="13.8" customHeight="1" x14ac:dyDescent="0.25"/>
    <row r="561" ht="13.8" customHeight="1" x14ac:dyDescent="0.25"/>
    <row r="562" ht="13.8" customHeight="1" x14ac:dyDescent="0.25"/>
    <row r="563" ht="13.8" customHeight="1" x14ac:dyDescent="0.25"/>
    <row r="564" ht="13.8" customHeight="1" x14ac:dyDescent="0.25"/>
    <row r="565" ht="13.8" customHeight="1" x14ac:dyDescent="0.25"/>
    <row r="566" ht="13.8" customHeight="1" x14ac:dyDescent="0.25"/>
    <row r="567" ht="13.8" customHeight="1" x14ac:dyDescent="0.25"/>
    <row r="568" ht="13.8" customHeight="1" x14ac:dyDescent="0.25"/>
    <row r="569" ht="13.8" customHeight="1" x14ac:dyDescent="0.25"/>
    <row r="570" ht="13.8" customHeight="1" x14ac:dyDescent="0.25"/>
    <row r="571" ht="13.8" customHeight="1" x14ac:dyDescent="0.25"/>
    <row r="572" ht="13.8" customHeight="1" x14ac:dyDescent="0.25"/>
    <row r="573" ht="13.8" customHeight="1" x14ac:dyDescent="0.25"/>
    <row r="574" ht="13.8" customHeight="1" x14ac:dyDescent="0.25"/>
    <row r="575" ht="13.8" customHeight="1" x14ac:dyDescent="0.25"/>
    <row r="576" ht="13.8" customHeight="1" x14ac:dyDescent="0.25"/>
    <row r="577" ht="13.8" customHeight="1" x14ac:dyDescent="0.25"/>
    <row r="578" ht="13.8" customHeight="1" x14ac:dyDescent="0.25"/>
    <row r="579" ht="13.8" customHeight="1" x14ac:dyDescent="0.25"/>
    <row r="580" ht="13.8" customHeight="1" x14ac:dyDescent="0.25"/>
    <row r="581" ht="13.8" customHeight="1" x14ac:dyDescent="0.25"/>
    <row r="582" ht="13.8" customHeight="1" x14ac:dyDescent="0.25"/>
    <row r="583" ht="13.8" customHeight="1" x14ac:dyDescent="0.25"/>
    <row r="584" ht="13.8" customHeight="1" x14ac:dyDescent="0.25"/>
    <row r="585" ht="13.8" customHeight="1" x14ac:dyDescent="0.25"/>
    <row r="586" ht="13.8" customHeight="1" x14ac:dyDescent="0.25"/>
    <row r="587" ht="13.8" customHeight="1" x14ac:dyDescent="0.25"/>
    <row r="588" ht="13.8" customHeight="1" x14ac:dyDescent="0.25"/>
    <row r="589" ht="13.8" customHeight="1" x14ac:dyDescent="0.25"/>
    <row r="590" ht="13.8" customHeight="1" x14ac:dyDescent="0.25"/>
    <row r="591" ht="13.8" customHeight="1" x14ac:dyDescent="0.25"/>
    <row r="592" ht="13.8" customHeight="1" x14ac:dyDescent="0.25"/>
    <row r="593" ht="13.8" customHeight="1" x14ac:dyDescent="0.25"/>
    <row r="594" ht="13.8" customHeight="1" x14ac:dyDescent="0.25"/>
    <row r="595" ht="13.8" customHeight="1" x14ac:dyDescent="0.25"/>
    <row r="596" ht="13.8" customHeight="1" x14ac:dyDescent="0.25"/>
    <row r="597" ht="13.8" customHeight="1" x14ac:dyDescent="0.25"/>
    <row r="598" ht="13.8" customHeight="1" x14ac:dyDescent="0.25"/>
    <row r="599" ht="13.8" customHeight="1" x14ac:dyDescent="0.25"/>
    <row r="600" ht="13.8" customHeight="1" x14ac:dyDescent="0.25"/>
    <row r="601" ht="13.8" customHeight="1" x14ac:dyDescent="0.25"/>
    <row r="602" ht="13.8" customHeight="1" x14ac:dyDescent="0.25"/>
    <row r="603" ht="13.8" customHeight="1" x14ac:dyDescent="0.25"/>
    <row r="604" ht="13.8" customHeight="1" x14ac:dyDescent="0.25"/>
    <row r="605" ht="13.8" customHeight="1" x14ac:dyDescent="0.25"/>
    <row r="606" ht="13.8" customHeight="1" x14ac:dyDescent="0.25"/>
    <row r="607" ht="13.8" customHeight="1" x14ac:dyDescent="0.25"/>
    <row r="608" ht="13.8" customHeight="1" x14ac:dyDescent="0.25"/>
    <row r="609" ht="13.8" customHeight="1" x14ac:dyDescent="0.25"/>
    <row r="610" ht="13.8" customHeight="1" x14ac:dyDescent="0.25"/>
    <row r="611" ht="13.8" customHeight="1" x14ac:dyDescent="0.25"/>
    <row r="612" ht="13.8" customHeight="1" x14ac:dyDescent="0.25"/>
    <row r="613" ht="13.8" customHeight="1" x14ac:dyDescent="0.25"/>
    <row r="614" ht="13.8" customHeight="1" x14ac:dyDescent="0.25"/>
    <row r="615" ht="13.8" customHeight="1" x14ac:dyDescent="0.25"/>
    <row r="616" ht="13.8" customHeight="1" x14ac:dyDescent="0.25"/>
    <row r="617" ht="13.8" customHeight="1" x14ac:dyDescent="0.25"/>
    <row r="618" ht="13.8" customHeight="1" x14ac:dyDescent="0.25"/>
    <row r="619" ht="13.8" customHeight="1" x14ac:dyDescent="0.25"/>
    <row r="620" ht="13.8" customHeight="1" x14ac:dyDescent="0.25"/>
    <row r="621" ht="13.8" customHeight="1" x14ac:dyDescent="0.25"/>
    <row r="622" ht="13.8" customHeight="1" x14ac:dyDescent="0.25"/>
    <row r="623" ht="13.8" customHeight="1" x14ac:dyDescent="0.25"/>
    <row r="624" ht="13.8" customHeight="1" x14ac:dyDescent="0.25"/>
    <row r="625" ht="13.8" customHeight="1" x14ac:dyDescent="0.25"/>
    <row r="626" ht="13.8" customHeight="1" x14ac:dyDescent="0.25"/>
    <row r="627" ht="13.8" customHeight="1" x14ac:dyDescent="0.25"/>
    <row r="628" ht="13.8" customHeight="1" x14ac:dyDescent="0.25"/>
    <row r="629" ht="13.8" customHeight="1" x14ac:dyDescent="0.25"/>
    <row r="630" ht="13.8" customHeight="1" x14ac:dyDescent="0.25"/>
    <row r="631" ht="13.8" customHeight="1" x14ac:dyDescent="0.25"/>
    <row r="632" ht="13.8" customHeight="1" x14ac:dyDescent="0.25"/>
    <row r="633" ht="13.8" customHeight="1" x14ac:dyDescent="0.25"/>
    <row r="634" ht="13.8" customHeight="1" x14ac:dyDescent="0.25"/>
    <row r="635" ht="13.8" customHeight="1" x14ac:dyDescent="0.25"/>
    <row r="636" ht="13.8" customHeight="1" x14ac:dyDescent="0.25"/>
    <row r="637" ht="13.8" customHeight="1" x14ac:dyDescent="0.25"/>
    <row r="638" ht="13.8" customHeight="1" x14ac:dyDescent="0.25"/>
    <row r="639" ht="13.8" customHeight="1" x14ac:dyDescent="0.25"/>
    <row r="640" ht="13.8" customHeight="1" x14ac:dyDescent="0.25"/>
    <row r="641" ht="13.8" customHeight="1" x14ac:dyDescent="0.25"/>
    <row r="642" ht="13.8" customHeight="1" x14ac:dyDescent="0.25"/>
    <row r="643" ht="13.8" customHeight="1" x14ac:dyDescent="0.25"/>
    <row r="644" ht="13.8" customHeight="1" x14ac:dyDescent="0.25"/>
    <row r="645" ht="13.8" customHeight="1" x14ac:dyDescent="0.25"/>
    <row r="646" ht="13.8" customHeight="1" x14ac:dyDescent="0.25"/>
    <row r="647" ht="13.8" customHeight="1" x14ac:dyDescent="0.25"/>
    <row r="648" ht="13.8" customHeight="1" x14ac:dyDescent="0.25"/>
    <row r="649" ht="13.8" customHeight="1" x14ac:dyDescent="0.25"/>
    <row r="650" ht="13.8" customHeight="1" x14ac:dyDescent="0.25"/>
    <row r="651" ht="13.8" customHeight="1" x14ac:dyDescent="0.25"/>
    <row r="652" ht="13.8" customHeight="1" x14ac:dyDescent="0.25"/>
    <row r="653" ht="13.8" customHeight="1" x14ac:dyDescent="0.25"/>
    <row r="654" ht="13.8" customHeight="1" x14ac:dyDescent="0.25"/>
    <row r="655" ht="13.8" customHeight="1" x14ac:dyDescent="0.25"/>
    <row r="656" ht="13.8" customHeight="1" x14ac:dyDescent="0.25"/>
    <row r="657" ht="13.8" customHeight="1" x14ac:dyDescent="0.25"/>
    <row r="658" ht="13.8" customHeight="1" x14ac:dyDescent="0.25"/>
    <row r="659" ht="13.8" customHeight="1" x14ac:dyDescent="0.25"/>
    <row r="660" ht="13.8" customHeight="1" x14ac:dyDescent="0.25"/>
    <row r="661" ht="13.8" customHeight="1" x14ac:dyDescent="0.25"/>
    <row r="662" ht="13.8" customHeight="1" x14ac:dyDescent="0.25"/>
    <row r="663" ht="13.8" customHeight="1" x14ac:dyDescent="0.25"/>
    <row r="664" ht="13.8" customHeight="1" x14ac:dyDescent="0.25"/>
    <row r="665" ht="13.8" customHeight="1" x14ac:dyDescent="0.25"/>
    <row r="666" ht="13.8" customHeight="1" x14ac:dyDescent="0.25"/>
    <row r="667" ht="13.8" customHeight="1" x14ac:dyDescent="0.25"/>
    <row r="668" ht="13.8" customHeight="1" x14ac:dyDescent="0.25"/>
    <row r="669" ht="13.8" customHeight="1" x14ac:dyDescent="0.25"/>
    <row r="670" ht="13.8" customHeight="1" x14ac:dyDescent="0.25"/>
    <row r="671" ht="13.8" customHeight="1" x14ac:dyDescent="0.25"/>
    <row r="672" ht="13.8" customHeight="1" x14ac:dyDescent="0.25"/>
    <row r="673" ht="13.8" customHeight="1" x14ac:dyDescent="0.25"/>
    <row r="674" ht="13.8" customHeight="1" x14ac:dyDescent="0.25"/>
    <row r="675" ht="13.8" customHeight="1" x14ac:dyDescent="0.25"/>
    <row r="676" ht="13.8" customHeight="1" x14ac:dyDescent="0.25"/>
    <row r="677" ht="13.8" customHeight="1" x14ac:dyDescent="0.25"/>
    <row r="678" ht="13.8" customHeight="1" x14ac:dyDescent="0.25"/>
    <row r="679" ht="13.8" customHeight="1" x14ac:dyDescent="0.25"/>
    <row r="680" ht="13.8" customHeight="1" x14ac:dyDescent="0.25"/>
    <row r="681" ht="13.8" customHeight="1" x14ac:dyDescent="0.25"/>
    <row r="682" ht="13.8" customHeight="1" x14ac:dyDescent="0.25"/>
    <row r="683" ht="13.8" customHeight="1" x14ac:dyDescent="0.25"/>
    <row r="684" ht="13.8" customHeight="1" x14ac:dyDescent="0.25"/>
    <row r="685" ht="13.8" customHeight="1" x14ac:dyDescent="0.25"/>
    <row r="686" ht="13.8" customHeight="1" x14ac:dyDescent="0.25"/>
    <row r="687" ht="13.8" customHeight="1" x14ac:dyDescent="0.25"/>
    <row r="688" ht="13.8" customHeight="1" x14ac:dyDescent="0.25"/>
    <row r="689" ht="13.8" customHeight="1" x14ac:dyDescent="0.25"/>
    <row r="690" ht="13.8" customHeight="1" x14ac:dyDescent="0.25"/>
    <row r="691" ht="13.8" customHeight="1" x14ac:dyDescent="0.25"/>
    <row r="692" ht="13.8" customHeight="1" x14ac:dyDescent="0.25"/>
    <row r="693" ht="13.8" customHeight="1" x14ac:dyDescent="0.25"/>
    <row r="694" ht="13.8" customHeight="1" x14ac:dyDescent="0.25"/>
    <row r="695" ht="13.8" customHeight="1" x14ac:dyDescent="0.25"/>
    <row r="696" ht="13.8" customHeight="1" x14ac:dyDescent="0.25"/>
    <row r="697" ht="13.8" customHeight="1" x14ac:dyDescent="0.25"/>
    <row r="698" ht="13.8" customHeight="1" x14ac:dyDescent="0.25"/>
    <row r="699" ht="13.8" customHeight="1" x14ac:dyDescent="0.25"/>
    <row r="700" ht="13.8" customHeight="1" x14ac:dyDescent="0.25"/>
    <row r="701" ht="13.8" customHeight="1" x14ac:dyDescent="0.25"/>
    <row r="702" ht="13.8" customHeight="1" x14ac:dyDescent="0.25"/>
    <row r="703" ht="13.8" customHeight="1" x14ac:dyDescent="0.25"/>
    <row r="704" ht="13.8" customHeight="1" x14ac:dyDescent="0.25"/>
    <row r="705" ht="13.8" customHeight="1" x14ac:dyDescent="0.25"/>
    <row r="706" ht="13.8" customHeight="1" x14ac:dyDescent="0.25"/>
    <row r="707" ht="13.8" customHeight="1" x14ac:dyDescent="0.25"/>
    <row r="708" ht="13.8" customHeight="1" x14ac:dyDescent="0.25"/>
    <row r="709" ht="13.8" customHeight="1" x14ac:dyDescent="0.25"/>
    <row r="710" ht="13.8" customHeight="1" x14ac:dyDescent="0.25"/>
    <row r="711" ht="13.8" customHeight="1" x14ac:dyDescent="0.25"/>
    <row r="712" ht="13.8" customHeight="1" x14ac:dyDescent="0.25"/>
    <row r="713" ht="13.8" customHeight="1" x14ac:dyDescent="0.25"/>
    <row r="714" ht="13.8" customHeight="1" x14ac:dyDescent="0.25"/>
    <row r="715" ht="13.8" customHeight="1" x14ac:dyDescent="0.25"/>
    <row r="716" ht="13.8" customHeight="1" x14ac:dyDescent="0.25"/>
    <row r="717" ht="13.8" customHeight="1" x14ac:dyDescent="0.25"/>
    <row r="718" ht="13.8" customHeight="1" x14ac:dyDescent="0.25"/>
    <row r="719" ht="13.8" customHeight="1" x14ac:dyDescent="0.25"/>
    <row r="720" ht="13.8" customHeight="1" x14ac:dyDescent="0.25"/>
    <row r="721" ht="13.8" customHeight="1" x14ac:dyDescent="0.25"/>
    <row r="722" ht="13.8" customHeight="1" x14ac:dyDescent="0.25"/>
    <row r="723" ht="13.8" customHeight="1" x14ac:dyDescent="0.25"/>
    <row r="724" ht="13.8" customHeight="1" x14ac:dyDescent="0.25"/>
    <row r="725" ht="13.8" customHeight="1" x14ac:dyDescent="0.25"/>
    <row r="726" ht="13.8" customHeight="1" x14ac:dyDescent="0.25"/>
    <row r="727" ht="13.8" customHeight="1" x14ac:dyDescent="0.25"/>
    <row r="728" ht="13.8" customHeight="1" x14ac:dyDescent="0.25"/>
    <row r="729" ht="13.8" customHeight="1" x14ac:dyDescent="0.25"/>
    <row r="730" ht="13.8" customHeight="1" x14ac:dyDescent="0.25"/>
    <row r="731" ht="13.8" customHeight="1" x14ac:dyDescent="0.25"/>
    <row r="732" ht="13.8" customHeight="1" x14ac:dyDescent="0.25"/>
    <row r="733" ht="13.8" customHeight="1" x14ac:dyDescent="0.25"/>
    <row r="734" ht="13.8" customHeight="1" x14ac:dyDescent="0.25"/>
    <row r="735" ht="13.8" customHeight="1" x14ac:dyDescent="0.25"/>
    <row r="736" ht="13.8" customHeight="1" x14ac:dyDescent="0.25"/>
    <row r="737" ht="13.8" customHeight="1" x14ac:dyDescent="0.25"/>
    <row r="738" ht="13.8" customHeight="1" x14ac:dyDescent="0.25"/>
    <row r="739" ht="13.8" customHeight="1" x14ac:dyDescent="0.25"/>
    <row r="740" ht="13.8" customHeight="1" x14ac:dyDescent="0.25"/>
    <row r="741" ht="13.8" customHeight="1" x14ac:dyDescent="0.25"/>
    <row r="742" ht="13.8" customHeight="1" x14ac:dyDescent="0.25"/>
    <row r="743" ht="13.8" customHeight="1" x14ac:dyDescent="0.25"/>
    <row r="744" ht="13.8" customHeight="1" x14ac:dyDescent="0.25"/>
    <row r="745" ht="13.8" customHeight="1" x14ac:dyDescent="0.25"/>
    <row r="746" ht="13.8" customHeight="1" x14ac:dyDescent="0.25"/>
    <row r="747" ht="13.8" customHeight="1" x14ac:dyDescent="0.25"/>
    <row r="748" ht="13.8" customHeight="1" x14ac:dyDescent="0.25"/>
    <row r="749" ht="13.8" customHeight="1" x14ac:dyDescent="0.25"/>
    <row r="750" ht="13.8" customHeight="1" x14ac:dyDescent="0.25"/>
    <row r="751" ht="13.8" customHeight="1" x14ac:dyDescent="0.25"/>
    <row r="752" ht="13.8" customHeight="1" x14ac:dyDescent="0.25"/>
    <row r="753" ht="13.8" customHeight="1" x14ac:dyDescent="0.25"/>
    <row r="754" ht="13.8" customHeight="1" x14ac:dyDescent="0.25"/>
    <row r="755" ht="13.8" customHeight="1" x14ac:dyDescent="0.25"/>
    <row r="756" ht="13.8" customHeight="1" x14ac:dyDescent="0.25"/>
    <row r="757" ht="13.8" customHeight="1" x14ac:dyDescent="0.25"/>
    <row r="758" ht="13.8" customHeight="1" x14ac:dyDescent="0.25"/>
    <row r="759" ht="13.8" customHeight="1" x14ac:dyDescent="0.25"/>
    <row r="760" ht="13.8" customHeight="1" x14ac:dyDescent="0.25"/>
    <row r="761" ht="13.8" customHeight="1" x14ac:dyDescent="0.25"/>
    <row r="762" ht="13.8" customHeight="1" x14ac:dyDescent="0.25"/>
    <row r="763" ht="13.8" customHeight="1" x14ac:dyDescent="0.25"/>
    <row r="764" ht="13.8" customHeight="1" x14ac:dyDescent="0.25"/>
    <row r="765" ht="13.8" customHeight="1" x14ac:dyDescent="0.25"/>
    <row r="766" ht="13.8" customHeight="1" x14ac:dyDescent="0.25"/>
    <row r="767" ht="13.8" customHeight="1" x14ac:dyDescent="0.25"/>
    <row r="768" ht="13.8" customHeight="1" x14ac:dyDescent="0.25"/>
    <row r="769" ht="13.8" customHeight="1" x14ac:dyDescent="0.25"/>
    <row r="770" ht="13.8" customHeight="1" x14ac:dyDescent="0.25"/>
    <row r="771" ht="13.8" customHeight="1" x14ac:dyDescent="0.25"/>
    <row r="772" ht="13.8" customHeight="1" x14ac:dyDescent="0.25"/>
    <row r="773" ht="13.8" customHeight="1" x14ac:dyDescent="0.25"/>
    <row r="774" ht="13.8" customHeight="1" x14ac:dyDescent="0.25"/>
    <row r="775" ht="13.8" customHeight="1" x14ac:dyDescent="0.25"/>
    <row r="776" ht="13.8" customHeight="1" x14ac:dyDescent="0.25"/>
    <row r="777" ht="13.8" customHeight="1" x14ac:dyDescent="0.25"/>
    <row r="778" ht="13.8" customHeight="1" x14ac:dyDescent="0.25"/>
    <row r="779" ht="13.8" customHeight="1" x14ac:dyDescent="0.25"/>
    <row r="780" ht="13.8" customHeight="1" x14ac:dyDescent="0.25"/>
    <row r="781" ht="13.8" customHeight="1" x14ac:dyDescent="0.25"/>
    <row r="782" ht="13.8" customHeight="1" x14ac:dyDescent="0.25"/>
    <row r="783" ht="13.8" customHeight="1" x14ac:dyDescent="0.25"/>
    <row r="784" ht="13.8" customHeight="1" x14ac:dyDescent="0.25"/>
    <row r="785" ht="13.8" customHeight="1" x14ac:dyDescent="0.25"/>
    <row r="786" ht="13.8" customHeight="1" x14ac:dyDescent="0.25"/>
    <row r="787" ht="13.8" customHeight="1" x14ac:dyDescent="0.25"/>
    <row r="788" ht="13.8" customHeight="1" x14ac:dyDescent="0.25"/>
    <row r="789" ht="13.8" customHeight="1" x14ac:dyDescent="0.25"/>
    <row r="790" ht="13.8" customHeight="1" x14ac:dyDescent="0.25"/>
    <row r="791" ht="13.8" customHeight="1" x14ac:dyDescent="0.25"/>
    <row r="792" ht="13.8" customHeight="1" x14ac:dyDescent="0.25"/>
    <row r="793" ht="13.8" customHeight="1" x14ac:dyDescent="0.25"/>
    <row r="794" ht="13.8" customHeight="1" x14ac:dyDescent="0.25"/>
    <row r="795" ht="13.8" customHeight="1" x14ac:dyDescent="0.25"/>
    <row r="796" ht="13.8" customHeight="1" x14ac:dyDescent="0.25"/>
    <row r="797" ht="13.8" customHeight="1" x14ac:dyDescent="0.25"/>
    <row r="798" ht="13.8" customHeight="1" x14ac:dyDescent="0.25"/>
    <row r="799" ht="13.8" customHeight="1" x14ac:dyDescent="0.25"/>
    <row r="800" ht="13.8" customHeight="1" x14ac:dyDescent="0.25"/>
    <row r="801" ht="13.8" customHeight="1" x14ac:dyDescent="0.25"/>
    <row r="802" ht="13.8" customHeight="1" x14ac:dyDescent="0.25"/>
    <row r="803" ht="13.8" customHeight="1" x14ac:dyDescent="0.25"/>
    <row r="804" ht="13.8" customHeight="1" x14ac:dyDescent="0.25"/>
    <row r="805" ht="13.8" customHeight="1" x14ac:dyDescent="0.25"/>
    <row r="806" ht="13.8" customHeight="1" x14ac:dyDescent="0.25"/>
    <row r="807" ht="13.8" customHeight="1" x14ac:dyDescent="0.25"/>
    <row r="808" ht="13.8" customHeight="1" x14ac:dyDescent="0.25"/>
    <row r="809" ht="13.8" customHeight="1" x14ac:dyDescent="0.25"/>
    <row r="810" ht="13.8" customHeight="1" x14ac:dyDescent="0.25"/>
    <row r="811" ht="13.8" customHeight="1" x14ac:dyDescent="0.25"/>
    <row r="812" ht="13.8" customHeight="1" x14ac:dyDescent="0.25"/>
    <row r="813" ht="13.8" customHeight="1" x14ac:dyDescent="0.25"/>
    <row r="814" ht="13.8" customHeight="1" x14ac:dyDescent="0.25"/>
    <row r="815" ht="13.8" customHeight="1" x14ac:dyDescent="0.25"/>
    <row r="816" ht="13.8" customHeight="1" x14ac:dyDescent="0.25"/>
    <row r="817" ht="13.8" customHeight="1" x14ac:dyDescent="0.25"/>
    <row r="818" ht="13.8" customHeight="1" x14ac:dyDescent="0.25"/>
    <row r="819" ht="13.8" customHeight="1" x14ac:dyDescent="0.25"/>
    <row r="820" ht="13.8" customHeight="1" x14ac:dyDescent="0.25"/>
    <row r="821" ht="13.8" customHeight="1" x14ac:dyDescent="0.25"/>
    <row r="822" ht="13.8" customHeight="1" x14ac:dyDescent="0.25"/>
    <row r="823" ht="13.8" customHeight="1" x14ac:dyDescent="0.25"/>
    <row r="824" ht="13.8" customHeight="1" x14ac:dyDescent="0.25"/>
    <row r="825" ht="13.8" customHeight="1" x14ac:dyDescent="0.25"/>
    <row r="826" ht="13.8" customHeight="1" x14ac:dyDescent="0.25"/>
    <row r="827" ht="13.8" customHeight="1" x14ac:dyDescent="0.25"/>
    <row r="828" ht="13.8" customHeight="1" x14ac:dyDescent="0.25"/>
    <row r="829" ht="13.8" customHeight="1" x14ac:dyDescent="0.25"/>
    <row r="830" ht="13.8" customHeight="1" x14ac:dyDescent="0.25"/>
    <row r="831" ht="13.8" customHeight="1" x14ac:dyDescent="0.25"/>
    <row r="832" ht="13.8" customHeight="1" x14ac:dyDescent="0.25"/>
    <row r="833" ht="13.8" customHeight="1" x14ac:dyDescent="0.25"/>
    <row r="834" ht="13.8" customHeight="1" x14ac:dyDescent="0.25"/>
    <row r="835" ht="13.8" customHeight="1" x14ac:dyDescent="0.25"/>
    <row r="836" ht="13.8" customHeight="1" x14ac:dyDescent="0.25"/>
    <row r="837" ht="13.8" customHeight="1" x14ac:dyDescent="0.25"/>
    <row r="838" ht="13.8" customHeight="1" x14ac:dyDescent="0.25"/>
    <row r="839" ht="13.8" customHeight="1" x14ac:dyDescent="0.25"/>
    <row r="840" ht="13.8" customHeight="1" x14ac:dyDescent="0.25"/>
    <row r="841" ht="13.8" customHeight="1" x14ac:dyDescent="0.25"/>
    <row r="842" ht="13.8" customHeight="1" x14ac:dyDescent="0.25"/>
    <row r="843" ht="13.8" customHeight="1" x14ac:dyDescent="0.25"/>
    <row r="844" ht="13.8" customHeight="1" x14ac:dyDescent="0.25"/>
    <row r="845" ht="13.8" customHeight="1" x14ac:dyDescent="0.25"/>
    <row r="846" ht="13.8" customHeight="1" x14ac:dyDescent="0.25"/>
    <row r="847" ht="13.8" customHeight="1" x14ac:dyDescent="0.25"/>
    <row r="848" ht="13.8" customHeight="1" x14ac:dyDescent="0.25"/>
    <row r="849" ht="13.8" customHeight="1" x14ac:dyDescent="0.25"/>
    <row r="850" ht="13.8" customHeight="1" x14ac:dyDescent="0.25"/>
    <row r="851" ht="13.8" customHeight="1" x14ac:dyDescent="0.25"/>
    <row r="852" ht="13.8" customHeight="1" x14ac:dyDescent="0.25"/>
    <row r="853" ht="13.8" customHeight="1" x14ac:dyDescent="0.25"/>
    <row r="854" ht="13.8" customHeight="1" x14ac:dyDescent="0.25"/>
    <row r="855" ht="13.8" customHeight="1" x14ac:dyDescent="0.25"/>
    <row r="856" ht="13.8" customHeight="1" x14ac:dyDescent="0.25"/>
    <row r="857" ht="13.8" customHeight="1" x14ac:dyDescent="0.25"/>
    <row r="858" ht="13.8" customHeight="1" x14ac:dyDescent="0.25"/>
    <row r="859" ht="13.8" customHeight="1" x14ac:dyDescent="0.25"/>
    <row r="860" ht="13.8" customHeight="1" x14ac:dyDescent="0.25"/>
    <row r="861" ht="13.8" customHeight="1" x14ac:dyDescent="0.25"/>
    <row r="862" ht="13.8" customHeight="1" x14ac:dyDescent="0.25"/>
    <row r="863" ht="13.8" customHeight="1" x14ac:dyDescent="0.25"/>
    <row r="864" ht="13.8" customHeight="1" x14ac:dyDescent="0.25"/>
    <row r="865" ht="13.8" customHeight="1" x14ac:dyDescent="0.25"/>
    <row r="866" ht="13.8" customHeight="1" x14ac:dyDescent="0.25"/>
    <row r="867" ht="13.8" customHeight="1" x14ac:dyDescent="0.25"/>
    <row r="868" ht="13.8" customHeight="1" x14ac:dyDescent="0.25"/>
    <row r="869" ht="13.8" customHeight="1" x14ac:dyDescent="0.25"/>
    <row r="870" ht="13.8" customHeight="1" x14ac:dyDescent="0.25"/>
    <row r="871" ht="13.8" customHeight="1" x14ac:dyDescent="0.25"/>
    <row r="872" ht="13.8" customHeight="1" x14ac:dyDescent="0.25"/>
    <row r="873" ht="13.8" customHeight="1" x14ac:dyDescent="0.25"/>
    <row r="874" ht="13.8" customHeight="1" x14ac:dyDescent="0.25"/>
    <row r="875" ht="13.8" customHeight="1" x14ac:dyDescent="0.25"/>
    <row r="876" ht="13.8" customHeight="1" x14ac:dyDescent="0.25"/>
    <row r="877" ht="13.8" customHeight="1" x14ac:dyDescent="0.25"/>
    <row r="878" ht="13.8" customHeight="1" x14ac:dyDescent="0.25"/>
    <row r="879" ht="13.8" customHeight="1" x14ac:dyDescent="0.25"/>
    <row r="880" ht="13.8" customHeight="1" x14ac:dyDescent="0.25"/>
    <row r="881" ht="13.8" customHeight="1" x14ac:dyDescent="0.25"/>
    <row r="882" ht="13.8" customHeight="1" x14ac:dyDescent="0.25"/>
    <row r="883" ht="13.8" customHeight="1" x14ac:dyDescent="0.25"/>
    <row r="884" ht="13.8" customHeight="1" x14ac:dyDescent="0.25"/>
    <row r="885" ht="13.8" customHeight="1" x14ac:dyDescent="0.25"/>
    <row r="886" ht="13.8" customHeight="1" x14ac:dyDescent="0.25"/>
    <row r="887" ht="13.8" customHeight="1" x14ac:dyDescent="0.25"/>
    <row r="888" ht="13.8" customHeight="1" x14ac:dyDescent="0.25"/>
    <row r="889" ht="13.8" customHeight="1" x14ac:dyDescent="0.25"/>
    <row r="890" ht="13.8" customHeight="1" x14ac:dyDescent="0.25"/>
    <row r="891" ht="13.8" customHeight="1" x14ac:dyDescent="0.25"/>
    <row r="892" ht="13.8" customHeight="1" x14ac:dyDescent="0.25"/>
    <row r="893" ht="13.8" customHeight="1" x14ac:dyDescent="0.25"/>
    <row r="894" ht="13.8" customHeight="1" x14ac:dyDescent="0.25"/>
    <row r="895" ht="13.8" customHeight="1" x14ac:dyDescent="0.25"/>
    <row r="896" ht="13.8" customHeight="1" x14ac:dyDescent="0.25"/>
    <row r="897" ht="13.8" customHeight="1" x14ac:dyDescent="0.25"/>
    <row r="898" ht="13.8" customHeight="1" x14ac:dyDescent="0.25"/>
    <row r="899" ht="13.8" customHeight="1" x14ac:dyDescent="0.25"/>
    <row r="900" ht="13.8" customHeight="1" x14ac:dyDescent="0.25"/>
    <row r="901" ht="13.8" customHeight="1" x14ac:dyDescent="0.25"/>
    <row r="902" ht="13.8" customHeight="1" x14ac:dyDescent="0.25"/>
    <row r="903" ht="13.8" customHeight="1" x14ac:dyDescent="0.25"/>
    <row r="904" ht="13.8" customHeight="1" x14ac:dyDescent="0.25"/>
    <row r="905" ht="13.8" customHeight="1" x14ac:dyDescent="0.25"/>
    <row r="906" ht="13.8" customHeight="1" x14ac:dyDescent="0.25"/>
    <row r="907" ht="13.8" customHeight="1" x14ac:dyDescent="0.25"/>
    <row r="908" ht="13.8" customHeight="1" x14ac:dyDescent="0.25"/>
    <row r="909" ht="13.8" customHeight="1" x14ac:dyDescent="0.25"/>
    <row r="910" ht="13.8" customHeight="1" x14ac:dyDescent="0.25"/>
    <row r="911" ht="13.8" customHeight="1" x14ac:dyDescent="0.25"/>
    <row r="912" ht="13.8" customHeight="1" x14ac:dyDescent="0.25"/>
    <row r="913" ht="13.8" customHeight="1" x14ac:dyDescent="0.25"/>
    <row r="914" ht="13.8" customHeight="1" x14ac:dyDescent="0.25"/>
    <row r="915" ht="13.8" customHeight="1" x14ac:dyDescent="0.25"/>
    <row r="916" ht="13.8" customHeight="1" x14ac:dyDescent="0.25"/>
    <row r="917" ht="13.8" customHeight="1" x14ac:dyDescent="0.25"/>
    <row r="918" ht="13.8" customHeight="1" x14ac:dyDescent="0.25"/>
    <row r="919" ht="13.8" customHeight="1" x14ac:dyDescent="0.25"/>
    <row r="920" ht="13.8" customHeight="1" x14ac:dyDescent="0.25"/>
    <row r="921" ht="13.8" customHeight="1" x14ac:dyDescent="0.25"/>
    <row r="922" ht="13.8" customHeight="1" x14ac:dyDescent="0.25"/>
    <row r="923" ht="13.8" customHeight="1" x14ac:dyDescent="0.25"/>
    <row r="924" ht="13.8" customHeight="1" x14ac:dyDescent="0.25"/>
    <row r="925" ht="13.8" customHeight="1" x14ac:dyDescent="0.25"/>
    <row r="926" ht="13.8" customHeight="1" x14ac:dyDescent="0.25"/>
    <row r="927" ht="13.8" customHeight="1" x14ac:dyDescent="0.25"/>
    <row r="928" ht="13.8" customHeight="1" x14ac:dyDescent="0.25"/>
    <row r="929" ht="13.8" customHeight="1" x14ac:dyDescent="0.25"/>
    <row r="930" ht="13.8" customHeight="1" x14ac:dyDescent="0.25"/>
    <row r="931" ht="13.8" customHeight="1" x14ac:dyDescent="0.25"/>
    <row r="932" ht="13.8" customHeight="1" x14ac:dyDescent="0.25"/>
    <row r="933" ht="13.8" customHeight="1" x14ac:dyDescent="0.25"/>
    <row r="934" ht="13.8" customHeight="1" x14ac:dyDescent="0.25"/>
    <row r="935" ht="13.8" customHeight="1" x14ac:dyDescent="0.25"/>
    <row r="936" ht="13.8" customHeight="1" x14ac:dyDescent="0.25"/>
    <row r="937" ht="13.8" customHeight="1" x14ac:dyDescent="0.25"/>
    <row r="938" ht="13.8" customHeight="1" x14ac:dyDescent="0.25"/>
    <row r="939" ht="13.8" customHeight="1" x14ac:dyDescent="0.25"/>
    <row r="940" ht="13.8" customHeight="1" x14ac:dyDescent="0.25"/>
    <row r="941" ht="13.8" customHeight="1" x14ac:dyDescent="0.25"/>
    <row r="942" ht="13.8" customHeight="1" x14ac:dyDescent="0.25"/>
    <row r="943" ht="13.8" customHeight="1" x14ac:dyDescent="0.25"/>
    <row r="944" ht="13.8" customHeight="1" x14ac:dyDescent="0.25"/>
    <row r="945" ht="13.8" customHeight="1" x14ac:dyDescent="0.25"/>
    <row r="946" ht="13.8" customHeight="1" x14ac:dyDescent="0.25"/>
    <row r="947" ht="13.8" customHeight="1" x14ac:dyDescent="0.25"/>
    <row r="948" ht="13.8" customHeight="1" x14ac:dyDescent="0.25"/>
    <row r="949" ht="13.8" customHeight="1" x14ac:dyDescent="0.25"/>
    <row r="950" ht="13.8" customHeight="1" x14ac:dyDescent="0.25"/>
    <row r="951" ht="13.8" customHeight="1" x14ac:dyDescent="0.25"/>
    <row r="952" ht="13.8" customHeight="1" x14ac:dyDescent="0.25"/>
    <row r="953" ht="13.8" customHeight="1" x14ac:dyDescent="0.25"/>
    <row r="954" ht="13.8" customHeight="1" x14ac:dyDescent="0.25"/>
    <row r="955" ht="13.8" customHeight="1" x14ac:dyDescent="0.25"/>
    <row r="956" ht="13.8" customHeight="1" x14ac:dyDescent="0.25"/>
    <row r="957" ht="13.8" customHeight="1" x14ac:dyDescent="0.25"/>
    <row r="958" ht="13.8" customHeight="1" x14ac:dyDescent="0.25"/>
    <row r="959" ht="13.8" customHeight="1" x14ac:dyDescent="0.25"/>
    <row r="960" ht="13.8" customHeight="1" x14ac:dyDescent="0.25"/>
    <row r="961" ht="13.8" customHeight="1" x14ac:dyDescent="0.25"/>
    <row r="962" ht="13.8" customHeight="1" x14ac:dyDescent="0.25"/>
    <row r="963" ht="13.8" customHeight="1" x14ac:dyDescent="0.25"/>
    <row r="964" ht="13.8" customHeight="1" x14ac:dyDescent="0.25"/>
    <row r="965" ht="13.8" customHeight="1" x14ac:dyDescent="0.25"/>
    <row r="966" ht="13.8" customHeight="1" x14ac:dyDescent="0.25"/>
    <row r="967" ht="13.8" customHeight="1" x14ac:dyDescent="0.25"/>
    <row r="968" ht="13.8" customHeight="1" x14ac:dyDescent="0.25"/>
    <row r="969" ht="13.8" customHeight="1" x14ac:dyDescent="0.25"/>
    <row r="970" ht="13.8" customHeight="1" x14ac:dyDescent="0.25"/>
    <row r="971" ht="13.8" customHeight="1" x14ac:dyDescent="0.25"/>
    <row r="972" ht="13.8" customHeight="1" x14ac:dyDescent="0.25"/>
    <row r="973" ht="13.8" customHeight="1" x14ac:dyDescent="0.25"/>
    <row r="974" ht="13.8" customHeight="1" x14ac:dyDescent="0.25"/>
    <row r="975" ht="13.8" customHeight="1" x14ac:dyDescent="0.25"/>
    <row r="976" ht="13.8" customHeight="1" x14ac:dyDescent="0.25"/>
    <row r="977" ht="13.8" customHeight="1" x14ac:dyDescent="0.25"/>
    <row r="978" ht="13.8" customHeight="1" x14ac:dyDescent="0.25"/>
    <row r="979" ht="13.8" customHeight="1" x14ac:dyDescent="0.25"/>
    <row r="980" ht="13.8" customHeight="1" x14ac:dyDescent="0.25"/>
    <row r="981" ht="13.8" customHeight="1" x14ac:dyDescent="0.25"/>
    <row r="982" ht="13.8" customHeight="1" x14ac:dyDescent="0.25"/>
    <row r="983" ht="13.8" customHeight="1" x14ac:dyDescent="0.25"/>
    <row r="984" ht="13.8" customHeight="1" x14ac:dyDescent="0.25"/>
    <row r="985" ht="13.8" customHeight="1" x14ac:dyDescent="0.25"/>
    <row r="986" ht="13.8" customHeight="1" x14ac:dyDescent="0.25"/>
    <row r="987" ht="13.8" customHeight="1" x14ac:dyDescent="0.25"/>
    <row r="988" ht="13.8" customHeight="1" x14ac:dyDescent="0.25"/>
    <row r="989" ht="13.8" customHeight="1" x14ac:dyDescent="0.25"/>
    <row r="990" ht="13.8" customHeight="1" x14ac:dyDescent="0.25"/>
    <row r="991" ht="13.8" customHeight="1" x14ac:dyDescent="0.25"/>
    <row r="992" ht="13.8" customHeight="1" x14ac:dyDescent="0.25"/>
    <row r="993" ht="13.8" customHeight="1" x14ac:dyDescent="0.25"/>
    <row r="994" ht="13.8" customHeight="1" x14ac:dyDescent="0.25"/>
    <row r="995" ht="13.8" customHeight="1" x14ac:dyDescent="0.25"/>
    <row r="996" ht="13.8" customHeight="1" x14ac:dyDescent="0.25"/>
    <row r="997" ht="13.8" customHeight="1" x14ac:dyDescent="0.25"/>
    <row r="998" ht="13.8" customHeight="1" x14ac:dyDescent="0.25"/>
    <row r="999" ht="13.8" customHeight="1" x14ac:dyDescent="0.25"/>
    <row r="1000" ht="13.8" customHeight="1" x14ac:dyDescent="0.25"/>
    <row r="1001" ht="13.8" customHeight="1" x14ac:dyDescent="0.25"/>
    <row r="1002" ht="13.8" customHeight="1" x14ac:dyDescent="0.25"/>
    <row r="1003" ht="13.8" customHeight="1" x14ac:dyDescent="0.25"/>
    <row r="1004" ht="13.8" customHeight="1" x14ac:dyDescent="0.25"/>
    <row r="1005" ht="13.8" customHeight="1" x14ac:dyDescent="0.25"/>
    <row r="1006" ht="13.8" customHeight="1" x14ac:dyDescent="0.25"/>
    <row r="1007" ht="13.8" customHeight="1" x14ac:dyDescent="0.25"/>
    <row r="1008" ht="13.8" customHeight="1" x14ac:dyDescent="0.25"/>
    <row r="1009" ht="13.8" customHeight="1" x14ac:dyDescent="0.25"/>
    <row r="1010" ht="13.8" customHeight="1" x14ac:dyDescent="0.25"/>
    <row r="1011" ht="13.8" customHeight="1" x14ac:dyDescent="0.25"/>
    <row r="1012" ht="13.8" customHeight="1" x14ac:dyDescent="0.25"/>
    <row r="1013" ht="13.8" customHeight="1" x14ac:dyDescent="0.25"/>
    <row r="1014" ht="13.8" customHeight="1" x14ac:dyDescent="0.25"/>
    <row r="1015" ht="13.8" customHeight="1" x14ac:dyDescent="0.25"/>
    <row r="1016" ht="13.8" customHeight="1" x14ac:dyDescent="0.25"/>
    <row r="1017" ht="13.8" customHeight="1" x14ac:dyDescent="0.25"/>
    <row r="1018" ht="13.8" customHeight="1" x14ac:dyDescent="0.25"/>
    <row r="1019" ht="13.8" customHeight="1" x14ac:dyDescent="0.25"/>
    <row r="1020" ht="13.8" customHeight="1" x14ac:dyDescent="0.25"/>
    <row r="1021" ht="13.8" customHeight="1" x14ac:dyDescent="0.25"/>
  </sheetData>
  <mergeCells count="36">
    <mergeCell ref="Q60:Y60"/>
    <mergeCell ref="R63:S63"/>
    <mergeCell ref="V63:W63"/>
    <mergeCell ref="Z63:AA63"/>
    <mergeCell ref="AD63:AE63"/>
    <mergeCell ref="R65:S65"/>
    <mergeCell ref="L66:O101"/>
    <mergeCell ref="R66:S66"/>
    <mergeCell ref="V66:W66"/>
    <mergeCell ref="Z66:AA66"/>
    <mergeCell ref="AD66:AE66"/>
    <mergeCell ref="R77:S77"/>
    <mergeCell ref="R78:S78"/>
    <mergeCell ref="V78:W78"/>
    <mergeCell ref="Z78:AA78"/>
    <mergeCell ref="AD78:AE78"/>
    <mergeCell ref="R89:S89"/>
    <mergeCell ref="R90:S90"/>
    <mergeCell ref="V90:W90"/>
    <mergeCell ref="Z90:AA90"/>
    <mergeCell ref="AD90:AE90"/>
    <mergeCell ref="R101:S101"/>
    <mergeCell ref="R102:S102"/>
    <mergeCell ref="V102:W102"/>
    <mergeCell ref="Z102:AA102"/>
    <mergeCell ref="AD102:AE102"/>
    <mergeCell ref="R113:S113"/>
    <mergeCell ref="R114:S114"/>
    <mergeCell ref="V114:W114"/>
    <mergeCell ref="Z114:AA114"/>
    <mergeCell ref="AD114:AE114"/>
    <mergeCell ref="R125:S125"/>
    <mergeCell ref="R126:S126"/>
    <mergeCell ref="V126:W126"/>
    <mergeCell ref="Z126:AA126"/>
    <mergeCell ref="AD126:AE126"/>
  </mergeCells>
  <conditionalFormatting sqref="C63 D63:F68 C65:C68 G72:H77">
    <cfRule type="containsText" dxfId="0" priority="1">
      <formula>NOT(ISERROR(SEARCH(("[Enter"),(C63))))</formula>
    </cfRule>
  </conditionalFormatting>
  <conditionalFormatting sqref="C63">
    <cfRule type="containsText" dxfId="1" priority="2">
      <formula>NOT(ISERROR(SEARCH(("[Select from list '=&gt;]"),(C63))))</formula>
    </cfRule>
    <cfRule type="containsText" dxfId="2" priority="3">
      <formula>NOT(ISERROR(SEARCH(("[Select from drop down '==&gt;]"),(C63))))</formula>
    </cfRule>
  </conditionalFormatting>
  <pageMargins left="0.7" right="0.7" top="0.75" bottom="0.75" header="0" footer="0"/>
  <pageSetup orientation="landscape" horizontalDpi="4294967295" verticalDpi="4294967295" scale="100" fitToWidth="1" fitToHeight="1" firstPageNumber="1" useFirstPageNumber="1" copies="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Z1025"/>
  <sheetViews>
    <sheetView workbookViewId="0" showGridLines="0" zoomScale="100" zoomScaleNormal="100">
      <selection activeCell="B38" sqref="B38"/>
    </sheetView>
  </sheetViews>
  <sheetFormatPr defaultRowHeight="15" outlineLevelRow="0" outlineLevelCol="0" x14ac:dyDescent="0" defaultColWidth="14.44140625"/>
  <cols>
    <col min="1" max="1" width="3.109375" customWidth="1"/>
    <col min="2" max="2" width="25.88671875" customWidth="1"/>
    <col min="3" max="3" width="7.88671875" customWidth="1"/>
    <col min="4" max="9" width="11.44140625" customWidth="1"/>
    <col min="10" max="12" width="11" customWidth="1"/>
    <col min="13" max="13" width="11.5546875" customWidth="1"/>
    <col min="14" max="14" width="8.5546875" customWidth="1"/>
    <col min="15" max="16" width="8.88671875" customWidth="1"/>
    <col min="17" max="17" width="34.33203125" customWidth="1"/>
    <col min="18" max="18" width="12.109375" customWidth="1"/>
    <col min="19" max="19" width="12.44140625" customWidth="1"/>
    <col min="20" max="20" width="13.109375" customWidth="1"/>
    <col min="21" max="21" width="8.88671875" customWidth="1"/>
    <col min="22" max="22" width="15.109375" customWidth="1"/>
    <col min="23" max="23" width="13.88671875" customWidth="1"/>
    <col min="24" max="24" width="17.88671875" customWidth="1"/>
    <col min="25" max="25" width="8.88671875" customWidth="1"/>
  </cols>
  <sheetData>
    <row r="1" ht="14.25" customHeight="1" spans="1:26" x14ac:dyDescent="0.25">
      <c r="A1" s="473"/>
      <c r="B1" s="473"/>
      <c r="C1" s="620"/>
      <c r="D1" s="621"/>
      <c r="E1" s="621"/>
      <c r="F1" s="621"/>
      <c r="G1" s="621"/>
      <c r="H1" s="621"/>
      <c r="I1" s="621"/>
      <c r="J1" s="621"/>
      <c r="K1" s="621"/>
      <c r="L1" s="621"/>
      <c r="M1" s="621"/>
      <c r="N1" s="621"/>
      <c r="O1" s="473"/>
      <c r="P1" s="473"/>
      <c r="Q1" s="473"/>
      <c r="R1" s="473"/>
      <c r="S1" s="473"/>
      <c r="T1" s="473"/>
      <c r="U1" s="473"/>
      <c r="V1" s="473"/>
      <c r="W1" s="473"/>
      <c r="X1" s="473"/>
      <c r="Y1" s="473"/>
      <c r="Z1" s="201"/>
    </row>
    <row r="2" ht="14.25" customHeight="1" spans="1:26" x14ac:dyDescent="0.25">
      <c r="A2" s="473"/>
      <c r="B2" s="561" t="s">
        <v>957</v>
      </c>
      <c r="C2" s="622" t="s">
        <v>1049</v>
      </c>
      <c r="D2" s="623" t="s">
        <v>1050</v>
      </c>
      <c r="E2" s="623" t="s">
        <v>835</v>
      </c>
      <c r="F2" s="623" t="s">
        <v>1051</v>
      </c>
      <c r="G2" s="623" t="s">
        <v>1052</v>
      </c>
      <c r="H2" s="623" t="s">
        <v>1053</v>
      </c>
      <c r="I2" s="623" t="s">
        <v>1054</v>
      </c>
      <c r="J2" s="623" t="s">
        <v>1055</v>
      </c>
      <c r="K2" s="623" t="s">
        <v>1056</v>
      </c>
      <c r="L2" s="623" t="s">
        <v>1057</v>
      </c>
      <c r="M2" s="623" t="s">
        <v>1058</v>
      </c>
      <c r="N2" s="621"/>
      <c r="O2" s="473"/>
      <c r="P2" s="473"/>
      <c r="Q2" s="473" t="s">
        <v>1059</v>
      </c>
      <c r="R2" s="473"/>
      <c r="S2" s="473"/>
      <c r="T2" s="473"/>
      <c r="Y2" s="473"/>
      <c r="Z2" s="201"/>
    </row>
    <row r="3" ht="14.4" customHeight="1" spans="1:26" x14ac:dyDescent="0.25">
      <c r="A3" s="473"/>
      <c r="B3" s="569" t="str">
        <f>'Monthly PF'!D4</f>
        <v>Mirror Cabin Large</v>
      </c>
      <c r="C3" s="624"/>
      <c r="D3" s="625">
        <f>'Monthly PF'!Q4</f>
        <v>15</v>
      </c>
      <c r="E3" s="626">
        <f>'Monthly PF'!AE4</f>
        <v>15</v>
      </c>
      <c r="F3" s="626">
        <f>'Monthly PF'!AS4</f>
        <v>15</v>
      </c>
      <c r="G3" s="626">
        <f>'Monthly PF'!BG4</f>
        <v>15</v>
      </c>
      <c r="H3" s="626">
        <f>'Monthly PF'!BU4</f>
        <v>15</v>
      </c>
      <c r="I3" s="626">
        <f t="shared" ref="I3:M3" si="0">H3</f>
        <v>15</v>
      </c>
      <c r="J3" s="626">
        <f t="shared" si="0"/>
        <v>15</v>
      </c>
      <c r="K3" s="626">
        <f t="shared" si="0"/>
        <v>15</v>
      </c>
      <c r="L3" s="626">
        <f t="shared" si="0"/>
        <v>15</v>
      </c>
      <c r="M3" s="626">
        <f t="shared" si="0"/>
        <v>15</v>
      </c>
      <c r="N3" s="621"/>
      <c r="O3" s="473"/>
      <c r="P3" s="473"/>
      <c r="Q3" s="627">
        <f>H6+H11+H16+H21+H26+H31+H36</f>
        <v>9399.3</v>
      </c>
      <c r="R3" s="473"/>
      <c r="S3" s="473"/>
      <c r="T3" s="473"/>
      <c r="Y3" s="473"/>
      <c r="Z3" s="201"/>
    </row>
    <row r="4" ht="14.4" customHeight="1" spans="1:26" x14ac:dyDescent="0.25">
      <c r="A4" s="473"/>
      <c r="B4" s="588" t="s">
        <v>974</v>
      </c>
      <c r="C4" s="628">
        <v>0.03</v>
      </c>
      <c r="D4" s="629">
        <f>'Monthly PF'!Q5</f>
        <v>296.66259323248073</v>
      </c>
      <c r="E4" s="630">
        <f>'Monthly PF'!AE5</f>
        <v>305.56247102945514</v>
      </c>
      <c r="F4" s="630">
        <f>'Monthly PF'!AS5</f>
        <v>314.7293451603388</v>
      </c>
      <c r="G4" s="630">
        <f>'Monthly PF'!BG5</f>
        <v>324.1712255151489</v>
      </c>
      <c r="H4" s="630">
        <f>'Monthly PF'!BU5</f>
        <v>333.8963622806035</v>
      </c>
      <c r="I4" s="630">
        <f t="shared" ref="I4:M4" si="1">H4*(1+$C$4)</f>
        <v>343.9132531490216</v>
      </c>
      <c r="J4" s="630">
        <f t="shared" si="1"/>
        <v>354.2306507434923</v>
      </c>
      <c r="K4" s="630">
        <f t="shared" si="1"/>
        <v>364.85757026579705</v>
      </c>
      <c r="L4" s="630">
        <f t="shared" si="1"/>
        <v>375.803297373771</v>
      </c>
      <c r="M4" s="630">
        <f t="shared" si="1"/>
        <v>387.0773962949841</v>
      </c>
      <c r="N4" s="621"/>
      <c r="O4" s="473"/>
      <c r="P4" s="473"/>
      <c r="Q4" s="631"/>
      <c r="R4" s="196"/>
      <c r="S4" s="196"/>
      <c r="T4" s="473"/>
      <c r="Y4" s="473"/>
      <c r="Z4" s="201"/>
    </row>
    <row r="5" ht="14.4" customHeight="1" spans="1:26" x14ac:dyDescent="0.25">
      <c r="A5" s="473"/>
      <c r="B5" s="588" t="s">
        <v>976</v>
      </c>
      <c r="C5" s="624">
        <v>365</v>
      </c>
      <c r="D5" s="632">
        <f>'Monthly PF'!Q6</f>
        <v>0.3900986301369863</v>
      </c>
      <c r="E5" s="633">
        <f>'Monthly PF'!AE6</f>
        <v>0.4876232876712329</v>
      </c>
      <c r="F5" s="633">
        <f>'Monthly PF'!AS6</f>
        <v>0.5851479452054794</v>
      </c>
      <c r="G5" s="633">
        <f>'Monthly PF'!BG6</f>
        <v>0.6339102739726028</v>
      </c>
      <c r="H5" s="633">
        <f>'Monthly PF'!BU6</f>
        <v>0.6501643835616439</v>
      </c>
      <c r="I5" s="633">
        <f>H5</f>
        <v>0.6501643835616439</v>
      </c>
      <c r="J5" s="633">
        <f t="shared" ref="J5:M5" si="2">I5</f>
        <v>0.6501643835616439</v>
      </c>
      <c r="K5" s="633">
        <f t="shared" si="2"/>
        <v>0.6501643835616439</v>
      </c>
      <c r="L5" s="633">
        <f t="shared" si="2"/>
        <v>0.6501643835616439</v>
      </c>
      <c r="M5" s="633">
        <f t="shared" si="2"/>
        <v>0.6501643835616439</v>
      </c>
      <c r="N5" s="621"/>
      <c r="O5" s="473"/>
      <c r="P5" s="473"/>
      <c r="Q5" s="631"/>
      <c r="R5" s="196"/>
      <c r="S5" s="196"/>
      <c r="T5" s="473"/>
      <c r="Y5" s="473"/>
      <c r="Z5" s="201"/>
    </row>
    <row r="6" ht="14.4" customHeight="1" spans="1:26" x14ac:dyDescent="0.25">
      <c r="A6" s="473"/>
      <c r="B6" s="634" t="s">
        <v>978</v>
      </c>
      <c r="C6" s="635">
        <v>365</v>
      </c>
      <c r="D6" s="636">
        <f>'Monthly PF'!Q7</f>
        <v>2135.79</v>
      </c>
      <c r="E6" s="637">
        <f>'Monthly PF'!AE7</f>
        <v>2669.7375</v>
      </c>
      <c r="F6" s="637">
        <f>'Monthly PF'!AS7</f>
        <v>3203.685</v>
      </c>
      <c r="G6" s="637">
        <f>'Monthly PF'!BG7</f>
        <v>3470.65875</v>
      </c>
      <c r="H6" s="637">
        <f>'Monthly PF'!BU7</f>
        <v>3559.65</v>
      </c>
      <c r="I6" s="637">
        <f t="shared" ref="I6:M6" si="3">$C$6*I5*I3</f>
        <v>3559.65</v>
      </c>
      <c r="J6" s="637">
        <f t="shared" si="3"/>
        <v>3559.65</v>
      </c>
      <c r="K6" s="637">
        <f t="shared" si="3"/>
        <v>3559.65</v>
      </c>
      <c r="L6" s="637">
        <f t="shared" si="3"/>
        <v>3559.65</v>
      </c>
      <c r="M6" s="637">
        <f t="shared" si="3"/>
        <v>3559.65</v>
      </c>
      <c r="N6" s="621"/>
      <c r="O6" s="473"/>
      <c r="P6" s="473"/>
      <c r="Q6" s="631"/>
      <c r="R6" s="196"/>
      <c r="S6" s="196"/>
      <c r="T6" s="473"/>
      <c r="Y6" s="473"/>
      <c r="Z6" s="201"/>
    </row>
    <row r="7" ht="14.4" customHeight="1" spans="1:26" x14ac:dyDescent="0.25">
      <c r="A7" s="473"/>
      <c r="B7" s="585" t="s">
        <v>980</v>
      </c>
      <c r="C7" s="620"/>
      <c r="D7" s="638">
        <f>'Monthly PF'!Q8</f>
        <v>633609</v>
      </c>
      <c r="E7" s="621">
        <f>'Monthly PF'!AE8</f>
        <v>815771.5875</v>
      </c>
      <c r="F7" s="621">
        <f>'Monthly PF'!AS8</f>
        <v>1008293.6821500001</v>
      </c>
      <c r="G7" s="621">
        <f>'Monthly PF'!BG8</f>
        <v>1125087.7003323748</v>
      </c>
      <c r="H7" s="621">
        <f>'Monthly PF'!BU8</f>
        <v>1188554.1859921503</v>
      </c>
      <c r="I7" s="621">
        <f>I4*I6</f>
        <v>1224210.8115719147</v>
      </c>
      <c r="J7" s="621">
        <f t="shared" ref="J7:M7" si="4">J4*J6</f>
        <v>1260937.1359190722</v>
      </c>
      <c r="K7" s="621">
        <f t="shared" si="4"/>
        <v>1298765.2499966444</v>
      </c>
      <c r="L7" s="621">
        <f t="shared" si="4"/>
        <v>1337728.2074965439</v>
      </c>
      <c r="M7" s="621">
        <f t="shared" si="4"/>
        <v>1377860.0537214403</v>
      </c>
      <c r="N7" s="621"/>
      <c r="O7" s="473"/>
      <c r="P7" s="473"/>
      <c r="Q7" s="631"/>
      <c r="R7" s="196"/>
      <c r="S7" s="196"/>
      <c r="T7" s="473"/>
      <c r="Y7" s="473"/>
      <c r="Z7" s="201"/>
    </row>
    <row r="8" ht="14.4" customHeight="1" spans="1:26" x14ac:dyDescent="0.25">
      <c r="A8" s="473"/>
      <c r="B8" s="569" t="str">
        <f>'Monthly PF'!D9</f>
        <v>Mirror Cabin Small</v>
      </c>
      <c r="C8" s="624"/>
      <c r="D8" s="625">
        <f>'Monthly PF'!Q9</f>
        <v>10</v>
      </c>
      <c r="E8" s="626">
        <f>'Monthly PF'!AE9</f>
        <v>10</v>
      </c>
      <c r="F8" s="626">
        <f>'Monthly PF'!AS9</f>
        <v>10</v>
      </c>
      <c r="G8" s="626">
        <f>'Monthly PF'!BG9</f>
        <v>10</v>
      </c>
      <c r="H8" s="626">
        <f>'Monthly PF'!BU9</f>
        <v>10</v>
      </c>
      <c r="I8" s="626">
        <f t="shared" ref="I8:M8" si="5">H8</f>
        <v>10</v>
      </c>
      <c r="J8" s="626">
        <f t="shared" si="5"/>
        <v>10</v>
      </c>
      <c r="K8" s="626">
        <f t="shared" si="5"/>
        <v>10</v>
      </c>
      <c r="L8" s="626">
        <f t="shared" si="5"/>
        <v>10</v>
      </c>
      <c r="M8" s="626">
        <f t="shared" si="5"/>
        <v>10</v>
      </c>
      <c r="N8" s="621"/>
      <c r="O8" s="473"/>
      <c r="P8" s="473"/>
      <c r="Q8" s="631"/>
      <c r="R8" s="196"/>
      <c r="S8" s="196"/>
      <c r="T8" s="473"/>
      <c r="Y8" s="473"/>
      <c r="Z8" s="201"/>
    </row>
    <row r="9" ht="14.4" customHeight="1" spans="1:26" x14ac:dyDescent="0.25">
      <c r="A9" s="473"/>
      <c r="B9" s="588" t="str">
        <f t="shared" ref="B9:C9" si="6">B4</f>
        <v>ADR</v>
      </c>
      <c r="C9" s="628">
        <f t="shared" si="6"/>
        <v>0.03</v>
      </c>
      <c r="D9" s="629">
        <f>'Monthly PF'!Q10</f>
        <v>355.11618426416635</v>
      </c>
      <c r="E9" s="630">
        <f>'Monthly PF'!AE10</f>
        <v>365.7696697920913</v>
      </c>
      <c r="F9" s="630">
        <f>'Monthly PF'!AS10</f>
        <v>376.74275988585407</v>
      </c>
      <c r="G9" s="630">
        <f>'Monthly PF'!BG10</f>
        <v>388.04504268242977</v>
      </c>
      <c r="H9" s="630">
        <f>'Monthly PF'!BU10</f>
        <v>399.68639396290257</v>
      </c>
      <c r="I9" s="630">
        <f t="shared" ref="I9:M9" si="7">H9*(1+$C$4)</f>
        <v>411.67698578178965</v>
      </c>
      <c r="J9" s="630">
        <f t="shared" si="7"/>
        <v>424.0272953552434</v>
      </c>
      <c r="K9" s="630">
        <f t="shared" si="7"/>
        <v>436.74811421590067</v>
      </c>
      <c r="L9" s="630">
        <f t="shared" si="7"/>
        <v>449.8505576423777</v>
      </c>
      <c r="M9" s="630">
        <f t="shared" si="7"/>
        <v>463.346074371649</v>
      </c>
      <c r="N9" s="621"/>
      <c r="O9" s="473"/>
      <c r="P9" s="473"/>
      <c r="Q9" s="631"/>
      <c r="R9" s="473"/>
      <c r="S9" s="473"/>
      <c r="T9" s="473"/>
      <c r="Y9" s="473"/>
      <c r="Z9" s="201"/>
    </row>
    <row r="10" ht="14.4" customHeight="1" spans="1:26" x14ac:dyDescent="0.25">
      <c r="A10" s="473"/>
      <c r="B10" s="588" t="str">
        <f t="shared" ref="B10:C10" si="8">B5</f>
        <v>Occupancy</v>
      </c>
      <c r="C10" s="624">
        <f t="shared" si="8"/>
        <v>365</v>
      </c>
      <c r="D10" s="632">
        <f>'Monthly PF'!Q11</f>
        <v>0.40323287671232877</v>
      </c>
      <c r="E10" s="633">
        <f>'Monthly PF'!AE11</f>
        <v>0.5040410958904109</v>
      </c>
      <c r="F10" s="633">
        <f>'Monthly PF'!AS11</f>
        <v>0.6048493150684933</v>
      </c>
      <c r="G10" s="633">
        <f>'Monthly PF'!BG11</f>
        <v>0.6552534246575342</v>
      </c>
      <c r="H10" s="633">
        <f>'Monthly PF'!BU11</f>
        <v>0.672054794520548</v>
      </c>
      <c r="I10" s="633">
        <f t="shared" ref="I10:M10" si="9">H10</f>
        <v>0.672054794520548</v>
      </c>
      <c r="J10" s="633">
        <f t="shared" si="9"/>
        <v>0.672054794520548</v>
      </c>
      <c r="K10" s="633">
        <f t="shared" si="9"/>
        <v>0.672054794520548</v>
      </c>
      <c r="L10" s="633">
        <f t="shared" si="9"/>
        <v>0.672054794520548</v>
      </c>
      <c r="M10" s="633">
        <f t="shared" si="9"/>
        <v>0.672054794520548</v>
      </c>
      <c r="N10" s="621"/>
      <c r="O10" s="473"/>
      <c r="P10" s="473"/>
      <c r="Q10" s="631"/>
      <c r="R10" s="473"/>
      <c r="S10" s="473"/>
      <c r="T10" s="473"/>
      <c r="Y10" s="473"/>
      <c r="Z10" s="201"/>
    </row>
    <row r="11" ht="14.4" customHeight="1" spans="1:26" x14ac:dyDescent="0.25">
      <c r="A11" s="473"/>
      <c r="B11" s="634" t="str">
        <f t="shared" ref="B11:B12" si="10">B6</f>
        <v>Site Nights </v>
      </c>
      <c r="C11" s="635">
        <v>365</v>
      </c>
      <c r="D11" s="636">
        <f>'Monthly PF'!Q12</f>
        <v>1471.8</v>
      </c>
      <c r="E11" s="637">
        <f>'Monthly PF'!AE12</f>
        <v>1839.75</v>
      </c>
      <c r="F11" s="637">
        <f>'Monthly PF'!AS12</f>
        <v>2207.7000000000003</v>
      </c>
      <c r="G11" s="637">
        <f>'Monthly PF'!BG12</f>
        <v>2391.6749999999997</v>
      </c>
      <c r="H11" s="637">
        <f>'Monthly PF'!BU12</f>
        <v>2453</v>
      </c>
      <c r="I11" s="637">
        <f t="shared" ref="I11:M11" si="11">$C$6*I10*I8</f>
        <v>2453</v>
      </c>
      <c r="J11" s="637">
        <f t="shared" si="11"/>
        <v>2453</v>
      </c>
      <c r="K11" s="637">
        <f t="shared" si="11"/>
        <v>2453</v>
      </c>
      <c r="L11" s="637">
        <f t="shared" si="11"/>
        <v>2453</v>
      </c>
      <c r="M11" s="637">
        <f t="shared" si="11"/>
        <v>2453</v>
      </c>
      <c r="N11" s="621"/>
      <c r="O11" s="473"/>
      <c r="P11" s="473"/>
      <c r="Q11" s="631"/>
      <c r="R11" s="201"/>
      <c r="S11" s="473"/>
      <c r="T11" s="473"/>
      <c r="Y11" s="473"/>
      <c r="Z11" s="201"/>
    </row>
    <row r="12" ht="14.4" customHeight="1" spans="1:26" x14ac:dyDescent="0.25">
      <c r="A12" s="473"/>
      <c r="B12" s="585" t="str">
        <f t="shared" si="10"/>
        <v>Revenue </v>
      </c>
      <c r="C12" s="620"/>
      <c r="D12" s="638">
        <f>'Monthly PF'!Q13</f>
        <v>522660</v>
      </c>
      <c r="E12" s="621">
        <f>'Monthly PF'!AE13</f>
        <v>672924.75</v>
      </c>
      <c r="F12" s="621">
        <f>'Monthly PF'!AS13</f>
        <v>831734.9910000002</v>
      </c>
      <c r="G12" s="621">
        <f>'Monthly PF'!BG13</f>
        <v>928077.6274575001</v>
      </c>
      <c r="H12" s="621">
        <f>'Monthly PF'!BU13</f>
        <v>980430.724391</v>
      </c>
      <c r="I12" s="621">
        <f t="shared" ref="I12:L12" si="12">IFERROR(I9*I11,0)</f>
        <v>1009843.64612273</v>
      </c>
      <c r="J12" s="621">
        <f t="shared" si="12"/>
        <v>1040138.955506412</v>
      </c>
      <c r="K12" s="621">
        <f t="shared" si="12"/>
        <v>1071343.1241716044</v>
      </c>
      <c r="L12" s="621">
        <f t="shared" si="12"/>
        <v>1103483.4178967525</v>
      </c>
      <c r="M12" s="621">
        <f>IFERROR(M9*M11,0)</f>
        <v>1136587.9204336551</v>
      </c>
      <c r="N12" s="621"/>
      <c r="O12" s="473"/>
      <c r="P12" s="473"/>
      <c r="Q12" s="631"/>
      <c r="R12" s="201"/>
      <c r="S12" s="473"/>
      <c r="T12" s="473"/>
      <c r="Y12" s="473"/>
      <c r="Z12" s="201"/>
    </row>
    <row r="13" ht="14.4" customHeight="1" spans="1:26" x14ac:dyDescent="0.25">
      <c r="A13" s="473"/>
      <c r="B13" s="569" t="str">
        <f>'Monthly PF'!D14</f>
        <v>Dome Large</v>
      </c>
      <c r="C13" s="624"/>
      <c r="D13" s="625">
        <f>'Monthly PF'!Q14</f>
        <v>5</v>
      </c>
      <c r="E13" s="626">
        <f>'Monthly PF'!AE14</f>
        <v>5</v>
      </c>
      <c r="F13" s="626">
        <f>'Monthly PF'!AS14</f>
        <v>5</v>
      </c>
      <c r="G13" s="626">
        <f>'Monthly PF'!BG14</f>
        <v>5</v>
      </c>
      <c r="H13" s="626">
        <f>'Monthly PF'!BU14</f>
        <v>5</v>
      </c>
      <c r="I13" s="626">
        <f t="shared" ref="I13:M13" si="13">H13</f>
        <v>5</v>
      </c>
      <c r="J13" s="626">
        <f t="shared" si="13"/>
        <v>5</v>
      </c>
      <c r="K13" s="626">
        <f t="shared" si="13"/>
        <v>5</v>
      </c>
      <c r="L13" s="626">
        <f t="shared" si="13"/>
        <v>5</v>
      </c>
      <c r="M13" s="626">
        <f t="shared" si="13"/>
        <v>5</v>
      </c>
      <c r="N13" s="621"/>
      <c r="O13" s="473"/>
      <c r="P13" s="473"/>
      <c r="Q13" s="631"/>
      <c r="R13" s="201"/>
      <c r="S13" s="473"/>
      <c r="T13" s="473"/>
      <c r="U13" s="473"/>
      <c r="V13" s="473"/>
      <c r="W13" s="473"/>
      <c r="X13" s="473"/>
      <c r="Y13" s="473"/>
      <c r="Z13" s="201"/>
    </row>
    <row r="14" ht="14.4" customHeight="1" spans="1:26" x14ac:dyDescent="0.25">
      <c r="A14" s="473"/>
      <c r="B14" s="588" t="str">
        <f t="shared" ref="B14:B16" si="14">B4</f>
        <v>ADR</v>
      </c>
      <c r="C14" s="628">
        <v>0.03</v>
      </c>
      <c r="D14" s="629">
        <f>'Monthly PF'!Q15</f>
        <v>333.04749062407825</v>
      </c>
      <c r="E14" s="630">
        <f>'Monthly PF'!AE15</f>
        <v>343.0389153428006</v>
      </c>
      <c r="F14" s="630">
        <f>'Monthly PF'!AS15</f>
        <v>353.33008280308457</v>
      </c>
      <c r="G14" s="630">
        <f>'Monthly PF'!BG15</f>
        <v>363.92998528717715</v>
      </c>
      <c r="H14" s="630">
        <f>'Monthly PF'!BU15</f>
        <v>374.8478848457925</v>
      </c>
      <c r="I14" s="630">
        <f t="shared" ref="I14:M14" si="15">H14*(1+$C$4)</f>
        <v>386.0933213911663</v>
      </c>
      <c r="J14" s="630">
        <f t="shared" si="15"/>
        <v>397.6761210329013</v>
      </c>
      <c r="K14" s="630">
        <f t="shared" si="15"/>
        <v>409.6064046638883</v>
      </c>
      <c r="L14" s="630">
        <f t="shared" si="15"/>
        <v>421.894596803805</v>
      </c>
      <c r="M14" s="630">
        <f t="shared" si="15"/>
        <v>434.55143470791916</v>
      </c>
      <c r="N14" s="621"/>
      <c r="O14" s="473"/>
      <c r="P14" s="473"/>
      <c r="Q14" s="631"/>
      <c r="R14" s="201"/>
      <c r="S14" s="473"/>
      <c r="T14" s="473"/>
      <c r="U14" s="473"/>
      <c r="V14" s="473"/>
      <c r="W14" s="473"/>
      <c r="X14" s="473"/>
      <c r="Y14" s="473"/>
      <c r="Z14" s="201"/>
    </row>
    <row r="15" ht="14.4" customHeight="1" spans="1:26" x14ac:dyDescent="0.25">
      <c r="A15" s="473"/>
      <c r="B15" s="588" t="str">
        <f t="shared" si="14"/>
        <v>Occupancy</v>
      </c>
      <c r="C15" s="624">
        <f>C10</f>
        <v>365</v>
      </c>
      <c r="D15" s="632">
        <f>'Monthly PF'!Q16</f>
        <v>0.39009863013698626</v>
      </c>
      <c r="E15" s="633">
        <f>'Monthly PF'!AE16</f>
        <v>0.4876232876712328</v>
      </c>
      <c r="F15" s="633">
        <f>'Monthly PF'!AS16</f>
        <v>0.5851479452054795</v>
      </c>
      <c r="G15" s="633">
        <f>'Monthly PF'!BG16</f>
        <v>0.6339102739726028</v>
      </c>
      <c r="H15" s="633">
        <f>'Monthly PF'!BU16</f>
        <v>0.6501643835616439</v>
      </c>
      <c r="I15" s="633">
        <f t="shared" ref="I15:M15" si="16">H15</f>
        <v>0.6501643835616439</v>
      </c>
      <c r="J15" s="633">
        <f t="shared" si="16"/>
        <v>0.6501643835616439</v>
      </c>
      <c r="K15" s="633">
        <f t="shared" si="16"/>
        <v>0.6501643835616439</v>
      </c>
      <c r="L15" s="633">
        <f t="shared" si="16"/>
        <v>0.6501643835616439</v>
      </c>
      <c r="M15" s="633">
        <f t="shared" si="16"/>
        <v>0.6501643835616439</v>
      </c>
      <c r="N15" s="621"/>
      <c r="O15" s="473"/>
      <c r="P15" s="473"/>
      <c r="Q15" s="631"/>
      <c r="R15" s="201"/>
      <c r="S15" s="473"/>
      <c r="T15" s="473"/>
      <c r="U15" s="473"/>
      <c r="V15" s="473"/>
      <c r="W15" s="473"/>
      <c r="X15" s="473"/>
      <c r="Y15" s="473"/>
      <c r="Z15" s="201"/>
    </row>
    <row r="16" ht="14.4" customHeight="1" spans="1:26" x14ac:dyDescent="0.25">
      <c r="A16" s="473"/>
      <c r="B16" s="634" t="str">
        <f t="shared" si="14"/>
        <v>Site Nights </v>
      </c>
      <c r="C16" s="635">
        <v>365</v>
      </c>
      <c r="D16" s="636">
        <f>'Monthly PF'!Q17</f>
        <v>711.93</v>
      </c>
      <c r="E16" s="637">
        <f>'Monthly PF'!AE17</f>
        <v>889.9124999999999</v>
      </c>
      <c r="F16" s="637">
        <f>'Monthly PF'!AS17</f>
        <v>1067.8950000000002</v>
      </c>
      <c r="G16" s="637">
        <f>'Monthly PF'!BG17</f>
        <v>1156.88625</v>
      </c>
      <c r="H16" s="637">
        <f>'Monthly PF'!BU17</f>
        <v>1186.55</v>
      </c>
      <c r="I16" s="637">
        <f t="shared" ref="I16:M16" si="17">$C$6*I15*I13</f>
        <v>1186.55</v>
      </c>
      <c r="J16" s="637">
        <f t="shared" si="17"/>
        <v>1186.55</v>
      </c>
      <c r="K16" s="637">
        <f t="shared" si="17"/>
        <v>1186.55</v>
      </c>
      <c r="L16" s="637">
        <f t="shared" si="17"/>
        <v>1186.55</v>
      </c>
      <c r="M16" s="637">
        <f t="shared" si="17"/>
        <v>1186.55</v>
      </c>
      <c r="N16" s="621"/>
      <c r="O16" s="473"/>
      <c r="P16" s="473"/>
      <c r="Q16" s="631"/>
      <c r="R16" s="201"/>
      <c r="S16" s="473"/>
      <c r="T16" s="473"/>
      <c r="U16" s="473"/>
      <c r="V16" s="473"/>
      <c r="W16" s="473"/>
      <c r="X16" s="473"/>
      <c r="Y16" s="473"/>
      <c r="Z16" s="201"/>
    </row>
    <row r="17" ht="14.4" customHeight="1" spans="1:26" x14ac:dyDescent="0.25">
      <c r="A17" s="473"/>
      <c r="B17" s="585" t="str">
        <f>B12</f>
        <v>Revenue </v>
      </c>
      <c r="C17" s="620"/>
      <c r="D17" s="638">
        <f>'Monthly PF'!Q18</f>
        <v>237106.5</v>
      </c>
      <c r="E17" s="621">
        <f>'Monthly PF'!AE18</f>
        <v>305274.61874999997</v>
      </c>
      <c r="F17" s="621">
        <f>'Monthly PF'!AS18</f>
        <v>377319.42877500004</v>
      </c>
      <c r="G17" s="621">
        <f>'Monthly PF'!BG18</f>
        <v>421025.5959414375</v>
      </c>
      <c r="H17" s="621">
        <f>'Monthly PF'!BU18</f>
        <v>444775.75776377507</v>
      </c>
      <c r="I17" s="621">
        <f t="shared" ref="I17:L17" si="18">IFERROR(I14*I16,0)</f>
        <v>458119.0304966883</v>
      </c>
      <c r="J17" s="621">
        <f t="shared" si="18"/>
        <v>471862.601411589</v>
      </c>
      <c r="K17" s="621">
        <f t="shared" si="18"/>
        <v>486018.4794539367</v>
      </c>
      <c r="L17" s="621">
        <f t="shared" si="18"/>
        <v>500599.03383755474</v>
      </c>
      <c r="M17" s="621">
        <f>IFERROR(M14*M16,0)</f>
        <v>515617.0048526815</v>
      </c>
      <c r="N17" s="621"/>
      <c r="O17" s="473"/>
      <c r="P17" s="473"/>
      <c r="Q17" s="631"/>
      <c r="R17" s="201"/>
      <c r="S17" s="473"/>
      <c r="T17" s="473"/>
      <c r="U17" s="473"/>
      <c r="V17" s="473"/>
      <c r="W17" s="473"/>
      <c r="X17" s="473"/>
      <c r="Y17" s="473"/>
      <c r="Z17" s="201"/>
    </row>
    <row r="18" ht="14.4" customHeight="1" spans="1:26" x14ac:dyDescent="0.25">
      <c r="A18" s="473"/>
      <c r="B18" s="639" t="str">
        <f>'Monthly PF'!D19</f>
        <v>Dome Small</v>
      </c>
      <c r="C18" s="624"/>
      <c r="D18" s="625">
        <f>'Monthly PF'!Q19</f>
        <v>4</v>
      </c>
      <c r="E18" s="626">
        <f>'Monthly PF'!AE19</f>
        <v>4</v>
      </c>
      <c r="F18" s="626">
        <f>'Monthly PF'!AS19</f>
        <v>4</v>
      </c>
      <c r="G18" s="626">
        <f>'Monthly PF'!BG19</f>
        <v>4</v>
      </c>
      <c r="H18" s="626">
        <f>'Monthly PF'!BU19</f>
        <v>4</v>
      </c>
      <c r="I18" s="626">
        <f t="shared" ref="I18" si="19">H18</f>
        <v>4</v>
      </c>
      <c r="J18" s="626">
        <f t="shared" ref="J18" si="20">I18</f>
        <v>4</v>
      </c>
      <c r="K18" s="626">
        <f t="shared" ref="K18" si="21">J18</f>
        <v>4</v>
      </c>
      <c r="L18" s="626">
        <f t="shared" ref="L18" si="22">K18</f>
        <v>4</v>
      </c>
      <c r="M18" s="626">
        <f t="shared" ref="M18" si="23">L18</f>
        <v>4</v>
      </c>
      <c r="N18" s="621"/>
      <c r="O18" s="473"/>
      <c r="P18" s="473"/>
      <c r="Q18" s="631"/>
      <c r="R18" s="201"/>
      <c r="S18" s="473"/>
      <c r="T18" s="473"/>
      <c r="U18" s="473"/>
      <c r="V18" s="473"/>
      <c r="W18" s="473"/>
      <c r="X18" s="473"/>
      <c r="Y18" s="473"/>
      <c r="Z18" s="201"/>
    </row>
    <row r="19" ht="14.4" customHeight="1" spans="1:26" x14ac:dyDescent="0.25">
      <c r="A19" s="473"/>
      <c r="B19" s="588" t="str">
        <f>B4</f>
        <v>ADR</v>
      </c>
      <c r="C19" s="628">
        <v>0.03</v>
      </c>
      <c r="D19" s="629">
        <f>'Monthly PF'!Q20</f>
        <v>396.1679576029352</v>
      </c>
      <c r="E19" s="630">
        <f>'Monthly PF'!AE20</f>
        <v>408.0529963310233</v>
      </c>
      <c r="F19" s="630">
        <f>'Monthly PF'!AS20</f>
        <v>420.29458622095393</v>
      </c>
      <c r="G19" s="630">
        <f>'Monthly PF'!BG20</f>
        <v>432.90342380758256</v>
      </c>
      <c r="H19" s="630">
        <f>'Monthly PF'!BU20</f>
        <v>445.89052652181</v>
      </c>
      <c r="I19" s="630">
        <f t="shared" ref="I19" si="24">H19*(1+$C$4)</f>
        <v>459.2672423174643</v>
      </c>
      <c r="J19" s="630">
        <f t="shared" ref="J19" si="25">I19*(1+$C$4)</f>
        <v>473.04525958698827</v>
      </c>
      <c r="K19" s="630">
        <f t="shared" ref="K19" si="26">J19*(1+$C$4)</f>
        <v>487.2366173745979</v>
      </c>
      <c r="L19" s="630">
        <f t="shared" ref="L19" si="27">K19*(1+$C$4)</f>
        <v>501.8537158958359</v>
      </c>
      <c r="M19" s="630">
        <f t="shared" ref="M19" si="28">L19*(1+$C$4)</f>
        <v>516.909327372711</v>
      </c>
      <c r="N19" s="621"/>
      <c r="O19" s="473"/>
      <c r="P19" s="473"/>
      <c r="Q19" s="631"/>
      <c r="R19" s="473"/>
      <c r="S19" s="473"/>
      <c r="T19" s="473"/>
      <c r="U19" s="473"/>
      <c r="V19" s="473"/>
      <c r="W19" s="473"/>
      <c r="X19" s="473"/>
      <c r="Y19" s="473"/>
      <c r="Z19" s="201"/>
    </row>
    <row r="20" ht="14.4" customHeight="1" spans="1:26" x14ac:dyDescent="0.25">
      <c r="A20" s="473"/>
      <c r="B20" s="588" t="str">
        <f>B5</f>
        <v>Occupancy</v>
      </c>
      <c r="C20" s="624">
        <f>C10</f>
        <v>365</v>
      </c>
      <c r="D20" s="632">
        <f>'Monthly PF'!Q21</f>
        <v>0.40323287671232877</v>
      </c>
      <c r="E20" s="633">
        <f>'Monthly PF'!AE21</f>
        <v>0.5040410958904109</v>
      </c>
      <c r="F20" s="633">
        <f>'Monthly PF'!AS21</f>
        <v>0.6048493150684933</v>
      </c>
      <c r="G20" s="633">
        <f>'Monthly PF'!BG21</f>
        <v>0.6552534246575341</v>
      </c>
      <c r="H20" s="633">
        <f>'Monthly PF'!BU21</f>
        <v>0.672054794520548</v>
      </c>
      <c r="I20" s="633">
        <f t="shared" ref="I20" si="29">H20</f>
        <v>0.672054794520548</v>
      </c>
      <c r="J20" s="633">
        <f t="shared" ref="J20" si="30">I20</f>
        <v>0.672054794520548</v>
      </c>
      <c r="K20" s="633">
        <f t="shared" ref="K20" si="31">J20</f>
        <v>0.672054794520548</v>
      </c>
      <c r="L20" s="633">
        <f t="shared" ref="L20" si="32">K20</f>
        <v>0.672054794520548</v>
      </c>
      <c r="M20" s="633">
        <f t="shared" ref="M20" si="33">L20</f>
        <v>0.672054794520548</v>
      </c>
      <c r="N20" s="621"/>
      <c r="O20" s="473"/>
      <c r="P20" s="473"/>
      <c r="Q20" s="631"/>
      <c r="R20" s="473"/>
      <c r="S20" s="473"/>
      <c r="T20" s="473"/>
      <c r="U20" s="473"/>
      <c r="V20" s="473"/>
      <c r="W20" s="473"/>
      <c r="X20" s="473"/>
      <c r="Y20" s="473"/>
      <c r="Z20" s="201"/>
    </row>
    <row r="21" ht="14.4" customHeight="1" spans="1:26" x14ac:dyDescent="0.25">
      <c r="A21" s="473"/>
      <c r="B21" s="634" t="str">
        <f>B6</f>
        <v>Site Nights </v>
      </c>
      <c r="C21" s="635">
        <v>365</v>
      </c>
      <c r="D21" s="636">
        <f>'Monthly PF'!Q22</f>
        <v>588.72</v>
      </c>
      <c r="E21" s="637">
        <f>'Monthly PF'!AE22</f>
        <v>735.9</v>
      </c>
      <c r="F21" s="637">
        <f>'Monthly PF'!AS22</f>
        <v>883.0800000000002</v>
      </c>
      <c r="G21" s="637">
        <f>'Monthly PF'!BG22</f>
        <v>956.6699999999998</v>
      </c>
      <c r="H21" s="637">
        <f>'Monthly PF'!BU22</f>
        <v>981.1999999999999</v>
      </c>
      <c r="I21" s="637">
        <f t="shared" ref="I21:M21" si="34">$C$6*I20*I18</f>
        <v>981.2</v>
      </c>
      <c r="J21" s="637">
        <f t="shared" si="34"/>
        <v>981.2</v>
      </c>
      <c r="K21" s="637">
        <f t="shared" si="34"/>
        <v>981.2</v>
      </c>
      <c r="L21" s="637">
        <f t="shared" si="34"/>
        <v>981.2</v>
      </c>
      <c r="M21" s="637">
        <f t="shared" si="34"/>
        <v>981.2</v>
      </c>
      <c r="N21" s="621"/>
      <c r="O21" s="473"/>
      <c r="P21" s="473"/>
      <c r="Q21" s="631"/>
      <c r="R21" s="473"/>
      <c r="S21" s="473"/>
      <c r="T21" s="473"/>
      <c r="U21" s="473"/>
      <c r="V21" s="473"/>
      <c r="W21" s="473"/>
      <c r="X21" s="473"/>
      <c r="Y21" s="473"/>
      <c r="Z21" s="201"/>
    </row>
    <row r="22" ht="14.4" customHeight="1" spans="1:26" x14ac:dyDescent="0.25">
      <c r="A22" s="473"/>
      <c r="B22" s="640" t="s">
        <v>981</v>
      </c>
      <c r="C22" s="641"/>
      <c r="D22" s="642">
        <f>'Monthly PF'!Q23</f>
        <v>233232</v>
      </c>
      <c r="E22" s="642">
        <f>'Monthly PF'!AE23</f>
        <v>300286.2</v>
      </c>
      <c r="F22" s="642">
        <f>'Monthly PF'!AS23</f>
        <v>371153.7432000001</v>
      </c>
      <c r="G22" s="642">
        <f>'Monthly PF'!BG23</f>
        <v>414145.71845399996</v>
      </c>
      <c r="H22" s="642">
        <f>'Monthly PF'!BU23</f>
        <v>437507.78462319996</v>
      </c>
      <c r="I22" s="642">
        <f t="shared" ref="I22:L22" si="35">IFERROR(I19*I21,0)</f>
        <v>450633.018161896</v>
      </c>
      <c r="J22" s="642">
        <f t="shared" si="35"/>
        <v>464152.0087067529</v>
      </c>
      <c r="K22" s="642">
        <f t="shared" si="35"/>
        <v>478076.56896795554</v>
      </c>
      <c r="L22" s="642">
        <f t="shared" si="35"/>
        <v>492418.8660369942</v>
      </c>
      <c r="M22" s="642">
        <f>IFERROR(M19*M21,0)</f>
        <v>507191.43201810407</v>
      </c>
      <c r="N22" s="621"/>
      <c r="O22" s="473"/>
      <c r="P22" s="473"/>
      <c r="Q22" s="631"/>
      <c r="R22" s="473"/>
      <c r="S22" s="473"/>
      <c r="T22" s="473"/>
      <c r="U22" s="473"/>
      <c r="V22" s="473"/>
      <c r="W22" s="473"/>
      <c r="X22" s="473"/>
      <c r="Y22" s="473"/>
      <c r="Z22" s="201"/>
    </row>
    <row r="23" ht="14.4" customHeight="1" hidden="1" spans="1:26" x14ac:dyDescent="0.25">
      <c r="A23" s="473"/>
      <c r="B23" s="639" t="str">
        <f>'Monthly PF'!D24</f>
        <v>Safari Tent Large </v>
      </c>
      <c r="C23" s="624"/>
      <c r="D23" s="625">
        <f>'Monthly PF'!Q24</f>
        <v>3</v>
      </c>
      <c r="E23" s="626">
        <f>'Monthly PF'!AE24</f>
        <v>3</v>
      </c>
      <c r="F23" s="626">
        <f>'Monthly PF'!AS24</f>
        <v>3</v>
      </c>
      <c r="G23" s="626">
        <f>'Monthly PF'!BG24</f>
        <v>3</v>
      </c>
      <c r="H23" s="626">
        <f>'Monthly PF'!BU24</f>
        <v>3</v>
      </c>
      <c r="I23" s="626">
        <f t="shared" ref="I23:M23" si="36">H23</f>
        <v>3</v>
      </c>
      <c r="J23" s="626">
        <f t="shared" si="36"/>
        <v>3</v>
      </c>
      <c r="K23" s="626">
        <f t="shared" si="36"/>
        <v>3</v>
      </c>
      <c r="L23" s="626">
        <f t="shared" si="36"/>
        <v>3</v>
      </c>
      <c r="M23" s="626">
        <f t="shared" si="36"/>
        <v>3</v>
      </c>
      <c r="N23" s="621"/>
      <c r="O23" s="473"/>
      <c r="P23" s="473"/>
      <c r="Q23" s="631"/>
      <c r="R23" s="201"/>
      <c r="S23" s="473"/>
      <c r="T23" s="473"/>
      <c r="U23" s="473"/>
      <c r="V23" s="473"/>
      <c r="W23" s="473"/>
      <c r="X23" s="473"/>
      <c r="Y23" s="473"/>
      <c r="Z23" s="201"/>
    </row>
    <row r="24" ht="14.4" customHeight="1" hidden="1" spans="1:26" x14ac:dyDescent="0.25">
      <c r="A24" s="473"/>
      <c r="B24" s="588" t="str">
        <f>B4</f>
        <v>ADR</v>
      </c>
      <c r="C24" s="628">
        <v>0.03</v>
      </c>
      <c r="D24" s="629">
        <f>'Monthly PF'!Q25</f>
        <v>451.68778562525966</v>
      </c>
      <c r="E24" s="630">
        <f>'Monthly PF'!AE25</f>
        <v>465.23841919401735</v>
      </c>
      <c r="F24" s="630">
        <f>'Monthly PF'!AS25</f>
        <v>479.195571769838</v>
      </c>
      <c r="G24" s="630">
        <f>'Monthly PF'!BG25</f>
        <v>493.5714389229332</v>
      </c>
      <c r="H24" s="630">
        <f>'Monthly PF'!BU25</f>
        <v>508.378582090621</v>
      </c>
      <c r="I24" s="630">
        <f t="shared" ref="I24:M24" si="37">H24*(1+$C$4)</f>
        <v>523.6299395533397</v>
      </c>
      <c r="J24" s="630">
        <f t="shared" si="37"/>
        <v>539.3388377399399</v>
      </c>
      <c r="K24" s="630">
        <f t="shared" si="37"/>
        <v>555.5190028721381</v>
      </c>
      <c r="L24" s="630">
        <f t="shared" si="37"/>
        <v>572.1845729583023</v>
      </c>
      <c r="M24" s="630">
        <f t="shared" si="37"/>
        <v>589.3501101470514</v>
      </c>
      <c r="N24" s="621"/>
      <c r="O24" s="473"/>
      <c r="P24" s="473"/>
      <c r="Q24" s="631"/>
      <c r="R24" s="473"/>
      <c r="S24" s="473"/>
      <c r="T24" s="473"/>
      <c r="U24" s="473"/>
      <c r="V24" s="473"/>
      <c r="W24" s="473"/>
      <c r="X24" s="473"/>
      <c r="Y24" s="473"/>
      <c r="Z24" s="201"/>
    </row>
    <row r="25" ht="14.4" customHeight="1" hidden="1" spans="1:26" x14ac:dyDescent="0.25">
      <c r="A25" s="473"/>
      <c r="B25" s="588" t="str">
        <f>B5</f>
        <v>Occupancy</v>
      </c>
      <c r="C25" s="624">
        <f>C15</f>
        <v>365</v>
      </c>
      <c r="D25" s="632">
        <f>'Monthly PF'!Q26</f>
        <v>0.3956712328767123</v>
      </c>
      <c r="E25" s="633">
        <f>'Monthly PF'!AE26</f>
        <v>0.49458904109589047</v>
      </c>
      <c r="F25" s="633">
        <f>'Monthly PF'!AS26</f>
        <v>0.5935068493150685</v>
      </c>
      <c r="G25" s="633">
        <f>'Monthly PF'!BG26</f>
        <v>0.6429657534246576</v>
      </c>
      <c r="H25" s="633">
        <f>'Monthly PF'!BU26</f>
        <v>0.6594520547945205</v>
      </c>
      <c r="I25" s="633">
        <f t="shared" ref="I25:M25" si="38">H25</f>
        <v>0.6594520547945205</v>
      </c>
      <c r="J25" s="633">
        <f t="shared" si="38"/>
        <v>0.6594520547945205</v>
      </c>
      <c r="K25" s="633">
        <f t="shared" si="38"/>
        <v>0.6594520547945205</v>
      </c>
      <c r="L25" s="633">
        <f t="shared" si="38"/>
        <v>0.6594520547945205</v>
      </c>
      <c r="M25" s="633">
        <f t="shared" si="38"/>
        <v>0.6594520547945205</v>
      </c>
      <c r="N25" s="621"/>
      <c r="O25" s="473"/>
      <c r="P25" s="473"/>
      <c r="Q25" s="631"/>
      <c r="R25" s="473"/>
      <c r="S25" s="473"/>
      <c r="T25" s="473"/>
      <c r="U25" s="473"/>
      <c r="V25" s="473"/>
      <c r="W25" s="473"/>
      <c r="X25" s="473"/>
      <c r="Y25" s="473"/>
      <c r="Z25" s="201"/>
    </row>
    <row r="26" ht="14.4" customHeight="1" hidden="1" spans="1:26" x14ac:dyDescent="0.25">
      <c r="A26" s="473"/>
      <c r="B26" s="634" t="str">
        <f>B11</f>
        <v>Site Nights </v>
      </c>
      <c r="C26" s="635">
        <v>365</v>
      </c>
      <c r="D26" s="636">
        <f>'Monthly PF'!Q27</f>
        <v>433.26</v>
      </c>
      <c r="E26" s="637">
        <f>'Monthly PF'!AE27</f>
        <v>541.575</v>
      </c>
      <c r="F26" s="637">
        <f>'Monthly PF'!AS27</f>
        <v>649.89</v>
      </c>
      <c r="G26" s="637">
        <f>'Monthly PF'!BG27</f>
        <v>704.0475</v>
      </c>
      <c r="H26" s="637">
        <f>'Monthly PF'!BU27</f>
        <v>722.1</v>
      </c>
      <c r="I26" s="637">
        <f t="shared" ref="I26:M26" si="39">$C$6*I25*I23</f>
        <v>722.0999999999999</v>
      </c>
      <c r="J26" s="637">
        <f t="shared" si="39"/>
        <v>722.0999999999999</v>
      </c>
      <c r="K26" s="637">
        <f t="shared" si="39"/>
        <v>722.0999999999999</v>
      </c>
      <c r="L26" s="637">
        <f t="shared" si="39"/>
        <v>722.0999999999999</v>
      </c>
      <c r="M26" s="637">
        <f t="shared" si="39"/>
        <v>722.0999999999999</v>
      </c>
      <c r="N26" s="621"/>
      <c r="O26" s="473"/>
      <c r="P26" s="473"/>
      <c r="Q26" s="631"/>
      <c r="R26" s="473"/>
      <c r="S26" s="473"/>
      <c r="T26" s="473"/>
      <c r="U26" s="473"/>
      <c r="V26" s="473"/>
      <c r="W26" s="473"/>
      <c r="X26" s="473"/>
      <c r="Y26" s="473"/>
      <c r="Z26" s="201"/>
    </row>
    <row r="27" ht="14.4" customHeight="1" hidden="1" spans="1:26" x14ac:dyDescent="0.25">
      <c r="A27" s="473"/>
      <c r="B27" s="640" t="s">
        <v>981</v>
      </c>
      <c r="C27" s="641"/>
      <c r="D27" s="642">
        <f>'Monthly PF'!Q28</f>
        <v>195698.25</v>
      </c>
      <c r="E27" s="642">
        <f>'Monthly PF'!AE28</f>
        <v>251961.49687499998</v>
      </c>
      <c r="F27" s="642">
        <f>'Monthly PF'!AS28</f>
        <v>311424.41013750003</v>
      </c>
      <c r="G27" s="642">
        <f>'Monthly PF'!BG28</f>
        <v>347497.7376450938</v>
      </c>
      <c r="H27" s="642">
        <f>'Monthly PF'!BU28</f>
        <v>367100.17412763747</v>
      </c>
      <c r="I27" s="642">
        <f t="shared" ref="I27:L27" si="40">IFERROR(I24*I26,0)</f>
        <v>378113.17935146653</v>
      </c>
      <c r="J27" s="642">
        <f t="shared" si="40"/>
        <v>389456.57473201054</v>
      </c>
      <c r="K27" s="642">
        <f t="shared" si="40"/>
        <v>401140.27197397087</v>
      </c>
      <c r="L27" s="642">
        <f t="shared" si="40"/>
        <v>413174.48013319005</v>
      </c>
      <c r="M27" s="642">
        <f>IFERROR(M24*M26,0)</f>
        <v>425569.71453718573</v>
      </c>
      <c r="N27" s="621"/>
      <c r="O27" s="473"/>
      <c r="P27" s="473"/>
      <c r="Q27" s="631"/>
      <c r="R27" s="473"/>
      <c r="S27" s="473"/>
      <c r="T27" s="473"/>
      <c r="U27" s="473"/>
      <c r="V27" s="473"/>
      <c r="W27" s="473"/>
      <c r="X27" s="473"/>
      <c r="Y27" s="473"/>
      <c r="Z27" s="201"/>
    </row>
    <row r="28" ht="14.4" customHeight="1" hidden="1" spans="1:26" x14ac:dyDescent="0.25">
      <c r="A28" s="473"/>
      <c r="B28" s="639" t="str">
        <f>'Monthly PF'!D29</f>
        <v>Safari Tent Medium</v>
      </c>
      <c r="C28" s="624"/>
      <c r="D28" s="625">
        <f>'Monthly PF'!Q29</f>
        <v>2</v>
      </c>
      <c r="E28" s="626">
        <f>'Monthly PF'!AE29</f>
        <v>2</v>
      </c>
      <c r="F28" s="626">
        <f>'Monthly PF'!AS29</f>
        <v>2</v>
      </c>
      <c r="G28" s="626">
        <f>'Monthly PF'!BG29</f>
        <v>2</v>
      </c>
      <c r="H28" s="626">
        <f>'Monthly PF'!BU29</f>
        <v>2</v>
      </c>
      <c r="I28" s="626">
        <f t="shared" ref="I28" si="41">H28</f>
        <v>2</v>
      </c>
      <c r="J28" s="626">
        <f t="shared" ref="J28" si="42">I28</f>
        <v>2</v>
      </c>
      <c r="K28" s="626">
        <f t="shared" ref="K28" si="43">J28</f>
        <v>2</v>
      </c>
      <c r="L28" s="626">
        <f t="shared" ref="L28" si="44">K28</f>
        <v>2</v>
      </c>
      <c r="M28" s="626">
        <f t="shared" ref="M28" si="45">L28</f>
        <v>2</v>
      </c>
      <c r="N28" s="621"/>
      <c r="O28" s="473"/>
      <c r="P28" s="473"/>
      <c r="Q28" s="631"/>
      <c r="R28" s="201"/>
      <c r="S28" s="473"/>
      <c r="T28" s="473"/>
      <c r="U28" s="473"/>
      <c r="V28" s="473"/>
      <c r="W28" s="473"/>
      <c r="X28" s="473"/>
      <c r="Y28" s="473"/>
      <c r="Z28" s="201"/>
    </row>
    <row r="29" ht="14.4" customHeight="1" hidden="1" spans="1:26" x14ac:dyDescent="0.25">
      <c r="A29" s="473"/>
      <c r="B29" s="588" t="str">
        <f>B9</f>
        <v>ADR</v>
      </c>
      <c r="C29" s="628">
        <v>0.03</v>
      </c>
      <c r="D29" s="629">
        <f>'Monthly PF'!Q30</f>
        <v>681.099033816425</v>
      </c>
      <c r="E29" s="630">
        <f>'Monthly PF'!AE30</f>
        <v>701.5320048309178</v>
      </c>
      <c r="F29" s="630">
        <f>'Monthly PF'!AS30</f>
        <v>722.5779649758454</v>
      </c>
      <c r="G29" s="630">
        <f>'Monthly PF'!BG30</f>
        <v>744.255303925121</v>
      </c>
      <c r="H29" s="630">
        <f>'Monthly PF'!BU30</f>
        <v>766.5829630428744</v>
      </c>
      <c r="I29" s="630">
        <f t="shared" ref="I29" si="46">H29*(1+$C$4)</f>
        <v>789.5804519341607</v>
      </c>
      <c r="J29" s="630">
        <f t="shared" ref="J29" si="47">I29*(1+$C$4)</f>
        <v>813.2678654921855</v>
      </c>
      <c r="K29" s="630">
        <f t="shared" ref="K29" si="48">J29*(1+$C$4)</f>
        <v>837.665901456951</v>
      </c>
      <c r="L29" s="630">
        <f t="shared" ref="L29" si="49">K29*(1+$C$4)</f>
        <v>862.7958785006596</v>
      </c>
      <c r="M29" s="630">
        <f t="shared" ref="M29" si="50">L29*(1+$C$4)</f>
        <v>888.6797548556793</v>
      </c>
      <c r="N29" s="621"/>
      <c r="O29" s="473"/>
      <c r="P29" s="473"/>
      <c r="Q29" s="631"/>
      <c r="R29" s="473"/>
      <c r="S29" s="473"/>
      <c r="T29" s="473"/>
      <c r="U29" s="473"/>
      <c r="V29" s="473"/>
      <c r="W29" s="473"/>
      <c r="X29" s="473"/>
      <c r="Y29" s="473"/>
      <c r="Z29" s="201"/>
    </row>
    <row r="30" ht="14.4" customHeight="1" hidden="1" spans="1:26" x14ac:dyDescent="0.25">
      <c r="A30" s="473"/>
      <c r="B30" s="588" t="str">
        <f>B10</f>
        <v>Occupancy</v>
      </c>
      <c r="C30" s="624">
        <f>C20</f>
        <v>365</v>
      </c>
      <c r="D30" s="632">
        <f>'Monthly PF'!Q31</f>
        <v>0.40832876712328775</v>
      </c>
      <c r="E30" s="633">
        <f>'Monthly PF'!AE31</f>
        <v>0.5104109589041096</v>
      </c>
      <c r="F30" s="633">
        <f>'Monthly PF'!AS31</f>
        <v>0.6124931506849317</v>
      </c>
      <c r="G30" s="633">
        <f>'Monthly PF'!BG31</f>
        <v>0.6635342465753423</v>
      </c>
      <c r="H30" s="633">
        <f>'Monthly PF'!BU31</f>
        <v>0.6805479452054795</v>
      </c>
      <c r="I30" s="633">
        <f t="shared" ref="I30" si="51">H30</f>
        <v>0.6805479452054795</v>
      </c>
      <c r="J30" s="633">
        <f t="shared" ref="J30" si="52">I30</f>
        <v>0.6805479452054795</v>
      </c>
      <c r="K30" s="633">
        <f t="shared" ref="K30" si="53">J30</f>
        <v>0.6805479452054795</v>
      </c>
      <c r="L30" s="633">
        <f t="shared" ref="L30" si="54">K30</f>
        <v>0.6805479452054795</v>
      </c>
      <c r="M30" s="633">
        <f t="shared" ref="M30" si="55">L30</f>
        <v>0.6805479452054795</v>
      </c>
      <c r="N30" s="621"/>
      <c r="O30" s="473"/>
      <c r="P30" s="473"/>
      <c r="Q30" s="631"/>
      <c r="R30" s="473"/>
      <c r="S30" s="473"/>
      <c r="T30" s="473"/>
      <c r="U30" s="473"/>
      <c r="V30" s="473"/>
      <c r="W30" s="473"/>
      <c r="X30" s="473"/>
      <c r="Y30" s="473"/>
      <c r="Z30" s="201"/>
    </row>
    <row r="31" ht="14.4" customHeight="1" hidden="1" spans="1:26" x14ac:dyDescent="0.25">
      <c r="A31" s="473"/>
      <c r="B31" s="634" t="str">
        <f>B16</f>
        <v>Site Nights </v>
      </c>
      <c r="C31" s="635">
        <v>365</v>
      </c>
      <c r="D31" s="636">
        <f>'Monthly PF'!Q32</f>
        <v>298.08000000000004</v>
      </c>
      <c r="E31" s="637">
        <f>'Monthly PF'!AE32</f>
        <v>372.6</v>
      </c>
      <c r="F31" s="637">
        <f>'Monthly PF'!AS32</f>
        <v>447.1200000000001</v>
      </c>
      <c r="G31" s="637">
        <f>'Monthly PF'!BG32</f>
        <v>484.3799999999999</v>
      </c>
      <c r="H31" s="637">
        <f>'Monthly PF'!BU32</f>
        <v>496.8</v>
      </c>
      <c r="I31" s="637">
        <f t="shared" ref="I31:M31" si="56">$C$6*I30*I28</f>
        <v>496.8</v>
      </c>
      <c r="J31" s="637">
        <f t="shared" si="56"/>
        <v>496.8</v>
      </c>
      <c r="K31" s="637">
        <f t="shared" si="56"/>
        <v>496.8</v>
      </c>
      <c r="L31" s="637">
        <f t="shared" si="56"/>
        <v>496.8</v>
      </c>
      <c r="M31" s="637">
        <f t="shared" si="56"/>
        <v>496.8</v>
      </c>
      <c r="N31" s="621"/>
      <c r="O31" s="473"/>
      <c r="P31" s="473"/>
      <c r="Q31" s="631"/>
      <c r="R31" s="473"/>
      <c r="S31" s="473"/>
      <c r="T31" s="473"/>
      <c r="U31" s="473"/>
      <c r="V31" s="473"/>
      <c r="W31" s="473"/>
      <c r="X31" s="473"/>
      <c r="Y31" s="473"/>
      <c r="Z31" s="201"/>
    </row>
    <row r="32" ht="14.4" customHeight="1" hidden="1" spans="1:26" x14ac:dyDescent="0.25">
      <c r="A32" s="473"/>
      <c r="B32" s="640" t="s">
        <v>981</v>
      </c>
      <c r="C32" s="641"/>
      <c r="D32" s="642">
        <f>'Monthly PF'!Q33</f>
        <v>203022</v>
      </c>
      <c r="E32" s="642">
        <f>'Monthly PF'!AE33</f>
        <v>261390.82499999998</v>
      </c>
      <c r="F32" s="642">
        <f>'Monthly PF'!AS33</f>
        <v>323079.05970000004</v>
      </c>
      <c r="G32" s="642">
        <f>'Monthly PF'!BG33</f>
        <v>360502.38411525</v>
      </c>
      <c r="H32" s="642">
        <f>'Monthly PF'!BU33</f>
        <v>380838.41603970004</v>
      </c>
      <c r="I32" s="642">
        <f>IFERROR(I29*I31,0)</f>
        <v>392263.568520891</v>
      </c>
      <c r="J32" s="642">
        <f>IFERROR(J29*J31,0)</f>
        <v>404031.47557651775</v>
      </c>
      <c r="K32" s="642">
        <f>IFERROR(K29*K31,0)</f>
        <v>416152.4198438133</v>
      </c>
      <c r="L32" s="642">
        <f>IFERROR(L29*L31,0)</f>
        <v>428636.9924391277</v>
      </c>
      <c r="M32" s="642">
        <f>IFERROR(M29*M31,0)</f>
        <v>441496.1022123015</v>
      </c>
      <c r="N32" s="621"/>
      <c r="O32" s="473"/>
      <c r="P32" s="473"/>
      <c r="Q32" s="631"/>
      <c r="R32" s="473"/>
      <c r="S32" s="473"/>
      <c r="T32" s="473"/>
      <c r="U32" s="473"/>
      <c r="V32" s="473"/>
      <c r="W32" s="473"/>
      <c r="X32" s="473"/>
      <c r="Y32" s="473"/>
      <c r="Z32" s="201"/>
    </row>
    <row r="33" ht="14.4" customHeight="1" spans="1:26" x14ac:dyDescent="0.25">
      <c r="A33" s="473"/>
      <c r="B33" s="639" t="str">
        <f>'Monthly PF'!D34</f>
        <v>USE FOR MONTHLY</v>
      </c>
      <c r="C33" s="624"/>
      <c r="D33" s="625">
        <f>'Monthly PF'!Q34</f>
        <v>0</v>
      </c>
      <c r="E33" s="626">
        <f>'Monthly PF'!AE34</f>
        <v>0</v>
      </c>
      <c r="F33" s="626">
        <f>'Monthly PF'!AS34</f>
        <v>0</v>
      </c>
      <c r="G33" s="626">
        <f>'Monthly PF'!BG34</f>
        <v>0</v>
      </c>
      <c r="H33" s="626">
        <f>'Monthly PF'!BU34</f>
        <v>0</v>
      </c>
      <c r="I33" s="626">
        <f t="shared" ref="I33" si="57">H33</f>
        <v>0</v>
      </c>
      <c r="J33" s="626">
        <f t="shared" ref="J33" si="58">I33</f>
        <v>0</v>
      </c>
      <c r="K33" s="626">
        <f t="shared" ref="K33" si="59">J33</f>
        <v>0</v>
      </c>
      <c r="L33" s="626">
        <f t="shared" ref="L33" si="60">K33</f>
        <v>0</v>
      </c>
      <c r="M33" s="626">
        <f t="shared" ref="M33" si="61">L33</f>
        <v>0</v>
      </c>
      <c r="N33" s="621"/>
      <c r="O33" s="473"/>
      <c r="P33" s="473"/>
      <c r="Q33" s="631"/>
      <c r="R33" s="473"/>
      <c r="S33" s="473"/>
      <c r="T33" s="473"/>
      <c r="U33" s="473"/>
      <c r="V33" s="473"/>
      <c r="W33" s="473"/>
      <c r="X33" s="473"/>
      <c r="Y33" s="473"/>
      <c r="Z33" s="201"/>
    </row>
    <row r="34" ht="14.4" customHeight="1" spans="1:26" x14ac:dyDescent="0.25">
      <c r="A34" s="473"/>
      <c r="B34" s="588" t="str">
        <f>B14</f>
        <v>ADR</v>
      </c>
      <c r="C34" s="628">
        <v>0.03</v>
      </c>
      <c r="D34" s="629">
        <f>'Monthly PF'!Q35</f>
        <v>0</v>
      </c>
      <c r="E34" s="630">
        <f>'Monthly PF'!AE35</f>
        <v>0</v>
      </c>
      <c r="F34" s="630">
        <f>'Monthly PF'!AS35</f>
        <v>0</v>
      </c>
      <c r="G34" s="630">
        <f>'Monthly PF'!BG35</f>
        <v>0</v>
      </c>
      <c r="H34" s="630">
        <f>'Monthly PF'!BU35</f>
        <v>0</v>
      </c>
      <c r="I34" s="630">
        <f t="shared" ref="I34" si="62">H34*(1+$C$4)</f>
        <v>0</v>
      </c>
      <c r="J34" s="630">
        <f t="shared" ref="J34" si="63">I34*(1+$C$4)</f>
        <v>0</v>
      </c>
      <c r="K34" s="630">
        <f t="shared" ref="K34" si="64">J34*(1+$C$4)</f>
        <v>0</v>
      </c>
      <c r="L34" s="630">
        <f t="shared" ref="L34" si="65">K34*(1+$C$4)</f>
        <v>0</v>
      </c>
      <c r="M34" s="630">
        <f t="shared" ref="M34" si="66">L34*(1+$C$4)</f>
        <v>0</v>
      </c>
      <c r="N34" s="621"/>
      <c r="O34" s="473"/>
      <c r="P34" s="473"/>
      <c r="Q34" s="631"/>
      <c r="R34" s="473"/>
      <c r="S34" s="473"/>
      <c r="T34" s="473"/>
      <c r="U34" s="473"/>
      <c r="V34" s="473"/>
      <c r="W34" s="473"/>
      <c r="X34" s="473"/>
      <c r="Y34" s="473"/>
      <c r="Z34" s="201"/>
    </row>
    <row r="35" ht="14.4" customHeight="1" spans="1:26" x14ac:dyDescent="0.25">
      <c r="A35" s="473"/>
      <c r="B35" s="588" t="str">
        <f>B15</f>
        <v>Occupancy</v>
      </c>
      <c r="C35" s="624">
        <f>C25</f>
        <v>365</v>
      </c>
      <c r="D35" s="632">
        <f>'Monthly PF'!Q36</f>
        <v>0</v>
      </c>
      <c r="E35" s="633">
        <f>'Monthly PF'!AE36</f>
        <v>0</v>
      </c>
      <c r="F35" s="633">
        <f>'Monthly PF'!AS36</f>
        <v>0</v>
      </c>
      <c r="G35" s="633">
        <f>'Monthly PF'!BG36</f>
        <v>0</v>
      </c>
      <c r="H35" s="633">
        <f>'Monthly PF'!BU36</f>
        <v>0</v>
      </c>
      <c r="I35" s="633">
        <f t="shared" ref="I35" si="67">H35</f>
        <v>0</v>
      </c>
      <c r="J35" s="633">
        <f t="shared" ref="J35" si="68">I35</f>
        <v>0</v>
      </c>
      <c r="K35" s="633">
        <f t="shared" ref="K35" si="69">J35</f>
        <v>0</v>
      </c>
      <c r="L35" s="633">
        <f t="shared" ref="L35" si="70">K35</f>
        <v>0</v>
      </c>
      <c r="M35" s="633">
        <f t="shared" ref="M35" si="71">L35</f>
        <v>0</v>
      </c>
      <c r="N35" s="621"/>
      <c r="O35" s="473"/>
      <c r="P35" s="473"/>
      <c r="Q35" s="631"/>
      <c r="R35" s="473"/>
      <c r="S35" s="473"/>
      <c r="T35" s="473"/>
      <c r="U35" s="473"/>
      <c r="V35" s="473"/>
      <c r="W35" s="473"/>
      <c r="X35" s="473"/>
      <c r="Y35" s="473"/>
      <c r="Z35" s="201"/>
    </row>
    <row r="36" ht="14.4" customHeight="1" spans="1:26" x14ac:dyDescent="0.25">
      <c r="A36" s="473"/>
      <c r="B36" s="634" t="str">
        <f>B21</f>
        <v>Site Nights </v>
      </c>
      <c r="C36" s="635">
        <v>365</v>
      </c>
      <c r="D36" s="636">
        <f>'Monthly PF'!Q37</f>
        <v>0</v>
      </c>
      <c r="E36" s="637">
        <f>'Monthly PF'!AE37</f>
        <v>0</v>
      </c>
      <c r="F36" s="637">
        <f>'Monthly PF'!AS37</f>
        <v>0</v>
      </c>
      <c r="G36" s="637">
        <f>'Monthly PF'!BG37</f>
        <v>0</v>
      </c>
      <c r="H36" s="637">
        <f>'Monthly PF'!BU37</f>
        <v>0</v>
      </c>
      <c r="I36" s="637">
        <f t="shared" ref="I36:M36" si="72">$C$6*I35*I33</f>
        <v>0</v>
      </c>
      <c r="J36" s="637">
        <f t="shared" si="72"/>
        <v>0</v>
      </c>
      <c r="K36" s="637">
        <f t="shared" si="72"/>
        <v>0</v>
      </c>
      <c r="L36" s="637">
        <f t="shared" si="72"/>
        <v>0</v>
      </c>
      <c r="M36" s="637">
        <f t="shared" si="72"/>
        <v>0</v>
      </c>
      <c r="N36" s="621"/>
      <c r="O36" s="473"/>
      <c r="P36" s="473"/>
      <c r="Q36" s="631"/>
      <c r="R36" s="473"/>
      <c r="S36" s="473"/>
      <c r="T36" s="473"/>
      <c r="U36" s="473"/>
      <c r="V36" s="473"/>
      <c r="W36" s="473"/>
      <c r="X36" s="473"/>
      <c r="Y36" s="473"/>
      <c r="Z36" s="201"/>
    </row>
    <row r="37" ht="14.4" customHeight="1" spans="1:26" x14ac:dyDescent="0.25">
      <c r="A37" s="473"/>
      <c r="B37" s="640" t="s">
        <v>981</v>
      </c>
      <c r="C37" s="641"/>
      <c r="D37" s="642">
        <f>'Monthly PF'!Q38</f>
        <v>0</v>
      </c>
      <c r="E37" s="642">
        <f>'Monthly PF'!AE38</f>
        <v>0</v>
      </c>
      <c r="F37" s="642">
        <f>'Monthly PF'!AS38</f>
        <v>0</v>
      </c>
      <c r="G37" s="642">
        <f>'Monthly PF'!BG38</f>
        <v>0</v>
      </c>
      <c r="H37" s="642">
        <f>'Monthly PF'!BU38</f>
        <v>0</v>
      </c>
      <c r="I37" s="642">
        <f>IFERROR(I34*I36,0)</f>
        <v>0</v>
      </c>
      <c r="J37" s="642">
        <f>IFERROR(J34*J36,0)</f>
        <v>0</v>
      </c>
      <c r="K37" s="642">
        <f>IFERROR(K34*K36,0)</f>
        <v>0</v>
      </c>
      <c r="L37" s="642">
        <f>IFERROR(L34*L36,0)</f>
        <v>0</v>
      </c>
      <c r="M37" s="642">
        <f>IFERROR(M34*M36,0)</f>
        <v>0</v>
      </c>
      <c r="N37" s="621"/>
      <c r="O37" s="473"/>
      <c r="P37" s="473"/>
      <c r="Q37" s="631"/>
      <c r="R37" s="473"/>
      <c r="S37" s="473"/>
      <c r="T37" s="473"/>
      <c r="U37" s="473"/>
      <c r="V37" s="473"/>
      <c r="W37" s="473"/>
      <c r="X37" s="473"/>
      <c r="Y37" s="473"/>
      <c r="Z37" s="201"/>
    </row>
    <row r="38" ht="14.4" customHeight="1" spans="1:26" x14ac:dyDescent="0.25">
      <c r="A38" s="473"/>
      <c r="B38" s="591" t="s">
        <v>982</v>
      </c>
      <c r="C38" s="592"/>
      <c r="D38" s="592">
        <f>+D7+D12+D17+D22+D27+D32+D37</f>
        <v>2025327.75</v>
      </c>
      <c r="E38" s="592">
        <f t="shared" ref="E38:M38" si="73">+E7+E12+E17+E22+E27+E32+E37</f>
        <v>2607609.478125</v>
      </c>
      <c r="F38" s="592">
        <f t="shared" si="73"/>
        <v>3223005.3149625002</v>
      </c>
      <c r="G38" s="592">
        <f t="shared" si="73"/>
        <v>3596336.763945656</v>
      </c>
      <c r="H38" s="592">
        <f t="shared" si="73"/>
        <v>3799207.042937463</v>
      </c>
      <c r="I38" s="592">
        <f t="shared" si="73"/>
        <v>3913183.2542255865</v>
      </c>
      <c r="J38" s="592">
        <f t="shared" si="73"/>
        <v>4030578.751852354</v>
      </c>
      <c r="K38" s="592">
        <f t="shared" si="73"/>
        <v>4151496.1144079254</v>
      </c>
      <c r="L38" s="592">
        <f t="shared" si="73"/>
        <v>4276040.997840163</v>
      </c>
      <c r="M38" s="592">
        <f t="shared" si="73"/>
        <v>4404322.227775368</v>
      </c>
      <c r="N38" s="643"/>
      <c r="O38" s="473"/>
      <c r="P38" s="473"/>
      <c r="Q38" s="631"/>
      <c r="R38" s="473"/>
      <c r="S38" s="473"/>
      <c r="T38" s="473"/>
      <c r="U38" s="473"/>
      <c r="V38" s="473"/>
      <c r="W38" s="473"/>
      <c r="X38" s="473"/>
      <c r="Y38" s="473"/>
      <c r="Z38" s="201"/>
    </row>
    <row r="39" ht="14.4" customHeight="1" spans="1:26" x14ac:dyDescent="0.25">
      <c r="A39" s="473"/>
      <c r="B39" s="607" t="str">
        <f>'Monthly PF'!D40</f>
        <v>Events Revenue </v>
      </c>
      <c r="C39" s="644"/>
      <c r="D39" s="625">
        <f>'Monthly PF'!Q40</f>
        <v>0</v>
      </c>
      <c r="E39" s="626">
        <f>'Monthly PF'!AE40</f>
        <v>0</v>
      </c>
      <c r="F39" s="626">
        <f>'Monthly PF'!AS40</f>
        <v>0</v>
      </c>
      <c r="G39" s="626">
        <f>'Monthly PF'!BG40</f>
        <v>0</v>
      </c>
      <c r="H39" s="626">
        <f>'Monthly PF'!BU40</f>
        <v>0</v>
      </c>
      <c r="I39" s="196">
        <f>H39*(1+$C$39)</f>
        <v>0</v>
      </c>
      <c r="J39" s="196">
        <f>I39*(1+$C$39)</f>
        <v>0</v>
      </c>
      <c r="K39" s="196">
        <f>J39*(1+$C$39)</f>
        <v>0</v>
      </c>
      <c r="L39" s="196">
        <f>K39*(1+$C$39)</f>
        <v>0</v>
      </c>
      <c r="M39" s="196">
        <f>L39*(1+$C$39)</f>
        <v>0</v>
      </c>
      <c r="N39" s="621"/>
      <c r="O39" s="473"/>
      <c r="P39" s="473"/>
      <c r="Q39" s="631"/>
      <c r="R39" s="380"/>
      <c r="S39" s="473"/>
      <c r="T39" s="473"/>
      <c r="U39" s="473"/>
      <c r="V39" s="473"/>
      <c r="W39" s="473"/>
      <c r="X39" s="473"/>
      <c r="Y39" s="473"/>
      <c r="Z39" s="201"/>
    </row>
    <row r="40" ht="14.4" customHeight="1" spans="1:26" x14ac:dyDescent="0.25">
      <c r="A40" s="473"/>
      <c r="B40" s="196" t="str">
        <f>'Monthly PF'!D41</f>
        <v>    F&amp;B Revenue</v>
      </c>
      <c r="C40" s="644"/>
      <c r="D40" s="625">
        <f>'Monthly PF'!Q41</f>
        <v>0</v>
      </c>
      <c r="E40" s="626">
        <f>'Monthly PF'!AE41</f>
        <v>0</v>
      </c>
      <c r="F40" s="626">
        <f>'Monthly PF'!AS41</f>
        <v>0</v>
      </c>
      <c r="G40" s="626">
        <f>'Monthly PF'!BG41</f>
        <v>0</v>
      </c>
      <c r="H40" s="626">
        <f>'Monthly PF'!BU41</f>
        <v>0</v>
      </c>
      <c r="I40" s="196">
        <f t="shared" ref="I40:M40" si="74">H40*(1+$C$39)</f>
        <v>0</v>
      </c>
      <c r="J40" s="196">
        <f t="shared" si="74"/>
        <v>0</v>
      </c>
      <c r="K40" s="196">
        <f t="shared" si="74"/>
        <v>0</v>
      </c>
      <c r="L40" s="196">
        <f t="shared" si="74"/>
        <v>0</v>
      </c>
      <c r="M40" s="196">
        <f t="shared" si="74"/>
        <v>0</v>
      </c>
      <c r="N40" s="621"/>
      <c r="O40" s="473"/>
      <c r="P40" s="473"/>
      <c r="Q40" s="631"/>
      <c r="R40" s="380"/>
      <c r="S40" s="473"/>
      <c r="T40" s="473"/>
      <c r="U40" s="473"/>
      <c r="V40" s="473"/>
      <c r="W40" s="473"/>
      <c r="X40" s="473"/>
      <c r="Y40" s="473"/>
      <c r="Z40" s="201"/>
    </row>
    <row r="41" ht="14.4" customHeight="1" hidden="1" spans="1:26" x14ac:dyDescent="0.25">
      <c r="A41" s="473"/>
      <c r="B41" s="196" t="str">
        <f>'Monthly PF'!D42</f>
        <v>    Other Revenue</v>
      </c>
      <c r="C41" s="644"/>
      <c r="D41" s="625">
        <f>'Monthly PF'!Q42</f>
        <v>0</v>
      </c>
      <c r="E41" s="626">
        <f>'Monthly PF'!AE42</f>
        <v>0</v>
      </c>
      <c r="F41" s="626">
        <f>'Monthly PF'!AS42</f>
        <v>0</v>
      </c>
      <c r="G41" s="626">
        <f>'Monthly PF'!BG42</f>
        <v>0</v>
      </c>
      <c r="H41" s="626">
        <f>'Monthly PF'!BU42</f>
        <v>0</v>
      </c>
      <c r="I41" s="196">
        <f t="shared" ref="I41:M41" si="75">H41*(1+$C$39)</f>
        <v>0</v>
      </c>
      <c r="J41" s="196">
        <f t="shared" si="75"/>
        <v>0</v>
      </c>
      <c r="K41" s="196">
        <f t="shared" si="75"/>
        <v>0</v>
      </c>
      <c r="L41" s="196">
        <f t="shared" si="75"/>
        <v>0</v>
      </c>
      <c r="M41" s="196">
        <f t="shared" si="75"/>
        <v>0</v>
      </c>
      <c r="N41" s="621"/>
      <c r="O41" s="473"/>
      <c r="P41" s="473"/>
      <c r="Q41" s="631"/>
      <c r="R41" s="380"/>
      <c r="S41" s="473"/>
      <c r="T41" s="473"/>
      <c r="U41" s="473"/>
      <c r="V41" s="473"/>
      <c r="W41" s="473"/>
      <c r="X41" s="473"/>
      <c r="Y41" s="473"/>
      <c r="Z41" s="201"/>
    </row>
    <row r="42" ht="14.4" customHeight="1" hidden="1" spans="1:26" x14ac:dyDescent="0.25">
      <c r="A42" s="473"/>
      <c r="B42" s="196" t="str">
        <f>'Monthly PF'!D43</f>
        <v>    Other Revenue</v>
      </c>
      <c r="C42" s="644"/>
      <c r="D42" s="625">
        <f>'Monthly PF'!Q43</f>
        <v>0</v>
      </c>
      <c r="E42" s="626">
        <f>'Monthly PF'!AE43</f>
        <v>0</v>
      </c>
      <c r="F42" s="626">
        <f>'Monthly PF'!AS43</f>
        <v>0</v>
      </c>
      <c r="G42" s="626">
        <f>'Monthly PF'!BG43</f>
        <v>0</v>
      </c>
      <c r="H42" s="626">
        <f>'Monthly PF'!BU43</f>
        <v>0</v>
      </c>
      <c r="I42" s="196">
        <f t="shared" ref="I42:M42" si="76">H42*(1+$C$39)</f>
        <v>0</v>
      </c>
      <c r="J42" s="196">
        <f t="shared" si="76"/>
        <v>0</v>
      </c>
      <c r="K42" s="196">
        <f t="shared" si="76"/>
        <v>0</v>
      </c>
      <c r="L42" s="196">
        <f t="shared" si="76"/>
        <v>0</v>
      </c>
      <c r="M42" s="196">
        <f t="shared" si="76"/>
        <v>0</v>
      </c>
      <c r="N42" s="621"/>
      <c r="O42" s="473"/>
      <c r="P42" s="473"/>
      <c r="Q42" s="631"/>
      <c r="R42" s="380"/>
      <c r="S42" s="473"/>
      <c r="T42" s="473"/>
      <c r="U42" s="473"/>
      <c r="V42" s="473"/>
      <c r="W42" s="473"/>
      <c r="X42" s="473"/>
      <c r="Y42" s="473"/>
      <c r="Z42" s="201"/>
    </row>
    <row r="43" ht="14.4" customHeight="1" spans="1:26" x14ac:dyDescent="0.25">
      <c r="A43" s="473"/>
      <c r="B43" s="585" t="s">
        <v>988</v>
      </c>
      <c r="C43" s="628">
        <f>'Monthly PF'!C44</f>
        <v>0.1</v>
      </c>
      <c r="D43" s="638">
        <f>'Monthly PF'!Q44</f>
        <v>202532.775</v>
      </c>
      <c r="E43" s="621">
        <f>'Monthly PF'!AE44</f>
        <v>260760.94781250003</v>
      </c>
      <c r="F43" s="621">
        <f>'Monthly PF'!AS44</f>
        <v>322300.53149625</v>
      </c>
      <c r="G43" s="621">
        <f>'Monthly PF'!BG44</f>
        <v>359633.6763945657</v>
      </c>
      <c r="H43" s="621">
        <f>'Monthly PF'!BU44</f>
        <v>379920.7042937463</v>
      </c>
      <c r="I43" s="621">
        <f>$C$43*I38</f>
        <v>391318.3254225587</v>
      </c>
      <c r="J43" s="621">
        <f t="shared" ref="J43:M43" si="77">$C$43*J38</f>
        <v>403057.8751852354</v>
      </c>
      <c r="K43" s="621">
        <f t="shared" si="77"/>
        <v>415149.61144079256</v>
      </c>
      <c r="L43" s="621">
        <f t="shared" si="77"/>
        <v>427604.0997840164</v>
      </c>
      <c r="M43" s="621">
        <f t="shared" si="77"/>
        <v>440432.22277753684</v>
      </c>
      <c r="N43" s="621"/>
      <c r="O43" s="473"/>
      <c r="P43" s="473"/>
      <c r="Q43" s="631"/>
      <c r="R43" s="473"/>
      <c r="S43" s="473"/>
      <c r="T43" s="473"/>
      <c r="U43" s="473"/>
      <c r="V43" s="473"/>
      <c r="W43" s="473"/>
      <c r="X43" s="473"/>
      <c r="Y43" s="473"/>
      <c r="Z43" s="201"/>
    </row>
    <row r="44" ht="14.4" customHeight="1" spans="1:26" x14ac:dyDescent="0.25">
      <c r="A44" s="473"/>
      <c r="B44" s="591" t="s">
        <v>989</v>
      </c>
      <c r="C44" s="645"/>
      <c r="D44" s="646">
        <f>'Monthly PF'!Q45</f>
        <v>2227860.5250000004</v>
      </c>
      <c r="E44" s="647">
        <f>'Monthly PF'!AE45</f>
        <v>2868370.4259375</v>
      </c>
      <c r="F44" s="647">
        <f>'Monthly PF'!AS45</f>
        <v>3545305.8464587512</v>
      </c>
      <c r="G44" s="647">
        <f>'Monthly PF'!BG45</f>
        <v>3955970.440340222</v>
      </c>
      <c r="H44" s="647">
        <f>'Monthly PF'!BU45</f>
        <v>4179127.7472312087</v>
      </c>
      <c r="I44" s="647">
        <f>SUM(I38:I43)</f>
        <v>4304501.5796481455</v>
      </c>
      <c r="J44" s="647">
        <f t="shared" ref="J44:M44" si="78">SUM(J38:J43)</f>
        <v>4433636.627037589</v>
      </c>
      <c r="K44" s="647">
        <f t="shared" si="78"/>
        <v>4566645.725848718</v>
      </c>
      <c r="L44" s="647">
        <f t="shared" si="78"/>
        <v>4703645.09762418</v>
      </c>
      <c r="M44" s="647">
        <f t="shared" si="78"/>
        <v>4844754.450552905</v>
      </c>
      <c r="N44" s="621"/>
      <c r="O44" s="473"/>
      <c r="P44" s="473"/>
      <c r="Q44" s="631"/>
      <c r="R44" s="473"/>
      <c r="S44" s="473"/>
      <c r="T44" s="473"/>
      <c r="U44" s="473"/>
      <c r="V44" s="473"/>
      <c r="W44" s="473"/>
      <c r="X44" s="473"/>
      <c r="Y44" s="473"/>
      <c r="Z44" s="201"/>
    </row>
    <row r="45" ht="14.4" customHeight="1" spans="1:26" x14ac:dyDescent="0.25">
      <c r="A45" s="473"/>
      <c r="B45" s="473"/>
      <c r="C45" s="620"/>
      <c r="D45" s="625"/>
      <c r="E45" s="626"/>
      <c r="F45" s="626"/>
      <c r="G45" s="626"/>
      <c r="H45" s="626"/>
      <c r="I45" s="621"/>
      <c r="J45" s="621"/>
      <c r="K45" s="621"/>
      <c r="L45" s="621"/>
      <c r="M45" s="621"/>
      <c r="N45" s="621"/>
      <c r="O45" s="473"/>
      <c r="P45" s="473"/>
      <c r="S45" s="473"/>
      <c r="T45" s="473"/>
      <c r="U45" s="473"/>
      <c r="V45" s="473"/>
      <c r="W45" s="473"/>
      <c r="X45" s="473"/>
      <c r="Y45" s="473"/>
      <c r="Z45" s="201"/>
    </row>
    <row r="46" ht="14.4" customHeight="1" spans="1:26" x14ac:dyDescent="0.25">
      <c r="A46" s="473"/>
      <c r="B46" s="561" t="s">
        <v>991</v>
      </c>
      <c r="C46" s="648" t="s">
        <v>1060</v>
      </c>
      <c r="D46" s="623" t="s">
        <v>1050</v>
      </c>
      <c r="E46" s="623" t="s">
        <v>835</v>
      </c>
      <c r="F46" s="623" t="s">
        <v>1051</v>
      </c>
      <c r="G46" s="623" t="s">
        <v>1052</v>
      </c>
      <c r="H46" s="623" t="s">
        <v>1053</v>
      </c>
      <c r="I46" s="623" t="s">
        <v>1054</v>
      </c>
      <c r="J46" s="623" t="s">
        <v>1055</v>
      </c>
      <c r="K46" s="623" t="s">
        <v>1056</v>
      </c>
      <c r="L46" s="623" t="s">
        <v>1057</v>
      </c>
      <c r="M46" s="623" t="s">
        <v>1058</v>
      </c>
      <c r="N46" s="649" t="s">
        <v>1061</v>
      </c>
      <c r="O46" s="473"/>
      <c r="P46" s="201"/>
      <c r="Q46" s="473" t="s">
        <v>1062</v>
      </c>
      <c r="R46" s="650">
        <f>'Misc. Expenses'!H22</f>
        <v>2.5</v>
      </c>
      <c r="S46" s="473"/>
      <c r="T46" s="473"/>
      <c r="U46" s="473"/>
      <c r="V46" s="473"/>
      <c r="W46" s="473"/>
      <c r="X46" s="473"/>
      <c r="Y46" s="473"/>
      <c r="Z46" s="201"/>
    </row>
    <row r="47" ht="14.4" customHeight="1" spans="1:26" x14ac:dyDescent="0.25">
      <c r="A47" s="473"/>
      <c r="B47" s="201" t="s">
        <v>992</v>
      </c>
      <c r="C47" s="620">
        <f t="shared" ref="C47:C58" si="79">D47/$R$51</f>
        <v>6339.953076923074</v>
      </c>
      <c r="D47" s="621">
        <f>'Monthly PF'!Q48</f>
        <v>247258.1699999999</v>
      </c>
      <c r="E47" s="621">
        <f>'Monthly PF'!AE48</f>
        <v>304127.5490999999</v>
      </c>
      <c r="F47" s="621">
        <f>'Monthly PF'!AS48</f>
        <v>337708.29931312485</v>
      </c>
      <c r="G47" s="621">
        <f>'Monthly PF'!BG48</f>
        <v>355026.6736368749</v>
      </c>
      <c r="H47" s="621">
        <f>'Monthly PF'!BU48</f>
        <v>363902.34047779674</v>
      </c>
      <c r="I47" s="621">
        <f>H47*(1+$R$52)</f>
        <v>372999.89898974163</v>
      </c>
      <c r="J47" s="621">
        <f>I47*(1+$R$52)</f>
        <v>382324.89646448515</v>
      </c>
      <c r="K47" s="621">
        <f>J47*(1+$R$52)</f>
        <v>391883.0188760972</v>
      </c>
      <c r="L47" s="621">
        <f>K47*(1+$R$52)</f>
        <v>401680.0943479996</v>
      </c>
      <c r="M47" s="621">
        <f>L47*(1+$R$52)</f>
        <v>411722.0967066996</v>
      </c>
      <c r="N47" s="651">
        <f>H47/$H$44</f>
        <v>0.08707614662387203</v>
      </c>
      <c r="O47" s="473"/>
      <c r="P47" s="201"/>
      <c r="Q47" s="201" t="s">
        <v>1063</v>
      </c>
      <c r="R47" s="652">
        <f>'Misc. Expenses'!H20</f>
        <v>33.65675</v>
      </c>
      <c r="S47" s="473"/>
      <c r="T47" s="473"/>
      <c r="U47" s="473"/>
      <c r="V47" s="473"/>
      <c r="W47" s="473"/>
      <c r="X47" s="473"/>
      <c r="Y47" s="473"/>
      <c r="Z47" s="201"/>
    </row>
    <row r="48" ht="14.4" customHeight="1" spans="1:26" x14ac:dyDescent="0.25">
      <c r="A48" s="473"/>
      <c r="B48" s="196" t="s">
        <v>994</v>
      </c>
      <c r="C48" s="620">
        <f t="shared" si="79"/>
        <v>1713.7388653846156</v>
      </c>
      <c r="D48" s="638">
        <f>'Monthly PF'!Q49</f>
        <v>66835.81575000001</v>
      </c>
      <c r="E48" s="621">
        <f>'Monthly PF'!AE49</f>
        <v>86051.112778125</v>
      </c>
      <c r="F48" s="621">
        <f>'Monthly PF'!AS49</f>
        <v>106359.17539376253</v>
      </c>
      <c r="G48" s="621">
        <f>'Monthly PF'!BG49</f>
        <v>118679.11321020665</v>
      </c>
      <c r="H48" s="621">
        <f>'Monthly PF'!BU49</f>
        <v>125373.83241693626</v>
      </c>
      <c r="I48" s="621">
        <f t="shared" ref="I48:M48" si="80">I44*$R$48</f>
        <v>129135.04738944436</v>
      </c>
      <c r="J48" s="472">
        <f t="shared" si="80"/>
        <v>133009.09881112768</v>
      </c>
      <c r="K48" s="472">
        <f t="shared" si="80"/>
        <v>136999.37177546154</v>
      </c>
      <c r="L48" s="472">
        <f t="shared" si="80"/>
        <v>141109.3529287254</v>
      </c>
      <c r="M48" s="621">
        <f t="shared" si="80"/>
        <v>145342.63351658714</v>
      </c>
      <c r="N48" s="651">
        <f>'Monthly PF'!C49</f>
        <v>0.03</v>
      </c>
      <c r="O48" s="473"/>
      <c r="P48" s="473"/>
      <c r="Q48" s="380" t="s">
        <v>1064</v>
      </c>
      <c r="R48" s="653">
        <f>'Monthly PF'!C49</f>
        <v>0.03</v>
      </c>
      <c r="S48" s="473"/>
      <c r="T48" s="473"/>
      <c r="U48" s="473"/>
      <c r="V48" s="473"/>
      <c r="W48" s="473"/>
      <c r="X48" s="473"/>
      <c r="Y48" s="473"/>
      <c r="Z48" s="201"/>
    </row>
    <row r="49" ht="14.4" customHeight="1" spans="1:26" x14ac:dyDescent="0.25">
      <c r="A49" s="473"/>
      <c r="B49" s="196" t="s">
        <v>995</v>
      </c>
      <c r="C49" s="620">
        <f t="shared" si="79"/>
        <v>1946.7685555384617</v>
      </c>
      <c r="D49" s="472">
        <f>'Monthly PF'!Q50</f>
        <v>75923.973666</v>
      </c>
      <c r="E49" s="472">
        <f>'Monthly PF'!AE50</f>
        <v>97277.59125956248</v>
      </c>
      <c r="F49" s="472">
        <f>'Monthly PF'!AS50</f>
        <v>119651.43724926189</v>
      </c>
      <c r="G49" s="472">
        <f>'Monthly PF'!BG50</f>
        <v>132862.95011220122</v>
      </c>
      <c r="H49" s="472">
        <f>'Monthly PF'!BU50</f>
        <v>139676.43473333973</v>
      </c>
      <c r="I49" s="472">
        <f>H49*(1+R52)</f>
        <v>143168.3456016732</v>
      </c>
      <c r="J49" s="472">
        <f>I49*(1+R52)</f>
        <v>146747.55424171503</v>
      </c>
      <c r="K49" s="472">
        <f>J49*(1+R52)</f>
        <v>150416.2430977579</v>
      </c>
      <c r="L49" s="472">
        <f>K49*(1+R52)</f>
        <v>154176.64917520183</v>
      </c>
      <c r="M49" s="472">
        <f>L49*(1+R52)</f>
        <v>158031.06540458187</v>
      </c>
      <c r="N49" s="651">
        <f>H49/$H$44</f>
        <v>0.03342238935526184</v>
      </c>
      <c r="O49" s="473"/>
      <c r="P49" s="473"/>
      <c r="Q49" s="201" t="s">
        <v>1065</v>
      </c>
      <c r="R49" s="654">
        <f>'ToT (Intake Form)'!C36</f>
        <v>3</v>
      </c>
      <c r="S49" s="473"/>
      <c r="T49" s="473"/>
      <c r="U49" s="473"/>
      <c r="V49" s="473"/>
      <c r="W49" s="473"/>
      <c r="X49" s="473"/>
      <c r="Y49" s="473"/>
      <c r="Z49" s="201"/>
    </row>
    <row r="50" ht="14.4" customHeight="1" spans="1:26" x14ac:dyDescent="0.25">
      <c r="A50" s="473"/>
      <c r="B50" s="201" t="s">
        <v>996</v>
      </c>
      <c r="C50" s="620">
        <f t="shared" si="79"/>
        <v>1100</v>
      </c>
      <c r="D50" s="638">
        <f>'Monthly PF'!Q51</f>
        <v>42900</v>
      </c>
      <c r="E50" s="621">
        <f>'Monthly PF'!AE51</f>
        <v>43972.49999999999</v>
      </c>
      <c r="F50" s="621">
        <f>'Monthly PF'!AS51</f>
        <v>45071.812499999985</v>
      </c>
      <c r="G50" s="621">
        <f>'Monthly PF'!BG51</f>
        <v>46198.607812499984</v>
      </c>
      <c r="H50" s="621">
        <f>'Monthly PF'!BU51</f>
        <v>47353.573007812476</v>
      </c>
      <c r="I50" s="621">
        <f t="shared" ref="I50:L50" si="81">H50*(1+$R$52)</f>
        <v>48537.412333007785</v>
      </c>
      <c r="J50" s="621">
        <f t="shared" si="81"/>
        <v>49750.84764133298</v>
      </c>
      <c r="K50" s="621">
        <f t="shared" si="81"/>
        <v>50994.618832366294</v>
      </c>
      <c r="L50" s="621">
        <f t="shared" si="81"/>
        <v>52269.48430317545</v>
      </c>
      <c r="M50" s="621">
        <f>L50*(1+$R$52)</f>
        <v>53576.22141075483</v>
      </c>
      <c r="N50" s="651">
        <f>H50/$H$44</f>
        <v>0.011330970449320571</v>
      </c>
      <c r="O50" s="473"/>
      <c r="P50" s="473"/>
      <c r="Q50" s="380" t="s">
        <v>1066</v>
      </c>
      <c r="R50" s="655">
        <f>'ToT (Intake Form)'!C44</f>
        <v>39</v>
      </c>
      <c r="S50" s="473"/>
      <c r="T50" s="473"/>
      <c r="U50" s="473"/>
      <c r="V50" s="473"/>
      <c r="W50" s="473"/>
      <c r="X50" s="473"/>
      <c r="Y50" s="473"/>
      <c r="Z50" s="201"/>
    </row>
    <row r="51" ht="14.4" customHeight="1" spans="1:26" x14ac:dyDescent="0.25">
      <c r="A51" s="473"/>
      <c r="B51" s="201" t="s">
        <v>998</v>
      </c>
      <c r="C51" s="620">
        <f t="shared" si="79"/>
        <v>5128.205128205128</v>
      </c>
      <c r="D51" s="638">
        <f>'Monthly PF'!Q52</f>
        <v>200000</v>
      </c>
      <c r="E51" s="621">
        <f>'Monthly PF'!AE52</f>
        <v>150000</v>
      </c>
      <c r="F51" s="621">
        <f>'Monthly PF'!AS52</f>
        <v>88632.64616146879</v>
      </c>
      <c r="G51" s="621">
        <f>'Monthly PF'!BG52</f>
        <v>98899.26100850555</v>
      </c>
      <c r="H51" s="621">
        <f>'Monthly PF'!BU52</f>
        <v>104478.19368078023</v>
      </c>
      <c r="I51" s="621">
        <f t="shared" ref="I51:M51" si="82">I44*$N$51</f>
        <v>107612.53949120364</v>
      </c>
      <c r="J51" s="621">
        <f t="shared" si="82"/>
        <v>110840.91567593974</v>
      </c>
      <c r="K51" s="621">
        <f t="shared" si="82"/>
        <v>114166.14314621795</v>
      </c>
      <c r="L51" s="621">
        <f t="shared" si="82"/>
        <v>117591.1274406045</v>
      </c>
      <c r="M51" s="621">
        <f t="shared" si="82"/>
        <v>121118.86126382263</v>
      </c>
      <c r="N51" s="651">
        <f>'Monthly PF'!C52</f>
        <v>0.025</v>
      </c>
      <c r="O51" s="473"/>
      <c r="P51" s="473"/>
      <c r="Q51" s="473" t="s">
        <v>1067</v>
      </c>
      <c r="R51" s="656">
        <f>'ToT (Intake Form)'!C44</f>
        <v>39</v>
      </c>
      <c r="S51" s="473"/>
      <c r="T51" s="473"/>
      <c r="U51" s="473"/>
      <c r="V51" s="473"/>
      <c r="W51" s="473"/>
      <c r="X51" s="473"/>
      <c r="Y51" s="473"/>
      <c r="Z51" s="201"/>
    </row>
    <row r="52" ht="14.4" customHeight="1" spans="1:26" x14ac:dyDescent="0.25">
      <c r="A52" s="473"/>
      <c r="B52" s="201" t="s">
        <v>999</v>
      </c>
      <c r="C52" s="620">
        <f t="shared" si="79"/>
        <v>1500</v>
      </c>
      <c r="D52" s="638">
        <f>'Monthly PF'!Q53</f>
        <v>58500</v>
      </c>
      <c r="E52" s="621">
        <f>'Monthly PF'!AE53</f>
        <v>59962.49999999999</v>
      </c>
      <c r="F52" s="621">
        <f>'Monthly PF'!AS53</f>
        <v>61461.562499999985</v>
      </c>
      <c r="G52" s="621">
        <f>'Monthly PF'!BG53</f>
        <v>62998.10156249998</v>
      </c>
      <c r="H52" s="621">
        <f>'Monthly PF'!BU53</f>
        <v>64573.05410156247</v>
      </c>
      <c r="I52" s="621">
        <f t="shared" ref="I52:L52" si="83">H52*(1+$R$52)</f>
        <v>66187.38045410153</v>
      </c>
      <c r="J52" s="621">
        <f t="shared" si="83"/>
        <v>67842.06496545406</v>
      </c>
      <c r="K52" s="621">
        <f t="shared" si="83"/>
        <v>69538.11658959041</v>
      </c>
      <c r="L52" s="621">
        <f t="shared" si="83"/>
        <v>71276.56950433017</v>
      </c>
      <c r="M52" s="621">
        <f>L52*(1+$R$52)</f>
        <v>73058.48374193841</v>
      </c>
      <c r="N52" s="651">
        <f>H52/$H$44</f>
        <v>0.015451323339982597</v>
      </c>
      <c r="O52" s="473"/>
      <c r="P52" s="473"/>
      <c r="Q52" s="473" t="s">
        <v>1068</v>
      </c>
      <c r="R52" s="633">
        <f>'Monthly PF'!C62</f>
        <v>0.025</v>
      </c>
      <c r="S52" s="473"/>
      <c r="T52" s="473"/>
      <c r="U52" s="473"/>
      <c r="V52" s="473"/>
      <c r="W52" s="473"/>
      <c r="X52" s="473"/>
      <c r="Y52" s="473"/>
      <c r="Z52" s="201"/>
    </row>
    <row r="53" ht="14.4" customHeight="1" spans="1:26" x14ac:dyDescent="0.25">
      <c r="A53" s="473"/>
      <c r="B53" s="201" t="s">
        <v>1069</v>
      </c>
      <c r="C53" s="620">
        <f t="shared" si="79"/>
        <v>1339.7373551106427</v>
      </c>
      <c r="D53" s="638">
        <f>'Monthly PF'!Q54</f>
        <v>52249.75684931507</v>
      </c>
      <c r="E53" s="621">
        <f>'Monthly PF'!AE54</f>
        <v>64267.20092465754</v>
      </c>
      <c r="F53" s="621">
        <f>'Monthly PF'!AS54</f>
        <v>71363.37102675512</v>
      </c>
      <c r="G53" s="621">
        <f>'Monthly PF'!BG54</f>
        <v>75023.03107940925</v>
      </c>
      <c r="H53" s="621">
        <f>'Monthly PF'!BU54</f>
        <v>76898.60685639447</v>
      </c>
      <c r="I53" s="621">
        <f>H53*(1+$R$52)</f>
        <v>78821.07202780433</v>
      </c>
      <c r="J53" s="621">
        <f t="shared" ref="J53:L53" si="84">I53*(1+$R$52)</f>
        <v>80791.59882849944</v>
      </c>
      <c r="K53" s="621">
        <f t="shared" si="84"/>
        <v>82811.38879921191</v>
      </c>
      <c r="L53" s="621">
        <f t="shared" si="84"/>
        <v>84881.6735191922</v>
      </c>
      <c r="M53" s="621">
        <f>L53*(1+$R$52)</f>
        <v>87003.715357172</v>
      </c>
      <c r="N53" s="651">
        <f>H53/$H$44</f>
        <v>0.018400635612860122</v>
      </c>
      <c r="O53" s="473"/>
      <c r="P53" s="473"/>
      <c r="Q53" s="473"/>
      <c r="R53" s="473"/>
      <c r="S53" s="473"/>
      <c r="T53" s="473"/>
      <c r="U53" s="473"/>
      <c r="V53" s="473"/>
      <c r="W53" s="473"/>
      <c r="X53" s="473"/>
      <c r="Y53" s="473"/>
      <c r="Z53" s="201"/>
    </row>
    <row r="54" ht="14.4" customHeight="1" spans="1:26" x14ac:dyDescent="0.25">
      <c r="A54" s="473"/>
      <c r="B54" s="201" t="s">
        <v>1003</v>
      </c>
      <c r="C54" s="620">
        <f t="shared" si="79"/>
        <v>0</v>
      </c>
      <c r="D54" s="638">
        <f>'Monthly PF'!Q55</f>
        <v>0</v>
      </c>
      <c r="E54" s="621">
        <f>'Monthly PF'!AE55</f>
        <v>0</v>
      </c>
      <c r="F54" s="621">
        <f>'Monthly PF'!AS55</f>
        <v>0</v>
      </c>
      <c r="G54" s="621">
        <f>'Monthly PF'!BG55</f>
        <v>0</v>
      </c>
      <c r="H54" s="621">
        <f>'Monthly PF'!BU55</f>
        <v>0</v>
      </c>
      <c r="I54" s="621">
        <f t="shared" ref="I54:L54" si="85">H54*(1+$R$52)</f>
        <v>0</v>
      </c>
      <c r="J54" s="621">
        <f t="shared" si="85"/>
        <v>0</v>
      </c>
      <c r="K54" s="621">
        <f t="shared" si="85"/>
        <v>0</v>
      </c>
      <c r="L54" s="621">
        <f t="shared" si="85"/>
        <v>0</v>
      </c>
      <c r="M54" s="621">
        <f>L54*(1+$R$52)</f>
        <v>0</v>
      </c>
      <c r="N54" s="651">
        <f>H54/$H$44</f>
        <v>0</v>
      </c>
      <c r="O54" s="473"/>
      <c r="P54" s="473"/>
      <c r="Q54" s="473"/>
      <c r="R54" s="473"/>
      <c r="S54" s="473"/>
      <c r="T54" s="473"/>
      <c r="U54" s="473"/>
      <c r="V54" s="473"/>
      <c r="W54" s="473"/>
      <c r="X54" s="473"/>
      <c r="Y54" s="473"/>
      <c r="Z54" s="201"/>
    </row>
    <row r="55" ht="14.4" customHeight="1" spans="1:26" x14ac:dyDescent="0.25">
      <c r="A55" s="473"/>
      <c r="B55" s="201" t="s">
        <v>1004</v>
      </c>
      <c r="C55" s="620">
        <f t="shared" si="79"/>
        <v>2856.2314423076928</v>
      </c>
      <c r="D55" s="638">
        <f>'Monthly PF'!Q56</f>
        <v>111393.02625000002</v>
      </c>
      <c r="E55" s="621">
        <f>'Monthly PF'!AE56</f>
        <v>143418.521296875</v>
      </c>
      <c r="F55" s="621">
        <f>'Monthly PF'!AS56</f>
        <v>177265.29232293757</v>
      </c>
      <c r="G55" s="621">
        <f>'Monthly PF'!BG56</f>
        <v>197798.5220170111</v>
      </c>
      <c r="H55" s="621">
        <f>'Monthly PF'!BU56</f>
        <v>208956.38736156045</v>
      </c>
      <c r="I55" s="621">
        <f t="shared" ref="I55:M55" si="86">$N$55*I44</f>
        <v>215225.07898240729</v>
      </c>
      <c r="J55" s="621">
        <f t="shared" si="86"/>
        <v>221681.8313518795</v>
      </c>
      <c r="K55" s="621">
        <f t="shared" si="86"/>
        <v>228332.2862924359</v>
      </c>
      <c r="L55" s="621">
        <f t="shared" si="86"/>
        <v>235182.254881209</v>
      </c>
      <c r="M55" s="621">
        <f t="shared" si="86"/>
        <v>242237.72252764527</v>
      </c>
      <c r="N55" s="651">
        <f>'Monthly PF'!C56</f>
        <v>0.05</v>
      </c>
      <c r="O55" s="473"/>
      <c r="P55" s="473"/>
      <c r="S55" s="473"/>
      <c r="T55" s="473"/>
      <c r="U55" s="473"/>
      <c r="V55" s="473"/>
      <c r="W55" s="473"/>
      <c r="X55" s="473"/>
      <c r="Y55" s="473"/>
      <c r="Z55" s="201"/>
    </row>
    <row r="56" ht="14.4" customHeight="1" spans="1:26" x14ac:dyDescent="0.25">
      <c r="A56" s="473"/>
      <c r="B56" s="201" t="s">
        <v>1005</v>
      </c>
      <c r="C56" s="620">
        <f t="shared" si="79"/>
        <v>73.24230769230769</v>
      </c>
      <c r="D56" s="638">
        <f>'Monthly PF'!Q57</f>
        <v>2856.45</v>
      </c>
      <c r="E56" s="621">
        <f>'Monthly PF'!AE57</f>
        <v>312691.25246502424</v>
      </c>
      <c r="F56" s="621">
        <f>'Monthly PF'!AS57</f>
        <v>320508.5337766498</v>
      </c>
      <c r="G56" s="621">
        <f>'Monthly PF'!BG57</f>
        <v>328521.24712106603</v>
      </c>
      <c r="H56" s="621">
        <f>'Monthly PF'!BU57</f>
        <v>336734.27829909266</v>
      </c>
      <c r="I56" s="621">
        <f t="shared" ref="I56:L57" si="87">H56*(1+$R$52)</f>
        <v>345152.63525656995</v>
      </c>
      <c r="J56" s="621">
        <f t="shared" si="87"/>
        <v>353781.4511379842</v>
      </c>
      <c r="K56" s="621">
        <f t="shared" si="87"/>
        <v>362625.98741643375</v>
      </c>
      <c r="L56" s="621">
        <f t="shared" si="87"/>
        <v>371691.63710184454</v>
      </c>
      <c r="M56" s="621">
        <f>L56*(1+$R$52)</f>
        <v>380983.92802939063</v>
      </c>
      <c r="N56" s="651">
        <f>H56/$H$44</f>
        <v>0.08057525365722279</v>
      </c>
      <c r="O56" s="473"/>
      <c r="P56" s="657"/>
      <c r="S56" s="473"/>
      <c r="T56" s="473"/>
      <c r="U56" s="473"/>
      <c r="V56" s="473"/>
      <c r="W56" s="473"/>
      <c r="X56" s="473"/>
      <c r="Y56" s="473"/>
      <c r="Z56" s="201"/>
    </row>
    <row r="57" ht="14.4" customHeight="1" spans="1:26" x14ac:dyDescent="0.25">
      <c r="A57" s="473"/>
      <c r="B57" s="201" t="s">
        <v>1007</v>
      </c>
      <c r="C57" s="620">
        <f t="shared" si="79"/>
        <v>900</v>
      </c>
      <c r="D57" s="638">
        <f>'Monthly PF'!Q58</f>
        <v>35100</v>
      </c>
      <c r="E57" s="621">
        <f>'Monthly PF'!AE58</f>
        <v>35977.5</v>
      </c>
      <c r="F57" s="621">
        <f>'Monthly PF'!AS58</f>
        <v>36876.9375</v>
      </c>
      <c r="G57" s="621">
        <f>'Monthly PF'!BG58</f>
        <v>37798.860937499994</v>
      </c>
      <c r="H57" s="621">
        <f>'Monthly PF'!BU58</f>
        <v>38743.83246093749</v>
      </c>
      <c r="I57" s="621">
        <f t="shared" si="87"/>
        <v>39712.42827246092</v>
      </c>
      <c r="J57" s="621">
        <f t="shared" si="87"/>
        <v>40705.23897927244</v>
      </c>
      <c r="K57" s="621">
        <f t="shared" si="87"/>
        <v>41722.86995375425</v>
      </c>
      <c r="L57" s="621">
        <f t="shared" si="87"/>
        <v>42765.9417025981</v>
      </c>
      <c r="M57" s="621">
        <f>L57*(1+$R$52)</f>
        <v>43835.09024516305</v>
      </c>
      <c r="N57" s="651">
        <f>H57/$H$44</f>
        <v>0.009270794003989561</v>
      </c>
      <c r="O57" s="473"/>
      <c r="P57" s="201"/>
      <c r="S57" s="473"/>
      <c r="T57" s="473"/>
      <c r="U57" s="473"/>
      <c r="V57" s="473"/>
      <c r="W57" s="473"/>
      <c r="X57" s="473"/>
      <c r="Y57" s="473"/>
      <c r="Z57" s="201"/>
    </row>
    <row r="58" ht="14.4" customHeight="1" spans="1:26" x14ac:dyDescent="0.25">
      <c r="A58" s="469"/>
      <c r="B58" s="658" t="s">
        <v>1008</v>
      </c>
      <c r="C58" s="659">
        <f t="shared" si="79"/>
        <v>250</v>
      </c>
      <c r="D58" s="660">
        <f>'Monthly PF'!Q59</f>
        <v>9750</v>
      </c>
      <c r="E58" s="642">
        <f>'Monthly PF'!AE59</f>
        <v>9993.75</v>
      </c>
      <c r="F58" s="642">
        <f>'Monthly PF'!AS59</f>
        <v>10243.59375</v>
      </c>
      <c r="G58" s="642">
        <f>'Monthly PF'!BG59</f>
        <v>10499.68359375</v>
      </c>
      <c r="H58" s="642">
        <f>'Monthly PF'!BU59</f>
        <v>10762.175683593749</v>
      </c>
      <c r="I58" s="642">
        <f>H58*(1+R52)</f>
        <v>11031.230075683592</v>
      </c>
      <c r="J58" s="661">
        <f>I58*(1+R52)</f>
        <v>11307.010827575681</v>
      </c>
      <c r="K58" s="661">
        <f>J58*(1+R52)</f>
        <v>11589.686098265072</v>
      </c>
      <c r="L58" s="661">
        <f>K58*(1+R52)</f>
        <v>11879.428250721698</v>
      </c>
      <c r="M58" s="642">
        <f>L58*(1+R52)</f>
        <v>12176.41395698974</v>
      </c>
      <c r="N58" s="662">
        <f>H58/$H$44</f>
        <v>0.002575220556663767</v>
      </c>
      <c r="O58" s="663"/>
      <c r="P58" s="469"/>
      <c r="S58" s="469"/>
      <c r="T58" s="469"/>
      <c r="U58" s="469"/>
      <c r="V58" s="469"/>
      <c r="W58" s="469"/>
      <c r="X58" s="469"/>
      <c r="Y58" s="469"/>
      <c r="Z58" s="664"/>
    </row>
    <row r="59" ht="14.4" customHeight="1" spans="1:26" x14ac:dyDescent="0.25">
      <c r="A59" s="473"/>
      <c r="B59" s="664" t="s">
        <v>1010</v>
      </c>
      <c r="C59" s="665">
        <f t="shared" ref="C59:M59" si="88">SUM(C47:C58)</f>
        <v>23147.876731161923</v>
      </c>
      <c r="D59" s="666">
        <f>'Monthly PF'!Q60</f>
        <v>902767.1925153149</v>
      </c>
      <c r="E59" s="667">
        <f>'Monthly PF'!AE60</f>
        <v>1307739.4778242442</v>
      </c>
      <c r="F59" s="667">
        <f>'Monthly PF'!AS60</f>
        <v>1375142.6614939605</v>
      </c>
      <c r="G59" s="667">
        <f>'Monthly PF'!BG60</f>
        <v>1464306.0520915247</v>
      </c>
      <c r="H59" s="667">
        <f>'Monthly PF'!BU60</f>
        <v>1517452.7090798067</v>
      </c>
      <c r="I59" s="667">
        <f t="shared" si="88"/>
        <v>1557583.0688740984</v>
      </c>
      <c r="J59" s="667">
        <f t="shared" si="88"/>
        <v>1598782.5089252659</v>
      </c>
      <c r="K59" s="667">
        <f t="shared" si="88"/>
        <v>1641079.7308775922</v>
      </c>
      <c r="L59" s="667">
        <f t="shared" si="88"/>
        <v>1684504.2131556023</v>
      </c>
      <c r="M59" s="667">
        <f t="shared" si="88"/>
        <v>1729086.232160745</v>
      </c>
      <c r="N59" s="668">
        <f>H59/H44</f>
        <v>0.3631027335991733</v>
      </c>
      <c r="O59" s="473"/>
      <c r="P59" s="473"/>
      <c r="S59" s="473"/>
      <c r="T59" s="473"/>
      <c r="U59" s="473"/>
      <c r="V59" s="473"/>
      <c r="W59" s="473"/>
      <c r="X59" s="473"/>
      <c r="Y59" s="473"/>
      <c r="Z59" s="201"/>
    </row>
    <row r="60" ht="14.4" customHeight="1" spans="1:26" x14ac:dyDescent="0.25">
      <c r="A60" s="664"/>
      <c r="B60" s="658" t="s">
        <v>1011</v>
      </c>
      <c r="C60" s="669">
        <f>D60/R51</f>
        <v>0</v>
      </c>
      <c r="D60" s="660">
        <f>'Monthly PF'!Q61</f>
        <v>0</v>
      </c>
      <c r="E60" s="642">
        <f>'Monthly PF'!AE61</f>
        <v>0</v>
      </c>
      <c r="F60" s="642">
        <f>'Monthly PF'!AS61</f>
        <v>106359.17539376253</v>
      </c>
      <c r="G60" s="642">
        <f>'Monthly PF'!BG61</f>
        <v>118679.11321020665</v>
      </c>
      <c r="H60" s="642">
        <f>'Monthly PF'!BU61</f>
        <v>125373.83241693626</v>
      </c>
      <c r="I60" s="642">
        <f>H60*(1+$R$52)</f>
        <v>128508.17822735966</v>
      </c>
      <c r="J60" s="661">
        <f t="shared" ref="J60:L60" si="89">I60*(1+$R$52)</f>
        <v>131720.88268304363</v>
      </c>
      <c r="K60" s="661">
        <f t="shared" si="89"/>
        <v>135013.90475011972</v>
      </c>
      <c r="L60" s="661">
        <f t="shared" si="89"/>
        <v>138389.2523688727</v>
      </c>
      <c r="M60" s="661">
        <f>L60*(1+$R$52)</f>
        <v>141848.9836780945</v>
      </c>
      <c r="N60" s="670">
        <f>H60/H44</f>
        <v>0.03</v>
      </c>
      <c r="O60" s="664"/>
      <c r="P60" s="664"/>
      <c r="S60" s="664"/>
      <c r="T60" s="671"/>
      <c r="U60" s="664"/>
      <c r="V60" s="664"/>
      <c r="W60" s="664"/>
      <c r="X60" s="664"/>
      <c r="Y60" s="664"/>
      <c r="Z60" s="664"/>
    </row>
    <row r="61" ht="14.4" customHeight="1" spans="1:26" x14ac:dyDescent="0.25">
      <c r="A61" s="201"/>
      <c r="B61" s="672" t="s">
        <v>1013</v>
      </c>
      <c r="C61" s="673">
        <f t="shared" ref="C61:M61" si="90">SUM(C59:C60)</f>
        <v>23147.876731161923</v>
      </c>
      <c r="D61" s="674">
        <f>'Monthly PF'!Q62</f>
        <v>902767.1925153149</v>
      </c>
      <c r="E61" s="675">
        <f>'Monthly PF'!AE62</f>
        <v>1307739.4778242442</v>
      </c>
      <c r="F61" s="675">
        <f>'Monthly PF'!AS62</f>
        <v>1481501.836887723</v>
      </c>
      <c r="G61" s="675">
        <f>'Monthly PF'!BG62</f>
        <v>1582985.1653017313</v>
      </c>
      <c r="H61" s="675">
        <f>'Monthly PF'!BU62</f>
        <v>1642826.541496743</v>
      </c>
      <c r="I61" s="676">
        <f t="shared" si="90"/>
        <v>1686091.247101458</v>
      </c>
      <c r="J61" s="676">
        <f t="shared" si="90"/>
        <v>1730503.3916083095</v>
      </c>
      <c r="K61" s="676">
        <f t="shared" si="90"/>
        <v>1776093.635627712</v>
      </c>
      <c r="L61" s="676">
        <f t="shared" si="90"/>
        <v>1822893.465524475</v>
      </c>
      <c r="M61" s="676">
        <f t="shared" si="90"/>
        <v>1870935.2158388395</v>
      </c>
      <c r="N61" s="677">
        <f>H61/H44</f>
        <v>0.39310273359917325</v>
      </c>
      <c r="O61" s="201"/>
      <c r="P61" s="201"/>
      <c r="S61" s="201"/>
      <c r="T61" s="201"/>
      <c r="U61" s="201"/>
      <c r="V61" s="201"/>
      <c r="W61" s="201"/>
      <c r="X61" s="201"/>
      <c r="Y61" s="201"/>
      <c r="Z61" s="201"/>
    </row>
    <row r="62" ht="14.4" customHeight="1" spans="1:26" x14ac:dyDescent="0.25">
      <c r="A62" s="201"/>
      <c r="B62" s="469" t="s">
        <v>1015</v>
      </c>
      <c r="C62" s="678"/>
      <c r="D62" s="666">
        <f>'Monthly PF'!Q63</f>
        <v>1325093.3324846854</v>
      </c>
      <c r="E62" s="667">
        <f>'Monthly PF'!AE63</f>
        <v>1560630.9481132557</v>
      </c>
      <c r="F62" s="667">
        <f>'Monthly PF'!AS63</f>
        <v>2063804.0095710282</v>
      </c>
      <c r="G62" s="667">
        <f>'Monthly PF'!BG63</f>
        <v>2372985.2750384905</v>
      </c>
      <c r="H62" s="667">
        <f>'Monthly PF'!BU63</f>
        <v>2536301.2057344657</v>
      </c>
      <c r="I62" s="667">
        <f t="shared" ref="I62:M62" si="91">I44-I61</f>
        <v>2618410.3325466877</v>
      </c>
      <c r="J62" s="667">
        <f t="shared" si="91"/>
        <v>2703133.23542928</v>
      </c>
      <c r="K62" s="667">
        <f t="shared" si="91"/>
        <v>2790552.0902210055</v>
      </c>
      <c r="L62" s="667">
        <f t="shared" si="91"/>
        <v>2880751.632099705</v>
      </c>
      <c r="M62" s="667">
        <f t="shared" si="91"/>
        <v>2973819.2347140657</v>
      </c>
      <c r="N62" s="679">
        <f>N63</f>
        <v>0.6068972664008268</v>
      </c>
      <c r="O62" s="201"/>
      <c r="P62" s="201"/>
      <c r="Q62" s="201"/>
      <c r="R62" s="201"/>
      <c r="S62" s="201"/>
      <c r="T62" s="201"/>
      <c r="U62" s="201"/>
      <c r="V62" s="201"/>
      <c r="W62" s="201"/>
      <c r="X62" s="201"/>
      <c r="Y62" s="201"/>
      <c r="Z62" s="201"/>
    </row>
    <row r="63" ht="14.25" customHeight="1" spans="1:26" x14ac:dyDescent="0.25">
      <c r="A63" s="473"/>
      <c r="B63" s="680" t="s">
        <v>1017</v>
      </c>
      <c r="C63" s="681"/>
      <c r="D63" s="682">
        <f>D62/D44</f>
        <v>0.5947828948962974</v>
      </c>
      <c r="E63" s="682">
        <f t="shared" ref="E63:M63" si="92">E62/E44</f>
        <v>0.5440827774547906</v>
      </c>
      <c r="F63" s="682">
        <f t="shared" si="92"/>
        <v>0.582122981472098</v>
      </c>
      <c r="G63" s="682">
        <f t="shared" si="92"/>
        <v>0.5998490916010001</v>
      </c>
      <c r="H63" s="682">
        <f t="shared" si="92"/>
        <v>0.6068972664008268</v>
      </c>
      <c r="I63" s="682">
        <f t="shared" si="92"/>
        <v>0.6082958233600461</v>
      </c>
      <c r="J63" s="682">
        <f t="shared" si="92"/>
        <v>0.6096875912078128</v>
      </c>
      <c r="K63" s="682">
        <f t="shared" si="92"/>
        <v>0.6110726029009788</v>
      </c>
      <c r="L63" s="682">
        <f t="shared" si="92"/>
        <v>0.612450891236411</v>
      </c>
      <c r="M63" s="682">
        <f t="shared" si="92"/>
        <v>0.6138224888517684</v>
      </c>
      <c r="N63" s="683">
        <f>H63</f>
        <v>0.6068972664008268</v>
      </c>
      <c r="O63" s="473"/>
      <c r="P63" s="473"/>
      <c r="Q63" s="473"/>
      <c r="R63" s="473"/>
      <c r="S63" s="473"/>
      <c r="T63" s="473"/>
      <c r="U63" s="473"/>
      <c r="V63" s="473"/>
      <c r="W63" s="473"/>
      <c r="X63" s="473"/>
      <c r="Y63" s="473"/>
      <c r="Z63" s="201"/>
    </row>
    <row r="64" ht="14.25" customHeight="1" spans="1:26" x14ac:dyDescent="0.25">
      <c r="A64" s="473"/>
      <c r="B64" s="201"/>
      <c r="C64" s="684"/>
      <c r="D64" s="682"/>
      <c r="E64" s="621"/>
      <c r="F64" s="621"/>
      <c r="G64" s="621"/>
      <c r="H64" s="621"/>
      <c r="I64" s="621"/>
      <c r="J64" s="621"/>
      <c r="K64" s="621"/>
      <c r="L64" s="621"/>
      <c r="M64" s="621"/>
      <c r="N64" s="621"/>
      <c r="O64" s="473"/>
      <c r="P64" s="473"/>
      <c r="Q64" s="473"/>
      <c r="R64" s="473"/>
      <c r="S64" s="473"/>
      <c r="T64" s="473"/>
      <c r="U64" s="473"/>
      <c r="V64" s="473"/>
      <c r="W64" s="473"/>
      <c r="X64" s="473"/>
      <c r="Y64" s="473"/>
      <c r="Z64" s="201"/>
    </row>
    <row r="65" ht="14.25" customHeight="1" spans="1:26" x14ac:dyDescent="0.25">
      <c r="A65" s="473"/>
      <c r="B65" s="201"/>
      <c r="C65" s="684"/>
      <c r="D65" s="621"/>
      <c r="E65" s="621"/>
      <c r="F65" s="621"/>
      <c r="G65" s="621"/>
      <c r="H65" s="621"/>
      <c r="I65" s="621"/>
      <c r="J65" s="621"/>
      <c r="K65" s="621"/>
      <c r="L65" s="621"/>
      <c r="M65" s="621"/>
      <c r="N65" s="621"/>
      <c r="O65" s="473"/>
      <c r="P65" s="473"/>
      <c r="Q65" s="685" t="s">
        <v>1070</v>
      </c>
      <c r="R65" s="686"/>
      <c r="S65" s="473"/>
      <c r="T65" s="473"/>
      <c r="U65" s="473"/>
      <c r="V65" s="473"/>
      <c r="W65" s="473"/>
      <c r="X65" s="473"/>
      <c r="Y65" s="473"/>
      <c r="Z65" s="201"/>
    </row>
    <row r="66" ht="14.25" customHeight="1" spans="1:26" x14ac:dyDescent="0.25">
      <c r="A66" s="473"/>
      <c r="B66" s="561" t="s">
        <v>1071</v>
      </c>
      <c r="C66" s="622"/>
      <c r="D66" s="687"/>
      <c r="E66" s="621"/>
      <c r="F66" s="621"/>
      <c r="G66" s="621"/>
      <c r="H66" s="621"/>
      <c r="I66" s="621"/>
      <c r="J66" s="621"/>
      <c r="K66" s="621"/>
      <c r="L66" s="621"/>
      <c r="M66" s="621"/>
      <c r="N66" s="621"/>
      <c r="O66" s="473"/>
      <c r="P66" s="473"/>
      <c r="Q66" s="201" t="s">
        <v>1072</v>
      </c>
      <c r="R66" s="472">
        <f>M62</f>
        <v>2973819.2347140657</v>
      </c>
      <c r="S66" s="473"/>
      <c r="T66" s="473"/>
      <c r="U66" s="473"/>
      <c r="V66" s="473"/>
      <c r="W66" s="473"/>
      <c r="X66" s="473"/>
      <c r="Y66" s="473"/>
      <c r="Z66" s="201"/>
    </row>
    <row r="67" ht="14.25" customHeight="1" spans="1:26" x14ac:dyDescent="0.25">
      <c r="A67" s="473"/>
      <c r="B67" s="196" t="s">
        <v>1073</v>
      </c>
      <c r="C67" s="688"/>
      <c r="D67" s="689">
        <f>H44</f>
        <v>4179127.7472312087</v>
      </c>
      <c r="E67" s="689"/>
      <c r="F67" s="689"/>
      <c r="G67" s="689"/>
      <c r="H67" s="621"/>
      <c r="I67" s="621"/>
      <c r="J67" s="621"/>
      <c r="K67" s="621"/>
      <c r="L67" s="621"/>
      <c r="M67" s="621"/>
      <c r="N67" s="621"/>
      <c r="O67" s="473"/>
      <c r="P67" s="473"/>
      <c r="Q67" s="690" t="s">
        <v>1074</v>
      </c>
      <c r="R67" s="691">
        <v>0.1</v>
      </c>
      <c r="S67" s="522" t="s">
        <v>1075</v>
      </c>
      <c r="T67" s="473"/>
      <c r="U67" s="473"/>
      <c r="V67" s="473"/>
      <c r="W67" s="473"/>
      <c r="X67" s="473"/>
      <c r="Y67" s="473"/>
      <c r="Z67" s="201"/>
    </row>
    <row r="68" ht="14.25" customHeight="1" spans="1:26" x14ac:dyDescent="0.25">
      <c r="A68" s="473"/>
      <c r="B68" s="692" t="s">
        <v>1013</v>
      </c>
      <c r="C68" s="693"/>
      <c r="D68" s="694">
        <f>H61</f>
        <v>1642826.541496743</v>
      </c>
      <c r="E68" s="689"/>
      <c r="F68" s="689"/>
      <c r="G68" s="689"/>
      <c r="H68" s="621"/>
      <c r="I68" s="621"/>
      <c r="J68" s="621"/>
      <c r="K68" s="621"/>
      <c r="L68" s="621"/>
      <c r="M68" s="621"/>
      <c r="N68" s="621"/>
      <c r="O68" s="473"/>
      <c r="P68" s="473"/>
      <c r="Q68" s="201" t="s">
        <v>1076</v>
      </c>
      <c r="R68" s="472">
        <f>R66/R67</f>
        <v>29738192.347140655</v>
      </c>
      <c r="S68" s="473"/>
      <c r="T68" s="473"/>
      <c r="U68" s="473"/>
      <c r="V68" s="473"/>
      <c r="W68" s="473"/>
      <c r="X68" s="473"/>
      <c r="Y68" s="473"/>
      <c r="Z68" s="201"/>
    </row>
    <row r="69" ht="14.25" customHeight="1" spans="1:26" x14ac:dyDescent="0.25">
      <c r="A69" s="473"/>
      <c r="B69" s="473" t="s">
        <v>1015</v>
      </c>
      <c r="C69" s="688"/>
      <c r="D69" s="689">
        <f>H62</f>
        <v>2536301.2057344657</v>
      </c>
      <c r="E69" s="212"/>
      <c r="F69" s="212"/>
      <c r="G69" s="689"/>
      <c r="H69" s="621"/>
      <c r="I69" s="621"/>
      <c r="J69" s="621"/>
      <c r="K69" s="621"/>
      <c r="L69" s="621"/>
      <c r="M69" s="621"/>
      <c r="N69" s="621"/>
      <c r="O69" s="473"/>
      <c r="P69" s="473"/>
      <c r="Q69" s="690" t="s">
        <v>1077</v>
      </c>
      <c r="R69" s="695">
        <v>0.05</v>
      </c>
      <c r="S69" s="522" t="s">
        <v>1078</v>
      </c>
      <c r="T69" s="473"/>
      <c r="U69" s="473"/>
      <c r="V69" s="473"/>
      <c r="W69" s="473"/>
      <c r="X69" s="473"/>
      <c r="Y69" s="473"/>
      <c r="Z69" s="201"/>
    </row>
    <row r="70" ht="14.25" customHeight="1" spans="1:26" x14ac:dyDescent="0.25">
      <c r="A70" s="473"/>
      <c r="B70" s="201" t="s">
        <v>1017</v>
      </c>
      <c r="C70" s="688"/>
      <c r="D70" s="696">
        <f>H63</f>
        <v>0.6068972664008268</v>
      </c>
      <c r="E70" s="472"/>
      <c r="F70" s="472"/>
      <c r="G70" s="689"/>
      <c r="H70" s="621"/>
      <c r="I70" s="621"/>
      <c r="J70" s="621"/>
      <c r="K70" s="621"/>
      <c r="L70" s="621"/>
      <c r="M70" s="621"/>
      <c r="N70" s="621"/>
      <c r="O70" s="473"/>
      <c r="P70" s="473"/>
      <c r="Q70" s="690" t="s">
        <v>1079</v>
      </c>
      <c r="R70" s="697">
        <f>R69*R68</f>
        <v>1486909.6173570328</v>
      </c>
      <c r="S70" s="473"/>
      <c r="T70" s="473"/>
      <c r="U70" s="473"/>
      <c r="V70" s="473"/>
      <c r="W70" s="473"/>
      <c r="X70" s="473"/>
      <c r="Y70" s="473"/>
      <c r="Z70" s="201"/>
    </row>
    <row r="71" ht="14.25" customHeight="1" spans="1:26" x14ac:dyDescent="0.25">
      <c r="A71" s="473"/>
      <c r="B71" s="196"/>
      <c r="C71" s="688"/>
      <c r="D71" s="199"/>
      <c r="E71" s="199"/>
      <c r="F71" s="199"/>
      <c r="G71" s="689"/>
      <c r="H71" s="621"/>
      <c r="I71" s="621"/>
      <c r="J71" s="621"/>
      <c r="K71" s="621"/>
      <c r="L71" s="621"/>
      <c r="M71" s="621"/>
      <c r="N71" s="621"/>
      <c r="O71" s="473"/>
      <c r="P71" s="473"/>
      <c r="Q71" s="664" t="s">
        <v>1080</v>
      </c>
      <c r="R71" s="469">
        <f>R68-R70</f>
        <v>28251282.72978362</v>
      </c>
      <c r="S71" s="473"/>
      <c r="T71" s="473"/>
      <c r="U71" s="473"/>
      <c r="V71" s="473"/>
      <c r="W71" s="473"/>
      <c r="X71" s="473"/>
      <c r="Y71" s="473"/>
      <c r="Z71" s="201"/>
    </row>
    <row r="72" ht="14.25" customHeight="1" spans="1:26" x14ac:dyDescent="0.25">
      <c r="A72" s="473"/>
      <c r="B72" s="196"/>
      <c r="C72" s="688"/>
      <c r="D72" s="689"/>
      <c r="E72" s="689"/>
      <c r="F72" s="689"/>
      <c r="G72" s="689"/>
      <c r="H72" s="621"/>
      <c r="I72" s="621"/>
      <c r="J72" s="621"/>
      <c r="K72" s="621"/>
      <c r="L72" s="621"/>
      <c r="M72" s="621"/>
      <c r="N72" s="621"/>
      <c r="O72" s="473"/>
      <c r="P72" s="473"/>
      <c r="Q72" s="473"/>
      <c r="R72" s="473"/>
      <c r="S72" s="473"/>
      <c r="T72" s="473"/>
      <c r="U72" s="473"/>
      <c r="V72" s="473"/>
      <c r="W72" s="473"/>
      <c r="X72" s="473"/>
      <c r="Y72" s="473"/>
      <c r="Z72" s="201"/>
    </row>
    <row r="73" ht="14.25" customHeight="1" spans="1:26" x14ac:dyDescent="0.25">
      <c r="A73" s="473"/>
      <c r="B73" s="196"/>
      <c r="C73" s="688"/>
      <c r="D73" s="199"/>
      <c r="E73" s="199"/>
      <c r="F73" s="199"/>
      <c r="G73" s="689"/>
      <c r="H73" s="621"/>
      <c r="I73" s="621"/>
      <c r="J73" s="621"/>
      <c r="K73" s="621"/>
      <c r="L73" s="621"/>
      <c r="M73" s="621"/>
      <c r="N73" s="621"/>
      <c r="O73" s="473"/>
      <c r="P73" s="473"/>
      <c r="Q73" s="473"/>
      <c r="R73" s="473"/>
      <c r="S73" s="473"/>
      <c r="T73" s="473"/>
      <c r="U73" s="473"/>
      <c r="V73" s="473"/>
      <c r="W73" s="473"/>
      <c r="X73" s="473"/>
      <c r="Y73" s="473"/>
      <c r="Z73" s="201"/>
    </row>
    <row r="74" ht="14.25" customHeight="1" spans="1:26" x14ac:dyDescent="0.25">
      <c r="A74" s="473"/>
      <c r="B74" s="196"/>
      <c r="C74" s="688"/>
      <c r="D74" s="472"/>
      <c r="E74" s="472"/>
      <c r="F74" s="472"/>
      <c r="G74" s="689"/>
      <c r="H74" s="621"/>
      <c r="I74" s="621"/>
      <c r="J74" s="621"/>
      <c r="K74" s="621"/>
      <c r="L74" s="621"/>
      <c r="M74" s="621"/>
      <c r="N74" s="621"/>
      <c r="O74" s="473"/>
      <c r="P74" s="473"/>
      <c r="Q74" s="473"/>
      <c r="R74" s="473"/>
      <c r="S74" s="473"/>
      <c r="T74" s="473"/>
      <c r="U74" s="473"/>
      <c r="V74" s="473"/>
      <c r="W74" s="473"/>
      <c r="X74" s="473"/>
      <c r="Y74" s="473"/>
      <c r="Z74" s="201"/>
    </row>
    <row r="75" ht="14.25" customHeight="1" spans="1:26" x14ac:dyDescent="0.25">
      <c r="A75" s="473"/>
      <c r="B75" s="196"/>
      <c r="C75" s="698"/>
      <c r="D75" s="689"/>
      <c r="E75" s="689"/>
      <c r="F75" s="689"/>
      <c r="G75" s="689"/>
      <c r="H75" s="621"/>
      <c r="I75" s="621"/>
      <c r="J75" s="621"/>
      <c r="K75" s="621"/>
      <c r="L75" s="621"/>
      <c r="M75" s="621"/>
      <c r="N75" s="621"/>
      <c r="O75" s="473"/>
      <c r="P75" s="473"/>
      <c r="Q75" s="473"/>
      <c r="R75" s="473"/>
      <c r="S75" s="473"/>
      <c r="T75" s="473"/>
      <c r="U75" s="473"/>
      <c r="V75" s="473"/>
      <c r="W75" s="473"/>
      <c r="X75" s="473"/>
      <c r="Y75" s="473"/>
      <c r="Z75" s="201"/>
    </row>
    <row r="76" ht="14.25" customHeight="1" spans="1:26" x14ac:dyDescent="0.25">
      <c r="A76" s="473"/>
      <c r="B76" s="196"/>
      <c r="C76" s="698"/>
      <c r="D76" s="689"/>
      <c r="E76" s="689"/>
      <c r="F76" s="689"/>
      <c r="G76" s="689"/>
      <c r="H76" s="621"/>
      <c r="I76" s="621"/>
      <c r="J76" s="621"/>
      <c r="K76" s="621"/>
      <c r="L76" s="621"/>
      <c r="M76" s="621"/>
      <c r="N76" s="621"/>
      <c r="O76" s="473"/>
      <c r="Q76" s="473"/>
      <c r="R76" s="473"/>
      <c r="S76" s="473"/>
      <c r="T76" s="473"/>
      <c r="U76" s="473"/>
      <c r="V76" s="473"/>
      <c r="W76" s="473"/>
      <c r="X76" s="473"/>
      <c r="Y76" s="473"/>
      <c r="Z76" s="201"/>
    </row>
    <row r="77" ht="14.25" customHeight="1" spans="1:26" x14ac:dyDescent="0.25">
      <c r="A77" s="473"/>
      <c r="B77" s="473"/>
      <c r="C77" s="620"/>
      <c r="D77" s="621"/>
      <c r="E77" s="621"/>
      <c r="F77" s="621"/>
      <c r="G77" s="621"/>
      <c r="H77" s="621"/>
      <c r="I77" s="621"/>
      <c r="J77" s="621"/>
      <c r="K77" s="621"/>
      <c r="L77" s="621"/>
      <c r="M77" s="621"/>
      <c r="N77" s="621"/>
      <c r="O77" s="473"/>
      <c r="P77" s="473"/>
      <c r="Q77" s="473"/>
      <c r="R77" s="473"/>
      <c r="S77" s="473"/>
      <c r="T77" s="473"/>
      <c r="U77" s="473"/>
      <c r="V77" s="473"/>
      <c r="W77" s="473"/>
      <c r="X77" s="473"/>
      <c r="Y77" s="473"/>
      <c r="Z77" s="201"/>
    </row>
    <row r="78" ht="14.25" customHeight="1" spans="1:26" x14ac:dyDescent="0.25">
      <c r="A78" s="473"/>
      <c r="B78" s="473"/>
      <c r="C78" s="620"/>
      <c r="D78" s="621"/>
      <c r="E78" s="621"/>
      <c r="F78" s="621"/>
      <c r="G78" s="621"/>
      <c r="H78" s="621"/>
      <c r="I78" s="621"/>
      <c r="J78" s="621"/>
      <c r="K78" s="621"/>
      <c r="L78" s="621"/>
      <c r="M78" s="621"/>
      <c r="N78" s="621"/>
      <c r="O78" s="473"/>
      <c r="P78" s="473"/>
      <c r="Q78" s="473"/>
      <c r="R78" s="473"/>
      <c r="S78" s="473"/>
      <c r="T78" s="473"/>
      <c r="U78" s="473"/>
      <c r="V78" s="473"/>
      <c r="W78" s="473"/>
      <c r="X78" s="473"/>
      <c r="Y78" s="473"/>
      <c r="Z78" s="201"/>
    </row>
    <row r="79" ht="14.25" customHeight="1" spans="1:26" x14ac:dyDescent="0.25">
      <c r="A79" s="473"/>
      <c r="B79" s="473"/>
      <c r="C79" s="620"/>
      <c r="D79" s="621"/>
      <c r="E79" s="621"/>
      <c r="F79" s="621"/>
      <c r="G79" s="621"/>
      <c r="H79" s="621"/>
      <c r="I79" s="621"/>
      <c r="J79" s="621"/>
      <c r="K79" s="621"/>
      <c r="L79" s="621"/>
      <c r="M79" s="621"/>
      <c r="N79" s="621"/>
      <c r="O79" s="473"/>
      <c r="P79" s="473"/>
      <c r="Q79" s="473"/>
      <c r="R79" s="473"/>
      <c r="S79" s="473"/>
      <c r="T79" s="473"/>
      <c r="U79" s="473"/>
      <c r="V79" s="473"/>
      <c r="W79" s="473"/>
      <c r="X79" s="473"/>
      <c r="Y79" s="473"/>
      <c r="Z79" s="201"/>
    </row>
    <row r="80" ht="14.25" customHeight="1" spans="1:26" x14ac:dyDescent="0.25">
      <c r="A80" s="473"/>
      <c r="B80" s="473"/>
      <c r="C80" s="620"/>
      <c r="D80" s="621"/>
      <c r="E80" s="621"/>
      <c r="F80" s="621"/>
      <c r="G80" s="621"/>
      <c r="H80" s="621"/>
      <c r="I80" s="621"/>
      <c r="J80" s="621"/>
      <c r="K80" s="621"/>
      <c r="L80" s="621"/>
      <c r="M80" s="621"/>
      <c r="N80" s="621"/>
      <c r="O80" s="473"/>
      <c r="P80" s="473"/>
      <c r="Q80" s="473"/>
      <c r="R80" s="473"/>
      <c r="S80" s="473"/>
      <c r="T80" s="473"/>
      <c r="U80" s="473"/>
      <c r="V80" s="473"/>
      <c r="W80" s="473"/>
      <c r="X80" s="473"/>
      <c r="Y80" s="473"/>
      <c r="Z80" s="201"/>
    </row>
    <row r="81" ht="14.25" customHeight="1" spans="1:26" x14ac:dyDescent="0.25">
      <c r="A81" s="473"/>
      <c r="B81" s="473"/>
      <c r="C81" s="620"/>
      <c r="D81" s="621"/>
      <c r="E81" s="621"/>
      <c r="F81" s="621"/>
      <c r="G81" s="621"/>
      <c r="H81" s="621"/>
      <c r="I81" s="621"/>
      <c r="J81" s="621"/>
      <c r="K81" s="621"/>
      <c r="L81" s="621"/>
      <c r="M81" s="621"/>
      <c r="N81" s="621"/>
      <c r="O81" s="473"/>
      <c r="P81" s="473"/>
      <c r="Q81" s="473"/>
      <c r="R81" s="473"/>
      <c r="S81" s="473"/>
      <c r="T81" s="473"/>
      <c r="U81" s="473"/>
      <c r="V81" s="473"/>
      <c r="W81" s="473"/>
      <c r="X81" s="473"/>
      <c r="Y81" s="473"/>
      <c r="Z81" s="201"/>
    </row>
    <row r="82" ht="14.25" customHeight="1" spans="1:26" x14ac:dyDescent="0.25">
      <c r="A82" s="473"/>
      <c r="B82" s="473"/>
      <c r="C82" s="620"/>
      <c r="D82" s="621"/>
      <c r="E82" s="621"/>
      <c r="F82" s="621"/>
      <c r="G82" s="621"/>
      <c r="H82" s="621"/>
      <c r="I82" s="621"/>
      <c r="J82" s="621"/>
      <c r="K82" s="621"/>
      <c r="L82" s="621"/>
      <c r="M82" s="621"/>
      <c r="N82" s="621"/>
      <c r="O82" s="473"/>
      <c r="P82" s="473"/>
      <c r="Q82" s="473"/>
      <c r="R82" s="473"/>
      <c r="S82" s="473"/>
      <c r="T82" s="473"/>
      <c r="U82" s="473"/>
      <c r="V82" s="473"/>
      <c r="W82" s="473"/>
      <c r="X82" s="473"/>
      <c r="Y82" s="473"/>
      <c r="Z82" s="201"/>
    </row>
    <row r="83" ht="14.25" customHeight="1" spans="1:26" x14ac:dyDescent="0.25">
      <c r="A83" s="473"/>
      <c r="B83" s="473"/>
      <c r="C83" s="620"/>
      <c r="D83" s="621"/>
      <c r="E83" s="621"/>
      <c r="F83" s="621"/>
      <c r="G83" s="621"/>
      <c r="H83" s="621"/>
      <c r="I83" s="621"/>
      <c r="J83" s="621"/>
      <c r="K83" s="621"/>
      <c r="L83" s="621"/>
      <c r="M83" s="621"/>
      <c r="N83" s="621"/>
      <c r="O83" s="473"/>
      <c r="P83" s="473"/>
      <c r="Q83" s="473"/>
      <c r="R83" s="473"/>
      <c r="S83" s="473"/>
      <c r="T83" s="473"/>
      <c r="U83" s="473"/>
      <c r="V83" s="473"/>
      <c r="W83" s="473"/>
      <c r="X83" s="473"/>
      <c r="Y83" s="473"/>
      <c r="Z83" s="201"/>
    </row>
    <row r="84" ht="14.25" customHeight="1" spans="1:26" x14ac:dyDescent="0.25">
      <c r="A84" s="473"/>
      <c r="B84" s="473"/>
      <c r="C84" s="620"/>
      <c r="D84" s="621"/>
      <c r="E84" s="621"/>
      <c r="F84" s="621"/>
      <c r="G84" s="621"/>
      <c r="H84" s="621"/>
      <c r="I84" s="621"/>
      <c r="J84" s="621"/>
      <c r="K84" s="621"/>
      <c r="L84" s="621"/>
      <c r="M84" s="621"/>
      <c r="N84" s="621"/>
      <c r="O84" s="473"/>
      <c r="P84" s="473"/>
      <c r="Q84" s="473"/>
      <c r="R84" s="473"/>
      <c r="S84" s="473"/>
      <c r="T84" s="473"/>
      <c r="U84" s="473"/>
      <c r="V84" s="473"/>
      <c r="W84" s="473"/>
      <c r="X84" s="473"/>
      <c r="Y84" s="473"/>
      <c r="Z84" s="201"/>
    </row>
    <row r="85" ht="14.25" customHeight="1" spans="1:26" x14ac:dyDescent="0.25">
      <c r="A85" s="473"/>
      <c r="B85" s="473"/>
      <c r="C85" s="620"/>
      <c r="D85" s="621"/>
      <c r="E85" s="621"/>
      <c r="F85" s="621"/>
      <c r="G85" s="621"/>
      <c r="H85" s="621"/>
      <c r="I85" s="621"/>
      <c r="J85" s="621"/>
      <c r="K85" s="621"/>
      <c r="L85" s="621"/>
      <c r="M85" s="621"/>
      <c r="N85" s="621"/>
      <c r="O85" s="473"/>
      <c r="P85" s="473"/>
      <c r="Q85" s="473"/>
      <c r="R85" s="473"/>
      <c r="S85" s="473"/>
      <c r="T85" s="473"/>
      <c r="U85" s="473"/>
      <c r="V85" s="473"/>
      <c r="W85" s="473"/>
      <c r="X85" s="473"/>
      <c r="Y85" s="473"/>
      <c r="Z85" s="201"/>
    </row>
    <row r="86" ht="14.25" customHeight="1" spans="1:26" x14ac:dyDescent="0.25">
      <c r="A86" s="473"/>
      <c r="B86" s="473"/>
      <c r="C86" s="620"/>
      <c r="D86" s="621"/>
      <c r="E86" s="621"/>
      <c r="F86" s="621"/>
      <c r="G86" s="621"/>
      <c r="H86" s="621"/>
      <c r="I86" s="621"/>
      <c r="J86" s="621"/>
      <c r="K86" s="621"/>
      <c r="L86" s="621"/>
      <c r="M86" s="621"/>
      <c r="N86" s="621"/>
      <c r="O86" s="473"/>
      <c r="P86" s="473"/>
      <c r="Q86" s="473"/>
      <c r="R86" s="473"/>
      <c r="S86" s="473"/>
      <c r="T86" s="473"/>
      <c r="U86" s="473"/>
      <c r="V86" s="473"/>
      <c r="W86" s="473"/>
      <c r="X86" s="473"/>
      <c r="Y86" s="473"/>
      <c r="Z86" s="201"/>
    </row>
    <row r="87" ht="14.25" customHeight="1" spans="1:26" x14ac:dyDescent="0.25">
      <c r="A87" s="473"/>
      <c r="B87" s="473"/>
      <c r="C87" s="620"/>
      <c r="D87" s="621"/>
      <c r="E87" s="621"/>
      <c r="F87" s="621"/>
      <c r="G87" s="621"/>
      <c r="H87" s="621"/>
      <c r="I87" s="621"/>
      <c r="J87" s="621"/>
      <c r="K87" s="621"/>
      <c r="L87" s="621"/>
      <c r="M87" s="621"/>
      <c r="N87" s="621"/>
      <c r="O87" s="473"/>
      <c r="P87" s="473"/>
      <c r="Q87" s="473"/>
      <c r="R87" s="473"/>
      <c r="S87" s="473"/>
      <c r="T87" s="473"/>
      <c r="U87" s="473"/>
      <c r="V87" s="473"/>
      <c r="W87" s="473"/>
      <c r="X87" s="473"/>
      <c r="Y87" s="473"/>
      <c r="Z87" s="201"/>
    </row>
    <row r="88" ht="14.25" customHeight="1" spans="1:26" x14ac:dyDescent="0.25">
      <c r="A88" s="473"/>
      <c r="B88" s="473"/>
      <c r="C88" s="620"/>
      <c r="D88" s="621"/>
      <c r="E88" s="621"/>
      <c r="F88" s="621"/>
      <c r="G88" s="621"/>
      <c r="H88" s="621"/>
      <c r="I88" s="621"/>
      <c r="J88" s="621"/>
      <c r="K88" s="621"/>
      <c r="L88" s="621"/>
      <c r="M88" s="621"/>
      <c r="N88" s="621"/>
      <c r="O88" s="473"/>
      <c r="P88" s="473"/>
      <c r="Q88" s="473"/>
      <c r="R88" s="473"/>
      <c r="S88" s="473"/>
      <c r="T88" s="473"/>
      <c r="U88" s="473"/>
      <c r="V88" s="473"/>
      <c r="W88" s="473"/>
      <c r="X88" s="473"/>
      <c r="Y88" s="473"/>
      <c r="Z88" s="201"/>
    </row>
    <row r="89" ht="14.25" customHeight="1" spans="1:26" x14ac:dyDescent="0.25">
      <c r="A89" s="473"/>
      <c r="B89" s="473"/>
      <c r="C89" s="620"/>
      <c r="D89" s="621"/>
      <c r="E89" s="621"/>
      <c r="F89" s="621"/>
      <c r="G89" s="621"/>
      <c r="H89" s="621"/>
      <c r="I89" s="621"/>
      <c r="J89" s="621"/>
      <c r="K89" s="621"/>
      <c r="L89" s="621"/>
      <c r="M89" s="621"/>
      <c r="N89" s="621"/>
      <c r="O89" s="473"/>
      <c r="P89" s="473"/>
      <c r="Q89" s="473"/>
      <c r="R89" s="473"/>
      <c r="S89" s="473"/>
      <c r="T89" s="473"/>
      <c r="U89" s="473"/>
      <c r="V89" s="473"/>
      <c r="W89" s="473"/>
      <c r="X89" s="473"/>
      <c r="Y89" s="473"/>
      <c r="Z89" s="201"/>
    </row>
    <row r="90" ht="14.25" customHeight="1" spans="1:26" x14ac:dyDescent="0.25">
      <c r="A90" s="473"/>
      <c r="B90" s="473"/>
      <c r="C90" s="620"/>
      <c r="D90" s="621"/>
      <c r="E90" s="621"/>
      <c r="F90" s="621"/>
      <c r="G90" s="621"/>
      <c r="H90" s="621"/>
      <c r="I90" s="621"/>
      <c r="J90" s="621"/>
      <c r="K90" s="621"/>
      <c r="L90" s="621"/>
      <c r="M90" s="621"/>
      <c r="N90" s="621"/>
      <c r="O90" s="473"/>
      <c r="P90" s="473"/>
      <c r="Q90" s="473"/>
      <c r="R90" s="473"/>
      <c r="S90" s="473"/>
      <c r="T90" s="473"/>
      <c r="U90" s="473"/>
      <c r="V90" s="473"/>
      <c r="W90" s="473"/>
      <c r="X90" s="473"/>
      <c r="Y90" s="473"/>
      <c r="Z90" s="201"/>
    </row>
    <row r="91" ht="14.25" customHeight="1" spans="1:26" x14ac:dyDescent="0.25">
      <c r="A91" s="473"/>
      <c r="B91" s="473"/>
      <c r="C91" s="620"/>
      <c r="D91" s="621"/>
      <c r="E91" s="621"/>
      <c r="F91" s="621"/>
      <c r="G91" s="621"/>
      <c r="H91" s="621"/>
      <c r="I91" s="621"/>
      <c r="J91" s="621"/>
      <c r="K91" s="621"/>
      <c r="L91" s="621"/>
      <c r="M91" s="621"/>
      <c r="N91" s="621"/>
      <c r="O91" s="473"/>
      <c r="P91" s="473"/>
      <c r="Q91" s="473"/>
      <c r="R91" s="473"/>
      <c r="S91" s="473"/>
      <c r="T91" s="473"/>
      <c r="U91" s="473"/>
      <c r="V91" s="473"/>
      <c r="W91" s="473"/>
      <c r="X91" s="473"/>
      <c r="Y91" s="473"/>
      <c r="Z91" s="201"/>
    </row>
    <row r="92" ht="14.25" customHeight="1" spans="1:26" x14ac:dyDescent="0.25">
      <c r="A92" s="473"/>
      <c r="B92" s="473"/>
      <c r="C92" s="620"/>
      <c r="D92" s="621"/>
      <c r="E92" s="621"/>
      <c r="F92" s="621"/>
      <c r="G92" s="621"/>
      <c r="H92" s="621"/>
      <c r="I92" s="621"/>
      <c r="J92" s="621"/>
      <c r="K92" s="621"/>
      <c r="L92" s="621"/>
      <c r="M92" s="621"/>
      <c r="N92" s="621"/>
      <c r="O92" s="473"/>
      <c r="P92" s="473"/>
      <c r="Q92" s="473"/>
      <c r="R92" s="473"/>
      <c r="S92" s="473"/>
      <c r="T92" s="473"/>
      <c r="U92" s="473"/>
      <c r="V92" s="473"/>
      <c r="W92" s="473"/>
      <c r="X92" s="473"/>
      <c r="Y92" s="473"/>
      <c r="Z92" s="201"/>
    </row>
    <row r="93" ht="14.25" customHeight="1" spans="1:26" x14ac:dyDescent="0.25">
      <c r="A93" s="473"/>
      <c r="B93" s="473"/>
      <c r="C93" s="620"/>
      <c r="D93" s="621"/>
      <c r="E93" s="621"/>
      <c r="F93" s="621"/>
      <c r="G93" s="621"/>
      <c r="H93" s="621"/>
      <c r="I93" s="621"/>
      <c r="J93" s="621"/>
      <c r="K93" s="621"/>
      <c r="L93" s="621"/>
      <c r="M93" s="621"/>
      <c r="N93" s="621"/>
      <c r="O93" s="473"/>
      <c r="P93" s="473"/>
      <c r="Q93" s="473"/>
      <c r="R93" s="473"/>
      <c r="S93" s="473"/>
      <c r="T93" s="473"/>
      <c r="U93" s="473"/>
      <c r="V93" s="473"/>
      <c r="W93" s="473"/>
      <c r="X93" s="473"/>
      <c r="Y93" s="473"/>
      <c r="Z93" s="201"/>
    </row>
    <row r="94" ht="14.25" customHeight="1" spans="1:26" x14ac:dyDescent="0.25">
      <c r="A94" s="473"/>
      <c r="B94" s="473"/>
      <c r="C94" s="620"/>
      <c r="D94" s="621"/>
      <c r="E94" s="621"/>
      <c r="F94" s="621"/>
      <c r="G94" s="621"/>
      <c r="H94" s="621"/>
      <c r="I94" s="621"/>
      <c r="J94" s="621"/>
      <c r="K94" s="621"/>
      <c r="L94" s="621"/>
      <c r="M94" s="621"/>
      <c r="N94" s="621"/>
      <c r="O94" s="473"/>
      <c r="P94" s="473"/>
      <c r="Q94" s="473"/>
      <c r="R94" s="473"/>
      <c r="S94" s="473"/>
      <c r="T94" s="473"/>
      <c r="U94" s="473"/>
      <c r="V94" s="473"/>
      <c r="W94" s="473"/>
      <c r="X94" s="473"/>
      <c r="Y94" s="473"/>
      <c r="Z94" s="201"/>
    </row>
    <row r="95" ht="14.25" customHeight="1" spans="1:26" x14ac:dyDescent="0.25">
      <c r="A95" s="473"/>
      <c r="B95" s="473"/>
      <c r="C95" s="620"/>
      <c r="D95" s="621"/>
      <c r="E95" s="621"/>
      <c r="F95" s="621"/>
      <c r="G95" s="621"/>
      <c r="H95" s="621"/>
      <c r="I95" s="621"/>
      <c r="J95" s="621"/>
      <c r="K95" s="621"/>
      <c r="L95" s="621"/>
      <c r="M95" s="621"/>
      <c r="N95" s="621"/>
      <c r="O95" s="473"/>
      <c r="P95" s="473"/>
      <c r="Q95" s="473"/>
      <c r="R95" s="473"/>
      <c r="S95" s="473"/>
      <c r="T95" s="473"/>
      <c r="U95" s="473"/>
      <c r="V95" s="473"/>
      <c r="W95" s="473"/>
      <c r="X95" s="473"/>
      <c r="Y95" s="473"/>
      <c r="Z95" s="201"/>
    </row>
    <row r="96" ht="14.25" customHeight="1" spans="1:26" x14ac:dyDescent="0.25">
      <c r="A96" s="473"/>
      <c r="B96" s="473"/>
      <c r="C96" s="620"/>
      <c r="D96" s="621"/>
      <c r="E96" s="621"/>
      <c r="F96" s="621"/>
      <c r="G96" s="621"/>
      <c r="H96" s="621"/>
      <c r="I96" s="621"/>
      <c r="J96" s="621"/>
      <c r="K96" s="621"/>
      <c r="L96" s="621"/>
      <c r="M96" s="621"/>
      <c r="N96" s="621"/>
      <c r="O96" s="473"/>
      <c r="P96" s="473"/>
      <c r="Q96" s="473"/>
      <c r="R96" s="473"/>
      <c r="S96" s="473"/>
      <c r="T96" s="473"/>
      <c r="U96" s="473"/>
      <c r="V96" s="473"/>
      <c r="W96" s="473"/>
      <c r="X96" s="473"/>
      <c r="Y96" s="473"/>
      <c r="Z96" s="201"/>
    </row>
    <row r="97" ht="14.25" customHeight="1" spans="1:26" x14ac:dyDescent="0.25">
      <c r="A97" s="473"/>
      <c r="B97" s="473"/>
      <c r="C97" s="620"/>
      <c r="D97" s="621"/>
      <c r="E97" s="621"/>
      <c r="F97" s="621"/>
      <c r="G97" s="621"/>
      <c r="H97" s="621"/>
      <c r="I97" s="621"/>
      <c r="J97" s="621"/>
      <c r="K97" s="621"/>
      <c r="L97" s="621"/>
      <c r="M97" s="621"/>
      <c r="N97" s="621"/>
      <c r="O97" s="473"/>
      <c r="P97" s="473"/>
      <c r="Q97" s="473"/>
      <c r="R97" s="473"/>
      <c r="S97" s="473"/>
      <c r="T97" s="473"/>
      <c r="U97" s="473"/>
      <c r="V97" s="473"/>
      <c r="W97" s="473"/>
      <c r="X97" s="473"/>
      <c r="Y97" s="473"/>
      <c r="Z97" s="201"/>
    </row>
    <row r="98" ht="14.25" customHeight="1" spans="1:26" x14ac:dyDescent="0.25">
      <c r="A98" s="473"/>
      <c r="B98" s="473"/>
      <c r="C98" s="620"/>
      <c r="D98" s="621"/>
      <c r="E98" s="621"/>
      <c r="F98" s="621"/>
      <c r="G98" s="621"/>
      <c r="H98" s="621"/>
      <c r="I98" s="621"/>
      <c r="J98" s="621"/>
      <c r="K98" s="621"/>
      <c r="L98" s="621"/>
      <c r="M98" s="621"/>
      <c r="N98" s="621"/>
      <c r="O98" s="473"/>
      <c r="P98" s="473"/>
      <c r="Q98" s="473"/>
      <c r="R98" s="473"/>
      <c r="S98" s="473"/>
      <c r="T98" s="473"/>
      <c r="U98" s="473"/>
      <c r="V98" s="473"/>
      <c r="W98" s="473"/>
      <c r="X98" s="473"/>
      <c r="Y98" s="473"/>
      <c r="Z98" s="201"/>
    </row>
    <row r="99" ht="14.25" customHeight="1" spans="1:26" x14ac:dyDescent="0.25">
      <c r="A99" s="473"/>
      <c r="B99" s="473"/>
      <c r="C99" s="620"/>
      <c r="D99" s="621"/>
      <c r="E99" s="621"/>
      <c r="F99" s="621"/>
      <c r="G99" s="621"/>
      <c r="H99" s="621"/>
      <c r="I99" s="621"/>
      <c r="J99" s="621"/>
      <c r="K99" s="621"/>
      <c r="L99" s="621"/>
      <c r="M99" s="621"/>
      <c r="N99" s="621"/>
      <c r="O99" s="473"/>
      <c r="P99" s="473"/>
      <c r="Q99" s="473"/>
      <c r="R99" s="473"/>
      <c r="S99" s="473"/>
      <c r="T99" s="473"/>
      <c r="U99" s="473"/>
      <c r="V99" s="473"/>
      <c r="W99" s="473"/>
      <c r="X99" s="473"/>
      <c r="Y99" s="473"/>
      <c r="Z99" s="201"/>
    </row>
    <row r="100" ht="14.25" customHeight="1" spans="1:26" x14ac:dyDescent="0.25">
      <c r="A100" s="473"/>
      <c r="B100" s="473"/>
      <c r="C100" s="620"/>
      <c r="D100" s="621"/>
      <c r="E100" s="621"/>
      <c r="F100" s="621"/>
      <c r="G100" s="621"/>
      <c r="H100" s="621"/>
      <c r="I100" s="621"/>
      <c r="J100" s="621"/>
      <c r="K100" s="621"/>
      <c r="L100" s="621"/>
      <c r="M100" s="621"/>
      <c r="N100" s="621"/>
      <c r="O100" s="473"/>
      <c r="P100" s="473"/>
      <c r="Q100" s="473"/>
      <c r="R100" s="473"/>
      <c r="S100" s="473"/>
      <c r="T100" s="473"/>
      <c r="U100" s="473"/>
      <c r="V100" s="473"/>
      <c r="W100" s="473"/>
      <c r="X100" s="473"/>
      <c r="Y100" s="473"/>
      <c r="Z100" s="201"/>
    </row>
    <row r="101" ht="14.25" customHeight="1" spans="1:26" x14ac:dyDescent="0.25">
      <c r="A101" s="473"/>
      <c r="B101" s="473"/>
      <c r="C101" s="620"/>
      <c r="D101" s="621"/>
      <c r="E101" s="621"/>
      <c r="F101" s="621"/>
      <c r="G101" s="621"/>
      <c r="H101" s="621"/>
      <c r="I101" s="621"/>
      <c r="J101" s="621"/>
      <c r="K101" s="621"/>
      <c r="L101" s="621"/>
      <c r="M101" s="621"/>
      <c r="N101" s="621"/>
      <c r="O101" s="473"/>
      <c r="P101" s="473"/>
      <c r="Q101" s="473"/>
      <c r="R101" s="473"/>
      <c r="S101" s="473"/>
      <c r="T101" s="473"/>
      <c r="U101" s="473"/>
      <c r="V101" s="473"/>
      <c r="W101" s="473"/>
      <c r="X101" s="473"/>
      <c r="Y101" s="473"/>
      <c r="Z101" s="201"/>
    </row>
    <row r="102" ht="14.25" customHeight="1" spans="1:26" x14ac:dyDescent="0.25">
      <c r="A102" s="473"/>
      <c r="B102" s="473"/>
      <c r="C102" s="620"/>
      <c r="D102" s="621"/>
      <c r="E102" s="621"/>
      <c r="F102" s="621"/>
      <c r="G102" s="621"/>
      <c r="H102" s="621"/>
      <c r="I102" s="621"/>
      <c r="J102" s="621"/>
      <c r="K102" s="621"/>
      <c r="L102" s="621"/>
      <c r="M102" s="621"/>
      <c r="N102" s="621"/>
      <c r="O102" s="473"/>
      <c r="P102" s="473"/>
      <c r="Q102" s="473"/>
      <c r="R102" s="473"/>
      <c r="S102" s="473"/>
      <c r="T102" s="473"/>
      <c r="U102" s="473"/>
      <c r="V102" s="473"/>
      <c r="W102" s="473"/>
      <c r="X102" s="473"/>
      <c r="Y102" s="473"/>
      <c r="Z102" s="201"/>
    </row>
    <row r="103" ht="14.25" customHeight="1" spans="1:26" x14ac:dyDescent="0.25">
      <c r="A103" s="473"/>
      <c r="B103" s="473"/>
      <c r="C103" s="620"/>
      <c r="D103" s="621"/>
      <c r="E103" s="621"/>
      <c r="F103" s="621"/>
      <c r="G103" s="621"/>
      <c r="H103" s="621"/>
      <c r="I103" s="621"/>
      <c r="J103" s="621"/>
      <c r="K103" s="621"/>
      <c r="L103" s="621"/>
      <c r="M103" s="621"/>
      <c r="N103" s="621"/>
      <c r="O103" s="473"/>
      <c r="P103" s="473"/>
      <c r="Q103" s="473"/>
      <c r="R103" s="473"/>
      <c r="S103" s="473"/>
      <c r="T103" s="473"/>
      <c r="U103" s="473"/>
      <c r="V103" s="473"/>
      <c r="W103" s="473"/>
      <c r="X103" s="473"/>
      <c r="Y103" s="473"/>
      <c r="Z103" s="201"/>
    </row>
    <row r="104" ht="14.25" customHeight="1" spans="1:26" x14ac:dyDescent="0.25">
      <c r="A104" s="473"/>
      <c r="B104" s="473"/>
      <c r="C104" s="620"/>
      <c r="D104" s="621"/>
      <c r="E104" s="621"/>
      <c r="F104" s="621"/>
      <c r="G104" s="621"/>
      <c r="H104" s="621"/>
      <c r="I104" s="621"/>
      <c r="J104" s="621"/>
      <c r="K104" s="621"/>
      <c r="L104" s="621"/>
      <c r="M104" s="621"/>
      <c r="N104" s="621"/>
      <c r="O104" s="473"/>
      <c r="P104" s="473"/>
      <c r="Q104" s="473"/>
      <c r="R104" s="473"/>
      <c r="S104" s="473"/>
      <c r="T104" s="473"/>
      <c r="U104" s="473"/>
      <c r="V104" s="473"/>
      <c r="W104" s="473"/>
      <c r="X104" s="473"/>
      <c r="Y104" s="473"/>
      <c r="Z104" s="201"/>
    </row>
    <row r="105" ht="14.25" customHeight="1" spans="1:26" x14ac:dyDescent="0.25">
      <c r="A105" s="473"/>
      <c r="B105" s="473"/>
      <c r="C105" s="620"/>
      <c r="D105" s="621"/>
      <c r="E105" s="621"/>
      <c r="F105" s="621"/>
      <c r="G105" s="621"/>
      <c r="H105" s="621"/>
      <c r="I105" s="621"/>
      <c r="J105" s="621"/>
      <c r="K105" s="621"/>
      <c r="L105" s="621"/>
      <c r="M105" s="621"/>
      <c r="N105" s="621"/>
      <c r="O105" s="473"/>
      <c r="P105" s="473"/>
      <c r="Q105" s="473"/>
      <c r="R105" s="473"/>
      <c r="S105" s="473"/>
      <c r="T105" s="473"/>
      <c r="U105" s="473"/>
      <c r="V105" s="473"/>
      <c r="W105" s="473"/>
      <c r="X105" s="473"/>
      <c r="Y105" s="473"/>
      <c r="Z105" s="201"/>
    </row>
    <row r="106" ht="14.25" customHeight="1" spans="1:26" x14ac:dyDescent="0.25">
      <c r="A106" s="473"/>
      <c r="B106" s="473"/>
      <c r="C106" s="620"/>
      <c r="D106" s="621"/>
      <c r="E106" s="621"/>
      <c r="F106" s="621"/>
      <c r="G106" s="621"/>
      <c r="H106" s="621"/>
      <c r="I106" s="621"/>
      <c r="J106" s="621"/>
      <c r="K106" s="621"/>
      <c r="L106" s="621"/>
      <c r="M106" s="621"/>
      <c r="N106" s="621"/>
      <c r="O106" s="473"/>
      <c r="P106" s="473"/>
      <c r="Q106" s="473"/>
      <c r="R106" s="473"/>
      <c r="S106" s="473"/>
      <c r="T106" s="473"/>
      <c r="U106" s="473"/>
      <c r="V106" s="473"/>
      <c r="W106" s="473"/>
      <c r="X106" s="473"/>
      <c r="Y106" s="473"/>
      <c r="Z106" s="201"/>
    </row>
    <row r="107" ht="14.25" customHeight="1" spans="1:26" x14ac:dyDescent="0.25">
      <c r="A107" s="473"/>
      <c r="B107" s="473"/>
      <c r="C107" s="620"/>
      <c r="D107" s="621"/>
      <c r="E107" s="621"/>
      <c r="F107" s="621"/>
      <c r="G107" s="621"/>
      <c r="H107" s="621"/>
      <c r="I107" s="621"/>
      <c r="J107" s="621"/>
      <c r="K107" s="621"/>
      <c r="L107" s="621"/>
      <c r="M107" s="621"/>
      <c r="N107" s="621"/>
      <c r="O107" s="473"/>
      <c r="P107" s="473"/>
      <c r="Q107" s="473"/>
      <c r="R107" s="473"/>
      <c r="S107" s="473"/>
      <c r="T107" s="473"/>
      <c r="U107" s="473"/>
      <c r="V107" s="473"/>
      <c r="W107" s="473"/>
      <c r="X107" s="473"/>
      <c r="Y107" s="473"/>
      <c r="Z107" s="201"/>
    </row>
    <row r="108" ht="14.25" customHeight="1" spans="1:26" x14ac:dyDescent="0.25">
      <c r="A108" s="473"/>
      <c r="B108" s="473"/>
      <c r="C108" s="620"/>
      <c r="D108" s="621"/>
      <c r="E108" s="621"/>
      <c r="F108" s="621"/>
      <c r="G108" s="621"/>
      <c r="H108" s="621"/>
      <c r="I108" s="621"/>
      <c r="J108" s="621"/>
      <c r="K108" s="621"/>
      <c r="L108" s="621"/>
      <c r="M108" s="621"/>
      <c r="N108" s="621"/>
      <c r="O108" s="473"/>
      <c r="P108" s="473"/>
      <c r="Q108" s="473"/>
      <c r="R108" s="473"/>
      <c r="S108" s="473"/>
      <c r="T108" s="473"/>
      <c r="U108" s="473"/>
      <c r="V108" s="473"/>
      <c r="W108" s="473"/>
      <c r="X108" s="473"/>
      <c r="Y108" s="473"/>
      <c r="Z108" s="201"/>
    </row>
    <row r="109" ht="14.25" customHeight="1" spans="1:26" x14ac:dyDescent="0.25">
      <c r="A109" s="473"/>
      <c r="B109" s="473"/>
      <c r="C109" s="620"/>
      <c r="D109" s="621"/>
      <c r="E109" s="621"/>
      <c r="F109" s="621"/>
      <c r="G109" s="621"/>
      <c r="H109" s="621"/>
      <c r="I109" s="621"/>
      <c r="J109" s="621"/>
      <c r="K109" s="621"/>
      <c r="L109" s="621"/>
      <c r="M109" s="621"/>
      <c r="N109" s="621"/>
      <c r="O109" s="473"/>
      <c r="P109" s="473"/>
      <c r="Q109" s="473"/>
      <c r="R109" s="473"/>
      <c r="S109" s="473"/>
      <c r="T109" s="473"/>
      <c r="U109" s="473"/>
      <c r="V109" s="473"/>
      <c r="W109" s="473"/>
      <c r="X109" s="473"/>
      <c r="Y109" s="473"/>
      <c r="Z109" s="201"/>
    </row>
    <row r="110" ht="14.25" customHeight="1" spans="1:26" x14ac:dyDescent="0.25">
      <c r="A110" s="473"/>
      <c r="B110" s="473"/>
      <c r="C110" s="620"/>
      <c r="D110" s="621"/>
      <c r="E110" s="621"/>
      <c r="F110" s="621"/>
      <c r="G110" s="621"/>
      <c r="H110" s="621"/>
      <c r="I110" s="621"/>
      <c r="J110" s="621"/>
      <c r="K110" s="621"/>
      <c r="L110" s="621"/>
      <c r="M110" s="621"/>
      <c r="N110" s="621"/>
      <c r="O110" s="473"/>
      <c r="P110" s="473"/>
      <c r="Q110" s="473"/>
      <c r="R110" s="473"/>
      <c r="S110" s="473"/>
      <c r="T110" s="473"/>
      <c r="U110" s="473"/>
      <c r="V110" s="473"/>
      <c r="W110" s="473"/>
      <c r="X110" s="473"/>
      <c r="Y110" s="473"/>
      <c r="Z110" s="201"/>
    </row>
    <row r="111" ht="14.25" customHeight="1" spans="1:26" x14ac:dyDescent="0.25">
      <c r="A111" s="473"/>
      <c r="B111" s="473"/>
      <c r="C111" s="620"/>
      <c r="D111" s="621"/>
      <c r="E111" s="621"/>
      <c r="F111" s="621"/>
      <c r="G111" s="621"/>
      <c r="H111" s="621"/>
      <c r="I111" s="621"/>
      <c r="J111" s="621"/>
      <c r="K111" s="621"/>
      <c r="L111" s="621"/>
      <c r="M111" s="621"/>
      <c r="N111" s="621"/>
      <c r="O111" s="473"/>
      <c r="P111" s="473"/>
      <c r="Q111" s="473"/>
      <c r="R111" s="473"/>
      <c r="S111" s="473"/>
      <c r="T111" s="473"/>
      <c r="U111" s="473"/>
      <c r="V111" s="473"/>
      <c r="W111" s="473"/>
      <c r="X111" s="473"/>
      <c r="Y111" s="473"/>
      <c r="Z111" s="201"/>
    </row>
    <row r="112" ht="14.25" customHeight="1" spans="1:26" x14ac:dyDescent="0.25">
      <c r="A112" s="473"/>
      <c r="B112" s="473"/>
      <c r="C112" s="620"/>
      <c r="D112" s="621"/>
      <c r="E112" s="621"/>
      <c r="F112" s="621"/>
      <c r="G112" s="621"/>
      <c r="H112" s="621"/>
      <c r="I112" s="621"/>
      <c r="J112" s="621"/>
      <c r="K112" s="621"/>
      <c r="L112" s="621"/>
      <c r="M112" s="621"/>
      <c r="N112" s="621"/>
      <c r="O112" s="473"/>
      <c r="P112" s="473"/>
      <c r="Q112" s="473"/>
      <c r="R112" s="473"/>
      <c r="S112" s="473"/>
      <c r="T112" s="473"/>
      <c r="U112" s="473"/>
      <c r="V112" s="473"/>
      <c r="W112" s="473"/>
      <c r="X112" s="473"/>
      <c r="Y112" s="473"/>
      <c r="Z112" s="201"/>
    </row>
    <row r="113" ht="14.25" customHeight="1" spans="1:26" x14ac:dyDescent="0.25">
      <c r="A113" s="473"/>
      <c r="B113" s="473"/>
      <c r="C113" s="620"/>
      <c r="D113" s="621"/>
      <c r="E113" s="621"/>
      <c r="F113" s="621"/>
      <c r="G113" s="621"/>
      <c r="H113" s="621"/>
      <c r="I113" s="621"/>
      <c r="J113" s="621"/>
      <c r="K113" s="621"/>
      <c r="L113" s="621"/>
      <c r="M113" s="621"/>
      <c r="N113" s="621"/>
      <c r="O113" s="473"/>
      <c r="P113" s="473"/>
      <c r="Q113" s="473"/>
      <c r="R113" s="473"/>
      <c r="S113" s="473"/>
      <c r="T113" s="473"/>
      <c r="U113" s="473"/>
      <c r="V113" s="473"/>
      <c r="W113" s="473"/>
      <c r="X113" s="473"/>
      <c r="Y113" s="473"/>
      <c r="Z113" s="201"/>
    </row>
    <row r="114" ht="14.25" customHeight="1" spans="1:26" x14ac:dyDescent="0.25">
      <c r="A114" s="473"/>
      <c r="B114" s="473"/>
      <c r="C114" s="620"/>
      <c r="D114" s="621"/>
      <c r="E114" s="621"/>
      <c r="F114" s="621"/>
      <c r="G114" s="621"/>
      <c r="H114" s="621"/>
      <c r="I114" s="621"/>
      <c r="J114" s="621"/>
      <c r="K114" s="621"/>
      <c r="L114" s="621"/>
      <c r="M114" s="621"/>
      <c r="N114" s="621"/>
      <c r="O114" s="473"/>
      <c r="P114" s="473"/>
      <c r="Q114" s="473"/>
      <c r="R114" s="473"/>
      <c r="S114" s="473"/>
      <c r="T114" s="473"/>
      <c r="U114" s="473"/>
      <c r="V114" s="473"/>
      <c r="W114" s="473"/>
      <c r="X114" s="473"/>
      <c r="Y114" s="473"/>
      <c r="Z114" s="201"/>
    </row>
    <row r="115" ht="14.25" customHeight="1" spans="1:26" x14ac:dyDescent="0.25">
      <c r="A115" s="473"/>
      <c r="B115" s="473"/>
      <c r="C115" s="620"/>
      <c r="D115" s="621"/>
      <c r="E115" s="621"/>
      <c r="F115" s="621"/>
      <c r="G115" s="621"/>
      <c r="H115" s="621"/>
      <c r="I115" s="621"/>
      <c r="J115" s="621"/>
      <c r="K115" s="621"/>
      <c r="L115" s="621"/>
      <c r="M115" s="621"/>
      <c r="N115" s="621"/>
      <c r="O115" s="473"/>
      <c r="P115" s="473"/>
      <c r="Q115" s="473"/>
      <c r="R115" s="473"/>
      <c r="S115" s="473"/>
      <c r="T115" s="473"/>
      <c r="U115" s="473"/>
      <c r="V115" s="473"/>
      <c r="W115" s="473"/>
      <c r="X115" s="473"/>
      <c r="Y115" s="473"/>
      <c r="Z115" s="201"/>
    </row>
    <row r="116" ht="14.25" customHeight="1" spans="1:26" x14ac:dyDescent="0.25">
      <c r="A116" s="473"/>
      <c r="B116" s="473"/>
      <c r="C116" s="620"/>
      <c r="D116" s="621"/>
      <c r="E116" s="621"/>
      <c r="F116" s="621"/>
      <c r="G116" s="621"/>
      <c r="H116" s="621"/>
      <c r="I116" s="621"/>
      <c r="J116" s="621"/>
      <c r="K116" s="621"/>
      <c r="L116" s="621"/>
      <c r="M116" s="621"/>
      <c r="N116" s="621"/>
      <c r="O116" s="473"/>
      <c r="P116" s="473"/>
      <c r="Q116" s="473"/>
      <c r="R116" s="473"/>
      <c r="S116" s="473"/>
      <c r="T116" s="473"/>
      <c r="U116" s="473"/>
      <c r="V116" s="473"/>
      <c r="W116" s="473"/>
      <c r="X116" s="473"/>
      <c r="Y116" s="473"/>
      <c r="Z116" s="201"/>
    </row>
    <row r="117" ht="14.25" customHeight="1" spans="1:26" x14ac:dyDescent="0.25">
      <c r="A117" s="473"/>
      <c r="B117" s="473"/>
      <c r="C117" s="620"/>
      <c r="D117" s="621"/>
      <c r="E117" s="621"/>
      <c r="F117" s="621"/>
      <c r="G117" s="621"/>
      <c r="H117" s="621"/>
      <c r="I117" s="621"/>
      <c r="J117" s="621"/>
      <c r="K117" s="621"/>
      <c r="L117" s="621"/>
      <c r="M117" s="621"/>
      <c r="N117" s="621"/>
      <c r="O117" s="473"/>
      <c r="P117" s="473"/>
      <c r="Q117" s="473"/>
      <c r="R117" s="473"/>
      <c r="S117" s="473"/>
      <c r="T117" s="473"/>
      <c r="U117" s="473"/>
      <c r="V117" s="473"/>
      <c r="W117" s="473"/>
      <c r="X117" s="473"/>
      <c r="Y117" s="473"/>
      <c r="Z117" s="201"/>
    </row>
    <row r="118" ht="14.25" customHeight="1" spans="1:26" x14ac:dyDescent="0.25">
      <c r="A118" s="473"/>
      <c r="B118" s="473"/>
      <c r="C118" s="620"/>
      <c r="D118" s="621"/>
      <c r="E118" s="621"/>
      <c r="F118" s="621"/>
      <c r="G118" s="621"/>
      <c r="H118" s="621"/>
      <c r="I118" s="621"/>
      <c r="J118" s="621"/>
      <c r="K118" s="621"/>
      <c r="L118" s="621"/>
      <c r="M118" s="621"/>
      <c r="N118" s="621"/>
      <c r="O118" s="473"/>
      <c r="P118" s="473"/>
      <c r="Q118" s="473"/>
      <c r="R118" s="473"/>
      <c r="S118" s="473"/>
      <c r="T118" s="473"/>
      <c r="U118" s="473"/>
      <c r="V118" s="473"/>
      <c r="W118" s="473"/>
      <c r="X118" s="473"/>
      <c r="Y118" s="473"/>
      <c r="Z118" s="201"/>
    </row>
    <row r="119" ht="14.25" customHeight="1" spans="1:26" x14ac:dyDescent="0.25">
      <c r="A119" s="473"/>
      <c r="B119" s="473"/>
      <c r="C119" s="620"/>
      <c r="D119" s="621"/>
      <c r="E119" s="621"/>
      <c r="F119" s="621"/>
      <c r="G119" s="621"/>
      <c r="H119" s="621"/>
      <c r="I119" s="621"/>
      <c r="J119" s="621"/>
      <c r="K119" s="621"/>
      <c r="L119" s="621"/>
      <c r="M119" s="621"/>
      <c r="N119" s="621"/>
      <c r="O119" s="473"/>
      <c r="P119" s="473"/>
      <c r="Q119" s="473"/>
      <c r="R119" s="473"/>
      <c r="S119" s="473"/>
      <c r="T119" s="473"/>
      <c r="U119" s="473"/>
      <c r="V119" s="473"/>
      <c r="W119" s="473"/>
      <c r="X119" s="473"/>
      <c r="Y119" s="473"/>
      <c r="Z119" s="201"/>
    </row>
    <row r="120" ht="14.25" customHeight="1" spans="1:26" x14ac:dyDescent="0.25">
      <c r="A120" s="473"/>
      <c r="B120" s="473"/>
      <c r="C120" s="620"/>
      <c r="D120" s="621"/>
      <c r="E120" s="621"/>
      <c r="F120" s="621"/>
      <c r="G120" s="621"/>
      <c r="H120" s="621"/>
      <c r="I120" s="621"/>
      <c r="J120" s="621"/>
      <c r="K120" s="621"/>
      <c r="L120" s="621"/>
      <c r="M120" s="621"/>
      <c r="N120" s="621"/>
      <c r="O120" s="473"/>
      <c r="P120" s="473"/>
      <c r="Q120" s="473"/>
      <c r="R120" s="473"/>
      <c r="S120" s="473"/>
      <c r="T120" s="473"/>
      <c r="U120" s="473"/>
      <c r="V120" s="473"/>
      <c r="W120" s="473"/>
      <c r="X120" s="473"/>
      <c r="Y120" s="473"/>
      <c r="Z120" s="201"/>
    </row>
    <row r="121" ht="14.25" customHeight="1" spans="1:26" x14ac:dyDescent="0.25">
      <c r="A121" s="473"/>
      <c r="B121" s="473"/>
      <c r="C121" s="620"/>
      <c r="D121" s="621"/>
      <c r="E121" s="621"/>
      <c r="F121" s="621"/>
      <c r="G121" s="621"/>
      <c r="H121" s="621"/>
      <c r="I121" s="621"/>
      <c r="J121" s="621"/>
      <c r="K121" s="621"/>
      <c r="L121" s="621"/>
      <c r="M121" s="621"/>
      <c r="N121" s="621"/>
      <c r="O121" s="473"/>
      <c r="P121" s="473"/>
      <c r="Q121" s="473"/>
      <c r="R121" s="473"/>
      <c r="S121" s="473"/>
      <c r="T121" s="473"/>
      <c r="U121" s="473"/>
      <c r="V121" s="473"/>
      <c r="W121" s="473"/>
      <c r="X121" s="473"/>
      <c r="Y121" s="473"/>
      <c r="Z121" s="201"/>
    </row>
    <row r="122" ht="14.25" customHeight="1" spans="1:26" x14ac:dyDescent="0.25">
      <c r="A122" s="473"/>
      <c r="B122" s="473"/>
      <c r="C122" s="620"/>
      <c r="D122" s="621"/>
      <c r="E122" s="621"/>
      <c r="F122" s="621"/>
      <c r="G122" s="621"/>
      <c r="H122" s="621"/>
      <c r="I122" s="621"/>
      <c r="J122" s="621"/>
      <c r="K122" s="621"/>
      <c r="L122" s="621"/>
      <c r="M122" s="621"/>
      <c r="N122" s="621"/>
      <c r="O122" s="473"/>
      <c r="P122" s="473"/>
      <c r="Q122" s="473"/>
      <c r="R122" s="473"/>
      <c r="S122" s="473"/>
      <c r="T122" s="473"/>
      <c r="U122" s="473"/>
      <c r="V122" s="473"/>
      <c r="W122" s="473"/>
      <c r="X122" s="473"/>
      <c r="Y122" s="473"/>
      <c r="Z122" s="201"/>
    </row>
    <row r="123" ht="14.25" customHeight="1" spans="1:26" x14ac:dyDescent="0.25">
      <c r="A123" s="473"/>
      <c r="B123" s="473"/>
      <c r="C123" s="620"/>
      <c r="D123" s="621"/>
      <c r="E123" s="621"/>
      <c r="F123" s="621"/>
      <c r="G123" s="621"/>
      <c r="H123" s="621"/>
      <c r="I123" s="621"/>
      <c r="J123" s="621"/>
      <c r="K123" s="621"/>
      <c r="L123" s="621"/>
      <c r="M123" s="621"/>
      <c r="N123" s="621"/>
      <c r="O123" s="473"/>
      <c r="P123" s="473"/>
      <c r="Q123" s="473"/>
      <c r="R123" s="473"/>
      <c r="S123" s="473"/>
      <c r="T123" s="473"/>
      <c r="U123" s="473"/>
      <c r="V123" s="473"/>
      <c r="W123" s="473"/>
      <c r="X123" s="473"/>
      <c r="Y123" s="473"/>
      <c r="Z123" s="201"/>
    </row>
    <row r="124" ht="14.25" customHeight="1" spans="1:26" x14ac:dyDescent="0.25">
      <c r="A124" s="473"/>
      <c r="B124" s="473"/>
      <c r="C124" s="620"/>
      <c r="D124" s="621"/>
      <c r="E124" s="621"/>
      <c r="F124" s="621"/>
      <c r="G124" s="621"/>
      <c r="H124" s="621"/>
      <c r="I124" s="621"/>
      <c r="J124" s="621"/>
      <c r="K124" s="621"/>
      <c r="L124" s="621"/>
      <c r="M124" s="621"/>
      <c r="N124" s="621"/>
      <c r="O124" s="473"/>
      <c r="P124" s="473"/>
      <c r="Q124" s="473"/>
      <c r="R124" s="473"/>
      <c r="S124" s="473"/>
      <c r="T124" s="473"/>
      <c r="U124" s="473"/>
      <c r="V124" s="473"/>
      <c r="W124" s="473"/>
      <c r="X124" s="473"/>
      <c r="Y124" s="473"/>
      <c r="Z124" s="201"/>
    </row>
    <row r="125" ht="14.25" customHeight="1" spans="1:26" x14ac:dyDescent="0.25">
      <c r="A125" s="473"/>
      <c r="B125" s="473"/>
      <c r="C125" s="620"/>
      <c r="D125" s="621"/>
      <c r="E125" s="621"/>
      <c r="F125" s="621"/>
      <c r="G125" s="621"/>
      <c r="H125" s="621"/>
      <c r="I125" s="621"/>
      <c r="J125" s="621"/>
      <c r="K125" s="621"/>
      <c r="L125" s="621"/>
      <c r="M125" s="621"/>
      <c r="N125" s="621"/>
      <c r="O125" s="473"/>
      <c r="P125" s="473"/>
      <c r="Q125" s="473"/>
      <c r="R125" s="473"/>
      <c r="S125" s="473"/>
      <c r="T125" s="473"/>
      <c r="U125" s="473"/>
      <c r="V125" s="473"/>
      <c r="W125" s="473"/>
      <c r="X125" s="473"/>
      <c r="Y125" s="473"/>
      <c r="Z125" s="201"/>
    </row>
    <row r="126" ht="14.25" customHeight="1" spans="1:26" x14ac:dyDescent="0.25">
      <c r="A126" s="473"/>
      <c r="B126" s="473"/>
      <c r="C126" s="620"/>
      <c r="D126" s="621"/>
      <c r="E126" s="621"/>
      <c r="F126" s="621"/>
      <c r="G126" s="621"/>
      <c r="H126" s="621"/>
      <c r="I126" s="621"/>
      <c r="J126" s="621"/>
      <c r="K126" s="621"/>
      <c r="L126" s="621"/>
      <c r="M126" s="621"/>
      <c r="N126" s="621"/>
      <c r="O126" s="473"/>
      <c r="P126" s="473"/>
      <c r="Q126" s="473"/>
      <c r="R126" s="473"/>
      <c r="S126" s="473"/>
      <c r="T126" s="473"/>
      <c r="U126" s="473"/>
      <c r="V126" s="473"/>
      <c r="W126" s="473"/>
      <c r="X126" s="473"/>
      <c r="Y126" s="473"/>
      <c r="Z126" s="201"/>
    </row>
    <row r="127" ht="14.25" customHeight="1" spans="1:26" x14ac:dyDescent="0.25">
      <c r="A127" s="473"/>
      <c r="B127" s="473"/>
      <c r="C127" s="620"/>
      <c r="D127" s="621"/>
      <c r="E127" s="621"/>
      <c r="F127" s="621"/>
      <c r="G127" s="621"/>
      <c r="H127" s="621"/>
      <c r="I127" s="621"/>
      <c r="J127" s="621"/>
      <c r="K127" s="621"/>
      <c r="L127" s="621"/>
      <c r="M127" s="621"/>
      <c r="N127" s="621"/>
      <c r="O127" s="473"/>
      <c r="P127" s="473"/>
      <c r="Q127" s="473"/>
      <c r="R127" s="473"/>
      <c r="S127" s="473"/>
      <c r="T127" s="473"/>
      <c r="U127" s="473"/>
      <c r="V127" s="473"/>
      <c r="W127" s="473"/>
      <c r="X127" s="473"/>
      <c r="Y127" s="473"/>
      <c r="Z127" s="201"/>
    </row>
    <row r="128" ht="14.25" customHeight="1" spans="1:26" x14ac:dyDescent="0.25">
      <c r="A128" s="473"/>
      <c r="B128" s="473"/>
      <c r="C128" s="620"/>
      <c r="D128" s="621"/>
      <c r="E128" s="621"/>
      <c r="F128" s="621"/>
      <c r="G128" s="621"/>
      <c r="H128" s="621"/>
      <c r="I128" s="621"/>
      <c r="J128" s="621"/>
      <c r="K128" s="621"/>
      <c r="L128" s="621"/>
      <c r="M128" s="621"/>
      <c r="N128" s="621"/>
      <c r="O128" s="473"/>
      <c r="P128" s="473"/>
      <c r="Q128" s="473"/>
      <c r="R128" s="473"/>
      <c r="S128" s="473"/>
      <c r="T128" s="473"/>
      <c r="U128" s="473"/>
      <c r="V128" s="473"/>
      <c r="W128" s="473"/>
      <c r="X128" s="473"/>
      <c r="Y128" s="473"/>
      <c r="Z128" s="201"/>
    </row>
    <row r="129" ht="14.25" customHeight="1" spans="1:26" x14ac:dyDescent="0.25">
      <c r="A129" s="473"/>
      <c r="B129" s="473"/>
      <c r="C129" s="620"/>
      <c r="D129" s="621"/>
      <c r="E129" s="621"/>
      <c r="F129" s="621"/>
      <c r="G129" s="621"/>
      <c r="H129" s="621"/>
      <c r="I129" s="621"/>
      <c r="J129" s="621"/>
      <c r="K129" s="621"/>
      <c r="L129" s="621"/>
      <c r="M129" s="621"/>
      <c r="N129" s="621"/>
      <c r="O129" s="473"/>
      <c r="P129" s="473"/>
      <c r="Q129" s="473"/>
      <c r="R129" s="473"/>
      <c r="S129" s="473"/>
      <c r="T129" s="473"/>
      <c r="U129" s="473"/>
      <c r="V129" s="473"/>
      <c r="W129" s="473"/>
      <c r="X129" s="473"/>
      <c r="Y129" s="473"/>
      <c r="Z129" s="201"/>
    </row>
    <row r="130" ht="14.25" customHeight="1" spans="1:26" x14ac:dyDescent="0.25">
      <c r="A130" s="473"/>
      <c r="B130" s="473"/>
      <c r="C130" s="620"/>
      <c r="D130" s="621"/>
      <c r="E130" s="621"/>
      <c r="F130" s="621"/>
      <c r="G130" s="621"/>
      <c r="H130" s="621"/>
      <c r="I130" s="621"/>
      <c r="J130" s="621"/>
      <c r="K130" s="621"/>
      <c r="L130" s="621"/>
      <c r="M130" s="621"/>
      <c r="N130" s="621"/>
      <c r="O130" s="473"/>
      <c r="P130" s="473"/>
      <c r="Q130" s="473"/>
      <c r="R130" s="473"/>
      <c r="S130" s="473"/>
      <c r="T130" s="473"/>
      <c r="U130" s="473"/>
      <c r="V130" s="473"/>
      <c r="W130" s="473"/>
      <c r="X130" s="473"/>
      <c r="Y130" s="473"/>
      <c r="Z130" s="201"/>
    </row>
    <row r="131" ht="14.25" customHeight="1" spans="1:26" x14ac:dyDescent="0.25">
      <c r="A131" s="473"/>
      <c r="B131" s="473"/>
      <c r="C131" s="620"/>
      <c r="D131" s="621"/>
      <c r="E131" s="621"/>
      <c r="F131" s="621"/>
      <c r="G131" s="621"/>
      <c r="H131" s="621"/>
      <c r="I131" s="621"/>
      <c r="J131" s="621"/>
      <c r="K131" s="621"/>
      <c r="L131" s="621"/>
      <c r="M131" s="621"/>
      <c r="N131" s="621"/>
      <c r="O131" s="473"/>
      <c r="P131" s="473"/>
      <c r="Q131" s="473"/>
      <c r="R131" s="473"/>
      <c r="S131" s="473"/>
      <c r="T131" s="473"/>
      <c r="U131" s="473"/>
      <c r="V131" s="473"/>
      <c r="W131" s="473"/>
      <c r="X131" s="473"/>
      <c r="Y131" s="473"/>
      <c r="Z131" s="201"/>
    </row>
    <row r="132" ht="14.25" customHeight="1" spans="1:26" x14ac:dyDescent="0.25">
      <c r="A132" s="473"/>
      <c r="B132" s="473"/>
      <c r="C132" s="620"/>
      <c r="D132" s="621"/>
      <c r="E132" s="621"/>
      <c r="F132" s="621"/>
      <c r="G132" s="621"/>
      <c r="H132" s="621"/>
      <c r="I132" s="621"/>
      <c r="J132" s="621"/>
      <c r="K132" s="621"/>
      <c r="L132" s="621"/>
      <c r="M132" s="621"/>
      <c r="N132" s="621"/>
      <c r="O132" s="473"/>
      <c r="P132" s="473"/>
      <c r="Q132" s="473"/>
      <c r="R132" s="473"/>
      <c r="S132" s="473"/>
      <c r="T132" s="473"/>
      <c r="U132" s="473"/>
      <c r="V132" s="473"/>
      <c r="W132" s="473"/>
      <c r="X132" s="473"/>
      <c r="Y132" s="473"/>
      <c r="Z132" s="201"/>
    </row>
    <row r="133" ht="14.25" customHeight="1" spans="1:26" x14ac:dyDescent="0.25">
      <c r="A133" s="473"/>
      <c r="B133" s="473"/>
      <c r="C133" s="620"/>
      <c r="D133" s="621"/>
      <c r="E133" s="621"/>
      <c r="F133" s="621"/>
      <c r="G133" s="621"/>
      <c r="H133" s="621"/>
      <c r="I133" s="621"/>
      <c r="J133" s="621"/>
      <c r="K133" s="621"/>
      <c r="L133" s="621"/>
      <c r="M133" s="621"/>
      <c r="N133" s="621"/>
      <c r="O133" s="473"/>
      <c r="P133" s="473"/>
      <c r="Q133" s="473"/>
      <c r="R133" s="473"/>
      <c r="S133" s="473"/>
      <c r="T133" s="473"/>
      <c r="U133" s="473"/>
      <c r="V133" s="473"/>
      <c r="W133" s="473"/>
      <c r="X133" s="473"/>
      <c r="Y133" s="473"/>
      <c r="Z133" s="201"/>
    </row>
    <row r="134" ht="14.25" customHeight="1" spans="1:26" x14ac:dyDescent="0.25">
      <c r="A134" s="473"/>
      <c r="B134" s="473"/>
      <c r="C134" s="620"/>
      <c r="D134" s="621"/>
      <c r="E134" s="621"/>
      <c r="F134" s="621"/>
      <c r="G134" s="621"/>
      <c r="H134" s="621"/>
      <c r="I134" s="621"/>
      <c r="J134" s="621"/>
      <c r="K134" s="621"/>
      <c r="L134" s="621"/>
      <c r="M134" s="621"/>
      <c r="N134" s="621"/>
      <c r="O134" s="473"/>
      <c r="P134" s="473"/>
      <c r="Q134" s="473"/>
      <c r="R134" s="473"/>
      <c r="S134" s="473"/>
      <c r="T134" s="473"/>
      <c r="U134" s="473"/>
      <c r="V134" s="473"/>
      <c r="W134" s="473"/>
      <c r="X134" s="473"/>
      <c r="Y134" s="473"/>
      <c r="Z134" s="201"/>
    </row>
    <row r="135" ht="14.25" customHeight="1" spans="1:26" x14ac:dyDescent="0.25">
      <c r="A135" s="473"/>
      <c r="B135" s="473"/>
      <c r="C135" s="620"/>
      <c r="D135" s="621"/>
      <c r="E135" s="621"/>
      <c r="F135" s="621"/>
      <c r="G135" s="621"/>
      <c r="H135" s="621"/>
      <c r="I135" s="621"/>
      <c r="J135" s="621"/>
      <c r="K135" s="621"/>
      <c r="L135" s="621"/>
      <c r="M135" s="621"/>
      <c r="N135" s="621"/>
      <c r="O135" s="473"/>
      <c r="P135" s="473"/>
      <c r="Q135" s="473"/>
      <c r="R135" s="473"/>
      <c r="S135" s="473"/>
      <c r="T135" s="473"/>
      <c r="U135" s="473"/>
      <c r="V135" s="473"/>
      <c r="W135" s="473"/>
      <c r="X135" s="473"/>
      <c r="Y135" s="473"/>
      <c r="Z135" s="201"/>
    </row>
    <row r="136" ht="14.25" customHeight="1" spans="1:26" x14ac:dyDescent="0.25">
      <c r="A136" s="473"/>
      <c r="B136" s="473"/>
      <c r="C136" s="620"/>
      <c r="D136" s="621"/>
      <c r="E136" s="621"/>
      <c r="F136" s="621"/>
      <c r="G136" s="621"/>
      <c r="H136" s="621"/>
      <c r="I136" s="621"/>
      <c r="J136" s="621"/>
      <c r="K136" s="621"/>
      <c r="L136" s="621"/>
      <c r="M136" s="621"/>
      <c r="N136" s="621"/>
      <c r="O136" s="473"/>
      <c r="P136" s="473"/>
      <c r="Q136" s="473"/>
      <c r="R136" s="473"/>
      <c r="S136" s="473"/>
      <c r="T136" s="473"/>
      <c r="U136" s="473"/>
      <c r="V136" s="473"/>
      <c r="W136" s="473"/>
      <c r="X136" s="473"/>
      <c r="Y136" s="473"/>
      <c r="Z136" s="201"/>
    </row>
    <row r="137" ht="14.25" customHeight="1" spans="1:26" x14ac:dyDescent="0.25">
      <c r="A137" s="473"/>
      <c r="B137" s="473"/>
      <c r="C137" s="620"/>
      <c r="D137" s="621"/>
      <c r="E137" s="621"/>
      <c r="F137" s="621"/>
      <c r="G137" s="621"/>
      <c r="H137" s="621"/>
      <c r="I137" s="621"/>
      <c r="J137" s="621"/>
      <c r="K137" s="621"/>
      <c r="L137" s="621"/>
      <c r="M137" s="621"/>
      <c r="N137" s="621"/>
      <c r="O137" s="473"/>
      <c r="P137" s="473"/>
      <c r="Q137" s="473"/>
      <c r="R137" s="473"/>
      <c r="S137" s="473"/>
      <c r="T137" s="473"/>
      <c r="U137" s="473"/>
      <c r="V137" s="473"/>
      <c r="W137" s="473"/>
      <c r="X137" s="473"/>
      <c r="Y137" s="473"/>
      <c r="Z137" s="201"/>
    </row>
    <row r="138" ht="14.25" customHeight="1" spans="1:26" x14ac:dyDescent="0.25">
      <c r="A138" s="473"/>
      <c r="B138" s="473"/>
      <c r="C138" s="620"/>
      <c r="D138" s="621"/>
      <c r="E138" s="621"/>
      <c r="F138" s="621"/>
      <c r="G138" s="621"/>
      <c r="H138" s="621"/>
      <c r="I138" s="621"/>
      <c r="J138" s="621"/>
      <c r="K138" s="621"/>
      <c r="L138" s="621"/>
      <c r="M138" s="621"/>
      <c r="N138" s="621"/>
      <c r="O138" s="473"/>
      <c r="P138" s="473"/>
      <c r="Q138" s="473"/>
      <c r="R138" s="473"/>
      <c r="S138" s="473"/>
      <c r="T138" s="473"/>
      <c r="U138" s="473"/>
      <c r="V138" s="473"/>
      <c r="W138" s="473"/>
      <c r="X138" s="473"/>
      <c r="Y138" s="473"/>
      <c r="Z138" s="201"/>
    </row>
    <row r="139" ht="14.25" customHeight="1" spans="1:26" x14ac:dyDescent="0.25">
      <c r="A139" s="473"/>
      <c r="B139" s="473"/>
      <c r="C139" s="620"/>
      <c r="D139" s="621"/>
      <c r="E139" s="621"/>
      <c r="F139" s="621"/>
      <c r="G139" s="621"/>
      <c r="H139" s="621"/>
      <c r="I139" s="621"/>
      <c r="J139" s="621"/>
      <c r="K139" s="621"/>
      <c r="L139" s="621"/>
      <c r="M139" s="621"/>
      <c r="N139" s="621"/>
      <c r="O139" s="473"/>
      <c r="P139" s="473"/>
      <c r="Q139" s="473"/>
      <c r="R139" s="473"/>
      <c r="S139" s="473"/>
      <c r="T139" s="473"/>
      <c r="U139" s="473"/>
      <c r="V139" s="473"/>
      <c r="W139" s="473"/>
      <c r="X139" s="473"/>
      <c r="Y139" s="473"/>
      <c r="Z139" s="201"/>
    </row>
    <row r="140" ht="14.25" customHeight="1" spans="1:26" x14ac:dyDescent="0.25">
      <c r="A140" s="473"/>
      <c r="B140" s="473"/>
      <c r="C140" s="620"/>
      <c r="D140" s="621"/>
      <c r="E140" s="621"/>
      <c r="F140" s="621"/>
      <c r="G140" s="621"/>
      <c r="H140" s="621"/>
      <c r="I140" s="621"/>
      <c r="J140" s="621"/>
      <c r="K140" s="621"/>
      <c r="L140" s="621"/>
      <c r="M140" s="621"/>
      <c r="N140" s="621"/>
      <c r="O140" s="473"/>
      <c r="P140" s="473"/>
      <c r="Q140" s="473"/>
      <c r="R140" s="473"/>
      <c r="S140" s="473"/>
      <c r="T140" s="473"/>
      <c r="U140" s="473"/>
      <c r="V140" s="473"/>
      <c r="W140" s="473"/>
      <c r="X140" s="473"/>
      <c r="Y140" s="473"/>
      <c r="Z140" s="201"/>
    </row>
    <row r="141" ht="14.25" customHeight="1" spans="1:26" x14ac:dyDescent="0.25">
      <c r="A141" s="473"/>
      <c r="B141" s="473"/>
      <c r="C141" s="620"/>
      <c r="D141" s="621"/>
      <c r="E141" s="621"/>
      <c r="F141" s="621"/>
      <c r="G141" s="621"/>
      <c r="H141" s="621"/>
      <c r="I141" s="621"/>
      <c r="J141" s="621"/>
      <c r="K141" s="621"/>
      <c r="L141" s="621"/>
      <c r="M141" s="621"/>
      <c r="N141" s="621"/>
      <c r="O141" s="473"/>
      <c r="P141" s="473"/>
      <c r="Q141" s="473"/>
      <c r="R141" s="473"/>
      <c r="S141" s="473"/>
      <c r="T141" s="473"/>
      <c r="U141" s="473"/>
      <c r="V141" s="473"/>
      <c r="W141" s="473"/>
      <c r="X141" s="473"/>
      <c r="Y141" s="473"/>
      <c r="Z141" s="201"/>
    </row>
    <row r="142" ht="14.25" customHeight="1" spans="1:26" x14ac:dyDescent="0.25">
      <c r="A142" s="473"/>
      <c r="B142" s="473"/>
      <c r="C142" s="620"/>
      <c r="D142" s="621"/>
      <c r="E142" s="621"/>
      <c r="F142" s="621"/>
      <c r="G142" s="621"/>
      <c r="H142" s="621"/>
      <c r="I142" s="621"/>
      <c r="J142" s="621"/>
      <c r="K142" s="621"/>
      <c r="L142" s="621"/>
      <c r="M142" s="621"/>
      <c r="N142" s="621"/>
      <c r="O142" s="473"/>
      <c r="P142" s="473"/>
      <c r="Q142" s="473"/>
      <c r="R142" s="473"/>
      <c r="S142" s="473"/>
      <c r="T142" s="473"/>
      <c r="U142" s="473"/>
      <c r="V142" s="473"/>
      <c r="W142" s="473"/>
      <c r="X142" s="473"/>
      <c r="Y142" s="473"/>
      <c r="Z142" s="201"/>
    </row>
    <row r="143" ht="14.25" customHeight="1" spans="1:26" x14ac:dyDescent="0.25">
      <c r="A143" s="473"/>
      <c r="B143" s="473"/>
      <c r="C143" s="620"/>
      <c r="D143" s="621"/>
      <c r="E143" s="621"/>
      <c r="F143" s="621"/>
      <c r="G143" s="621"/>
      <c r="H143" s="621"/>
      <c r="I143" s="621"/>
      <c r="J143" s="621"/>
      <c r="K143" s="621"/>
      <c r="L143" s="621"/>
      <c r="M143" s="621"/>
      <c r="N143" s="621"/>
      <c r="O143" s="473"/>
      <c r="P143" s="473"/>
      <c r="Q143" s="473"/>
      <c r="R143" s="473"/>
      <c r="S143" s="473"/>
      <c r="T143" s="473"/>
      <c r="U143" s="473"/>
      <c r="V143" s="473"/>
      <c r="W143" s="473"/>
      <c r="X143" s="473"/>
      <c r="Y143" s="473"/>
      <c r="Z143" s="201"/>
    </row>
    <row r="144" ht="14.25" customHeight="1" spans="1:26" x14ac:dyDescent="0.25">
      <c r="A144" s="473"/>
      <c r="B144" s="473"/>
      <c r="C144" s="620"/>
      <c r="D144" s="621"/>
      <c r="E144" s="621"/>
      <c r="F144" s="621"/>
      <c r="G144" s="621"/>
      <c r="H144" s="621"/>
      <c r="I144" s="621"/>
      <c r="J144" s="621"/>
      <c r="K144" s="621"/>
      <c r="L144" s="621"/>
      <c r="M144" s="621"/>
      <c r="N144" s="621"/>
      <c r="O144" s="473"/>
      <c r="P144" s="473"/>
      <c r="Q144" s="473"/>
      <c r="R144" s="473"/>
      <c r="S144" s="473"/>
      <c r="T144" s="473"/>
      <c r="U144" s="473"/>
      <c r="V144" s="473"/>
      <c r="W144" s="473"/>
      <c r="X144" s="473"/>
      <c r="Y144" s="473"/>
      <c r="Z144" s="201"/>
    </row>
    <row r="145" ht="14.25" customHeight="1" spans="1:26" x14ac:dyDescent="0.25">
      <c r="A145" s="473"/>
      <c r="B145" s="473"/>
      <c r="C145" s="620"/>
      <c r="D145" s="621"/>
      <c r="E145" s="621"/>
      <c r="F145" s="621"/>
      <c r="G145" s="621"/>
      <c r="H145" s="621"/>
      <c r="I145" s="621"/>
      <c r="J145" s="621"/>
      <c r="K145" s="621"/>
      <c r="L145" s="621"/>
      <c r="M145" s="621"/>
      <c r="N145" s="621"/>
      <c r="O145" s="473"/>
      <c r="P145" s="473"/>
      <c r="Q145" s="473"/>
      <c r="R145" s="473"/>
      <c r="S145" s="473"/>
      <c r="T145" s="473"/>
      <c r="U145" s="473"/>
      <c r="V145" s="473"/>
      <c r="W145" s="473"/>
      <c r="X145" s="473"/>
      <c r="Y145" s="473"/>
      <c r="Z145" s="201"/>
    </row>
    <row r="146" ht="14.25" customHeight="1" spans="1:26" x14ac:dyDescent="0.25">
      <c r="A146" s="473"/>
      <c r="B146" s="473"/>
      <c r="C146" s="620"/>
      <c r="D146" s="621"/>
      <c r="E146" s="621"/>
      <c r="F146" s="621"/>
      <c r="G146" s="621"/>
      <c r="H146" s="621"/>
      <c r="I146" s="621"/>
      <c r="J146" s="621"/>
      <c r="K146" s="621"/>
      <c r="L146" s="621"/>
      <c r="M146" s="621"/>
      <c r="N146" s="621"/>
      <c r="O146" s="473"/>
      <c r="P146" s="473"/>
      <c r="Q146" s="473"/>
      <c r="R146" s="473"/>
      <c r="S146" s="473"/>
      <c r="T146" s="473"/>
      <c r="U146" s="473"/>
      <c r="V146" s="473"/>
      <c r="W146" s="473"/>
      <c r="X146" s="473"/>
      <c r="Y146" s="473"/>
      <c r="Z146" s="201"/>
    </row>
    <row r="147" ht="14.25" customHeight="1" spans="1:26" x14ac:dyDescent="0.25">
      <c r="A147" s="473"/>
      <c r="B147" s="473"/>
      <c r="C147" s="620"/>
      <c r="D147" s="621"/>
      <c r="E147" s="621"/>
      <c r="F147" s="621"/>
      <c r="G147" s="621"/>
      <c r="H147" s="621"/>
      <c r="I147" s="621"/>
      <c r="J147" s="621"/>
      <c r="K147" s="621"/>
      <c r="L147" s="621"/>
      <c r="M147" s="621"/>
      <c r="N147" s="621"/>
      <c r="O147" s="473"/>
      <c r="P147" s="473"/>
      <c r="Q147" s="473"/>
      <c r="R147" s="473"/>
      <c r="S147" s="473"/>
      <c r="T147" s="473"/>
      <c r="U147" s="473"/>
      <c r="V147" s="473"/>
      <c r="W147" s="473"/>
      <c r="X147" s="473"/>
      <c r="Y147" s="473"/>
      <c r="Z147" s="201"/>
    </row>
    <row r="148" ht="14.25" customHeight="1" spans="1:26" x14ac:dyDescent="0.25">
      <c r="A148" s="473"/>
      <c r="B148" s="473"/>
      <c r="C148" s="620"/>
      <c r="D148" s="621"/>
      <c r="E148" s="621"/>
      <c r="F148" s="621"/>
      <c r="G148" s="621"/>
      <c r="H148" s="621"/>
      <c r="I148" s="621"/>
      <c r="J148" s="621"/>
      <c r="K148" s="621"/>
      <c r="L148" s="621"/>
      <c r="M148" s="621"/>
      <c r="N148" s="621"/>
      <c r="O148" s="473"/>
      <c r="P148" s="473"/>
      <c r="Q148" s="473"/>
      <c r="R148" s="473"/>
      <c r="S148" s="473"/>
      <c r="T148" s="473"/>
      <c r="U148" s="473"/>
      <c r="V148" s="473"/>
      <c r="W148" s="473"/>
      <c r="X148" s="473"/>
      <c r="Y148" s="473"/>
      <c r="Z148" s="201"/>
    </row>
    <row r="149" ht="14.25" customHeight="1" spans="1:26" x14ac:dyDescent="0.25">
      <c r="A149" s="473"/>
      <c r="B149" s="473"/>
      <c r="C149" s="620"/>
      <c r="D149" s="621"/>
      <c r="E149" s="621"/>
      <c r="F149" s="621"/>
      <c r="G149" s="621"/>
      <c r="H149" s="621"/>
      <c r="I149" s="621"/>
      <c r="J149" s="621"/>
      <c r="K149" s="621"/>
      <c r="L149" s="621"/>
      <c r="M149" s="621"/>
      <c r="N149" s="621"/>
      <c r="O149" s="473"/>
      <c r="P149" s="473"/>
      <c r="Q149" s="473"/>
      <c r="R149" s="473"/>
      <c r="S149" s="473"/>
      <c r="T149" s="473"/>
      <c r="U149" s="473"/>
      <c r="V149" s="473"/>
      <c r="W149" s="473"/>
      <c r="X149" s="473"/>
      <c r="Y149" s="473"/>
      <c r="Z149" s="201"/>
    </row>
    <row r="150" ht="14.25" customHeight="1" spans="1:26" x14ac:dyDescent="0.25">
      <c r="A150" s="473"/>
      <c r="B150" s="473"/>
      <c r="C150" s="620"/>
      <c r="D150" s="621"/>
      <c r="E150" s="621"/>
      <c r="F150" s="621"/>
      <c r="G150" s="621"/>
      <c r="H150" s="621"/>
      <c r="I150" s="621"/>
      <c r="J150" s="621"/>
      <c r="K150" s="621"/>
      <c r="L150" s="621"/>
      <c r="M150" s="621"/>
      <c r="N150" s="621"/>
      <c r="O150" s="473"/>
      <c r="P150" s="473"/>
      <c r="Q150" s="473"/>
      <c r="R150" s="473"/>
      <c r="S150" s="473"/>
      <c r="T150" s="473"/>
      <c r="U150" s="473"/>
      <c r="V150" s="473"/>
      <c r="W150" s="473"/>
      <c r="X150" s="473"/>
      <c r="Y150" s="473"/>
      <c r="Z150" s="201"/>
    </row>
    <row r="151" ht="14.25" customHeight="1" spans="1:26" x14ac:dyDescent="0.25">
      <c r="A151" s="473"/>
      <c r="B151" s="473"/>
      <c r="C151" s="620"/>
      <c r="D151" s="621"/>
      <c r="E151" s="621"/>
      <c r="F151" s="621"/>
      <c r="G151" s="621"/>
      <c r="H151" s="621"/>
      <c r="I151" s="621"/>
      <c r="J151" s="621"/>
      <c r="K151" s="621"/>
      <c r="L151" s="621"/>
      <c r="M151" s="621"/>
      <c r="N151" s="621"/>
      <c r="O151" s="473"/>
      <c r="P151" s="473"/>
      <c r="Q151" s="473"/>
      <c r="R151" s="473"/>
      <c r="S151" s="473"/>
      <c r="T151" s="473"/>
      <c r="U151" s="473"/>
      <c r="V151" s="473"/>
      <c r="W151" s="473"/>
      <c r="X151" s="473"/>
      <c r="Y151" s="473"/>
      <c r="Z151" s="201"/>
    </row>
    <row r="152" ht="14.25" customHeight="1" spans="1:26" x14ac:dyDescent="0.25">
      <c r="A152" s="473"/>
      <c r="B152" s="473"/>
      <c r="C152" s="620"/>
      <c r="D152" s="621"/>
      <c r="E152" s="621"/>
      <c r="F152" s="621"/>
      <c r="G152" s="621"/>
      <c r="H152" s="621"/>
      <c r="I152" s="621"/>
      <c r="J152" s="621"/>
      <c r="K152" s="621"/>
      <c r="L152" s="621"/>
      <c r="M152" s="621"/>
      <c r="N152" s="621"/>
      <c r="O152" s="473"/>
      <c r="P152" s="473"/>
      <c r="Q152" s="473"/>
      <c r="R152" s="473"/>
      <c r="S152" s="473"/>
      <c r="T152" s="473"/>
      <c r="U152" s="473"/>
      <c r="V152" s="473"/>
      <c r="W152" s="473"/>
      <c r="X152" s="473"/>
      <c r="Y152" s="473"/>
      <c r="Z152" s="201"/>
    </row>
    <row r="153" ht="14.25" customHeight="1" spans="1:26" x14ac:dyDescent="0.25">
      <c r="A153" s="473"/>
      <c r="B153" s="473"/>
      <c r="C153" s="620"/>
      <c r="D153" s="621"/>
      <c r="E153" s="621"/>
      <c r="F153" s="621"/>
      <c r="G153" s="621"/>
      <c r="H153" s="621"/>
      <c r="I153" s="621"/>
      <c r="J153" s="621"/>
      <c r="K153" s="621"/>
      <c r="L153" s="621"/>
      <c r="M153" s="621"/>
      <c r="N153" s="621"/>
      <c r="O153" s="473"/>
      <c r="P153" s="473"/>
      <c r="Q153" s="473"/>
      <c r="R153" s="473"/>
      <c r="S153" s="473"/>
      <c r="T153" s="473"/>
      <c r="U153" s="473"/>
      <c r="V153" s="473"/>
      <c r="W153" s="473"/>
      <c r="X153" s="473"/>
      <c r="Y153" s="473"/>
      <c r="Z153" s="201"/>
    </row>
    <row r="154" ht="14.25" customHeight="1" spans="1:26" x14ac:dyDescent="0.25">
      <c r="A154" s="473"/>
      <c r="B154" s="473"/>
      <c r="C154" s="620"/>
      <c r="D154" s="621"/>
      <c r="E154" s="621"/>
      <c r="F154" s="621"/>
      <c r="G154" s="621"/>
      <c r="H154" s="621"/>
      <c r="I154" s="621"/>
      <c r="J154" s="621"/>
      <c r="K154" s="621"/>
      <c r="L154" s="621"/>
      <c r="M154" s="621"/>
      <c r="N154" s="621"/>
      <c r="O154" s="473"/>
      <c r="P154" s="473"/>
      <c r="Q154" s="473"/>
      <c r="R154" s="473"/>
      <c r="S154" s="473"/>
      <c r="T154" s="473"/>
      <c r="U154" s="473"/>
      <c r="V154" s="473"/>
      <c r="W154" s="473"/>
      <c r="X154" s="473"/>
      <c r="Y154" s="473"/>
      <c r="Z154" s="201"/>
    </row>
    <row r="155" ht="14.25" customHeight="1" spans="1:26" x14ac:dyDescent="0.25">
      <c r="A155" s="473"/>
      <c r="B155" s="473"/>
      <c r="C155" s="620"/>
      <c r="D155" s="621"/>
      <c r="E155" s="621"/>
      <c r="F155" s="621"/>
      <c r="G155" s="621"/>
      <c r="H155" s="621"/>
      <c r="I155" s="621"/>
      <c r="J155" s="621"/>
      <c r="K155" s="621"/>
      <c r="L155" s="621"/>
      <c r="M155" s="621"/>
      <c r="N155" s="621"/>
      <c r="O155" s="473"/>
      <c r="P155" s="473"/>
      <c r="Q155" s="473"/>
      <c r="R155" s="473"/>
      <c r="S155" s="473"/>
      <c r="T155" s="473"/>
      <c r="U155" s="473"/>
      <c r="V155" s="473"/>
      <c r="W155" s="473"/>
      <c r="X155" s="473"/>
      <c r="Y155" s="473"/>
      <c r="Z155" s="201"/>
    </row>
    <row r="156" ht="14.25" customHeight="1" spans="1:26" x14ac:dyDescent="0.25">
      <c r="A156" s="473"/>
      <c r="B156" s="473"/>
      <c r="C156" s="620"/>
      <c r="D156" s="621"/>
      <c r="E156" s="621"/>
      <c r="F156" s="621"/>
      <c r="G156" s="621"/>
      <c r="H156" s="621"/>
      <c r="I156" s="621"/>
      <c r="J156" s="621"/>
      <c r="K156" s="621"/>
      <c r="L156" s="621"/>
      <c r="M156" s="621"/>
      <c r="N156" s="621"/>
      <c r="O156" s="473"/>
      <c r="P156" s="473"/>
      <c r="Q156" s="473"/>
      <c r="R156" s="473"/>
      <c r="S156" s="473"/>
      <c r="T156" s="473"/>
      <c r="U156" s="473"/>
      <c r="V156" s="473"/>
      <c r="W156" s="473"/>
      <c r="X156" s="473"/>
      <c r="Y156" s="473"/>
      <c r="Z156" s="201"/>
    </row>
    <row r="157" ht="14.25" customHeight="1" spans="1:26" x14ac:dyDescent="0.25">
      <c r="A157" s="473"/>
      <c r="B157" s="473"/>
      <c r="C157" s="620"/>
      <c r="D157" s="621"/>
      <c r="E157" s="621"/>
      <c r="F157" s="621"/>
      <c r="G157" s="621"/>
      <c r="H157" s="621"/>
      <c r="I157" s="621"/>
      <c r="J157" s="621"/>
      <c r="K157" s="621"/>
      <c r="L157" s="621"/>
      <c r="M157" s="621"/>
      <c r="N157" s="621"/>
      <c r="O157" s="473"/>
      <c r="P157" s="473"/>
      <c r="Q157" s="473"/>
      <c r="R157" s="473"/>
      <c r="S157" s="473"/>
      <c r="T157" s="473"/>
      <c r="U157" s="473"/>
      <c r="V157" s="473"/>
      <c r="W157" s="473"/>
      <c r="X157" s="473"/>
      <c r="Y157" s="473"/>
      <c r="Z157" s="201"/>
    </row>
    <row r="158" ht="14.25" customHeight="1" spans="1:26" x14ac:dyDescent="0.25">
      <c r="A158" s="473"/>
      <c r="B158" s="473"/>
      <c r="C158" s="620"/>
      <c r="D158" s="621"/>
      <c r="E158" s="621"/>
      <c r="F158" s="621"/>
      <c r="G158" s="621"/>
      <c r="H158" s="621"/>
      <c r="I158" s="621"/>
      <c r="J158" s="621"/>
      <c r="K158" s="621"/>
      <c r="L158" s="621"/>
      <c r="M158" s="621"/>
      <c r="N158" s="621"/>
      <c r="O158" s="473"/>
      <c r="P158" s="473"/>
      <c r="Q158" s="473"/>
      <c r="R158" s="473"/>
      <c r="S158" s="473"/>
      <c r="T158" s="473"/>
      <c r="U158" s="473"/>
      <c r="V158" s="473"/>
      <c r="W158" s="473"/>
      <c r="X158" s="473"/>
      <c r="Y158" s="473"/>
      <c r="Z158" s="201"/>
    </row>
    <row r="159" ht="14.25" customHeight="1" spans="1:26" x14ac:dyDescent="0.25">
      <c r="A159" s="473"/>
      <c r="B159" s="473"/>
      <c r="C159" s="620"/>
      <c r="D159" s="621"/>
      <c r="E159" s="621"/>
      <c r="F159" s="621"/>
      <c r="G159" s="621"/>
      <c r="H159" s="621"/>
      <c r="I159" s="621"/>
      <c r="J159" s="621"/>
      <c r="K159" s="621"/>
      <c r="L159" s="621"/>
      <c r="M159" s="621"/>
      <c r="N159" s="621"/>
      <c r="O159" s="473"/>
      <c r="P159" s="473"/>
      <c r="Q159" s="473"/>
      <c r="R159" s="473"/>
      <c r="S159" s="473"/>
      <c r="T159" s="473"/>
      <c r="U159" s="473"/>
      <c r="V159" s="473"/>
      <c r="W159" s="473"/>
      <c r="X159" s="473"/>
      <c r="Y159" s="473"/>
      <c r="Z159" s="201"/>
    </row>
    <row r="160" ht="14.25" customHeight="1" spans="1:26" x14ac:dyDescent="0.25">
      <c r="A160" s="473"/>
      <c r="B160" s="473"/>
      <c r="C160" s="620"/>
      <c r="D160" s="621"/>
      <c r="E160" s="621"/>
      <c r="F160" s="621"/>
      <c r="G160" s="621"/>
      <c r="H160" s="621"/>
      <c r="I160" s="621"/>
      <c r="J160" s="621"/>
      <c r="K160" s="621"/>
      <c r="L160" s="621"/>
      <c r="M160" s="621"/>
      <c r="N160" s="621"/>
      <c r="O160" s="473"/>
      <c r="P160" s="473"/>
      <c r="Q160" s="473"/>
      <c r="R160" s="473"/>
      <c r="S160" s="473"/>
      <c r="T160" s="473"/>
      <c r="U160" s="473"/>
      <c r="V160" s="473"/>
      <c r="W160" s="473"/>
      <c r="X160" s="473"/>
      <c r="Y160" s="473"/>
      <c r="Z160" s="201"/>
    </row>
    <row r="161" ht="14.25" customHeight="1" spans="1:26" x14ac:dyDescent="0.25">
      <c r="A161" s="473"/>
      <c r="B161" s="473"/>
      <c r="C161" s="620"/>
      <c r="D161" s="621"/>
      <c r="E161" s="621"/>
      <c r="F161" s="621"/>
      <c r="G161" s="621"/>
      <c r="H161" s="621"/>
      <c r="I161" s="621"/>
      <c r="J161" s="621"/>
      <c r="K161" s="621"/>
      <c r="L161" s="621"/>
      <c r="M161" s="621"/>
      <c r="N161" s="621"/>
      <c r="O161" s="473"/>
      <c r="P161" s="473"/>
      <c r="Q161" s="473"/>
      <c r="R161" s="473"/>
      <c r="S161" s="473"/>
      <c r="T161" s="473"/>
      <c r="U161" s="473"/>
      <c r="V161" s="473"/>
      <c r="W161" s="473"/>
      <c r="X161" s="473"/>
      <c r="Y161" s="473"/>
      <c r="Z161" s="201"/>
    </row>
    <row r="162" ht="14.25" customHeight="1" spans="1:26" x14ac:dyDescent="0.25">
      <c r="A162" s="473"/>
      <c r="B162" s="473"/>
      <c r="C162" s="620"/>
      <c r="D162" s="621"/>
      <c r="E162" s="621"/>
      <c r="F162" s="621"/>
      <c r="G162" s="621"/>
      <c r="H162" s="621"/>
      <c r="I162" s="621"/>
      <c r="J162" s="621"/>
      <c r="K162" s="621"/>
      <c r="L162" s="621"/>
      <c r="M162" s="621"/>
      <c r="N162" s="621"/>
      <c r="O162" s="473"/>
      <c r="P162" s="473"/>
      <c r="Q162" s="473"/>
      <c r="R162" s="473"/>
      <c r="S162" s="473"/>
      <c r="T162" s="473"/>
      <c r="U162" s="473"/>
      <c r="V162" s="473"/>
      <c r="W162" s="473"/>
      <c r="X162" s="473"/>
      <c r="Y162" s="473"/>
      <c r="Z162" s="201"/>
    </row>
    <row r="163" ht="14.25" customHeight="1" spans="1:26" x14ac:dyDescent="0.25">
      <c r="A163" s="473"/>
      <c r="B163" s="473"/>
      <c r="C163" s="620"/>
      <c r="D163" s="621"/>
      <c r="E163" s="621"/>
      <c r="F163" s="621"/>
      <c r="G163" s="621"/>
      <c r="H163" s="621"/>
      <c r="I163" s="621"/>
      <c r="J163" s="621"/>
      <c r="K163" s="621"/>
      <c r="L163" s="621"/>
      <c r="M163" s="621"/>
      <c r="N163" s="621"/>
      <c r="O163" s="473"/>
      <c r="P163" s="473"/>
      <c r="Q163" s="473"/>
      <c r="R163" s="473"/>
      <c r="S163" s="473"/>
      <c r="T163" s="473"/>
      <c r="U163" s="473"/>
      <c r="V163" s="473"/>
      <c r="W163" s="473"/>
      <c r="X163" s="473"/>
      <c r="Y163" s="473"/>
      <c r="Z163" s="201"/>
    </row>
    <row r="164" ht="14.25" customHeight="1" spans="1:26" x14ac:dyDescent="0.25">
      <c r="A164" s="473"/>
      <c r="B164" s="473"/>
      <c r="C164" s="620"/>
      <c r="D164" s="621"/>
      <c r="E164" s="621"/>
      <c r="F164" s="621"/>
      <c r="G164" s="621"/>
      <c r="H164" s="621"/>
      <c r="I164" s="621"/>
      <c r="J164" s="621"/>
      <c r="K164" s="621"/>
      <c r="L164" s="621"/>
      <c r="M164" s="621"/>
      <c r="N164" s="621"/>
      <c r="O164" s="473"/>
      <c r="P164" s="473"/>
      <c r="Q164" s="473"/>
      <c r="R164" s="473"/>
      <c r="S164" s="473"/>
      <c r="T164" s="473"/>
      <c r="U164" s="473"/>
      <c r="V164" s="473"/>
      <c r="W164" s="473"/>
      <c r="X164" s="473"/>
      <c r="Y164" s="473"/>
      <c r="Z164" s="201"/>
    </row>
    <row r="165" ht="14.25" customHeight="1" spans="1:26" x14ac:dyDescent="0.25">
      <c r="A165" s="473"/>
      <c r="B165" s="473"/>
      <c r="C165" s="620"/>
      <c r="D165" s="621"/>
      <c r="E165" s="621"/>
      <c r="F165" s="621"/>
      <c r="G165" s="621"/>
      <c r="H165" s="621"/>
      <c r="I165" s="621"/>
      <c r="J165" s="621"/>
      <c r="K165" s="621"/>
      <c r="L165" s="621"/>
      <c r="M165" s="621"/>
      <c r="N165" s="621"/>
      <c r="O165" s="473"/>
      <c r="P165" s="473"/>
      <c r="Q165" s="473"/>
      <c r="R165" s="473"/>
      <c r="S165" s="473"/>
      <c r="T165" s="473"/>
      <c r="U165" s="473"/>
      <c r="V165" s="473"/>
      <c r="W165" s="473"/>
      <c r="X165" s="473"/>
      <c r="Y165" s="473"/>
      <c r="Z165" s="201"/>
    </row>
    <row r="166" ht="14.25" customHeight="1" spans="1:26" x14ac:dyDescent="0.25">
      <c r="A166" s="473"/>
      <c r="B166" s="473"/>
      <c r="C166" s="620"/>
      <c r="D166" s="621"/>
      <c r="E166" s="621"/>
      <c r="F166" s="621"/>
      <c r="G166" s="621"/>
      <c r="H166" s="621"/>
      <c r="I166" s="621"/>
      <c r="J166" s="621"/>
      <c r="K166" s="621"/>
      <c r="L166" s="621"/>
      <c r="M166" s="621"/>
      <c r="N166" s="621"/>
      <c r="O166" s="473"/>
      <c r="P166" s="473"/>
      <c r="Q166" s="473"/>
      <c r="R166" s="473"/>
      <c r="S166" s="473"/>
      <c r="T166" s="473"/>
      <c r="U166" s="473"/>
      <c r="V166" s="473"/>
      <c r="W166" s="473"/>
      <c r="X166" s="473"/>
      <c r="Y166" s="473"/>
      <c r="Z166" s="201"/>
    </row>
    <row r="167" ht="14.25" customHeight="1" spans="1:26" x14ac:dyDescent="0.25">
      <c r="A167" s="473"/>
      <c r="B167" s="473"/>
      <c r="C167" s="620"/>
      <c r="D167" s="621"/>
      <c r="E167" s="621"/>
      <c r="F167" s="621"/>
      <c r="G167" s="621"/>
      <c r="H167" s="621"/>
      <c r="I167" s="621"/>
      <c r="J167" s="621"/>
      <c r="K167" s="621"/>
      <c r="L167" s="621"/>
      <c r="M167" s="621"/>
      <c r="N167" s="621"/>
      <c r="O167" s="473"/>
      <c r="P167" s="473"/>
      <c r="Q167" s="473"/>
      <c r="R167" s="473"/>
      <c r="S167" s="473"/>
      <c r="T167" s="473"/>
      <c r="U167" s="473"/>
      <c r="V167" s="473"/>
      <c r="W167" s="473"/>
      <c r="X167" s="473"/>
      <c r="Y167" s="473"/>
      <c r="Z167" s="201"/>
    </row>
    <row r="168" ht="14.25" customHeight="1" spans="1:26" x14ac:dyDescent="0.25">
      <c r="A168" s="473"/>
      <c r="B168" s="473"/>
      <c r="C168" s="620"/>
      <c r="D168" s="621"/>
      <c r="E168" s="621"/>
      <c r="F168" s="621"/>
      <c r="G168" s="621"/>
      <c r="H168" s="621"/>
      <c r="I168" s="621"/>
      <c r="J168" s="621"/>
      <c r="K168" s="621"/>
      <c r="L168" s="621"/>
      <c r="M168" s="621"/>
      <c r="N168" s="621"/>
      <c r="O168" s="473"/>
      <c r="P168" s="473"/>
      <c r="Q168" s="473"/>
      <c r="R168" s="473"/>
      <c r="S168" s="473"/>
      <c r="T168" s="473"/>
      <c r="U168" s="473"/>
      <c r="V168" s="473"/>
      <c r="W168" s="473"/>
      <c r="X168" s="473"/>
      <c r="Y168" s="473"/>
      <c r="Z168" s="201"/>
    </row>
    <row r="169" ht="14.25" customHeight="1" spans="1:26" x14ac:dyDescent="0.25">
      <c r="A169" s="473"/>
      <c r="B169" s="473"/>
      <c r="C169" s="620"/>
      <c r="D169" s="621"/>
      <c r="E169" s="621"/>
      <c r="F169" s="621"/>
      <c r="G169" s="621"/>
      <c r="H169" s="621"/>
      <c r="I169" s="621"/>
      <c r="J169" s="621"/>
      <c r="K169" s="621"/>
      <c r="L169" s="621"/>
      <c r="M169" s="621"/>
      <c r="N169" s="621"/>
      <c r="O169" s="473"/>
      <c r="P169" s="473"/>
      <c r="Q169" s="473"/>
      <c r="R169" s="473"/>
      <c r="S169" s="473"/>
      <c r="T169" s="473"/>
      <c r="U169" s="473"/>
      <c r="V169" s="473"/>
      <c r="W169" s="473"/>
      <c r="X169" s="473"/>
      <c r="Y169" s="473"/>
      <c r="Z169" s="201"/>
    </row>
    <row r="170" ht="14.25" customHeight="1" spans="1:26" x14ac:dyDescent="0.25">
      <c r="A170" s="473"/>
      <c r="B170" s="473"/>
      <c r="C170" s="620"/>
      <c r="D170" s="621"/>
      <c r="E170" s="621"/>
      <c r="F170" s="621"/>
      <c r="G170" s="621"/>
      <c r="H170" s="621"/>
      <c r="I170" s="621"/>
      <c r="J170" s="621"/>
      <c r="K170" s="621"/>
      <c r="L170" s="621"/>
      <c r="M170" s="621"/>
      <c r="N170" s="621"/>
      <c r="O170" s="473"/>
      <c r="P170" s="473"/>
      <c r="Q170" s="473"/>
      <c r="R170" s="473"/>
      <c r="S170" s="473"/>
      <c r="T170" s="473"/>
      <c r="U170" s="473"/>
      <c r="V170" s="473"/>
      <c r="W170" s="473"/>
      <c r="X170" s="473"/>
      <c r="Y170" s="473"/>
      <c r="Z170" s="201"/>
    </row>
    <row r="171" ht="14.25" customHeight="1" spans="1:26" x14ac:dyDescent="0.25">
      <c r="A171" s="473"/>
      <c r="B171" s="473"/>
      <c r="C171" s="620"/>
      <c r="D171" s="621"/>
      <c r="E171" s="621"/>
      <c r="F171" s="621"/>
      <c r="G171" s="621"/>
      <c r="H171" s="621"/>
      <c r="I171" s="621"/>
      <c r="J171" s="621"/>
      <c r="K171" s="621"/>
      <c r="L171" s="621"/>
      <c r="M171" s="621"/>
      <c r="N171" s="621"/>
      <c r="O171" s="473"/>
      <c r="P171" s="473"/>
      <c r="Q171" s="473"/>
      <c r="R171" s="473"/>
      <c r="S171" s="473"/>
      <c r="T171" s="473"/>
      <c r="U171" s="473"/>
      <c r="V171" s="473"/>
      <c r="W171" s="473"/>
      <c r="X171" s="473"/>
      <c r="Y171" s="473"/>
      <c r="Z171" s="201"/>
    </row>
    <row r="172" ht="14.25" customHeight="1" spans="1:26" x14ac:dyDescent="0.25">
      <c r="A172" s="473"/>
      <c r="B172" s="473"/>
      <c r="C172" s="620"/>
      <c r="D172" s="621"/>
      <c r="E172" s="621"/>
      <c r="F172" s="621"/>
      <c r="G172" s="621"/>
      <c r="H172" s="621"/>
      <c r="I172" s="621"/>
      <c r="J172" s="621"/>
      <c r="K172" s="621"/>
      <c r="L172" s="621"/>
      <c r="M172" s="621"/>
      <c r="N172" s="621"/>
      <c r="O172" s="473"/>
      <c r="P172" s="473"/>
      <c r="Q172" s="473"/>
      <c r="R172" s="473"/>
      <c r="S172" s="473"/>
      <c r="T172" s="473"/>
      <c r="U172" s="473"/>
      <c r="V172" s="473"/>
      <c r="W172" s="473"/>
      <c r="X172" s="473"/>
      <c r="Y172" s="473"/>
      <c r="Z172" s="201"/>
    </row>
    <row r="173" ht="14.25" customHeight="1" spans="1:26" x14ac:dyDescent="0.25">
      <c r="A173" s="473"/>
      <c r="B173" s="473"/>
      <c r="C173" s="620"/>
      <c r="D173" s="621"/>
      <c r="E173" s="621"/>
      <c r="F173" s="621"/>
      <c r="G173" s="621"/>
      <c r="H173" s="621"/>
      <c r="I173" s="621"/>
      <c r="J173" s="621"/>
      <c r="K173" s="621"/>
      <c r="L173" s="621"/>
      <c r="M173" s="621"/>
      <c r="N173" s="621"/>
      <c r="O173" s="473"/>
      <c r="P173" s="473"/>
      <c r="Q173" s="473"/>
      <c r="R173" s="473"/>
      <c r="S173" s="473"/>
      <c r="T173" s="473"/>
      <c r="U173" s="473"/>
      <c r="V173" s="473"/>
      <c r="W173" s="473"/>
      <c r="X173" s="473"/>
      <c r="Y173" s="473"/>
      <c r="Z173" s="201"/>
    </row>
    <row r="174" ht="14.25" customHeight="1" spans="1:26" x14ac:dyDescent="0.25">
      <c r="A174" s="473"/>
      <c r="B174" s="473"/>
      <c r="C174" s="620"/>
      <c r="D174" s="621"/>
      <c r="E174" s="621"/>
      <c r="F174" s="621"/>
      <c r="G174" s="621"/>
      <c r="H174" s="621"/>
      <c r="I174" s="621"/>
      <c r="J174" s="621"/>
      <c r="K174" s="621"/>
      <c r="L174" s="621"/>
      <c r="M174" s="621"/>
      <c r="N174" s="621"/>
      <c r="O174" s="473"/>
      <c r="P174" s="473"/>
      <c r="Q174" s="473"/>
      <c r="R174" s="473"/>
      <c r="S174" s="473"/>
      <c r="T174" s="473"/>
      <c r="U174" s="473"/>
      <c r="V174" s="473"/>
      <c r="W174" s="473"/>
      <c r="X174" s="473"/>
      <c r="Y174" s="473"/>
      <c r="Z174" s="201"/>
    </row>
    <row r="175" ht="14.25" customHeight="1" spans="1:26" x14ac:dyDescent="0.25">
      <c r="A175" s="473"/>
      <c r="B175" s="473"/>
      <c r="C175" s="620"/>
      <c r="D175" s="621"/>
      <c r="E175" s="621"/>
      <c r="F175" s="621"/>
      <c r="G175" s="621"/>
      <c r="H175" s="621"/>
      <c r="I175" s="621"/>
      <c r="J175" s="621"/>
      <c r="K175" s="621"/>
      <c r="L175" s="621"/>
      <c r="M175" s="621"/>
      <c r="N175" s="621"/>
      <c r="O175" s="473"/>
      <c r="P175" s="473"/>
      <c r="Q175" s="473"/>
      <c r="R175" s="473"/>
      <c r="S175" s="473"/>
      <c r="T175" s="473"/>
      <c r="U175" s="473"/>
      <c r="V175" s="473"/>
      <c r="W175" s="473"/>
      <c r="X175" s="473"/>
      <c r="Y175" s="473"/>
      <c r="Z175" s="201"/>
    </row>
    <row r="176" ht="14.25" customHeight="1" spans="1:26" x14ac:dyDescent="0.25">
      <c r="A176" s="473"/>
      <c r="B176" s="473"/>
      <c r="C176" s="620"/>
      <c r="D176" s="621"/>
      <c r="E176" s="621"/>
      <c r="F176" s="621"/>
      <c r="G176" s="621"/>
      <c r="H176" s="621"/>
      <c r="I176" s="621"/>
      <c r="J176" s="621"/>
      <c r="K176" s="621"/>
      <c r="L176" s="621"/>
      <c r="M176" s="621"/>
      <c r="N176" s="621"/>
      <c r="O176" s="473"/>
      <c r="P176" s="473"/>
      <c r="Q176" s="473"/>
      <c r="R176" s="473"/>
      <c r="S176" s="473"/>
      <c r="T176" s="473"/>
      <c r="U176" s="473"/>
      <c r="V176" s="473"/>
      <c r="W176" s="473"/>
      <c r="X176" s="473"/>
      <c r="Y176" s="473"/>
      <c r="Z176" s="201"/>
    </row>
    <row r="177" ht="14.25" customHeight="1" spans="1:26" x14ac:dyDescent="0.25">
      <c r="A177" s="473"/>
      <c r="B177" s="473"/>
      <c r="C177" s="620"/>
      <c r="D177" s="621"/>
      <c r="E177" s="621"/>
      <c r="F177" s="621"/>
      <c r="G177" s="621"/>
      <c r="H177" s="621"/>
      <c r="I177" s="621"/>
      <c r="J177" s="621"/>
      <c r="K177" s="621"/>
      <c r="L177" s="621"/>
      <c r="M177" s="621"/>
      <c r="N177" s="621"/>
      <c r="O177" s="473"/>
      <c r="P177" s="473"/>
      <c r="Q177" s="473"/>
      <c r="R177" s="473"/>
      <c r="S177" s="473"/>
      <c r="T177" s="473"/>
      <c r="U177" s="473"/>
      <c r="V177" s="473"/>
      <c r="W177" s="473"/>
      <c r="X177" s="473"/>
      <c r="Y177" s="473"/>
      <c r="Z177" s="201"/>
    </row>
    <row r="178" ht="14.25" customHeight="1" spans="1:26" x14ac:dyDescent="0.25">
      <c r="A178" s="473"/>
      <c r="B178" s="473"/>
      <c r="C178" s="620"/>
      <c r="D178" s="621"/>
      <c r="E178" s="621"/>
      <c r="F178" s="621"/>
      <c r="G178" s="621"/>
      <c r="H178" s="621"/>
      <c r="I178" s="621"/>
      <c r="J178" s="621"/>
      <c r="K178" s="621"/>
      <c r="L178" s="621"/>
      <c r="M178" s="621"/>
      <c r="N178" s="621"/>
      <c r="O178" s="473"/>
      <c r="P178" s="473"/>
      <c r="Q178" s="473"/>
      <c r="R178" s="473"/>
      <c r="S178" s="473"/>
      <c r="T178" s="473"/>
      <c r="U178" s="473"/>
      <c r="V178" s="473"/>
      <c r="W178" s="473"/>
      <c r="X178" s="473"/>
      <c r="Y178" s="473"/>
      <c r="Z178" s="201"/>
    </row>
    <row r="179" ht="14.25" customHeight="1" spans="1:26" x14ac:dyDescent="0.25">
      <c r="A179" s="473"/>
      <c r="B179" s="473"/>
      <c r="C179" s="620"/>
      <c r="D179" s="621"/>
      <c r="E179" s="621"/>
      <c r="F179" s="621"/>
      <c r="G179" s="621"/>
      <c r="H179" s="621"/>
      <c r="I179" s="621"/>
      <c r="J179" s="621"/>
      <c r="K179" s="621"/>
      <c r="L179" s="621"/>
      <c r="M179" s="621"/>
      <c r="N179" s="621"/>
      <c r="O179" s="473"/>
      <c r="P179" s="473"/>
      <c r="Q179" s="473"/>
      <c r="R179" s="473"/>
      <c r="S179" s="473"/>
      <c r="T179" s="473"/>
      <c r="U179" s="473"/>
      <c r="V179" s="473"/>
      <c r="W179" s="473"/>
      <c r="X179" s="473"/>
      <c r="Y179" s="473"/>
      <c r="Z179" s="201"/>
    </row>
    <row r="180" ht="14.25" customHeight="1" spans="1:26" x14ac:dyDescent="0.25">
      <c r="A180" s="473"/>
      <c r="B180" s="473"/>
      <c r="C180" s="620"/>
      <c r="D180" s="621"/>
      <c r="E180" s="621"/>
      <c r="F180" s="621"/>
      <c r="G180" s="621"/>
      <c r="H180" s="621"/>
      <c r="I180" s="621"/>
      <c r="J180" s="621"/>
      <c r="K180" s="621"/>
      <c r="L180" s="621"/>
      <c r="M180" s="621"/>
      <c r="N180" s="621"/>
      <c r="O180" s="473"/>
      <c r="P180" s="473"/>
      <c r="Q180" s="473"/>
      <c r="R180" s="473"/>
      <c r="S180" s="473"/>
      <c r="T180" s="473"/>
      <c r="U180" s="473"/>
      <c r="V180" s="473"/>
      <c r="W180" s="473"/>
      <c r="X180" s="473"/>
      <c r="Y180" s="473"/>
      <c r="Z180" s="201"/>
    </row>
    <row r="181" ht="14.25" customHeight="1" spans="1:26" x14ac:dyDescent="0.25">
      <c r="A181" s="473"/>
      <c r="B181" s="473"/>
      <c r="C181" s="620"/>
      <c r="D181" s="621"/>
      <c r="E181" s="621"/>
      <c r="F181" s="621"/>
      <c r="G181" s="621"/>
      <c r="H181" s="621"/>
      <c r="I181" s="621"/>
      <c r="J181" s="621"/>
      <c r="K181" s="621"/>
      <c r="L181" s="621"/>
      <c r="M181" s="621"/>
      <c r="N181" s="621"/>
      <c r="O181" s="473"/>
      <c r="P181" s="473"/>
      <c r="Q181" s="473"/>
      <c r="R181" s="473"/>
      <c r="S181" s="473"/>
      <c r="T181" s="473"/>
      <c r="U181" s="473"/>
      <c r="V181" s="473"/>
      <c r="W181" s="473"/>
      <c r="X181" s="473"/>
      <c r="Y181" s="473"/>
      <c r="Z181" s="201"/>
    </row>
    <row r="182" ht="14.25" customHeight="1" spans="1:26" x14ac:dyDescent="0.25">
      <c r="A182" s="473"/>
      <c r="B182" s="473"/>
      <c r="C182" s="620"/>
      <c r="D182" s="621"/>
      <c r="E182" s="621"/>
      <c r="F182" s="621"/>
      <c r="G182" s="621"/>
      <c r="H182" s="621"/>
      <c r="I182" s="621"/>
      <c r="J182" s="621"/>
      <c r="K182" s="621"/>
      <c r="L182" s="621"/>
      <c r="M182" s="621"/>
      <c r="N182" s="621"/>
      <c r="O182" s="473"/>
      <c r="P182" s="473"/>
      <c r="Q182" s="473"/>
      <c r="R182" s="473"/>
      <c r="S182" s="473"/>
      <c r="T182" s="473"/>
      <c r="U182" s="473"/>
      <c r="V182" s="473"/>
      <c r="W182" s="473"/>
      <c r="X182" s="473"/>
      <c r="Y182" s="473"/>
      <c r="Z182" s="201"/>
    </row>
    <row r="183" ht="14.25" customHeight="1" spans="1:26" x14ac:dyDescent="0.25">
      <c r="A183" s="473"/>
      <c r="B183" s="473"/>
      <c r="C183" s="620"/>
      <c r="D183" s="621"/>
      <c r="E183" s="621"/>
      <c r="F183" s="621"/>
      <c r="G183" s="621"/>
      <c r="H183" s="621"/>
      <c r="I183" s="621"/>
      <c r="J183" s="621"/>
      <c r="K183" s="621"/>
      <c r="L183" s="621"/>
      <c r="M183" s="621"/>
      <c r="N183" s="621"/>
      <c r="O183" s="473"/>
      <c r="P183" s="473"/>
      <c r="Q183" s="473"/>
      <c r="R183" s="473"/>
      <c r="S183" s="473"/>
      <c r="T183" s="473"/>
      <c r="U183" s="473"/>
      <c r="V183" s="473"/>
      <c r="W183" s="473"/>
      <c r="X183" s="473"/>
      <c r="Y183" s="473"/>
      <c r="Z183" s="201"/>
    </row>
    <row r="184" ht="14.25" customHeight="1" spans="1:26" x14ac:dyDescent="0.25">
      <c r="A184" s="473"/>
      <c r="B184" s="473"/>
      <c r="C184" s="620"/>
      <c r="D184" s="621"/>
      <c r="E184" s="621"/>
      <c r="F184" s="621"/>
      <c r="G184" s="621"/>
      <c r="H184" s="621"/>
      <c r="I184" s="621"/>
      <c r="J184" s="621"/>
      <c r="K184" s="621"/>
      <c r="L184" s="621"/>
      <c r="M184" s="621"/>
      <c r="N184" s="621"/>
      <c r="O184" s="473"/>
      <c r="P184" s="473"/>
      <c r="Q184" s="473"/>
      <c r="R184" s="473"/>
      <c r="S184" s="473"/>
      <c r="T184" s="473"/>
      <c r="U184" s="473"/>
      <c r="V184" s="473"/>
      <c r="W184" s="473"/>
      <c r="X184" s="473"/>
      <c r="Y184" s="473"/>
      <c r="Z184" s="201"/>
    </row>
    <row r="185" ht="14.25" customHeight="1" spans="1:26" x14ac:dyDescent="0.25">
      <c r="A185" s="473"/>
      <c r="B185" s="473"/>
      <c r="C185" s="620"/>
      <c r="D185" s="621"/>
      <c r="E185" s="621"/>
      <c r="F185" s="621"/>
      <c r="G185" s="621"/>
      <c r="H185" s="621"/>
      <c r="I185" s="621"/>
      <c r="J185" s="621"/>
      <c r="K185" s="621"/>
      <c r="L185" s="621"/>
      <c r="M185" s="621"/>
      <c r="N185" s="621"/>
      <c r="O185" s="473"/>
      <c r="P185" s="473"/>
      <c r="Q185" s="473"/>
      <c r="R185" s="473"/>
      <c r="S185" s="473"/>
      <c r="T185" s="473"/>
      <c r="U185" s="473"/>
      <c r="V185" s="473"/>
      <c r="W185" s="473"/>
      <c r="X185" s="473"/>
      <c r="Y185" s="473"/>
      <c r="Z185" s="201"/>
    </row>
    <row r="186" ht="14.25" customHeight="1" spans="1:26" x14ac:dyDescent="0.25">
      <c r="A186" s="473"/>
      <c r="B186" s="473"/>
      <c r="C186" s="620"/>
      <c r="D186" s="621"/>
      <c r="E186" s="621"/>
      <c r="F186" s="621"/>
      <c r="G186" s="621"/>
      <c r="H186" s="621"/>
      <c r="I186" s="621"/>
      <c r="J186" s="621"/>
      <c r="K186" s="621"/>
      <c r="L186" s="621"/>
      <c r="M186" s="621"/>
      <c r="N186" s="621"/>
      <c r="O186" s="473"/>
      <c r="P186" s="473"/>
      <c r="Q186" s="473"/>
      <c r="R186" s="473"/>
      <c r="S186" s="473"/>
      <c r="T186" s="473"/>
      <c r="U186" s="473"/>
      <c r="V186" s="473"/>
      <c r="W186" s="473"/>
      <c r="X186" s="473"/>
      <c r="Y186" s="473"/>
      <c r="Z186" s="201"/>
    </row>
    <row r="187" ht="14.25" customHeight="1" spans="1:26" x14ac:dyDescent="0.25">
      <c r="A187" s="473"/>
      <c r="B187" s="473"/>
      <c r="C187" s="620"/>
      <c r="D187" s="621"/>
      <c r="E187" s="621"/>
      <c r="F187" s="621"/>
      <c r="G187" s="621"/>
      <c r="H187" s="621"/>
      <c r="I187" s="621"/>
      <c r="J187" s="621"/>
      <c r="K187" s="621"/>
      <c r="L187" s="621"/>
      <c r="M187" s="621"/>
      <c r="N187" s="621"/>
      <c r="O187" s="473"/>
      <c r="P187" s="473"/>
      <c r="Q187" s="473"/>
      <c r="R187" s="473"/>
      <c r="S187" s="473"/>
      <c r="T187" s="473"/>
      <c r="U187" s="473"/>
      <c r="V187" s="473"/>
      <c r="W187" s="473"/>
      <c r="X187" s="473"/>
      <c r="Y187" s="473"/>
      <c r="Z187" s="201"/>
    </row>
    <row r="188" ht="14.25" customHeight="1" spans="1:26" x14ac:dyDescent="0.25">
      <c r="A188" s="473"/>
      <c r="B188" s="473"/>
      <c r="C188" s="620"/>
      <c r="D188" s="621"/>
      <c r="E188" s="621"/>
      <c r="F188" s="621"/>
      <c r="G188" s="621"/>
      <c r="H188" s="621"/>
      <c r="I188" s="621"/>
      <c r="J188" s="621"/>
      <c r="K188" s="621"/>
      <c r="L188" s="621"/>
      <c r="M188" s="621"/>
      <c r="N188" s="621"/>
      <c r="O188" s="473"/>
      <c r="P188" s="473"/>
      <c r="Q188" s="473"/>
      <c r="R188" s="473"/>
      <c r="S188" s="473"/>
      <c r="T188" s="473"/>
      <c r="U188" s="473"/>
      <c r="V188" s="473"/>
      <c r="W188" s="473"/>
      <c r="X188" s="473"/>
      <c r="Y188" s="473"/>
      <c r="Z188" s="201"/>
    </row>
    <row r="189" ht="14.25" customHeight="1" spans="1:26" x14ac:dyDescent="0.25">
      <c r="A189" s="473"/>
      <c r="B189" s="473"/>
      <c r="C189" s="620"/>
      <c r="D189" s="621"/>
      <c r="E189" s="621"/>
      <c r="F189" s="621"/>
      <c r="G189" s="621"/>
      <c r="H189" s="621"/>
      <c r="I189" s="621"/>
      <c r="J189" s="621"/>
      <c r="K189" s="621"/>
      <c r="L189" s="621"/>
      <c r="M189" s="621"/>
      <c r="N189" s="621"/>
      <c r="O189" s="473"/>
      <c r="P189" s="473"/>
      <c r="Q189" s="473"/>
      <c r="R189" s="473"/>
      <c r="S189" s="473"/>
      <c r="T189" s="473"/>
      <c r="U189" s="473"/>
      <c r="V189" s="473"/>
      <c r="W189" s="473"/>
      <c r="X189" s="473"/>
      <c r="Y189" s="473"/>
      <c r="Z189" s="201"/>
    </row>
    <row r="190" ht="14.25" customHeight="1" spans="1:26" x14ac:dyDescent="0.25">
      <c r="A190" s="473"/>
      <c r="B190" s="473"/>
      <c r="C190" s="620"/>
      <c r="D190" s="621"/>
      <c r="E190" s="621"/>
      <c r="F190" s="621"/>
      <c r="G190" s="621"/>
      <c r="H190" s="621"/>
      <c r="I190" s="621"/>
      <c r="J190" s="621"/>
      <c r="K190" s="621"/>
      <c r="L190" s="621"/>
      <c r="M190" s="621"/>
      <c r="N190" s="621"/>
      <c r="O190" s="473"/>
      <c r="P190" s="473"/>
      <c r="Q190" s="473"/>
      <c r="R190" s="473"/>
      <c r="S190" s="473"/>
      <c r="T190" s="473"/>
      <c r="U190" s="473"/>
      <c r="V190" s="473"/>
      <c r="W190" s="473"/>
      <c r="X190" s="473"/>
      <c r="Y190" s="473"/>
      <c r="Z190" s="201"/>
    </row>
    <row r="191" ht="14.25" customHeight="1" spans="1:26" x14ac:dyDescent="0.25">
      <c r="A191" s="473"/>
      <c r="B191" s="473"/>
      <c r="C191" s="620"/>
      <c r="D191" s="621"/>
      <c r="E191" s="621"/>
      <c r="F191" s="621"/>
      <c r="G191" s="621"/>
      <c r="H191" s="621"/>
      <c r="I191" s="621"/>
      <c r="J191" s="621"/>
      <c r="K191" s="621"/>
      <c r="L191" s="621"/>
      <c r="M191" s="621"/>
      <c r="N191" s="621"/>
      <c r="O191" s="473"/>
      <c r="P191" s="473"/>
      <c r="Q191" s="473"/>
      <c r="R191" s="473"/>
      <c r="S191" s="473"/>
      <c r="T191" s="473"/>
      <c r="U191" s="473"/>
      <c r="V191" s="473"/>
      <c r="W191" s="473"/>
      <c r="X191" s="473"/>
      <c r="Y191" s="473"/>
      <c r="Z191" s="201"/>
    </row>
    <row r="192" ht="14.25" customHeight="1" spans="1:26" x14ac:dyDescent="0.25">
      <c r="A192" s="473"/>
      <c r="B192" s="473"/>
      <c r="C192" s="620"/>
      <c r="D192" s="621"/>
      <c r="E192" s="621"/>
      <c r="F192" s="621"/>
      <c r="G192" s="621"/>
      <c r="H192" s="621"/>
      <c r="I192" s="621"/>
      <c r="J192" s="621"/>
      <c r="K192" s="621"/>
      <c r="L192" s="621"/>
      <c r="M192" s="621"/>
      <c r="N192" s="621"/>
      <c r="O192" s="473"/>
      <c r="P192" s="473"/>
      <c r="Q192" s="473"/>
      <c r="R192" s="473"/>
      <c r="S192" s="473"/>
      <c r="T192" s="473"/>
      <c r="U192" s="473"/>
      <c r="V192" s="473"/>
      <c r="W192" s="473"/>
      <c r="X192" s="473"/>
      <c r="Y192" s="473"/>
      <c r="Z192" s="201"/>
    </row>
    <row r="193" ht="14.25" customHeight="1" spans="1:26" x14ac:dyDescent="0.25">
      <c r="A193" s="473"/>
      <c r="B193" s="473"/>
      <c r="C193" s="620"/>
      <c r="D193" s="621"/>
      <c r="E193" s="621"/>
      <c r="F193" s="621"/>
      <c r="G193" s="621"/>
      <c r="H193" s="621"/>
      <c r="I193" s="621"/>
      <c r="J193" s="621"/>
      <c r="K193" s="621"/>
      <c r="L193" s="621"/>
      <c r="M193" s="621"/>
      <c r="N193" s="621"/>
      <c r="O193" s="473"/>
      <c r="P193" s="473"/>
      <c r="Q193" s="473"/>
      <c r="R193" s="473"/>
      <c r="S193" s="473"/>
      <c r="T193" s="473"/>
      <c r="U193" s="473"/>
      <c r="V193" s="473"/>
      <c r="W193" s="473"/>
      <c r="X193" s="473"/>
      <c r="Y193" s="473"/>
      <c r="Z193" s="201"/>
    </row>
    <row r="194" ht="14.25" customHeight="1" spans="1:26" x14ac:dyDescent="0.25">
      <c r="A194" s="473"/>
      <c r="B194" s="473"/>
      <c r="C194" s="620"/>
      <c r="D194" s="621"/>
      <c r="E194" s="621"/>
      <c r="F194" s="621"/>
      <c r="G194" s="621"/>
      <c r="H194" s="621"/>
      <c r="I194" s="621"/>
      <c r="J194" s="621"/>
      <c r="K194" s="621"/>
      <c r="L194" s="621"/>
      <c r="M194" s="621"/>
      <c r="N194" s="621"/>
      <c r="O194" s="473"/>
      <c r="P194" s="473"/>
      <c r="Q194" s="473"/>
      <c r="R194" s="473"/>
      <c r="S194" s="473"/>
      <c r="T194" s="473"/>
      <c r="U194" s="473"/>
      <c r="V194" s="473"/>
      <c r="W194" s="473"/>
      <c r="X194" s="473"/>
      <c r="Y194" s="473"/>
      <c r="Z194" s="201"/>
    </row>
    <row r="195" ht="14.25" customHeight="1" spans="1:26" x14ac:dyDescent="0.25">
      <c r="A195" s="473"/>
      <c r="B195" s="473"/>
      <c r="C195" s="620"/>
      <c r="D195" s="621"/>
      <c r="E195" s="621"/>
      <c r="F195" s="621"/>
      <c r="G195" s="621"/>
      <c r="H195" s="621"/>
      <c r="I195" s="621"/>
      <c r="J195" s="621"/>
      <c r="K195" s="621"/>
      <c r="L195" s="621"/>
      <c r="M195" s="621"/>
      <c r="N195" s="621"/>
      <c r="O195" s="473"/>
      <c r="P195" s="473"/>
      <c r="Q195" s="473"/>
      <c r="R195" s="473"/>
      <c r="S195" s="473"/>
      <c r="T195" s="473"/>
      <c r="U195" s="473"/>
      <c r="V195" s="473"/>
      <c r="W195" s="473"/>
      <c r="X195" s="473"/>
      <c r="Y195" s="473"/>
      <c r="Z195" s="201"/>
    </row>
    <row r="196" ht="14.25" customHeight="1" spans="1:26" x14ac:dyDescent="0.25">
      <c r="A196" s="473"/>
      <c r="B196" s="473"/>
      <c r="C196" s="620"/>
      <c r="D196" s="621"/>
      <c r="E196" s="621"/>
      <c r="F196" s="621"/>
      <c r="G196" s="621"/>
      <c r="H196" s="621"/>
      <c r="I196" s="621"/>
      <c r="J196" s="621"/>
      <c r="K196" s="621"/>
      <c r="L196" s="621"/>
      <c r="M196" s="621"/>
      <c r="N196" s="621"/>
      <c r="O196" s="473"/>
      <c r="P196" s="473"/>
      <c r="Q196" s="473"/>
      <c r="R196" s="473"/>
      <c r="S196" s="473"/>
      <c r="T196" s="473"/>
      <c r="U196" s="473"/>
      <c r="V196" s="473"/>
      <c r="W196" s="473"/>
      <c r="X196" s="473"/>
      <c r="Y196" s="473"/>
      <c r="Z196" s="201"/>
    </row>
    <row r="197" ht="14.25" customHeight="1" spans="1:26" x14ac:dyDescent="0.25">
      <c r="A197" s="473"/>
      <c r="B197" s="473"/>
      <c r="C197" s="620"/>
      <c r="D197" s="621"/>
      <c r="E197" s="621"/>
      <c r="F197" s="621"/>
      <c r="G197" s="621"/>
      <c r="H197" s="621"/>
      <c r="I197" s="621"/>
      <c r="J197" s="621"/>
      <c r="K197" s="621"/>
      <c r="L197" s="621"/>
      <c r="M197" s="621"/>
      <c r="N197" s="621"/>
      <c r="O197" s="473"/>
      <c r="P197" s="473"/>
      <c r="Q197" s="473"/>
      <c r="R197" s="473"/>
      <c r="S197" s="473"/>
      <c r="T197" s="473"/>
      <c r="U197" s="473"/>
      <c r="V197" s="473"/>
      <c r="W197" s="473"/>
      <c r="X197" s="473"/>
      <c r="Y197" s="473"/>
      <c r="Z197" s="201"/>
    </row>
    <row r="198" ht="14.25" customHeight="1" spans="1:26" x14ac:dyDescent="0.25">
      <c r="A198" s="473"/>
      <c r="B198" s="473"/>
      <c r="C198" s="620"/>
      <c r="D198" s="621"/>
      <c r="E198" s="621"/>
      <c r="F198" s="621"/>
      <c r="G198" s="621"/>
      <c r="H198" s="621"/>
      <c r="I198" s="621"/>
      <c r="J198" s="621"/>
      <c r="K198" s="621"/>
      <c r="L198" s="621"/>
      <c r="M198" s="621"/>
      <c r="N198" s="621"/>
      <c r="O198" s="473"/>
      <c r="P198" s="473"/>
      <c r="Q198" s="473"/>
      <c r="R198" s="473"/>
      <c r="S198" s="473"/>
      <c r="T198" s="473"/>
      <c r="U198" s="473"/>
      <c r="V198" s="473"/>
      <c r="W198" s="473"/>
      <c r="X198" s="473"/>
      <c r="Y198" s="473"/>
      <c r="Z198" s="201"/>
    </row>
    <row r="199" ht="14.25" customHeight="1" spans="1:26" x14ac:dyDescent="0.25">
      <c r="A199" s="473"/>
      <c r="B199" s="473"/>
      <c r="C199" s="620"/>
      <c r="D199" s="621"/>
      <c r="E199" s="621"/>
      <c r="F199" s="621"/>
      <c r="G199" s="621"/>
      <c r="H199" s="621"/>
      <c r="I199" s="621"/>
      <c r="J199" s="621"/>
      <c r="K199" s="621"/>
      <c r="L199" s="621"/>
      <c r="M199" s="621"/>
      <c r="N199" s="621"/>
      <c r="O199" s="473"/>
      <c r="P199" s="473"/>
      <c r="Q199" s="473"/>
      <c r="R199" s="473"/>
      <c r="S199" s="473"/>
      <c r="T199" s="473"/>
      <c r="U199" s="473"/>
      <c r="V199" s="473"/>
      <c r="W199" s="473"/>
      <c r="X199" s="473"/>
      <c r="Y199" s="473"/>
      <c r="Z199" s="201"/>
    </row>
    <row r="200" ht="14.25" customHeight="1" spans="1:26" x14ac:dyDescent="0.25">
      <c r="A200" s="473"/>
      <c r="B200" s="473"/>
      <c r="C200" s="620"/>
      <c r="D200" s="621"/>
      <c r="E200" s="621"/>
      <c r="F200" s="621"/>
      <c r="G200" s="621"/>
      <c r="H200" s="621"/>
      <c r="I200" s="621"/>
      <c r="J200" s="621"/>
      <c r="K200" s="621"/>
      <c r="L200" s="621"/>
      <c r="M200" s="621"/>
      <c r="N200" s="621"/>
      <c r="O200" s="473"/>
      <c r="P200" s="473"/>
      <c r="Q200" s="473"/>
      <c r="R200" s="473"/>
      <c r="S200" s="473"/>
      <c r="T200" s="473"/>
      <c r="U200" s="473"/>
      <c r="V200" s="473"/>
      <c r="W200" s="473"/>
      <c r="X200" s="473"/>
      <c r="Y200" s="473"/>
      <c r="Z200" s="201"/>
    </row>
    <row r="201" ht="14.25" customHeight="1" spans="1:26" x14ac:dyDescent="0.25">
      <c r="A201" s="473"/>
      <c r="B201" s="473"/>
      <c r="C201" s="620"/>
      <c r="D201" s="621"/>
      <c r="E201" s="621"/>
      <c r="F201" s="621"/>
      <c r="G201" s="621"/>
      <c r="H201" s="621"/>
      <c r="I201" s="621"/>
      <c r="J201" s="621"/>
      <c r="K201" s="621"/>
      <c r="L201" s="621"/>
      <c r="M201" s="621"/>
      <c r="N201" s="621"/>
      <c r="O201" s="473"/>
      <c r="P201" s="473"/>
      <c r="Q201" s="473"/>
      <c r="R201" s="473"/>
      <c r="S201" s="473"/>
      <c r="T201" s="473"/>
      <c r="U201" s="473"/>
      <c r="V201" s="473"/>
      <c r="W201" s="473"/>
      <c r="X201" s="473"/>
      <c r="Y201" s="473"/>
      <c r="Z201" s="201"/>
    </row>
    <row r="202" ht="14.25" customHeight="1" spans="1:26" x14ac:dyDescent="0.25">
      <c r="A202" s="473"/>
      <c r="B202" s="473"/>
      <c r="C202" s="620"/>
      <c r="D202" s="621"/>
      <c r="E202" s="621"/>
      <c r="F202" s="621"/>
      <c r="G202" s="621"/>
      <c r="H202" s="621"/>
      <c r="I202" s="621"/>
      <c r="J202" s="621"/>
      <c r="K202" s="621"/>
      <c r="L202" s="621"/>
      <c r="M202" s="621"/>
      <c r="N202" s="621"/>
      <c r="O202" s="473"/>
      <c r="P202" s="473"/>
      <c r="Q202" s="473"/>
      <c r="R202" s="473"/>
      <c r="S202" s="473"/>
      <c r="T202" s="473"/>
      <c r="U202" s="473"/>
      <c r="V202" s="473"/>
      <c r="W202" s="473"/>
      <c r="X202" s="473"/>
      <c r="Y202" s="473"/>
      <c r="Z202" s="201"/>
    </row>
    <row r="203" ht="14.25" customHeight="1" spans="1:26" x14ac:dyDescent="0.25">
      <c r="A203" s="473"/>
      <c r="B203" s="473"/>
      <c r="C203" s="620"/>
      <c r="D203" s="621"/>
      <c r="E203" s="621"/>
      <c r="F203" s="621"/>
      <c r="G203" s="621"/>
      <c r="H203" s="621"/>
      <c r="I203" s="621"/>
      <c r="J203" s="621"/>
      <c r="K203" s="621"/>
      <c r="L203" s="621"/>
      <c r="M203" s="621"/>
      <c r="N203" s="621"/>
      <c r="O203" s="473"/>
      <c r="P203" s="473"/>
      <c r="Q203" s="473"/>
      <c r="R203" s="473"/>
      <c r="S203" s="473"/>
      <c r="T203" s="473"/>
      <c r="U203" s="473"/>
      <c r="V203" s="473"/>
      <c r="W203" s="473"/>
      <c r="X203" s="473"/>
      <c r="Y203" s="473"/>
      <c r="Z203" s="201"/>
    </row>
    <row r="204" ht="14.25" customHeight="1" spans="1:26" x14ac:dyDescent="0.25">
      <c r="A204" s="473"/>
      <c r="B204" s="473"/>
      <c r="C204" s="620"/>
      <c r="D204" s="621"/>
      <c r="E204" s="621"/>
      <c r="F204" s="621"/>
      <c r="G204" s="621"/>
      <c r="H204" s="621"/>
      <c r="I204" s="621"/>
      <c r="J204" s="621"/>
      <c r="K204" s="621"/>
      <c r="L204" s="621"/>
      <c r="M204" s="621"/>
      <c r="N204" s="621"/>
      <c r="O204" s="473"/>
      <c r="P204" s="473"/>
      <c r="Q204" s="473"/>
      <c r="R204" s="473"/>
      <c r="S204" s="473"/>
      <c r="T204" s="473"/>
      <c r="U204" s="473"/>
      <c r="V204" s="473"/>
      <c r="W204" s="473"/>
      <c r="X204" s="473"/>
      <c r="Y204" s="473"/>
      <c r="Z204" s="201"/>
    </row>
    <row r="205" ht="14.25" customHeight="1" spans="1:26" x14ac:dyDescent="0.25">
      <c r="A205" s="473"/>
      <c r="B205" s="473"/>
      <c r="C205" s="620"/>
      <c r="D205" s="621"/>
      <c r="E205" s="621"/>
      <c r="F205" s="621"/>
      <c r="G205" s="621"/>
      <c r="H205" s="621"/>
      <c r="I205" s="621"/>
      <c r="J205" s="621"/>
      <c r="K205" s="621"/>
      <c r="L205" s="621"/>
      <c r="M205" s="621"/>
      <c r="N205" s="621"/>
      <c r="O205" s="473"/>
      <c r="P205" s="473"/>
      <c r="Q205" s="473"/>
      <c r="R205" s="473"/>
      <c r="S205" s="473"/>
      <c r="T205" s="473"/>
      <c r="U205" s="473"/>
      <c r="V205" s="473"/>
      <c r="W205" s="473"/>
      <c r="X205" s="473"/>
      <c r="Y205" s="473"/>
      <c r="Z205" s="201"/>
    </row>
    <row r="206" ht="14.25" customHeight="1" spans="1:26" x14ac:dyDescent="0.25">
      <c r="A206" s="473"/>
      <c r="B206" s="473"/>
      <c r="C206" s="620"/>
      <c r="D206" s="621"/>
      <c r="E206" s="621"/>
      <c r="F206" s="621"/>
      <c r="G206" s="621"/>
      <c r="H206" s="621"/>
      <c r="I206" s="621"/>
      <c r="J206" s="621"/>
      <c r="K206" s="621"/>
      <c r="L206" s="621"/>
      <c r="M206" s="621"/>
      <c r="N206" s="621"/>
      <c r="O206" s="473"/>
      <c r="P206" s="473"/>
      <c r="Q206" s="473"/>
      <c r="R206" s="473"/>
      <c r="S206" s="473"/>
      <c r="T206" s="473"/>
      <c r="U206" s="473"/>
      <c r="V206" s="473"/>
      <c r="W206" s="473"/>
      <c r="X206" s="473"/>
      <c r="Y206" s="473"/>
      <c r="Z206" s="201"/>
    </row>
    <row r="207" ht="14.25" customHeight="1" spans="1:26" x14ac:dyDescent="0.25">
      <c r="A207" s="473"/>
      <c r="B207" s="473"/>
      <c r="C207" s="620"/>
      <c r="D207" s="621"/>
      <c r="E207" s="621"/>
      <c r="F207" s="621"/>
      <c r="G207" s="621"/>
      <c r="H207" s="621"/>
      <c r="I207" s="621"/>
      <c r="J207" s="621"/>
      <c r="K207" s="621"/>
      <c r="L207" s="621"/>
      <c r="M207" s="621"/>
      <c r="N207" s="621"/>
      <c r="O207" s="473"/>
      <c r="P207" s="473"/>
      <c r="Q207" s="473"/>
      <c r="R207" s="473"/>
      <c r="S207" s="473"/>
      <c r="T207" s="473"/>
      <c r="U207" s="473"/>
      <c r="V207" s="473"/>
      <c r="W207" s="473"/>
      <c r="X207" s="473"/>
      <c r="Y207" s="473"/>
      <c r="Z207" s="201"/>
    </row>
    <row r="208" ht="14.25" customHeight="1" spans="1:26" x14ac:dyDescent="0.25">
      <c r="A208" s="473"/>
      <c r="B208" s="473"/>
      <c r="C208" s="620"/>
      <c r="D208" s="621"/>
      <c r="E208" s="621"/>
      <c r="F208" s="621"/>
      <c r="G208" s="621"/>
      <c r="H208" s="621"/>
      <c r="I208" s="621"/>
      <c r="J208" s="621"/>
      <c r="K208" s="621"/>
      <c r="L208" s="621"/>
      <c r="M208" s="621"/>
      <c r="N208" s="621"/>
      <c r="O208" s="473"/>
      <c r="P208" s="473"/>
      <c r="Q208" s="473"/>
      <c r="R208" s="473"/>
      <c r="S208" s="473"/>
      <c r="T208" s="473"/>
      <c r="U208" s="473"/>
      <c r="V208" s="473"/>
      <c r="W208" s="473"/>
      <c r="X208" s="473"/>
      <c r="Y208" s="473"/>
      <c r="Z208" s="201"/>
    </row>
    <row r="209" ht="14.25" customHeight="1" spans="1:26" x14ac:dyDescent="0.25">
      <c r="A209" s="473"/>
      <c r="B209" s="473"/>
      <c r="C209" s="620"/>
      <c r="D209" s="621"/>
      <c r="E209" s="621"/>
      <c r="F209" s="621"/>
      <c r="G209" s="621"/>
      <c r="H209" s="621"/>
      <c r="I209" s="621"/>
      <c r="J209" s="621"/>
      <c r="K209" s="621"/>
      <c r="L209" s="621"/>
      <c r="M209" s="621"/>
      <c r="N209" s="621"/>
      <c r="O209" s="473"/>
      <c r="P209" s="473"/>
      <c r="Q209" s="473"/>
      <c r="R209" s="473"/>
      <c r="S209" s="473"/>
      <c r="T209" s="473"/>
      <c r="U209" s="473"/>
      <c r="V209" s="473"/>
      <c r="W209" s="473"/>
      <c r="X209" s="473"/>
      <c r="Y209" s="473"/>
      <c r="Z209" s="201"/>
    </row>
    <row r="210" ht="14.25" customHeight="1" spans="1:26" x14ac:dyDescent="0.25">
      <c r="A210" s="473"/>
      <c r="B210" s="473"/>
      <c r="C210" s="620"/>
      <c r="D210" s="621"/>
      <c r="E210" s="621"/>
      <c r="F210" s="621"/>
      <c r="G210" s="621"/>
      <c r="H210" s="621"/>
      <c r="I210" s="621"/>
      <c r="J210" s="621"/>
      <c r="K210" s="621"/>
      <c r="L210" s="621"/>
      <c r="M210" s="621"/>
      <c r="N210" s="621"/>
      <c r="O210" s="473"/>
      <c r="P210" s="473"/>
      <c r="Q210" s="473"/>
      <c r="R210" s="473"/>
      <c r="S210" s="473"/>
      <c r="T210" s="473"/>
      <c r="U210" s="473"/>
      <c r="V210" s="473"/>
      <c r="W210" s="473"/>
      <c r="X210" s="473"/>
      <c r="Y210" s="473"/>
      <c r="Z210" s="201"/>
    </row>
    <row r="211" ht="14.25" customHeight="1" spans="1:26" x14ac:dyDescent="0.25">
      <c r="A211" s="473"/>
      <c r="B211" s="473"/>
      <c r="C211" s="620"/>
      <c r="D211" s="621"/>
      <c r="E211" s="621"/>
      <c r="F211" s="621"/>
      <c r="G211" s="621"/>
      <c r="H211" s="621"/>
      <c r="I211" s="621"/>
      <c r="J211" s="621"/>
      <c r="K211" s="621"/>
      <c r="L211" s="621"/>
      <c r="M211" s="621"/>
      <c r="N211" s="621"/>
      <c r="O211" s="473"/>
      <c r="P211" s="473"/>
      <c r="Q211" s="473"/>
      <c r="R211" s="473"/>
      <c r="S211" s="473"/>
      <c r="T211" s="473"/>
      <c r="U211" s="473"/>
      <c r="V211" s="473"/>
      <c r="W211" s="473"/>
      <c r="X211" s="473"/>
      <c r="Y211" s="473"/>
      <c r="Z211" s="201"/>
    </row>
    <row r="212" ht="14.25" customHeight="1" spans="1:26" x14ac:dyDescent="0.25">
      <c r="A212" s="473"/>
      <c r="B212" s="473"/>
      <c r="C212" s="620"/>
      <c r="D212" s="621"/>
      <c r="E212" s="621"/>
      <c r="F212" s="621"/>
      <c r="G212" s="621"/>
      <c r="H212" s="621"/>
      <c r="I212" s="621"/>
      <c r="J212" s="621"/>
      <c r="K212" s="621"/>
      <c r="L212" s="621"/>
      <c r="M212" s="621"/>
      <c r="N212" s="621"/>
      <c r="O212" s="473"/>
      <c r="P212" s="473"/>
      <c r="Q212" s="473"/>
      <c r="R212" s="473"/>
      <c r="S212" s="473"/>
      <c r="T212" s="473"/>
      <c r="U212" s="473"/>
      <c r="V212" s="473"/>
      <c r="W212" s="473"/>
      <c r="X212" s="473"/>
      <c r="Y212" s="473"/>
      <c r="Z212" s="201"/>
    </row>
    <row r="213" ht="14.25" customHeight="1" spans="1:26" x14ac:dyDescent="0.25">
      <c r="A213" s="473"/>
      <c r="B213" s="473"/>
      <c r="C213" s="620"/>
      <c r="D213" s="621"/>
      <c r="E213" s="621"/>
      <c r="F213" s="621"/>
      <c r="G213" s="621"/>
      <c r="H213" s="621"/>
      <c r="I213" s="621"/>
      <c r="J213" s="621"/>
      <c r="K213" s="621"/>
      <c r="L213" s="621"/>
      <c r="M213" s="621"/>
      <c r="N213" s="621"/>
      <c r="O213" s="473"/>
      <c r="P213" s="473"/>
      <c r="Q213" s="473"/>
      <c r="R213" s="473"/>
      <c r="S213" s="473"/>
      <c r="T213" s="473"/>
      <c r="U213" s="473"/>
      <c r="V213" s="473"/>
      <c r="W213" s="473"/>
      <c r="X213" s="473"/>
      <c r="Y213" s="473"/>
      <c r="Z213" s="201"/>
    </row>
    <row r="214" ht="14.25" customHeight="1" spans="1:26" x14ac:dyDescent="0.25">
      <c r="A214" s="473"/>
      <c r="B214" s="473"/>
      <c r="C214" s="620"/>
      <c r="D214" s="621"/>
      <c r="E214" s="621"/>
      <c r="F214" s="621"/>
      <c r="G214" s="621"/>
      <c r="H214" s="621"/>
      <c r="I214" s="621"/>
      <c r="J214" s="621"/>
      <c r="K214" s="621"/>
      <c r="L214" s="621"/>
      <c r="M214" s="621"/>
      <c r="N214" s="621"/>
      <c r="O214" s="473"/>
      <c r="P214" s="473"/>
      <c r="Q214" s="473"/>
      <c r="R214" s="473"/>
      <c r="S214" s="473"/>
      <c r="T214" s="473"/>
      <c r="U214" s="473"/>
      <c r="V214" s="473"/>
      <c r="W214" s="473"/>
      <c r="X214" s="473"/>
      <c r="Y214" s="473"/>
      <c r="Z214" s="201"/>
    </row>
    <row r="215" ht="14.25" customHeight="1" spans="1:26" x14ac:dyDescent="0.25">
      <c r="A215" s="473"/>
      <c r="B215" s="473"/>
      <c r="C215" s="620"/>
      <c r="D215" s="621"/>
      <c r="E215" s="621"/>
      <c r="F215" s="621"/>
      <c r="G215" s="621"/>
      <c r="H215" s="621"/>
      <c r="I215" s="621"/>
      <c r="J215" s="621"/>
      <c r="K215" s="621"/>
      <c r="L215" s="621"/>
      <c r="M215" s="621"/>
      <c r="N215" s="621"/>
      <c r="O215" s="473"/>
      <c r="P215" s="473"/>
      <c r="Q215" s="473"/>
      <c r="R215" s="473"/>
      <c r="S215" s="473"/>
      <c r="T215" s="473"/>
      <c r="U215" s="473"/>
      <c r="V215" s="473"/>
      <c r="W215" s="473"/>
      <c r="X215" s="473"/>
      <c r="Y215" s="473"/>
      <c r="Z215" s="201"/>
    </row>
    <row r="216" ht="14.25" customHeight="1" spans="1:26" x14ac:dyDescent="0.25">
      <c r="A216" s="473"/>
      <c r="B216" s="473"/>
      <c r="C216" s="620"/>
      <c r="D216" s="621"/>
      <c r="E216" s="621"/>
      <c r="F216" s="621"/>
      <c r="G216" s="621"/>
      <c r="H216" s="621"/>
      <c r="I216" s="621"/>
      <c r="J216" s="621"/>
      <c r="K216" s="621"/>
      <c r="L216" s="621"/>
      <c r="M216" s="621"/>
      <c r="N216" s="621"/>
      <c r="O216" s="473"/>
      <c r="P216" s="473"/>
      <c r="Q216" s="473"/>
      <c r="R216" s="473"/>
      <c r="S216" s="473"/>
      <c r="T216" s="473"/>
      <c r="U216" s="473"/>
      <c r="V216" s="473"/>
      <c r="W216" s="473"/>
      <c r="X216" s="473"/>
      <c r="Y216" s="473"/>
      <c r="Z216" s="201"/>
    </row>
    <row r="217" ht="14.25" customHeight="1" spans="1:26" x14ac:dyDescent="0.25">
      <c r="A217" s="473"/>
      <c r="B217" s="473"/>
      <c r="C217" s="620"/>
      <c r="D217" s="621"/>
      <c r="E217" s="621"/>
      <c r="F217" s="621"/>
      <c r="G217" s="621"/>
      <c r="H217" s="621"/>
      <c r="I217" s="621"/>
      <c r="J217" s="621"/>
      <c r="K217" s="621"/>
      <c r="L217" s="621"/>
      <c r="M217" s="621"/>
      <c r="N217" s="621"/>
      <c r="O217" s="473"/>
      <c r="P217" s="473"/>
      <c r="Q217" s="473"/>
      <c r="R217" s="473"/>
      <c r="S217" s="473"/>
      <c r="T217" s="473"/>
      <c r="U217" s="473"/>
      <c r="V217" s="473"/>
      <c r="W217" s="473"/>
      <c r="X217" s="473"/>
      <c r="Y217" s="473"/>
      <c r="Z217" s="201"/>
    </row>
    <row r="218" ht="14.25" customHeight="1" spans="1:26" x14ac:dyDescent="0.25">
      <c r="A218" s="473"/>
      <c r="B218" s="473"/>
      <c r="C218" s="620"/>
      <c r="D218" s="621"/>
      <c r="E218" s="621"/>
      <c r="F218" s="621"/>
      <c r="G218" s="621"/>
      <c r="H218" s="621"/>
      <c r="I218" s="621"/>
      <c r="J218" s="621"/>
      <c r="K218" s="621"/>
      <c r="L218" s="621"/>
      <c r="M218" s="621"/>
      <c r="N218" s="621"/>
      <c r="O218" s="473"/>
      <c r="P218" s="473"/>
      <c r="Q218" s="473"/>
      <c r="R218" s="473"/>
      <c r="S218" s="473"/>
      <c r="T218" s="473"/>
      <c r="U218" s="473"/>
      <c r="V218" s="473"/>
      <c r="W218" s="473"/>
      <c r="X218" s="473"/>
      <c r="Y218" s="473"/>
      <c r="Z218" s="201"/>
    </row>
    <row r="219" ht="14.25" customHeight="1" spans="1:26" x14ac:dyDescent="0.25">
      <c r="A219" s="473"/>
      <c r="B219" s="473"/>
      <c r="C219" s="620"/>
      <c r="D219" s="621"/>
      <c r="E219" s="621"/>
      <c r="F219" s="621"/>
      <c r="G219" s="621"/>
      <c r="H219" s="621"/>
      <c r="I219" s="621"/>
      <c r="J219" s="621"/>
      <c r="K219" s="621"/>
      <c r="L219" s="621"/>
      <c r="M219" s="621"/>
      <c r="N219" s="621"/>
      <c r="O219" s="473"/>
      <c r="P219" s="473"/>
      <c r="Q219" s="473"/>
      <c r="R219" s="473"/>
      <c r="S219" s="473"/>
      <c r="T219" s="473"/>
      <c r="U219" s="473"/>
      <c r="V219" s="473"/>
      <c r="W219" s="473"/>
      <c r="X219" s="473"/>
      <c r="Y219" s="473"/>
      <c r="Z219" s="201"/>
    </row>
    <row r="220" ht="14.25" customHeight="1" spans="1:26" x14ac:dyDescent="0.25">
      <c r="A220" s="473"/>
      <c r="B220" s="473"/>
      <c r="C220" s="620"/>
      <c r="D220" s="621"/>
      <c r="E220" s="621"/>
      <c r="F220" s="621"/>
      <c r="G220" s="621"/>
      <c r="H220" s="621"/>
      <c r="I220" s="621"/>
      <c r="J220" s="621"/>
      <c r="K220" s="621"/>
      <c r="L220" s="621"/>
      <c r="M220" s="621"/>
      <c r="N220" s="621"/>
      <c r="O220" s="473"/>
      <c r="P220" s="473"/>
      <c r="Q220" s="473"/>
      <c r="R220" s="473"/>
      <c r="S220" s="473"/>
      <c r="T220" s="473"/>
      <c r="U220" s="473"/>
      <c r="V220" s="473"/>
      <c r="W220" s="473"/>
      <c r="X220" s="473"/>
      <c r="Y220" s="473"/>
      <c r="Z220" s="201"/>
    </row>
    <row r="221" ht="14.25" customHeight="1" spans="1:26" x14ac:dyDescent="0.25">
      <c r="A221" s="473"/>
      <c r="B221" s="473"/>
      <c r="C221" s="620"/>
      <c r="D221" s="621"/>
      <c r="E221" s="621"/>
      <c r="F221" s="621"/>
      <c r="G221" s="621"/>
      <c r="H221" s="621"/>
      <c r="I221" s="621"/>
      <c r="J221" s="621"/>
      <c r="K221" s="621"/>
      <c r="L221" s="621"/>
      <c r="M221" s="621"/>
      <c r="N221" s="621"/>
      <c r="O221" s="473"/>
      <c r="P221" s="473"/>
      <c r="Q221" s="473"/>
      <c r="R221" s="473"/>
      <c r="S221" s="473"/>
      <c r="T221" s="473"/>
      <c r="U221" s="473"/>
      <c r="V221" s="473"/>
      <c r="W221" s="473"/>
      <c r="X221" s="473"/>
      <c r="Y221" s="473"/>
      <c r="Z221" s="201"/>
    </row>
    <row r="222" ht="14.25" customHeight="1" spans="1:26" x14ac:dyDescent="0.25">
      <c r="A222" s="473"/>
      <c r="B222" s="473"/>
      <c r="C222" s="620"/>
      <c r="D222" s="621"/>
      <c r="E222" s="621"/>
      <c r="F222" s="621"/>
      <c r="G222" s="621"/>
      <c r="H222" s="621"/>
      <c r="I222" s="621"/>
      <c r="J222" s="621"/>
      <c r="K222" s="621"/>
      <c r="L222" s="621"/>
      <c r="M222" s="621"/>
      <c r="N222" s="621"/>
      <c r="O222" s="473"/>
      <c r="P222" s="473"/>
      <c r="Q222" s="473"/>
      <c r="R222" s="473"/>
      <c r="S222" s="473"/>
      <c r="T222" s="473"/>
      <c r="U222" s="473"/>
      <c r="V222" s="473"/>
      <c r="W222" s="473"/>
      <c r="X222" s="473"/>
      <c r="Y222" s="473"/>
      <c r="Z222" s="201"/>
    </row>
    <row r="223" ht="14.25" customHeight="1" spans="1:26" x14ac:dyDescent="0.25">
      <c r="A223" s="473"/>
      <c r="B223" s="473"/>
      <c r="C223" s="620"/>
      <c r="D223" s="621"/>
      <c r="E223" s="621"/>
      <c r="F223" s="621"/>
      <c r="G223" s="621"/>
      <c r="H223" s="621"/>
      <c r="I223" s="621"/>
      <c r="J223" s="621"/>
      <c r="K223" s="621"/>
      <c r="L223" s="621"/>
      <c r="M223" s="621"/>
      <c r="N223" s="621"/>
      <c r="O223" s="473"/>
      <c r="P223" s="473"/>
      <c r="Q223" s="473"/>
      <c r="R223" s="473"/>
      <c r="S223" s="473"/>
      <c r="T223" s="473"/>
      <c r="U223" s="473"/>
      <c r="V223" s="473"/>
      <c r="W223" s="473"/>
      <c r="X223" s="473"/>
      <c r="Y223" s="473"/>
      <c r="Z223" s="201"/>
    </row>
    <row r="224" ht="14.25" customHeight="1" spans="1:26" x14ac:dyDescent="0.25">
      <c r="A224" s="473"/>
      <c r="B224" s="473"/>
      <c r="C224" s="620"/>
      <c r="D224" s="621"/>
      <c r="E224" s="621"/>
      <c r="F224" s="621"/>
      <c r="G224" s="621"/>
      <c r="H224" s="621"/>
      <c r="I224" s="621"/>
      <c r="J224" s="621"/>
      <c r="K224" s="621"/>
      <c r="L224" s="621"/>
      <c r="M224" s="621"/>
      <c r="N224" s="621"/>
      <c r="O224" s="473"/>
      <c r="P224" s="473"/>
      <c r="Q224" s="473"/>
      <c r="R224" s="473"/>
      <c r="S224" s="473"/>
      <c r="T224" s="473"/>
      <c r="U224" s="473"/>
      <c r="V224" s="473"/>
      <c r="W224" s="473"/>
      <c r="X224" s="473"/>
      <c r="Y224" s="473"/>
      <c r="Z224" s="201"/>
    </row>
    <row r="225" ht="14.25" customHeight="1" spans="1:26" x14ac:dyDescent="0.25">
      <c r="A225" s="473"/>
      <c r="B225" s="473"/>
      <c r="C225" s="620"/>
      <c r="D225" s="621"/>
      <c r="E225" s="621"/>
      <c r="F225" s="621"/>
      <c r="G225" s="621"/>
      <c r="H225" s="621"/>
      <c r="I225" s="621"/>
      <c r="J225" s="621"/>
      <c r="K225" s="621"/>
      <c r="L225" s="621"/>
      <c r="M225" s="621"/>
      <c r="N225" s="621"/>
      <c r="O225" s="473"/>
      <c r="P225" s="473"/>
      <c r="Q225" s="473"/>
      <c r="R225" s="473"/>
      <c r="S225" s="473"/>
      <c r="T225" s="473"/>
      <c r="U225" s="473"/>
      <c r="V225" s="473"/>
      <c r="W225" s="473"/>
      <c r="X225" s="473"/>
      <c r="Y225" s="473"/>
      <c r="Z225" s="201"/>
    </row>
    <row r="226" ht="14.25" customHeight="1" spans="1:26" x14ac:dyDescent="0.25">
      <c r="A226" s="473"/>
      <c r="B226" s="473"/>
      <c r="C226" s="620"/>
      <c r="D226" s="621"/>
      <c r="E226" s="621"/>
      <c r="F226" s="621"/>
      <c r="G226" s="621"/>
      <c r="H226" s="621"/>
      <c r="I226" s="621"/>
      <c r="J226" s="621"/>
      <c r="K226" s="621"/>
      <c r="L226" s="621"/>
      <c r="M226" s="621"/>
      <c r="N226" s="621"/>
      <c r="O226" s="473"/>
      <c r="P226" s="473"/>
      <c r="Q226" s="473"/>
      <c r="R226" s="473"/>
      <c r="S226" s="473"/>
      <c r="T226" s="473"/>
      <c r="U226" s="473"/>
      <c r="V226" s="473"/>
      <c r="W226" s="473"/>
      <c r="X226" s="473"/>
      <c r="Y226" s="473"/>
      <c r="Z226" s="201"/>
    </row>
    <row r="227" ht="14.25" customHeight="1" spans="1:26" x14ac:dyDescent="0.25">
      <c r="A227" s="473"/>
      <c r="B227" s="473"/>
      <c r="C227" s="620"/>
      <c r="D227" s="621"/>
      <c r="E227" s="621"/>
      <c r="F227" s="621"/>
      <c r="G227" s="621"/>
      <c r="H227" s="621"/>
      <c r="I227" s="621"/>
      <c r="J227" s="621"/>
      <c r="K227" s="621"/>
      <c r="L227" s="621"/>
      <c r="M227" s="621"/>
      <c r="N227" s="621"/>
      <c r="O227" s="473"/>
      <c r="P227" s="473"/>
      <c r="Q227" s="473"/>
      <c r="R227" s="473"/>
      <c r="S227" s="473"/>
      <c r="T227" s="473"/>
      <c r="U227" s="473"/>
      <c r="V227" s="473"/>
      <c r="W227" s="473"/>
      <c r="X227" s="473"/>
      <c r="Y227" s="473"/>
      <c r="Z227" s="201"/>
    </row>
    <row r="228" ht="14.25" customHeight="1" spans="1:26" x14ac:dyDescent="0.25">
      <c r="A228" s="473"/>
      <c r="B228" s="473"/>
      <c r="C228" s="620"/>
      <c r="D228" s="621"/>
      <c r="E228" s="621"/>
      <c r="F228" s="621"/>
      <c r="G228" s="621"/>
      <c r="H228" s="621"/>
      <c r="I228" s="621"/>
      <c r="J228" s="621"/>
      <c r="K228" s="621"/>
      <c r="L228" s="621"/>
      <c r="M228" s="621"/>
      <c r="N228" s="621"/>
      <c r="O228" s="473"/>
      <c r="P228" s="473"/>
      <c r="Q228" s="473"/>
      <c r="R228" s="473"/>
      <c r="S228" s="473"/>
      <c r="T228" s="473"/>
      <c r="U228" s="473"/>
      <c r="V228" s="473"/>
      <c r="W228" s="473"/>
      <c r="X228" s="473"/>
      <c r="Y228" s="473"/>
      <c r="Z228" s="201"/>
    </row>
    <row r="229" ht="14.25" customHeight="1" spans="1:26" x14ac:dyDescent="0.25">
      <c r="A229" s="473"/>
      <c r="B229" s="473"/>
      <c r="C229" s="620"/>
      <c r="D229" s="621"/>
      <c r="E229" s="621"/>
      <c r="F229" s="621"/>
      <c r="G229" s="621"/>
      <c r="H229" s="621"/>
      <c r="I229" s="621"/>
      <c r="J229" s="621"/>
      <c r="K229" s="621"/>
      <c r="L229" s="621"/>
      <c r="M229" s="621"/>
      <c r="N229" s="621"/>
      <c r="O229" s="473"/>
      <c r="P229" s="473"/>
      <c r="Q229" s="473"/>
      <c r="R229" s="473"/>
      <c r="S229" s="473"/>
      <c r="T229" s="473"/>
      <c r="U229" s="473"/>
      <c r="V229" s="473"/>
      <c r="W229" s="473"/>
      <c r="X229" s="473"/>
      <c r="Y229" s="473"/>
      <c r="Z229" s="201"/>
    </row>
    <row r="230" ht="14.25" customHeight="1" spans="1:26" x14ac:dyDescent="0.25">
      <c r="A230" s="473"/>
      <c r="B230" s="473"/>
      <c r="C230" s="620"/>
      <c r="D230" s="621"/>
      <c r="E230" s="621"/>
      <c r="F230" s="621"/>
      <c r="G230" s="621"/>
      <c r="H230" s="621"/>
      <c r="I230" s="621"/>
      <c r="J230" s="621"/>
      <c r="K230" s="621"/>
      <c r="L230" s="621"/>
      <c r="M230" s="621"/>
      <c r="N230" s="621"/>
      <c r="O230" s="473"/>
      <c r="P230" s="473"/>
      <c r="Q230" s="473"/>
      <c r="R230" s="473"/>
      <c r="S230" s="473"/>
      <c r="T230" s="473"/>
      <c r="U230" s="473"/>
      <c r="V230" s="473"/>
      <c r="W230" s="473"/>
      <c r="X230" s="473"/>
      <c r="Y230" s="473"/>
      <c r="Z230" s="201"/>
    </row>
    <row r="231" ht="14.25" customHeight="1" spans="1:26" x14ac:dyDescent="0.25">
      <c r="A231" s="473"/>
      <c r="B231" s="473"/>
      <c r="C231" s="620"/>
      <c r="D231" s="621"/>
      <c r="E231" s="621"/>
      <c r="F231" s="621"/>
      <c r="G231" s="621"/>
      <c r="H231" s="621"/>
      <c r="I231" s="621"/>
      <c r="J231" s="621"/>
      <c r="K231" s="621"/>
      <c r="L231" s="621"/>
      <c r="M231" s="621"/>
      <c r="N231" s="621"/>
      <c r="O231" s="473"/>
      <c r="P231" s="473"/>
      <c r="Q231" s="473"/>
      <c r="R231" s="473"/>
      <c r="S231" s="473"/>
      <c r="T231" s="473"/>
      <c r="U231" s="473"/>
      <c r="V231" s="473"/>
      <c r="W231" s="473"/>
      <c r="X231" s="473"/>
      <c r="Y231" s="473"/>
      <c r="Z231" s="201"/>
    </row>
    <row r="232" ht="14.25" customHeight="1" spans="1:26" x14ac:dyDescent="0.25">
      <c r="A232" s="473"/>
      <c r="B232" s="473"/>
      <c r="C232" s="620"/>
      <c r="D232" s="621"/>
      <c r="E232" s="621"/>
      <c r="F232" s="621"/>
      <c r="G232" s="621"/>
      <c r="H232" s="621"/>
      <c r="I232" s="621"/>
      <c r="J232" s="621"/>
      <c r="K232" s="621"/>
      <c r="L232" s="621"/>
      <c r="M232" s="621"/>
      <c r="N232" s="621"/>
      <c r="O232" s="473"/>
      <c r="P232" s="473"/>
      <c r="Q232" s="473"/>
      <c r="R232" s="473"/>
      <c r="S232" s="473"/>
      <c r="T232" s="473"/>
      <c r="U232" s="473"/>
      <c r="V232" s="473"/>
      <c r="W232" s="473"/>
      <c r="X232" s="473"/>
      <c r="Y232" s="473"/>
      <c r="Z232" s="201"/>
    </row>
    <row r="233" ht="14.25" customHeight="1" spans="1:26" x14ac:dyDescent="0.25">
      <c r="A233" s="473"/>
      <c r="B233" s="473"/>
      <c r="C233" s="620"/>
      <c r="D233" s="621"/>
      <c r="E233" s="621"/>
      <c r="F233" s="621"/>
      <c r="G233" s="621"/>
      <c r="H233" s="621"/>
      <c r="I233" s="621"/>
      <c r="J233" s="621"/>
      <c r="K233" s="621"/>
      <c r="L233" s="621"/>
      <c r="M233" s="621"/>
      <c r="N233" s="621"/>
      <c r="O233" s="473"/>
      <c r="P233" s="473"/>
      <c r="Q233" s="473"/>
      <c r="R233" s="473"/>
      <c r="S233" s="473"/>
      <c r="T233" s="473"/>
      <c r="U233" s="473"/>
      <c r="V233" s="473"/>
      <c r="W233" s="473"/>
      <c r="X233" s="473"/>
      <c r="Y233" s="473"/>
      <c r="Z233" s="201"/>
    </row>
    <row r="234" ht="14.25" customHeight="1" spans="1:26" x14ac:dyDescent="0.25">
      <c r="A234" s="473"/>
      <c r="B234" s="473"/>
      <c r="C234" s="620"/>
      <c r="D234" s="621"/>
      <c r="E234" s="621"/>
      <c r="F234" s="621"/>
      <c r="G234" s="621"/>
      <c r="H234" s="621"/>
      <c r="I234" s="621"/>
      <c r="J234" s="621"/>
      <c r="K234" s="621"/>
      <c r="L234" s="621"/>
      <c r="M234" s="621"/>
      <c r="N234" s="621"/>
      <c r="O234" s="473"/>
      <c r="P234" s="473"/>
      <c r="Q234" s="473"/>
      <c r="R234" s="473"/>
      <c r="S234" s="473"/>
      <c r="T234" s="473"/>
      <c r="U234" s="473"/>
      <c r="V234" s="473"/>
      <c r="W234" s="473"/>
      <c r="X234" s="473"/>
      <c r="Y234" s="473"/>
      <c r="Z234" s="201"/>
    </row>
    <row r="235" ht="14.25" customHeight="1" spans="1:26" x14ac:dyDescent="0.25">
      <c r="A235" s="473"/>
      <c r="B235" s="473"/>
      <c r="C235" s="620"/>
      <c r="D235" s="621"/>
      <c r="E235" s="621"/>
      <c r="F235" s="621"/>
      <c r="G235" s="621"/>
      <c r="H235" s="621"/>
      <c r="I235" s="621"/>
      <c r="J235" s="621"/>
      <c r="K235" s="621"/>
      <c r="L235" s="621"/>
      <c r="M235" s="621"/>
      <c r="N235" s="621"/>
      <c r="O235" s="473"/>
      <c r="P235" s="473"/>
      <c r="Q235" s="473"/>
      <c r="R235" s="473"/>
      <c r="S235" s="473"/>
      <c r="T235" s="473"/>
      <c r="U235" s="473"/>
      <c r="V235" s="473"/>
      <c r="W235" s="473"/>
      <c r="X235" s="473"/>
      <c r="Y235" s="473"/>
      <c r="Z235" s="201"/>
    </row>
    <row r="236" ht="14.25" customHeight="1" spans="1:26" x14ac:dyDescent="0.25">
      <c r="A236" s="473"/>
      <c r="B236" s="473"/>
      <c r="C236" s="620"/>
      <c r="D236" s="621"/>
      <c r="E236" s="621"/>
      <c r="F236" s="621"/>
      <c r="G236" s="621"/>
      <c r="H236" s="621"/>
      <c r="I236" s="621"/>
      <c r="J236" s="621"/>
      <c r="K236" s="621"/>
      <c r="L236" s="621"/>
      <c r="M236" s="621"/>
      <c r="N236" s="621"/>
      <c r="O236" s="473"/>
      <c r="P236" s="473"/>
      <c r="Q236" s="473"/>
      <c r="R236" s="473"/>
      <c r="S236" s="473"/>
      <c r="T236" s="473"/>
      <c r="U236" s="473"/>
      <c r="V236" s="473"/>
      <c r="W236" s="473"/>
      <c r="X236" s="473"/>
      <c r="Y236" s="473"/>
      <c r="Z236" s="201"/>
    </row>
    <row r="237" ht="14.25" customHeight="1" spans="1:26" x14ac:dyDescent="0.25">
      <c r="A237" s="473"/>
      <c r="B237" s="473"/>
      <c r="C237" s="620"/>
      <c r="D237" s="621"/>
      <c r="E237" s="621"/>
      <c r="F237" s="621"/>
      <c r="G237" s="621"/>
      <c r="H237" s="621"/>
      <c r="I237" s="621"/>
      <c r="J237" s="621"/>
      <c r="K237" s="621"/>
      <c r="L237" s="621"/>
      <c r="M237" s="621"/>
      <c r="N237" s="621"/>
      <c r="O237" s="473"/>
      <c r="P237" s="473"/>
      <c r="Q237" s="473"/>
      <c r="R237" s="473"/>
      <c r="S237" s="473"/>
      <c r="T237" s="473"/>
      <c r="U237" s="473"/>
      <c r="V237" s="473"/>
      <c r="W237" s="473"/>
      <c r="X237" s="473"/>
      <c r="Y237" s="473"/>
      <c r="Z237" s="201"/>
    </row>
    <row r="238" ht="14.25" customHeight="1" spans="1:26" x14ac:dyDescent="0.25">
      <c r="A238" s="473"/>
      <c r="B238" s="473"/>
      <c r="C238" s="620"/>
      <c r="D238" s="621"/>
      <c r="E238" s="621"/>
      <c r="F238" s="621"/>
      <c r="G238" s="621"/>
      <c r="H238" s="621"/>
      <c r="I238" s="621"/>
      <c r="J238" s="621"/>
      <c r="K238" s="621"/>
      <c r="L238" s="621"/>
      <c r="M238" s="621"/>
      <c r="N238" s="621"/>
      <c r="O238" s="473"/>
      <c r="P238" s="473"/>
      <c r="Q238" s="473"/>
      <c r="R238" s="473"/>
      <c r="S238" s="473"/>
      <c r="T238" s="473"/>
      <c r="U238" s="473"/>
      <c r="V238" s="473"/>
      <c r="W238" s="473"/>
      <c r="X238" s="473"/>
      <c r="Y238" s="473"/>
      <c r="Z238" s="201"/>
    </row>
    <row r="239" ht="14.25" customHeight="1" spans="1:26" x14ac:dyDescent="0.25">
      <c r="A239" s="473"/>
      <c r="B239" s="473"/>
      <c r="C239" s="620"/>
      <c r="D239" s="621"/>
      <c r="E239" s="621"/>
      <c r="F239" s="621"/>
      <c r="G239" s="621"/>
      <c r="H239" s="621"/>
      <c r="I239" s="621"/>
      <c r="J239" s="621"/>
      <c r="K239" s="621"/>
      <c r="L239" s="621"/>
      <c r="M239" s="621"/>
      <c r="N239" s="621"/>
      <c r="O239" s="473"/>
      <c r="P239" s="473"/>
      <c r="Q239" s="473"/>
      <c r="R239" s="473"/>
      <c r="S239" s="473"/>
      <c r="T239" s="473"/>
      <c r="U239" s="473"/>
      <c r="V239" s="473"/>
      <c r="W239" s="473"/>
      <c r="X239" s="473"/>
      <c r="Y239" s="473"/>
      <c r="Z239" s="201"/>
    </row>
    <row r="240" ht="14.25" customHeight="1" spans="1:26" x14ac:dyDescent="0.25">
      <c r="A240" s="473"/>
      <c r="B240" s="473"/>
      <c r="C240" s="620"/>
      <c r="D240" s="621"/>
      <c r="E240" s="621"/>
      <c r="F240" s="621"/>
      <c r="G240" s="621"/>
      <c r="H240" s="621"/>
      <c r="I240" s="621"/>
      <c r="J240" s="621"/>
      <c r="K240" s="621"/>
      <c r="L240" s="621"/>
      <c r="M240" s="621"/>
      <c r="N240" s="621"/>
      <c r="O240" s="473"/>
      <c r="P240" s="473"/>
      <c r="Q240" s="473"/>
      <c r="R240" s="473"/>
      <c r="S240" s="473"/>
      <c r="T240" s="473"/>
      <c r="U240" s="473"/>
      <c r="V240" s="473"/>
      <c r="W240" s="473"/>
      <c r="X240" s="473"/>
      <c r="Y240" s="473"/>
      <c r="Z240" s="201"/>
    </row>
    <row r="241" ht="14.25" customHeight="1" spans="1:26" x14ac:dyDescent="0.25">
      <c r="A241" s="473"/>
      <c r="B241" s="473"/>
      <c r="C241" s="620"/>
      <c r="D241" s="621"/>
      <c r="E241" s="621"/>
      <c r="F241" s="621"/>
      <c r="G241" s="621"/>
      <c r="H241" s="621"/>
      <c r="I241" s="621"/>
      <c r="J241" s="621"/>
      <c r="K241" s="621"/>
      <c r="L241" s="621"/>
      <c r="M241" s="621"/>
      <c r="N241" s="621"/>
      <c r="O241" s="473"/>
      <c r="P241" s="473"/>
      <c r="Q241" s="473"/>
      <c r="R241" s="473"/>
      <c r="S241" s="473"/>
      <c r="T241" s="473"/>
      <c r="U241" s="473"/>
      <c r="V241" s="473"/>
      <c r="W241" s="473"/>
      <c r="X241" s="473"/>
      <c r="Y241" s="473"/>
      <c r="Z241" s="201"/>
    </row>
    <row r="242" ht="14.25" customHeight="1" spans="1:26" x14ac:dyDescent="0.25">
      <c r="A242" s="473"/>
      <c r="B242" s="473"/>
      <c r="C242" s="620"/>
      <c r="D242" s="621"/>
      <c r="E242" s="621"/>
      <c r="F242" s="621"/>
      <c r="G242" s="621"/>
      <c r="H242" s="621"/>
      <c r="I242" s="621"/>
      <c r="J242" s="621"/>
      <c r="K242" s="621"/>
      <c r="L242" s="621"/>
      <c r="M242" s="621"/>
      <c r="N242" s="621"/>
      <c r="O242" s="473"/>
      <c r="P242" s="473"/>
      <c r="Q242" s="473"/>
      <c r="R242" s="473"/>
      <c r="S242" s="473"/>
      <c r="T242" s="473"/>
      <c r="U242" s="473"/>
      <c r="V242" s="473"/>
      <c r="W242" s="473"/>
      <c r="X242" s="473"/>
      <c r="Y242" s="473"/>
      <c r="Z242" s="201"/>
    </row>
    <row r="243" ht="14.25" customHeight="1" spans="1:26" x14ac:dyDescent="0.25">
      <c r="A243" s="473"/>
      <c r="B243" s="473"/>
      <c r="C243" s="620"/>
      <c r="D243" s="621"/>
      <c r="E243" s="621"/>
      <c r="F243" s="621"/>
      <c r="G243" s="621"/>
      <c r="H243" s="621"/>
      <c r="I243" s="621"/>
      <c r="J243" s="621"/>
      <c r="K243" s="621"/>
      <c r="L243" s="621"/>
      <c r="M243" s="621"/>
      <c r="N243" s="621"/>
      <c r="O243" s="473"/>
      <c r="P243" s="473"/>
      <c r="Q243" s="473"/>
      <c r="R243" s="473"/>
      <c r="S243" s="473"/>
      <c r="T243" s="473"/>
      <c r="U243" s="473"/>
      <c r="V243" s="473"/>
      <c r="W243" s="473"/>
      <c r="X243" s="473"/>
      <c r="Y243" s="473"/>
      <c r="Z243" s="201"/>
    </row>
    <row r="244" ht="14.25" customHeight="1" spans="1:26" x14ac:dyDescent="0.25">
      <c r="A244" s="473"/>
      <c r="B244" s="473"/>
      <c r="C244" s="620"/>
      <c r="D244" s="621"/>
      <c r="E244" s="621"/>
      <c r="F244" s="621"/>
      <c r="G244" s="621"/>
      <c r="H244" s="621"/>
      <c r="I244" s="621"/>
      <c r="J244" s="621"/>
      <c r="K244" s="621"/>
      <c r="L244" s="621"/>
      <c r="M244" s="621"/>
      <c r="N244" s="621"/>
      <c r="O244" s="473"/>
      <c r="P244" s="473"/>
      <c r="Q244" s="473"/>
      <c r="R244" s="473"/>
      <c r="S244" s="473"/>
      <c r="T244" s="473"/>
      <c r="U244" s="473"/>
      <c r="V244" s="473"/>
      <c r="W244" s="473"/>
      <c r="X244" s="473"/>
      <c r="Y244" s="473"/>
      <c r="Z244" s="201"/>
    </row>
    <row r="245" ht="14.25" customHeight="1" spans="1:26" x14ac:dyDescent="0.25">
      <c r="A245" s="473"/>
      <c r="B245" s="473"/>
      <c r="C245" s="620"/>
      <c r="D245" s="621"/>
      <c r="E245" s="621"/>
      <c r="F245" s="621"/>
      <c r="G245" s="621"/>
      <c r="H245" s="621"/>
      <c r="I245" s="621"/>
      <c r="J245" s="621"/>
      <c r="K245" s="621"/>
      <c r="L245" s="621"/>
      <c r="M245" s="621"/>
      <c r="N245" s="621"/>
      <c r="O245" s="473"/>
      <c r="P245" s="473"/>
      <c r="Q245" s="473"/>
      <c r="R245" s="473"/>
      <c r="S245" s="473"/>
      <c r="T245" s="473"/>
      <c r="U245" s="473"/>
      <c r="V245" s="473"/>
      <c r="W245" s="473"/>
      <c r="X245" s="473"/>
      <c r="Y245" s="473"/>
      <c r="Z245" s="201"/>
    </row>
    <row r="246" ht="14.25" customHeight="1" spans="1:26" x14ac:dyDescent="0.25">
      <c r="A246" s="473"/>
      <c r="B246" s="473"/>
      <c r="C246" s="620"/>
      <c r="D246" s="621"/>
      <c r="E246" s="621"/>
      <c r="F246" s="621"/>
      <c r="G246" s="621"/>
      <c r="H246" s="621"/>
      <c r="I246" s="621"/>
      <c r="J246" s="621"/>
      <c r="K246" s="621"/>
      <c r="L246" s="621"/>
      <c r="M246" s="621"/>
      <c r="N246" s="621"/>
      <c r="O246" s="473"/>
      <c r="P246" s="473"/>
      <c r="Q246" s="473"/>
      <c r="R246" s="473"/>
      <c r="S246" s="473"/>
      <c r="T246" s="473"/>
      <c r="U246" s="473"/>
      <c r="V246" s="473"/>
      <c r="W246" s="473"/>
      <c r="X246" s="473"/>
      <c r="Y246" s="473"/>
      <c r="Z246" s="201"/>
    </row>
    <row r="247" ht="14.25" customHeight="1" spans="1:26" x14ac:dyDescent="0.25">
      <c r="A247" s="473"/>
      <c r="B247" s="473"/>
      <c r="C247" s="620"/>
      <c r="D247" s="621"/>
      <c r="E247" s="621"/>
      <c r="F247" s="621"/>
      <c r="G247" s="621"/>
      <c r="H247" s="621"/>
      <c r="I247" s="621"/>
      <c r="J247" s="621"/>
      <c r="K247" s="621"/>
      <c r="L247" s="621"/>
      <c r="M247" s="621"/>
      <c r="N247" s="621"/>
      <c r="O247" s="473"/>
      <c r="P247" s="473"/>
      <c r="Q247" s="473"/>
      <c r="R247" s="473"/>
      <c r="S247" s="473"/>
      <c r="T247" s="473"/>
      <c r="U247" s="473"/>
      <c r="V247" s="473"/>
      <c r="W247" s="473"/>
      <c r="X247" s="473"/>
      <c r="Y247" s="473"/>
      <c r="Z247" s="201"/>
    </row>
    <row r="248" ht="14.25" customHeight="1" spans="1:26" x14ac:dyDescent="0.25">
      <c r="A248" s="473"/>
      <c r="B248" s="473"/>
      <c r="C248" s="620"/>
      <c r="D248" s="621"/>
      <c r="E248" s="621"/>
      <c r="F248" s="621"/>
      <c r="G248" s="621"/>
      <c r="H248" s="621"/>
      <c r="I248" s="621"/>
      <c r="J248" s="621"/>
      <c r="K248" s="621"/>
      <c r="L248" s="621"/>
      <c r="M248" s="621"/>
      <c r="N248" s="621"/>
      <c r="O248" s="473"/>
      <c r="P248" s="473"/>
      <c r="Q248" s="473"/>
      <c r="R248" s="473"/>
      <c r="S248" s="473"/>
      <c r="T248" s="473"/>
      <c r="U248" s="473"/>
      <c r="V248" s="473"/>
      <c r="W248" s="473"/>
      <c r="X248" s="473"/>
      <c r="Y248" s="473"/>
      <c r="Z248" s="201"/>
    </row>
    <row r="249" ht="14.25" customHeight="1" spans="1:26" x14ac:dyDescent="0.25">
      <c r="A249" s="473"/>
      <c r="B249" s="473"/>
      <c r="C249" s="620"/>
      <c r="D249" s="621"/>
      <c r="E249" s="621"/>
      <c r="F249" s="621"/>
      <c r="G249" s="621"/>
      <c r="H249" s="621"/>
      <c r="I249" s="621"/>
      <c r="J249" s="621"/>
      <c r="K249" s="621"/>
      <c r="L249" s="621"/>
      <c r="M249" s="621"/>
      <c r="N249" s="621"/>
      <c r="O249" s="473"/>
      <c r="P249" s="473"/>
      <c r="Q249" s="473"/>
      <c r="R249" s="473"/>
      <c r="S249" s="473"/>
      <c r="T249" s="473"/>
      <c r="U249" s="473"/>
      <c r="V249" s="473"/>
      <c r="W249" s="473"/>
      <c r="X249" s="473"/>
      <c r="Y249" s="473"/>
      <c r="Z249" s="201"/>
    </row>
    <row r="250" ht="14.25" customHeight="1" spans="1:26" x14ac:dyDescent="0.25">
      <c r="A250" s="473"/>
      <c r="B250" s="473"/>
      <c r="C250" s="620"/>
      <c r="D250" s="621"/>
      <c r="E250" s="621"/>
      <c r="F250" s="621"/>
      <c r="G250" s="621"/>
      <c r="H250" s="621"/>
      <c r="I250" s="621"/>
      <c r="J250" s="621"/>
      <c r="K250" s="621"/>
      <c r="L250" s="621"/>
      <c r="M250" s="621"/>
      <c r="N250" s="621"/>
      <c r="O250" s="473"/>
      <c r="P250" s="473"/>
      <c r="Q250" s="473"/>
      <c r="R250" s="473"/>
      <c r="S250" s="473"/>
      <c r="T250" s="473"/>
      <c r="U250" s="473"/>
      <c r="V250" s="473"/>
      <c r="W250" s="473"/>
      <c r="X250" s="473"/>
      <c r="Y250" s="473"/>
      <c r="Z250" s="201"/>
    </row>
    <row r="251" ht="14.25" customHeight="1" spans="1:26" x14ac:dyDescent="0.25">
      <c r="A251" s="473"/>
      <c r="B251" s="473"/>
      <c r="C251" s="620"/>
      <c r="D251" s="621"/>
      <c r="E251" s="621"/>
      <c r="F251" s="621"/>
      <c r="G251" s="621"/>
      <c r="H251" s="621"/>
      <c r="I251" s="621"/>
      <c r="J251" s="621"/>
      <c r="K251" s="621"/>
      <c r="L251" s="621"/>
      <c r="M251" s="621"/>
      <c r="N251" s="621"/>
      <c r="O251" s="473"/>
      <c r="P251" s="473"/>
      <c r="Q251" s="473"/>
      <c r="R251" s="473"/>
      <c r="S251" s="473"/>
      <c r="T251" s="473"/>
      <c r="U251" s="473"/>
      <c r="V251" s="473"/>
      <c r="W251" s="473"/>
      <c r="X251" s="473"/>
      <c r="Y251" s="473"/>
      <c r="Z251" s="201"/>
    </row>
    <row r="252" ht="14.25" customHeight="1" spans="1:26" x14ac:dyDescent="0.25">
      <c r="A252" s="473"/>
      <c r="B252" s="473"/>
      <c r="C252" s="620"/>
      <c r="D252" s="621"/>
      <c r="E252" s="621"/>
      <c r="F252" s="621"/>
      <c r="G252" s="621"/>
      <c r="H252" s="621"/>
      <c r="I252" s="621"/>
      <c r="J252" s="621"/>
      <c r="K252" s="621"/>
      <c r="L252" s="621"/>
      <c r="M252" s="621"/>
      <c r="N252" s="621"/>
      <c r="O252" s="473"/>
      <c r="P252" s="473"/>
      <c r="Q252" s="473"/>
      <c r="R252" s="473"/>
      <c r="S252" s="473"/>
      <c r="T252" s="473"/>
      <c r="U252" s="473"/>
      <c r="V252" s="473"/>
      <c r="W252" s="473"/>
      <c r="X252" s="473"/>
      <c r="Y252" s="473"/>
      <c r="Z252" s="201"/>
    </row>
    <row r="253" ht="14.25" customHeight="1" spans="1:26" x14ac:dyDescent="0.25">
      <c r="A253" s="473"/>
      <c r="B253" s="473"/>
      <c r="C253" s="620"/>
      <c r="D253" s="621"/>
      <c r="E253" s="621"/>
      <c r="F253" s="621"/>
      <c r="G253" s="621"/>
      <c r="H253" s="621"/>
      <c r="I253" s="621"/>
      <c r="J253" s="621"/>
      <c r="K253" s="621"/>
      <c r="L253" s="621"/>
      <c r="M253" s="621"/>
      <c r="N253" s="621"/>
      <c r="O253" s="473"/>
      <c r="P253" s="473"/>
      <c r="Q253" s="473"/>
      <c r="R253" s="473"/>
      <c r="S253" s="473"/>
      <c r="T253" s="473"/>
      <c r="U253" s="473"/>
      <c r="V253" s="473"/>
      <c r="W253" s="473"/>
      <c r="X253" s="473"/>
      <c r="Y253" s="473"/>
      <c r="Z253" s="201"/>
    </row>
    <row r="254" ht="14.25" customHeight="1" spans="1:26" x14ac:dyDescent="0.25">
      <c r="A254" s="473"/>
      <c r="B254" s="473"/>
      <c r="C254" s="620"/>
      <c r="D254" s="621"/>
      <c r="E254" s="621"/>
      <c r="F254" s="621"/>
      <c r="G254" s="621"/>
      <c r="H254" s="621"/>
      <c r="I254" s="621"/>
      <c r="J254" s="621"/>
      <c r="K254" s="621"/>
      <c r="L254" s="621"/>
      <c r="M254" s="621"/>
      <c r="N254" s="621"/>
      <c r="O254" s="473"/>
      <c r="P254" s="473"/>
      <c r="Q254" s="473"/>
      <c r="R254" s="473"/>
      <c r="S254" s="473"/>
      <c r="T254" s="473"/>
      <c r="U254" s="473"/>
      <c r="V254" s="473"/>
      <c r="W254" s="473"/>
      <c r="X254" s="473"/>
      <c r="Y254" s="473"/>
      <c r="Z254" s="201"/>
    </row>
    <row r="255" ht="14.25" customHeight="1" spans="1:26" x14ac:dyDescent="0.25">
      <c r="A255" s="473"/>
      <c r="B255" s="473"/>
      <c r="C255" s="620"/>
      <c r="D255" s="621"/>
      <c r="E255" s="621"/>
      <c r="F255" s="621"/>
      <c r="G255" s="621"/>
      <c r="H255" s="621"/>
      <c r="I255" s="621"/>
      <c r="J255" s="621"/>
      <c r="K255" s="621"/>
      <c r="L255" s="621"/>
      <c r="M255" s="621"/>
      <c r="N255" s="621"/>
      <c r="O255" s="473"/>
      <c r="P255" s="473"/>
      <c r="Q255" s="473"/>
      <c r="R255" s="473"/>
      <c r="S255" s="473"/>
      <c r="T255" s="473"/>
      <c r="U255" s="473"/>
      <c r="V255" s="473"/>
      <c r="W255" s="473"/>
      <c r="X255" s="473"/>
      <c r="Y255" s="473"/>
      <c r="Z255" s="201"/>
    </row>
    <row r="256" ht="14.25" customHeight="1" spans="1:26" x14ac:dyDescent="0.25">
      <c r="A256" s="473"/>
      <c r="B256" s="473"/>
      <c r="C256" s="620"/>
      <c r="D256" s="621"/>
      <c r="E256" s="621"/>
      <c r="F256" s="621"/>
      <c r="G256" s="621"/>
      <c r="H256" s="621"/>
      <c r="I256" s="621"/>
      <c r="J256" s="621"/>
      <c r="K256" s="621"/>
      <c r="L256" s="621"/>
      <c r="M256" s="621"/>
      <c r="N256" s="621"/>
      <c r="O256" s="473"/>
      <c r="P256" s="473"/>
      <c r="Q256" s="473"/>
      <c r="R256" s="473"/>
      <c r="S256" s="473"/>
      <c r="T256" s="473"/>
      <c r="U256" s="473"/>
      <c r="V256" s="473"/>
      <c r="W256" s="473"/>
      <c r="X256" s="473"/>
      <c r="Y256" s="473"/>
      <c r="Z256" s="201"/>
    </row>
    <row r="257" ht="14.25" customHeight="1" spans="1:26" x14ac:dyDescent="0.25">
      <c r="A257" s="473"/>
      <c r="B257" s="473"/>
      <c r="C257" s="620"/>
      <c r="D257" s="621"/>
      <c r="E257" s="621"/>
      <c r="F257" s="621"/>
      <c r="G257" s="621"/>
      <c r="H257" s="621"/>
      <c r="I257" s="621"/>
      <c r="J257" s="621"/>
      <c r="K257" s="621"/>
      <c r="L257" s="621"/>
      <c r="M257" s="621"/>
      <c r="N257" s="621"/>
      <c r="O257" s="473"/>
      <c r="P257" s="473"/>
      <c r="Q257" s="473"/>
      <c r="R257" s="473"/>
      <c r="S257" s="473"/>
      <c r="T257" s="473"/>
      <c r="U257" s="473"/>
      <c r="V257" s="473"/>
      <c r="W257" s="473"/>
      <c r="X257" s="473"/>
      <c r="Y257" s="473"/>
      <c r="Z257" s="201"/>
    </row>
    <row r="258" ht="14.25" customHeight="1" spans="1:26" x14ac:dyDescent="0.25">
      <c r="A258" s="473"/>
      <c r="B258" s="473"/>
      <c r="C258" s="620"/>
      <c r="D258" s="621"/>
      <c r="E258" s="621"/>
      <c r="F258" s="621"/>
      <c r="G258" s="621"/>
      <c r="H258" s="621"/>
      <c r="I258" s="621"/>
      <c r="J258" s="621"/>
      <c r="K258" s="621"/>
      <c r="L258" s="621"/>
      <c r="M258" s="621"/>
      <c r="N258" s="621"/>
      <c r="O258" s="473"/>
      <c r="P258" s="473"/>
      <c r="Q258" s="473"/>
      <c r="R258" s="473"/>
      <c r="S258" s="473"/>
      <c r="T258" s="473"/>
      <c r="U258" s="473"/>
      <c r="V258" s="473"/>
      <c r="W258" s="473"/>
      <c r="X258" s="473"/>
      <c r="Y258" s="473"/>
      <c r="Z258" s="201"/>
    </row>
    <row r="259" ht="14.25" customHeight="1" spans="1:26" x14ac:dyDescent="0.25">
      <c r="A259" s="473"/>
      <c r="B259" s="473"/>
      <c r="C259" s="620"/>
      <c r="D259" s="621"/>
      <c r="E259" s="621"/>
      <c r="F259" s="621"/>
      <c r="G259" s="621"/>
      <c r="H259" s="621"/>
      <c r="I259" s="621"/>
      <c r="J259" s="621"/>
      <c r="K259" s="621"/>
      <c r="L259" s="621"/>
      <c r="M259" s="621"/>
      <c r="N259" s="621"/>
      <c r="O259" s="473"/>
      <c r="P259" s="473"/>
      <c r="Q259" s="473"/>
      <c r="R259" s="473"/>
      <c r="S259" s="473"/>
      <c r="T259" s="473"/>
      <c r="U259" s="473"/>
      <c r="V259" s="473"/>
      <c r="W259" s="473"/>
      <c r="X259" s="473"/>
      <c r="Y259" s="473"/>
      <c r="Z259" s="201"/>
    </row>
    <row r="260" ht="14.25" customHeight="1" spans="1:26" x14ac:dyDescent="0.25">
      <c r="A260" s="473"/>
      <c r="B260" s="473"/>
      <c r="C260" s="620"/>
      <c r="D260" s="621"/>
      <c r="E260" s="621"/>
      <c r="F260" s="621"/>
      <c r="G260" s="621"/>
      <c r="H260" s="621"/>
      <c r="I260" s="621"/>
      <c r="J260" s="621"/>
      <c r="K260" s="621"/>
      <c r="L260" s="621"/>
      <c r="M260" s="621"/>
      <c r="N260" s="621"/>
      <c r="O260" s="473"/>
      <c r="P260" s="473"/>
      <c r="Q260" s="473"/>
      <c r="R260" s="473"/>
      <c r="S260" s="473"/>
      <c r="T260" s="473"/>
      <c r="U260" s="473"/>
      <c r="V260" s="473"/>
      <c r="W260" s="473"/>
      <c r="X260" s="473"/>
      <c r="Y260" s="473"/>
      <c r="Z260" s="201"/>
    </row>
    <row r="261" ht="14.25" customHeight="1" spans="1:26" x14ac:dyDescent="0.25">
      <c r="A261" s="473"/>
      <c r="B261" s="473"/>
      <c r="C261" s="620"/>
      <c r="D261" s="621"/>
      <c r="E261" s="621"/>
      <c r="F261" s="621"/>
      <c r="G261" s="621"/>
      <c r="H261" s="621"/>
      <c r="I261" s="621"/>
      <c r="J261" s="621"/>
      <c r="K261" s="621"/>
      <c r="L261" s="621"/>
      <c r="M261" s="621"/>
      <c r="N261" s="621"/>
      <c r="O261" s="473"/>
      <c r="P261" s="473"/>
      <c r="Q261" s="473"/>
      <c r="R261" s="473"/>
      <c r="S261" s="473"/>
      <c r="T261" s="473"/>
      <c r="U261" s="473"/>
      <c r="V261" s="473"/>
      <c r="W261" s="473"/>
      <c r="X261" s="473"/>
      <c r="Y261" s="473"/>
      <c r="Z261" s="201"/>
    </row>
    <row r="262" ht="14.25" customHeight="1" spans="1:26" x14ac:dyDescent="0.25">
      <c r="A262" s="473"/>
      <c r="B262" s="473"/>
      <c r="C262" s="620"/>
      <c r="D262" s="621"/>
      <c r="E262" s="621"/>
      <c r="F262" s="621"/>
      <c r="G262" s="621"/>
      <c r="H262" s="621"/>
      <c r="I262" s="621"/>
      <c r="J262" s="621"/>
      <c r="K262" s="621"/>
      <c r="L262" s="621"/>
      <c r="M262" s="621"/>
      <c r="N262" s="621"/>
      <c r="O262" s="473"/>
      <c r="P262" s="473"/>
      <c r="Q262" s="473"/>
      <c r="R262" s="473"/>
      <c r="S262" s="473"/>
      <c r="T262" s="473"/>
      <c r="U262" s="473"/>
      <c r="V262" s="473"/>
      <c r="W262" s="473"/>
      <c r="X262" s="473"/>
      <c r="Y262" s="473"/>
      <c r="Z262" s="201"/>
    </row>
    <row r="263" ht="14.25" customHeight="1" spans="1:26" x14ac:dyDescent="0.25">
      <c r="A263" s="473"/>
      <c r="B263" s="473"/>
      <c r="C263" s="620"/>
      <c r="D263" s="621"/>
      <c r="E263" s="621"/>
      <c r="F263" s="621"/>
      <c r="G263" s="621"/>
      <c r="H263" s="621"/>
      <c r="I263" s="621"/>
      <c r="J263" s="621"/>
      <c r="K263" s="621"/>
      <c r="L263" s="621"/>
      <c r="M263" s="621"/>
      <c r="N263" s="621"/>
      <c r="O263" s="473"/>
      <c r="P263" s="473"/>
      <c r="Q263" s="473"/>
      <c r="R263" s="473"/>
      <c r="S263" s="473"/>
      <c r="T263" s="473"/>
      <c r="U263" s="473"/>
      <c r="V263" s="473"/>
      <c r="W263" s="473"/>
      <c r="X263" s="473"/>
      <c r="Y263" s="473"/>
      <c r="Z263" s="201"/>
    </row>
    <row r="264" ht="14.25" customHeight="1" spans="1:26" x14ac:dyDescent="0.25">
      <c r="A264" s="473"/>
      <c r="B264" s="473"/>
      <c r="C264" s="620"/>
      <c r="D264" s="621"/>
      <c r="E264" s="621"/>
      <c r="F264" s="621"/>
      <c r="G264" s="621"/>
      <c r="H264" s="621"/>
      <c r="I264" s="621"/>
      <c r="J264" s="621"/>
      <c r="K264" s="621"/>
      <c r="L264" s="621"/>
      <c r="M264" s="621"/>
      <c r="N264" s="621"/>
      <c r="O264" s="473"/>
      <c r="P264" s="473"/>
      <c r="Q264" s="473"/>
      <c r="R264" s="473"/>
      <c r="S264" s="473"/>
      <c r="T264" s="473"/>
      <c r="U264" s="473"/>
      <c r="V264" s="473"/>
      <c r="W264" s="473"/>
      <c r="X264" s="473"/>
      <c r="Y264" s="473"/>
      <c r="Z264" s="201"/>
    </row>
    <row r="265" ht="14.25" customHeight="1" spans="1:26" x14ac:dyDescent="0.25">
      <c r="A265" s="473"/>
      <c r="B265" s="473"/>
      <c r="C265" s="620"/>
      <c r="D265" s="621"/>
      <c r="E265" s="621"/>
      <c r="F265" s="621"/>
      <c r="G265" s="621"/>
      <c r="H265" s="621"/>
      <c r="I265" s="621"/>
      <c r="J265" s="621"/>
      <c r="K265" s="621"/>
      <c r="L265" s="621"/>
      <c r="M265" s="621"/>
      <c r="N265" s="621"/>
      <c r="O265" s="473"/>
      <c r="P265" s="473"/>
      <c r="Q265" s="473"/>
      <c r="R265" s="473"/>
      <c r="S265" s="473"/>
      <c r="T265" s="473"/>
      <c r="U265" s="473"/>
      <c r="V265" s="473"/>
      <c r="W265" s="473"/>
      <c r="X265" s="473"/>
      <c r="Y265" s="473"/>
      <c r="Z265" s="201"/>
    </row>
    <row r="266" ht="14.25" customHeight="1" spans="1:26" x14ac:dyDescent="0.25">
      <c r="A266" s="473"/>
      <c r="B266" s="473"/>
      <c r="C266" s="620"/>
      <c r="D266" s="621"/>
      <c r="E266" s="621"/>
      <c r="F266" s="621"/>
      <c r="G266" s="621"/>
      <c r="H266" s="621"/>
      <c r="I266" s="621"/>
      <c r="J266" s="621"/>
      <c r="K266" s="621"/>
      <c r="L266" s="621"/>
      <c r="M266" s="621"/>
      <c r="N266" s="621"/>
      <c r="O266" s="473"/>
      <c r="P266" s="473"/>
      <c r="Q266" s="473"/>
      <c r="R266" s="473"/>
      <c r="S266" s="473"/>
      <c r="T266" s="473"/>
      <c r="U266" s="473"/>
      <c r="V266" s="473"/>
      <c r="W266" s="473"/>
      <c r="X266" s="473"/>
      <c r="Y266" s="473"/>
      <c r="Z266" s="201"/>
    </row>
    <row r="267" ht="14.25" customHeight="1" spans="1:26" x14ac:dyDescent="0.25">
      <c r="A267" s="473"/>
      <c r="B267" s="473"/>
      <c r="C267" s="620"/>
      <c r="D267" s="621"/>
      <c r="E267" s="621"/>
      <c r="F267" s="621"/>
      <c r="G267" s="621"/>
      <c r="H267" s="621"/>
      <c r="I267" s="621"/>
      <c r="J267" s="621"/>
      <c r="K267" s="621"/>
      <c r="L267" s="621"/>
      <c r="M267" s="621"/>
      <c r="N267" s="621"/>
      <c r="O267" s="473"/>
      <c r="P267" s="473"/>
      <c r="Q267" s="473"/>
      <c r="R267" s="473"/>
      <c r="S267" s="473"/>
      <c r="T267" s="473"/>
      <c r="U267" s="473"/>
      <c r="V267" s="473"/>
      <c r="W267" s="473"/>
      <c r="X267" s="473"/>
      <c r="Y267" s="473"/>
      <c r="Z267" s="201"/>
    </row>
    <row r="268" ht="14.25" customHeight="1" spans="1:26" x14ac:dyDescent="0.25">
      <c r="A268" s="473"/>
      <c r="B268" s="473"/>
      <c r="C268" s="620"/>
      <c r="D268" s="621"/>
      <c r="E268" s="621"/>
      <c r="F268" s="621"/>
      <c r="G268" s="621"/>
      <c r="H268" s="621"/>
      <c r="I268" s="621"/>
      <c r="J268" s="621"/>
      <c r="K268" s="621"/>
      <c r="L268" s="621"/>
      <c r="M268" s="621"/>
      <c r="N268" s="621"/>
      <c r="O268" s="473"/>
      <c r="P268" s="473"/>
      <c r="Q268" s="473"/>
      <c r="R268" s="473"/>
      <c r="S268" s="473"/>
      <c r="T268" s="473"/>
      <c r="U268" s="473"/>
      <c r="V268" s="473"/>
      <c r="W268" s="473"/>
      <c r="X268" s="473"/>
      <c r="Y268" s="473"/>
      <c r="Z268" s="201"/>
    </row>
    <row r="269" ht="15.75" customHeight="1" spans="1:26" x14ac:dyDescent="0.25">
      <c r="A269" s="201"/>
      <c r="B269" s="201"/>
      <c r="C269" s="684"/>
      <c r="D269" s="203"/>
      <c r="E269" s="203"/>
      <c r="F269" s="203"/>
      <c r="G269" s="203"/>
      <c r="H269" s="203"/>
      <c r="I269" s="203"/>
      <c r="J269" s="203"/>
      <c r="K269" s="203"/>
      <c r="L269" s="203"/>
      <c r="M269" s="203"/>
      <c r="N269" s="203"/>
      <c r="O269" s="201"/>
      <c r="P269" s="201"/>
      <c r="Q269" s="201"/>
      <c r="R269" s="201"/>
      <c r="S269" s="201"/>
      <c r="T269" s="201"/>
      <c r="U269" s="201"/>
      <c r="V269" s="201"/>
      <c r="W269" s="201"/>
      <c r="X269" s="201"/>
      <c r="Y269" s="201"/>
      <c r="Z269" s="201"/>
    </row>
    <row r="270" ht="15.75" customHeight="1" spans="1:26" x14ac:dyDescent="0.25">
      <c r="A270" s="201"/>
      <c r="B270" s="201"/>
      <c r="C270" s="684"/>
      <c r="D270" s="203"/>
      <c r="E270" s="203"/>
      <c r="F270" s="203"/>
      <c r="G270" s="203"/>
      <c r="H270" s="203"/>
      <c r="I270" s="203"/>
      <c r="J270" s="203"/>
      <c r="K270" s="203"/>
      <c r="L270" s="203"/>
      <c r="M270" s="203"/>
      <c r="N270" s="203"/>
      <c r="O270" s="201"/>
      <c r="P270" s="201"/>
      <c r="Q270" s="201"/>
      <c r="R270" s="201"/>
      <c r="S270" s="201"/>
      <c r="T270" s="201"/>
      <c r="U270" s="201"/>
      <c r="V270" s="201"/>
      <c r="W270" s="201"/>
      <c r="X270" s="201"/>
      <c r="Y270" s="201"/>
      <c r="Z270" s="201"/>
    </row>
    <row r="271" ht="15.75" customHeight="1" spans="1:26" x14ac:dyDescent="0.25">
      <c r="A271" s="201"/>
      <c r="B271" s="201"/>
      <c r="C271" s="684"/>
      <c r="D271" s="203"/>
      <c r="E271" s="203"/>
      <c r="F271" s="203"/>
      <c r="G271" s="203"/>
      <c r="H271" s="203"/>
      <c r="I271" s="203"/>
      <c r="J271" s="203"/>
      <c r="K271" s="203"/>
      <c r="L271" s="203"/>
      <c r="M271" s="203"/>
      <c r="N271" s="203"/>
      <c r="O271" s="201"/>
      <c r="P271" s="201"/>
      <c r="Q271" s="201"/>
      <c r="R271" s="201"/>
      <c r="S271" s="201"/>
      <c r="T271" s="201"/>
      <c r="U271" s="201"/>
      <c r="V271" s="201"/>
      <c r="W271" s="201"/>
      <c r="X271" s="201"/>
      <c r="Y271" s="201"/>
      <c r="Z271" s="201"/>
    </row>
    <row r="272" ht="15.75" customHeight="1" spans="1:26" x14ac:dyDescent="0.25">
      <c r="A272" s="201"/>
      <c r="B272" s="201"/>
      <c r="C272" s="684"/>
      <c r="D272" s="203"/>
      <c r="E272" s="203"/>
      <c r="F272" s="203"/>
      <c r="G272" s="203"/>
      <c r="H272" s="203"/>
      <c r="I272" s="203"/>
      <c r="J272" s="203"/>
      <c r="K272" s="203"/>
      <c r="L272" s="203"/>
      <c r="M272" s="203"/>
      <c r="N272" s="203"/>
      <c r="O272" s="201"/>
      <c r="P272" s="201"/>
      <c r="Q272" s="201"/>
      <c r="R272" s="201"/>
      <c r="S272" s="201"/>
      <c r="T272" s="201"/>
      <c r="U272" s="201"/>
      <c r="V272" s="201"/>
      <c r="W272" s="201"/>
      <c r="X272" s="201"/>
      <c r="Y272" s="201"/>
      <c r="Z272" s="201"/>
    </row>
    <row r="273" ht="15.75" customHeight="1" spans="1:26" x14ac:dyDescent="0.25">
      <c r="A273" s="201"/>
      <c r="B273" s="201"/>
      <c r="C273" s="684"/>
      <c r="D273" s="203"/>
      <c r="E273" s="203"/>
      <c r="F273" s="203"/>
      <c r="G273" s="203"/>
      <c r="H273" s="203"/>
      <c r="I273" s="203"/>
      <c r="J273" s="203"/>
      <c r="K273" s="203"/>
      <c r="L273" s="203"/>
      <c r="M273" s="203"/>
      <c r="N273" s="203"/>
      <c r="O273" s="201"/>
      <c r="P273" s="201"/>
      <c r="Q273" s="201"/>
      <c r="R273" s="201"/>
      <c r="S273" s="201"/>
      <c r="T273" s="201"/>
      <c r="U273" s="201"/>
      <c r="V273" s="201"/>
      <c r="W273" s="201"/>
      <c r="X273" s="201"/>
      <c r="Y273" s="201"/>
      <c r="Z273" s="201"/>
    </row>
    <row r="274" ht="15.75" customHeight="1" spans="1:26" x14ac:dyDescent="0.25">
      <c r="A274" s="201"/>
      <c r="B274" s="201"/>
      <c r="C274" s="684"/>
      <c r="D274" s="203"/>
      <c r="E274" s="203"/>
      <c r="F274" s="203"/>
      <c r="G274" s="203"/>
      <c r="H274" s="203"/>
      <c r="I274" s="203"/>
      <c r="J274" s="203"/>
      <c r="K274" s="203"/>
      <c r="L274" s="203"/>
      <c r="M274" s="203"/>
      <c r="N274" s="203"/>
      <c r="O274" s="201"/>
      <c r="P274" s="201"/>
      <c r="Q274" s="201"/>
      <c r="R274" s="201"/>
      <c r="S274" s="201"/>
      <c r="T274" s="201"/>
      <c r="U274" s="201"/>
      <c r="V274" s="201"/>
      <c r="W274" s="201"/>
      <c r="X274" s="201"/>
      <c r="Y274" s="201"/>
      <c r="Z274" s="201"/>
    </row>
    <row r="275" ht="15.75" customHeight="1" spans="1:26" x14ac:dyDescent="0.25">
      <c r="A275" s="201"/>
      <c r="B275" s="201"/>
      <c r="C275" s="684"/>
      <c r="D275" s="203"/>
      <c r="E275" s="203"/>
      <c r="F275" s="203"/>
      <c r="G275" s="203"/>
      <c r="H275" s="203"/>
      <c r="I275" s="203"/>
      <c r="J275" s="203"/>
      <c r="K275" s="203"/>
      <c r="L275" s="203"/>
      <c r="M275" s="203"/>
      <c r="N275" s="203"/>
      <c r="O275" s="201"/>
      <c r="P275" s="201"/>
      <c r="Q275" s="201"/>
      <c r="R275" s="201"/>
      <c r="S275" s="201"/>
      <c r="T275" s="201"/>
      <c r="U275" s="201"/>
      <c r="V275" s="201"/>
      <c r="W275" s="201"/>
      <c r="X275" s="201"/>
      <c r="Y275" s="201"/>
      <c r="Z275" s="201"/>
    </row>
    <row r="276" ht="15.75" customHeight="1" spans="1:26" x14ac:dyDescent="0.25">
      <c r="A276" s="201"/>
      <c r="B276" s="201"/>
      <c r="C276" s="684"/>
      <c r="D276" s="203"/>
      <c r="E276" s="203"/>
      <c r="F276" s="203"/>
      <c r="G276" s="203"/>
      <c r="H276" s="203"/>
      <c r="I276" s="203"/>
      <c r="J276" s="203"/>
      <c r="K276" s="203"/>
      <c r="L276" s="203"/>
      <c r="M276" s="203"/>
      <c r="N276" s="203"/>
      <c r="O276" s="201"/>
      <c r="P276" s="201"/>
      <c r="Q276" s="201"/>
      <c r="R276" s="201"/>
      <c r="S276" s="201"/>
      <c r="T276" s="201"/>
      <c r="U276" s="201"/>
      <c r="V276" s="201"/>
      <c r="W276" s="201"/>
      <c r="X276" s="201"/>
      <c r="Y276" s="201"/>
      <c r="Z276" s="201"/>
    </row>
    <row r="277" ht="15.75" customHeight="1" spans="1:26" x14ac:dyDescent="0.25">
      <c r="A277" s="201"/>
      <c r="B277" s="201"/>
      <c r="C277" s="684"/>
      <c r="D277" s="203"/>
      <c r="E277" s="203"/>
      <c r="F277" s="203"/>
      <c r="G277" s="203"/>
      <c r="H277" s="203"/>
      <c r="I277" s="203"/>
      <c r="J277" s="203"/>
      <c r="K277" s="203"/>
      <c r="L277" s="203"/>
      <c r="M277" s="203"/>
      <c r="N277" s="203"/>
      <c r="O277" s="201"/>
      <c r="P277" s="201"/>
      <c r="Q277" s="201"/>
      <c r="R277" s="201"/>
      <c r="S277" s="201"/>
      <c r="T277" s="201"/>
      <c r="U277" s="201"/>
      <c r="V277" s="201"/>
      <c r="W277" s="201"/>
      <c r="X277" s="201"/>
      <c r="Y277" s="201"/>
      <c r="Z277" s="201"/>
    </row>
    <row r="278" ht="15.75" customHeight="1" spans="1:26" x14ac:dyDescent="0.25">
      <c r="A278" s="201"/>
      <c r="B278" s="201"/>
      <c r="C278" s="684"/>
      <c r="D278" s="203"/>
      <c r="E278" s="203"/>
      <c r="F278" s="203"/>
      <c r="G278" s="203"/>
      <c r="H278" s="203"/>
      <c r="I278" s="203"/>
      <c r="J278" s="203"/>
      <c r="K278" s="203"/>
      <c r="L278" s="203"/>
      <c r="M278" s="203"/>
      <c r="N278" s="203"/>
      <c r="O278" s="201"/>
      <c r="P278" s="201"/>
      <c r="Q278" s="201"/>
      <c r="R278" s="201"/>
      <c r="S278" s="201"/>
      <c r="T278" s="201"/>
      <c r="U278" s="201"/>
      <c r="V278" s="201"/>
      <c r="W278" s="201"/>
      <c r="X278" s="201"/>
      <c r="Y278" s="201"/>
      <c r="Z278" s="201"/>
    </row>
    <row r="279" ht="15.75" customHeight="1" spans="1:26" x14ac:dyDescent="0.25">
      <c r="A279" s="201"/>
      <c r="B279" s="201"/>
      <c r="C279" s="684"/>
      <c r="D279" s="203"/>
      <c r="E279" s="203"/>
      <c r="F279" s="203"/>
      <c r="G279" s="203"/>
      <c r="H279" s="203"/>
      <c r="I279" s="203"/>
      <c r="J279" s="203"/>
      <c r="K279" s="203"/>
      <c r="L279" s="203"/>
      <c r="M279" s="203"/>
      <c r="N279" s="203"/>
      <c r="O279" s="201"/>
      <c r="P279" s="201"/>
      <c r="Q279" s="201"/>
      <c r="R279" s="201"/>
      <c r="S279" s="201"/>
      <c r="T279" s="201"/>
      <c r="U279" s="201"/>
      <c r="V279" s="201"/>
      <c r="W279" s="201"/>
      <c r="X279" s="201"/>
      <c r="Y279" s="201"/>
      <c r="Z279" s="201"/>
    </row>
    <row r="280" ht="15.75" customHeight="1" spans="1:26" x14ac:dyDescent="0.25">
      <c r="A280" s="201"/>
      <c r="B280" s="201"/>
      <c r="C280" s="684"/>
      <c r="D280" s="203"/>
      <c r="E280" s="203"/>
      <c r="F280" s="203"/>
      <c r="G280" s="203"/>
      <c r="H280" s="203"/>
      <c r="I280" s="203"/>
      <c r="J280" s="203"/>
      <c r="K280" s="203"/>
      <c r="L280" s="203"/>
      <c r="M280" s="203"/>
      <c r="N280" s="203"/>
      <c r="O280" s="201"/>
      <c r="P280" s="201"/>
      <c r="Q280" s="201"/>
      <c r="R280" s="201"/>
      <c r="S280" s="201"/>
      <c r="T280" s="201"/>
      <c r="U280" s="201"/>
      <c r="V280" s="201"/>
      <c r="W280" s="201"/>
      <c r="X280" s="201"/>
      <c r="Y280" s="201"/>
      <c r="Z280" s="201"/>
    </row>
    <row r="281" ht="15.75" customHeight="1" spans="1:26" x14ac:dyDescent="0.25">
      <c r="A281" s="201"/>
      <c r="B281" s="201"/>
      <c r="C281" s="684"/>
      <c r="D281" s="203"/>
      <c r="E281" s="203"/>
      <c r="F281" s="203"/>
      <c r="G281" s="203"/>
      <c r="H281" s="203"/>
      <c r="I281" s="203"/>
      <c r="J281" s="203"/>
      <c r="K281" s="203"/>
      <c r="L281" s="203"/>
      <c r="M281" s="203"/>
      <c r="N281" s="203"/>
      <c r="O281" s="201"/>
      <c r="P281" s="201"/>
      <c r="Q281" s="201"/>
      <c r="R281" s="201"/>
      <c r="S281" s="201"/>
      <c r="T281" s="201"/>
      <c r="U281" s="201"/>
      <c r="V281" s="201"/>
      <c r="W281" s="201"/>
      <c r="X281" s="201"/>
      <c r="Y281" s="201"/>
      <c r="Z281" s="201"/>
    </row>
    <row r="282" ht="15.75" customHeight="1" spans="1:26" x14ac:dyDescent="0.25">
      <c r="A282" s="201"/>
      <c r="B282" s="201"/>
      <c r="C282" s="684"/>
      <c r="D282" s="203"/>
      <c r="E282" s="203"/>
      <c r="F282" s="203"/>
      <c r="G282" s="203"/>
      <c r="H282" s="203"/>
      <c r="I282" s="203"/>
      <c r="J282" s="203"/>
      <c r="K282" s="203"/>
      <c r="L282" s="203"/>
      <c r="M282" s="203"/>
      <c r="N282" s="203"/>
      <c r="O282" s="201"/>
      <c r="P282" s="201"/>
      <c r="Q282" s="201"/>
      <c r="R282" s="201"/>
      <c r="S282" s="201"/>
      <c r="T282" s="201"/>
      <c r="U282" s="201"/>
      <c r="V282" s="201"/>
      <c r="W282" s="201"/>
      <c r="X282" s="201"/>
      <c r="Y282" s="201"/>
      <c r="Z282" s="201"/>
    </row>
    <row r="283" ht="15.75" customHeight="1" spans="1:26" x14ac:dyDescent="0.25">
      <c r="A283" s="201"/>
      <c r="B283" s="201"/>
      <c r="C283" s="684"/>
      <c r="D283" s="203"/>
      <c r="E283" s="203"/>
      <c r="F283" s="203"/>
      <c r="G283" s="203"/>
      <c r="H283" s="203"/>
      <c r="I283" s="203"/>
      <c r="J283" s="203"/>
      <c r="K283" s="203"/>
      <c r="L283" s="203"/>
      <c r="M283" s="203"/>
      <c r="N283" s="203"/>
      <c r="O283" s="201"/>
      <c r="P283" s="201"/>
      <c r="Q283" s="201"/>
      <c r="R283" s="201"/>
      <c r="S283" s="201"/>
      <c r="T283" s="201"/>
      <c r="U283" s="201"/>
      <c r="V283" s="201"/>
      <c r="W283" s="201"/>
      <c r="X283" s="201"/>
      <c r="Y283" s="201"/>
      <c r="Z283" s="201"/>
    </row>
    <row r="284" ht="15.75" customHeight="1" spans="1:26" x14ac:dyDescent="0.25">
      <c r="A284" s="201"/>
      <c r="B284" s="201"/>
      <c r="C284" s="684"/>
      <c r="D284" s="203"/>
      <c r="E284" s="203"/>
      <c r="F284" s="203"/>
      <c r="G284" s="203"/>
      <c r="H284" s="203"/>
      <c r="I284" s="203"/>
      <c r="J284" s="203"/>
      <c r="K284" s="203"/>
      <c r="L284" s="203"/>
      <c r="M284" s="203"/>
      <c r="N284" s="203"/>
      <c r="O284" s="201"/>
      <c r="P284" s="201"/>
      <c r="Q284" s="201"/>
      <c r="R284" s="201"/>
      <c r="S284" s="201"/>
      <c r="T284" s="201"/>
      <c r="U284" s="201"/>
      <c r="V284" s="201"/>
      <c r="W284" s="201"/>
      <c r="X284" s="201"/>
      <c r="Y284" s="201"/>
      <c r="Z284" s="201"/>
    </row>
    <row r="285" ht="15.75" customHeight="1" spans="1:26" x14ac:dyDescent="0.25">
      <c r="A285" s="201"/>
      <c r="B285" s="201"/>
      <c r="C285" s="684"/>
      <c r="D285" s="203"/>
      <c r="E285" s="203"/>
      <c r="F285" s="203"/>
      <c r="G285" s="203"/>
      <c r="H285" s="203"/>
      <c r="I285" s="203"/>
      <c r="J285" s="203"/>
      <c r="K285" s="203"/>
      <c r="L285" s="203"/>
      <c r="M285" s="203"/>
      <c r="N285" s="203"/>
      <c r="O285" s="201"/>
      <c r="P285" s="201"/>
      <c r="Q285" s="201"/>
      <c r="R285" s="201"/>
      <c r="S285" s="201"/>
      <c r="T285" s="201"/>
      <c r="U285" s="201"/>
      <c r="V285" s="201"/>
      <c r="W285" s="201"/>
      <c r="X285" s="201"/>
      <c r="Y285" s="201"/>
      <c r="Z285" s="201"/>
    </row>
    <row r="286" ht="15.75" customHeight="1" spans="1:26" x14ac:dyDescent="0.25">
      <c r="A286" s="201"/>
      <c r="B286" s="201"/>
      <c r="C286" s="684"/>
      <c r="D286" s="203"/>
      <c r="E286" s="203"/>
      <c r="F286" s="203"/>
      <c r="G286" s="203"/>
      <c r="H286" s="203"/>
      <c r="I286" s="203"/>
      <c r="J286" s="203"/>
      <c r="K286" s="203"/>
      <c r="L286" s="203"/>
      <c r="M286" s="203"/>
      <c r="N286" s="203"/>
      <c r="O286" s="201"/>
      <c r="P286" s="201"/>
      <c r="Q286" s="201"/>
      <c r="R286" s="201"/>
      <c r="S286" s="201"/>
      <c r="T286" s="201"/>
      <c r="U286" s="201"/>
      <c r="V286" s="201"/>
      <c r="W286" s="201"/>
      <c r="X286" s="201"/>
      <c r="Y286" s="201"/>
      <c r="Z286" s="201"/>
    </row>
    <row r="287" ht="15.75" customHeight="1" spans="1:26" x14ac:dyDescent="0.25">
      <c r="A287" s="201"/>
      <c r="B287" s="201"/>
      <c r="C287" s="684"/>
      <c r="D287" s="203"/>
      <c r="E287" s="203"/>
      <c r="F287" s="203"/>
      <c r="G287" s="203"/>
      <c r="H287" s="203"/>
      <c r="I287" s="203"/>
      <c r="J287" s="203"/>
      <c r="K287" s="203"/>
      <c r="L287" s="203"/>
      <c r="M287" s="203"/>
      <c r="N287" s="203"/>
      <c r="O287" s="201"/>
      <c r="P287" s="201"/>
      <c r="Q287" s="201"/>
      <c r="R287" s="201"/>
      <c r="S287" s="201"/>
      <c r="T287" s="201"/>
      <c r="U287" s="201"/>
      <c r="V287" s="201"/>
      <c r="W287" s="201"/>
      <c r="X287" s="201"/>
      <c r="Y287" s="201"/>
      <c r="Z287" s="201"/>
    </row>
    <row r="288" ht="15.75" customHeight="1" spans="1:26" x14ac:dyDescent="0.25">
      <c r="A288" s="201"/>
      <c r="B288" s="201"/>
      <c r="C288" s="684"/>
      <c r="D288" s="203"/>
      <c r="E288" s="203"/>
      <c r="F288" s="203"/>
      <c r="G288" s="203"/>
      <c r="H288" s="203"/>
      <c r="I288" s="203"/>
      <c r="J288" s="203"/>
      <c r="K288" s="203"/>
      <c r="L288" s="203"/>
      <c r="M288" s="203"/>
      <c r="N288" s="203"/>
      <c r="O288" s="201"/>
      <c r="P288" s="201"/>
      <c r="Q288" s="201"/>
      <c r="R288" s="201"/>
      <c r="S288" s="201"/>
      <c r="T288" s="201"/>
      <c r="U288" s="201"/>
      <c r="V288" s="201"/>
      <c r="W288" s="201"/>
      <c r="X288" s="201"/>
      <c r="Y288" s="201"/>
      <c r="Z288" s="201"/>
    </row>
    <row r="289" ht="15.75" customHeight="1" spans="1:26" x14ac:dyDescent="0.25">
      <c r="A289" s="201"/>
      <c r="B289" s="201"/>
      <c r="C289" s="684"/>
      <c r="D289" s="203"/>
      <c r="E289" s="203"/>
      <c r="F289" s="203"/>
      <c r="G289" s="203"/>
      <c r="H289" s="203"/>
      <c r="I289" s="203"/>
      <c r="J289" s="203"/>
      <c r="K289" s="203"/>
      <c r="L289" s="203"/>
      <c r="M289" s="203"/>
      <c r="N289" s="203"/>
      <c r="O289" s="201"/>
      <c r="P289" s="201"/>
      <c r="Q289" s="201"/>
      <c r="R289" s="201"/>
      <c r="S289" s="201"/>
      <c r="T289" s="201"/>
      <c r="U289" s="201"/>
      <c r="V289" s="201"/>
      <c r="W289" s="201"/>
      <c r="X289" s="201"/>
      <c r="Y289" s="201"/>
      <c r="Z289" s="201"/>
    </row>
    <row r="290" ht="15.75" customHeight="1" spans="1:26" x14ac:dyDescent="0.25">
      <c r="A290" s="201"/>
      <c r="B290" s="201"/>
      <c r="C290" s="684"/>
      <c r="D290" s="203"/>
      <c r="E290" s="203"/>
      <c r="F290" s="203"/>
      <c r="G290" s="203"/>
      <c r="H290" s="203"/>
      <c r="I290" s="203"/>
      <c r="J290" s="203"/>
      <c r="K290" s="203"/>
      <c r="L290" s="203"/>
      <c r="M290" s="203"/>
      <c r="N290" s="203"/>
      <c r="O290" s="201"/>
      <c r="P290" s="201"/>
      <c r="Q290" s="201"/>
      <c r="R290" s="201"/>
      <c r="S290" s="201"/>
      <c r="T290" s="201"/>
      <c r="U290" s="201"/>
      <c r="V290" s="201"/>
      <c r="W290" s="201"/>
      <c r="X290" s="201"/>
      <c r="Y290" s="201"/>
      <c r="Z290" s="201"/>
    </row>
    <row r="291" ht="15.75" customHeight="1" spans="1:26" x14ac:dyDescent="0.25">
      <c r="A291" s="201"/>
      <c r="B291" s="201"/>
      <c r="C291" s="684"/>
      <c r="D291" s="203"/>
      <c r="E291" s="203"/>
      <c r="F291" s="203"/>
      <c r="G291" s="203"/>
      <c r="H291" s="203"/>
      <c r="I291" s="203"/>
      <c r="J291" s="203"/>
      <c r="K291" s="203"/>
      <c r="L291" s="203"/>
      <c r="M291" s="203"/>
      <c r="N291" s="203"/>
      <c r="O291" s="201"/>
      <c r="P291" s="201"/>
      <c r="Q291" s="201"/>
      <c r="R291" s="201"/>
      <c r="S291" s="201"/>
      <c r="T291" s="201"/>
      <c r="U291" s="201"/>
      <c r="V291" s="201"/>
      <c r="W291" s="201"/>
      <c r="X291" s="201"/>
      <c r="Y291" s="201"/>
      <c r="Z291" s="201"/>
    </row>
    <row r="292" ht="15.75" customHeight="1" spans="1:26" x14ac:dyDescent="0.25">
      <c r="A292" s="201"/>
      <c r="B292" s="201"/>
      <c r="C292" s="684"/>
      <c r="D292" s="203"/>
      <c r="E292" s="203"/>
      <c r="F292" s="203"/>
      <c r="G292" s="203"/>
      <c r="H292" s="203"/>
      <c r="I292" s="203"/>
      <c r="J292" s="203"/>
      <c r="K292" s="203"/>
      <c r="L292" s="203"/>
      <c r="M292" s="203"/>
      <c r="N292" s="203"/>
      <c r="O292" s="201"/>
      <c r="P292" s="201"/>
      <c r="Q292" s="201"/>
      <c r="R292" s="201"/>
      <c r="S292" s="201"/>
      <c r="T292" s="201"/>
      <c r="U292" s="201"/>
      <c r="V292" s="201"/>
      <c r="W292" s="201"/>
      <c r="X292" s="201"/>
      <c r="Y292" s="201"/>
      <c r="Z292" s="201"/>
    </row>
    <row r="293" ht="15.75" customHeight="1" spans="1:26" x14ac:dyDescent="0.25">
      <c r="A293" s="201"/>
      <c r="B293" s="201"/>
      <c r="C293" s="684"/>
      <c r="D293" s="203"/>
      <c r="E293" s="203"/>
      <c r="F293" s="203"/>
      <c r="G293" s="203"/>
      <c r="H293" s="203"/>
      <c r="I293" s="203"/>
      <c r="J293" s="203"/>
      <c r="K293" s="203"/>
      <c r="L293" s="203"/>
      <c r="M293" s="203"/>
      <c r="N293" s="203"/>
      <c r="O293" s="201"/>
      <c r="P293" s="201"/>
      <c r="Q293" s="201"/>
      <c r="R293" s="201"/>
      <c r="S293" s="201"/>
      <c r="T293" s="201"/>
      <c r="U293" s="201"/>
      <c r="V293" s="201"/>
      <c r="W293" s="201"/>
      <c r="X293" s="201"/>
      <c r="Y293" s="201"/>
      <c r="Z293" s="201"/>
    </row>
    <row r="294" ht="15.75" customHeight="1" spans="1:26" x14ac:dyDescent="0.25">
      <c r="A294" s="201"/>
      <c r="B294" s="201"/>
      <c r="C294" s="684"/>
      <c r="D294" s="203"/>
      <c r="E294" s="203"/>
      <c r="F294" s="203"/>
      <c r="G294" s="203"/>
      <c r="H294" s="203"/>
      <c r="I294" s="203"/>
      <c r="J294" s="203"/>
      <c r="K294" s="203"/>
      <c r="L294" s="203"/>
      <c r="M294" s="203"/>
      <c r="N294" s="203"/>
      <c r="O294" s="201"/>
      <c r="P294" s="201"/>
      <c r="Q294" s="201"/>
      <c r="R294" s="201"/>
      <c r="S294" s="201"/>
      <c r="T294" s="201"/>
      <c r="U294" s="201"/>
      <c r="V294" s="201"/>
      <c r="W294" s="201"/>
      <c r="X294" s="201"/>
      <c r="Y294" s="201"/>
      <c r="Z294" s="201"/>
    </row>
    <row r="295" ht="15.75" customHeight="1" spans="1:26" x14ac:dyDescent="0.25">
      <c r="A295" s="201"/>
      <c r="B295" s="201"/>
      <c r="C295" s="684"/>
      <c r="D295" s="203"/>
      <c r="E295" s="203"/>
      <c r="F295" s="203"/>
      <c r="G295" s="203"/>
      <c r="H295" s="203"/>
      <c r="I295" s="203"/>
      <c r="J295" s="203"/>
      <c r="K295" s="203"/>
      <c r="L295" s="203"/>
      <c r="M295" s="203"/>
      <c r="N295" s="203"/>
      <c r="O295" s="201"/>
      <c r="P295" s="201"/>
      <c r="Q295" s="201"/>
      <c r="R295" s="201"/>
      <c r="S295" s="201"/>
      <c r="T295" s="201"/>
      <c r="U295" s="201"/>
      <c r="V295" s="201"/>
      <c r="W295" s="201"/>
      <c r="X295" s="201"/>
      <c r="Y295" s="201"/>
      <c r="Z295" s="201"/>
    </row>
    <row r="296" ht="15.75" customHeight="1" spans="1:26" x14ac:dyDescent="0.25">
      <c r="A296" s="201"/>
      <c r="B296" s="201"/>
      <c r="C296" s="684"/>
      <c r="D296" s="203"/>
      <c r="E296" s="203"/>
      <c r="F296" s="203"/>
      <c r="G296" s="203"/>
      <c r="H296" s="203"/>
      <c r="I296" s="203"/>
      <c r="J296" s="203"/>
      <c r="K296" s="203"/>
      <c r="L296" s="203"/>
      <c r="M296" s="203"/>
      <c r="N296" s="203"/>
      <c r="O296" s="201"/>
      <c r="P296" s="201"/>
      <c r="Q296" s="201"/>
      <c r="R296" s="201"/>
      <c r="S296" s="201"/>
      <c r="T296" s="201"/>
      <c r="U296" s="201"/>
      <c r="V296" s="201"/>
      <c r="W296" s="201"/>
      <c r="X296" s="201"/>
      <c r="Y296" s="201"/>
      <c r="Z296" s="201"/>
    </row>
    <row r="297" ht="15.75" customHeight="1" spans="1:26" x14ac:dyDescent="0.25">
      <c r="A297" s="201"/>
      <c r="B297" s="201"/>
      <c r="C297" s="684"/>
      <c r="D297" s="203"/>
      <c r="E297" s="203"/>
      <c r="F297" s="203"/>
      <c r="G297" s="203"/>
      <c r="H297" s="203"/>
      <c r="I297" s="203"/>
      <c r="J297" s="203"/>
      <c r="K297" s="203"/>
      <c r="L297" s="203"/>
      <c r="M297" s="203"/>
      <c r="N297" s="203"/>
      <c r="O297" s="201"/>
      <c r="P297" s="201"/>
      <c r="Q297" s="201"/>
      <c r="R297" s="201"/>
      <c r="S297" s="201"/>
      <c r="T297" s="201"/>
      <c r="U297" s="201"/>
      <c r="V297" s="201"/>
      <c r="W297" s="201"/>
      <c r="X297" s="201"/>
      <c r="Y297" s="201"/>
      <c r="Z297" s="201"/>
    </row>
    <row r="298" ht="15.75" customHeight="1" spans="1:26" x14ac:dyDescent="0.25">
      <c r="A298" s="201"/>
      <c r="B298" s="201"/>
      <c r="C298" s="684"/>
      <c r="D298" s="203"/>
      <c r="E298" s="203"/>
      <c r="F298" s="203"/>
      <c r="G298" s="203"/>
      <c r="H298" s="203"/>
      <c r="I298" s="203"/>
      <c r="J298" s="203"/>
      <c r="K298" s="203"/>
      <c r="L298" s="203"/>
      <c r="M298" s="203"/>
      <c r="N298" s="203"/>
      <c r="O298" s="201"/>
      <c r="P298" s="201"/>
      <c r="Q298" s="201"/>
      <c r="R298" s="201"/>
      <c r="S298" s="201"/>
      <c r="T298" s="201"/>
      <c r="U298" s="201"/>
      <c r="V298" s="201"/>
      <c r="W298" s="201"/>
      <c r="X298" s="201"/>
      <c r="Y298" s="201"/>
      <c r="Z298" s="201"/>
    </row>
    <row r="299" ht="15.75" customHeight="1" spans="1:26" x14ac:dyDescent="0.25">
      <c r="A299" s="201"/>
      <c r="B299" s="201"/>
      <c r="C299" s="684"/>
      <c r="D299" s="203"/>
      <c r="E299" s="203"/>
      <c r="F299" s="203"/>
      <c r="G299" s="203"/>
      <c r="H299" s="203"/>
      <c r="I299" s="203"/>
      <c r="J299" s="203"/>
      <c r="K299" s="203"/>
      <c r="L299" s="203"/>
      <c r="M299" s="203"/>
      <c r="N299" s="203"/>
      <c r="O299" s="201"/>
      <c r="P299" s="201"/>
      <c r="Q299" s="201"/>
      <c r="R299" s="201"/>
      <c r="S299" s="201"/>
      <c r="T299" s="201"/>
      <c r="U299" s="201"/>
      <c r="V299" s="201"/>
      <c r="W299" s="201"/>
      <c r="X299" s="201"/>
      <c r="Y299" s="201"/>
      <c r="Z299" s="201"/>
    </row>
    <row r="300" ht="15.75" customHeight="1" spans="1:26" x14ac:dyDescent="0.25">
      <c r="A300" s="201"/>
      <c r="B300" s="201"/>
      <c r="C300" s="684"/>
      <c r="D300" s="203"/>
      <c r="E300" s="203"/>
      <c r="F300" s="203"/>
      <c r="G300" s="203"/>
      <c r="H300" s="203"/>
      <c r="I300" s="203"/>
      <c r="J300" s="203"/>
      <c r="K300" s="203"/>
      <c r="L300" s="203"/>
      <c r="M300" s="203"/>
      <c r="N300" s="203"/>
      <c r="O300" s="201"/>
      <c r="P300" s="201"/>
      <c r="Q300" s="201"/>
      <c r="R300" s="201"/>
      <c r="S300" s="201"/>
      <c r="T300" s="201"/>
      <c r="U300" s="201"/>
      <c r="V300" s="201"/>
      <c r="W300" s="201"/>
      <c r="X300" s="201"/>
      <c r="Y300" s="201"/>
      <c r="Z300" s="201"/>
    </row>
    <row r="301" ht="15.75" customHeight="1" spans="1:26" x14ac:dyDescent="0.25">
      <c r="A301" s="201"/>
      <c r="B301" s="201"/>
      <c r="C301" s="684"/>
      <c r="D301" s="203"/>
      <c r="E301" s="203"/>
      <c r="F301" s="203"/>
      <c r="G301" s="203"/>
      <c r="H301" s="203"/>
      <c r="I301" s="203"/>
      <c r="J301" s="203"/>
      <c r="K301" s="203"/>
      <c r="L301" s="203"/>
      <c r="M301" s="203"/>
      <c r="N301" s="203"/>
      <c r="O301" s="201"/>
      <c r="P301" s="201"/>
      <c r="Q301" s="201"/>
      <c r="R301" s="201"/>
      <c r="S301" s="201"/>
      <c r="T301" s="201"/>
      <c r="U301" s="201"/>
      <c r="V301" s="201"/>
      <c r="W301" s="201"/>
      <c r="X301" s="201"/>
      <c r="Y301" s="201"/>
      <c r="Z301" s="201"/>
    </row>
    <row r="302" ht="15.75" customHeight="1" spans="1:26" x14ac:dyDescent="0.25">
      <c r="A302" s="201"/>
      <c r="B302" s="201"/>
      <c r="C302" s="684"/>
      <c r="D302" s="203"/>
      <c r="E302" s="203"/>
      <c r="F302" s="203"/>
      <c r="G302" s="203"/>
      <c r="H302" s="203"/>
      <c r="I302" s="203"/>
      <c r="J302" s="203"/>
      <c r="K302" s="203"/>
      <c r="L302" s="203"/>
      <c r="M302" s="203"/>
      <c r="N302" s="203"/>
      <c r="O302" s="201"/>
      <c r="P302" s="201"/>
      <c r="Q302" s="201"/>
      <c r="R302" s="201"/>
      <c r="S302" s="201"/>
      <c r="T302" s="201"/>
      <c r="U302" s="201"/>
      <c r="V302" s="201"/>
      <c r="W302" s="201"/>
      <c r="X302" s="201"/>
      <c r="Y302" s="201"/>
      <c r="Z302" s="201"/>
    </row>
    <row r="303" ht="15.75" customHeight="1" spans="1:26" x14ac:dyDescent="0.25">
      <c r="A303" s="201"/>
      <c r="B303" s="201"/>
      <c r="C303" s="684"/>
      <c r="D303" s="203"/>
      <c r="E303" s="203"/>
      <c r="F303" s="203"/>
      <c r="G303" s="203"/>
      <c r="H303" s="203"/>
      <c r="I303" s="203"/>
      <c r="J303" s="203"/>
      <c r="K303" s="203"/>
      <c r="L303" s="203"/>
      <c r="M303" s="203"/>
      <c r="N303" s="203"/>
      <c r="O303" s="201"/>
      <c r="P303" s="201"/>
      <c r="Q303" s="201"/>
      <c r="R303" s="201"/>
      <c r="S303" s="201"/>
      <c r="T303" s="201"/>
      <c r="U303" s="201"/>
      <c r="V303" s="201"/>
      <c r="W303" s="201"/>
      <c r="X303" s="201"/>
      <c r="Y303" s="201"/>
      <c r="Z303" s="201"/>
    </row>
    <row r="304" ht="15.75" customHeight="1" spans="1:26" x14ac:dyDescent="0.25">
      <c r="A304" s="201"/>
      <c r="B304" s="201"/>
      <c r="C304" s="684"/>
      <c r="D304" s="203"/>
      <c r="E304" s="203"/>
      <c r="F304" s="203"/>
      <c r="G304" s="203"/>
      <c r="H304" s="203"/>
      <c r="I304" s="203"/>
      <c r="J304" s="203"/>
      <c r="K304" s="203"/>
      <c r="L304" s="203"/>
      <c r="M304" s="203"/>
      <c r="N304" s="203"/>
      <c r="O304" s="201"/>
      <c r="P304" s="201"/>
      <c r="Q304" s="201"/>
      <c r="R304" s="201"/>
      <c r="S304" s="201"/>
      <c r="T304" s="201"/>
      <c r="U304" s="201"/>
      <c r="V304" s="201"/>
      <c r="W304" s="201"/>
      <c r="X304" s="201"/>
      <c r="Y304" s="201"/>
      <c r="Z304" s="201"/>
    </row>
    <row r="305" ht="15.75" customHeight="1" spans="1:26" x14ac:dyDescent="0.25">
      <c r="A305" s="201"/>
      <c r="B305" s="201"/>
      <c r="C305" s="684"/>
      <c r="D305" s="203"/>
      <c r="E305" s="203"/>
      <c r="F305" s="203"/>
      <c r="G305" s="203"/>
      <c r="H305" s="203"/>
      <c r="I305" s="203"/>
      <c r="J305" s="203"/>
      <c r="K305" s="203"/>
      <c r="L305" s="203"/>
      <c r="M305" s="203"/>
      <c r="N305" s="203"/>
      <c r="O305" s="201"/>
      <c r="P305" s="201"/>
      <c r="Q305" s="201"/>
      <c r="R305" s="201"/>
      <c r="S305" s="201"/>
      <c r="T305" s="201"/>
      <c r="U305" s="201"/>
      <c r="V305" s="201"/>
      <c r="W305" s="201"/>
      <c r="X305" s="201"/>
      <c r="Y305" s="201"/>
      <c r="Z305" s="201"/>
    </row>
    <row r="306" ht="15.75" customHeight="1" spans="1:26" x14ac:dyDescent="0.25">
      <c r="A306" s="201"/>
      <c r="B306" s="201"/>
      <c r="C306" s="684"/>
      <c r="D306" s="203"/>
      <c r="E306" s="203"/>
      <c r="F306" s="203"/>
      <c r="G306" s="203"/>
      <c r="H306" s="203"/>
      <c r="I306" s="203"/>
      <c r="J306" s="203"/>
      <c r="K306" s="203"/>
      <c r="L306" s="203"/>
      <c r="M306" s="203"/>
      <c r="N306" s="203"/>
      <c r="O306" s="201"/>
      <c r="P306" s="201"/>
      <c r="Q306" s="201"/>
      <c r="R306" s="201"/>
      <c r="S306" s="201"/>
      <c r="T306" s="201"/>
      <c r="U306" s="201"/>
      <c r="V306" s="201"/>
      <c r="W306" s="201"/>
      <c r="X306" s="201"/>
      <c r="Y306" s="201"/>
      <c r="Z306" s="201"/>
    </row>
    <row r="307" ht="15.75" customHeight="1" spans="1:26" x14ac:dyDescent="0.25">
      <c r="A307" s="201"/>
      <c r="B307" s="201"/>
      <c r="C307" s="684"/>
      <c r="D307" s="203"/>
      <c r="E307" s="203"/>
      <c r="F307" s="203"/>
      <c r="G307" s="203"/>
      <c r="H307" s="203"/>
      <c r="I307" s="203"/>
      <c r="J307" s="203"/>
      <c r="K307" s="203"/>
      <c r="L307" s="203"/>
      <c r="M307" s="203"/>
      <c r="N307" s="203"/>
      <c r="O307" s="201"/>
      <c r="P307" s="201"/>
      <c r="Q307" s="201"/>
      <c r="R307" s="201"/>
      <c r="S307" s="201"/>
      <c r="T307" s="201"/>
      <c r="U307" s="201"/>
      <c r="V307" s="201"/>
      <c r="W307" s="201"/>
      <c r="X307" s="201"/>
      <c r="Y307" s="201"/>
      <c r="Z307" s="201"/>
    </row>
    <row r="308" ht="15.75" customHeight="1" spans="1:26" x14ac:dyDescent="0.25">
      <c r="A308" s="201"/>
      <c r="B308" s="201"/>
      <c r="C308" s="684"/>
      <c r="D308" s="203"/>
      <c r="E308" s="203"/>
      <c r="F308" s="203"/>
      <c r="G308" s="203"/>
      <c r="H308" s="203"/>
      <c r="I308" s="203"/>
      <c r="J308" s="203"/>
      <c r="K308" s="203"/>
      <c r="L308" s="203"/>
      <c r="M308" s="203"/>
      <c r="N308" s="203"/>
      <c r="O308" s="201"/>
      <c r="P308" s="201"/>
      <c r="Q308" s="201"/>
      <c r="R308" s="201"/>
      <c r="S308" s="201"/>
      <c r="T308" s="201"/>
      <c r="U308" s="201"/>
      <c r="V308" s="201"/>
      <c r="W308" s="201"/>
      <c r="X308" s="201"/>
      <c r="Y308" s="201"/>
      <c r="Z308" s="201"/>
    </row>
    <row r="309" ht="15.75" customHeight="1" spans="1:26" x14ac:dyDescent="0.25">
      <c r="A309" s="201"/>
      <c r="B309" s="201"/>
      <c r="C309" s="684"/>
      <c r="D309" s="203"/>
      <c r="E309" s="203"/>
      <c r="F309" s="203"/>
      <c r="G309" s="203"/>
      <c r="H309" s="203"/>
      <c r="I309" s="203"/>
      <c r="J309" s="203"/>
      <c r="K309" s="203"/>
      <c r="L309" s="203"/>
      <c r="M309" s="203"/>
      <c r="N309" s="203"/>
      <c r="O309" s="201"/>
      <c r="P309" s="201"/>
      <c r="Q309" s="201"/>
      <c r="R309" s="201"/>
      <c r="S309" s="201"/>
      <c r="T309" s="201"/>
      <c r="U309" s="201"/>
      <c r="V309" s="201"/>
      <c r="W309" s="201"/>
      <c r="X309" s="201"/>
      <c r="Y309" s="201"/>
      <c r="Z309" s="201"/>
    </row>
    <row r="310" ht="15.75" customHeight="1" spans="1:26" x14ac:dyDescent="0.25">
      <c r="A310" s="201"/>
      <c r="B310" s="201"/>
      <c r="C310" s="684"/>
      <c r="D310" s="203"/>
      <c r="E310" s="203"/>
      <c r="F310" s="203"/>
      <c r="G310" s="203"/>
      <c r="H310" s="203"/>
      <c r="I310" s="203"/>
      <c r="J310" s="203"/>
      <c r="K310" s="203"/>
      <c r="L310" s="203"/>
      <c r="M310" s="203"/>
      <c r="N310" s="203"/>
      <c r="O310" s="201"/>
      <c r="P310" s="201"/>
      <c r="Q310" s="201"/>
      <c r="R310" s="201"/>
      <c r="S310" s="201"/>
      <c r="T310" s="201"/>
      <c r="U310" s="201"/>
      <c r="V310" s="201"/>
      <c r="W310" s="201"/>
      <c r="X310" s="201"/>
      <c r="Y310" s="201"/>
      <c r="Z310" s="201"/>
    </row>
    <row r="311" ht="15.75" customHeight="1" spans="1:26" x14ac:dyDescent="0.25">
      <c r="A311" s="201"/>
      <c r="B311" s="201"/>
      <c r="C311" s="684"/>
      <c r="D311" s="203"/>
      <c r="E311" s="203"/>
      <c r="F311" s="203"/>
      <c r="G311" s="203"/>
      <c r="H311" s="203"/>
      <c r="I311" s="203"/>
      <c r="J311" s="203"/>
      <c r="K311" s="203"/>
      <c r="L311" s="203"/>
      <c r="M311" s="203"/>
      <c r="N311" s="203"/>
      <c r="O311" s="201"/>
      <c r="P311" s="201"/>
      <c r="Q311" s="201"/>
      <c r="R311" s="201"/>
      <c r="S311" s="201"/>
      <c r="T311" s="201"/>
      <c r="U311" s="201"/>
      <c r="V311" s="201"/>
      <c r="W311" s="201"/>
      <c r="X311" s="201"/>
      <c r="Y311" s="201"/>
      <c r="Z311" s="201"/>
    </row>
    <row r="312" ht="15.75" customHeight="1" spans="1:26" x14ac:dyDescent="0.25">
      <c r="A312" s="201"/>
      <c r="B312" s="201"/>
      <c r="C312" s="684"/>
      <c r="D312" s="203"/>
      <c r="E312" s="203"/>
      <c r="F312" s="203"/>
      <c r="G312" s="203"/>
      <c r="H312" s="203"/>
      <c r="I312" s="203"/>
      <c r="J312" s="203"/>
      <c r="K312" s="203"/>
      <c r="L312" s="203"/>
      <c r="M312" s="203"/>
      <c r="N312" s="203"/>
      <c r="O312" s="201"/>
      <c r="P312" s="201"/>
      <c r="Q312" s="201"/>
      <c r="R312" s="201"/>
      <c r="S312" s="201"/>
      <c r="T312" s="201"/>
      <c r="U312" s="201"/>
      <c r="V312" s="201"/>
      <c r="W312" s="201"/>
      <c r="X312" s="201"/>
      <c r="Y312" s="201"/>
      <c r="Z312" s="201"/>
    </row>
    <row r="313" ht="15.75" customHeight="1" spans="1:26" x14ac:dyDescent="0.25">
      <c r="A313" s="201"/>
      <c r="B313" s="201"/>
      <c r="C313" s="684"/>
      <c r="D313" s="203"/>
      <c r="E313" s="203"/>
      <c r="F313" s="203"/>
      <c r="G313" s="203"/>
      <c r="H313" s="203"/>
      <c r="I313" s="203"/>
      <c r="J313" s="203"/>
      <c r="K313" s="203"/>
      <c r="L313" s="203"/>
      <c r="M313" s="203"/>
      <c r="N313" s="203"/>
      <c r="O313" s="201"/>
      <c r="P313" s="201"/>
      <c r="Q313" s="201"/>
      <c r="R313" s="201"/>
      <c r="S313" s="201"/>
      <c r="T313" s="201"/>
      <c r="U313" s="201"/>
      <c r="V313" s="201"/>
      <c r="W313" s="201"/>
      <c r="X313" s="201"/>
      <c r="Y313" s="201"/>
      <c r="Z313" s="201"/>
    </row>
    <row r="314" ht="15.75" customHeight="1" spans="1:26" x14ac:dyDescent="0.25">
      <c r="A314" s="201"/>
      <c r="B314" s="201"/>
      <c r="C314" s="684"/>
      <c r="D314" s="203"/>
      <c r="E314" s="203"/>
      <c r="F314" s="203"/>
      <c r="G314" s="203"/>
      <c r="H314" s="203"/>
      <c r="I314" s="203"/>
      <c r="J314" s="203"/>
      <c r="K314" s="203"/>
      <c r="L314" s="203"/>
      <c r="M314" s="203"/>
      <c r="N314" s="203"/>
      <c r="O314" s="201"/>
      <c r="P314" s="201"/>
      <c r="Q314" s="201"/>
      <c r="R314" s="201"/>
      <c r="S314" s="201"/>
      <c r="T314" s="201"/>
      <c r="U314" s="201"/>
      <c r="V314" s="201"/>
      <c r="W314" s="201"/>
      <c r="X314" s="201"/>
      <c r="Y314" s="201"/>
      <c r="Z314" s="201"/>
    </row>
    <row r="315" ht="15.75" customHeight="1" spans="1:26" x14ac:dyDescent="0.25">
      <c r="A315" s="201"/>
      <c r="B315" s="201"/>
      <c r="C315" s="684"/>
      <c r="D315" s="203"/>
      <c r="E315" s="203"/>
      <c r="F315" s="203"/>
      <c r="G315" s="203"/>
      <c r="H315" s="203"/>
      <c r="I315" s="203"/>
      <c r="J315" s="203"/>
      <c r="K315" s="203"/>
      <c r="L315" s="203"/>
      <c r="M315" s="203"/>
      <c r="N315" s="203"/>
      <c r="O315" s="201"/>
      <c r="P315" s="201"/>
      <c r="Q315" s="201"/>
      <c r="R315" s="201"/>
      <c r="S315" s="201"/>
      <c r="T315" s="201"/>
      <c r="U315" s="201"/>
      <c r="V315" s="201"/>
      <c r="W315" s="201"/>
      <c r="X315" s="201"/>
      <c r="Y315" s="201"/>
      <c r="Z315" s="201"/>
    </row>
    <row r="316" ht="15.75" customHeight="1" spans="1:26" x14ac:dyDescent="0.25">
      <c r="A316" s="201"/>
      <c r="B316" s="201"/>
      <c r="C316" s="684"/>
      <c r="D316" s="203"/>
      <c r="E316" s="203"/>
      <c r="F316" s="203"/>
      <c r="G316" s="203"/>
      <c r="H316" s="203"/>
      <c r="I316" s="203"/>
      <c r="J316" s="203"/>
      <c r="K316" s="203"/>
      <c r="L316" s="203"/>
      <c r="M316" s="203"/>
      <c r="N316" s="203"/>
      <c r="O316" s="201"/>
      <c r="P316" s="201"/>
      <c r="Q316" s="201"/>
      <c r="R316" s="201"/>
      <c r="S316" s="201"/>
      <c r="T316" s="201"/>
      <c r="U316" s="201"/>
      <c r="V316" s="201"/>
      <c r="W316" s="201"/>
      <c r="X316" s="201"/>
      <c r="Y316" s="201"/>
      <c r="Z316" s="201"/>
    </row>
    <row r="317" ht="15.75" customHeight="1" spans="1:26" x14ac:dyDescent="0.25">
      <c r="A317" s="201"/>
      <c r="B317" s="201"/>
      <c r="C317" s="684"/>
      <c r="D317" s="203"/>
      <c r="E317" s="203"/>
      <c r="F317" s="203"/>
      <c r="G317" s="203"/>
      <c r="H317" s="203"/>
      <c r="I317" s="203"/>
      <c r="J317" s="203"/>
      <c r="K317" s="203"/>
      <c r="L317" s="203"/>
      <c r="M317" s="203"/>
      <c r="N317" s="203"/>
      <c r="O317" s="201"/>
      <c r="P317" s="201"/>
      <c r="Q317" s="201"/>
      <c r="R317" s="201"/>
      <c r="S317" s="201"/>
      <c r="T317" s="201"/>
      <c r="U317" s="201"/>
      <c r="V317" s="201"/>
      <c r="W317" s="201"/>
      <c r="X317" s="201"/>
      <c r="Y317" s="201"/>
      <c r="Z317" s="201"/>
    </row>
    <row r="318" ht="15.75" customHeight="1" spans="1:26" x14ac:dyDescent="0.25">
      <c r="A318" s="201"/>
      <c r="B318" s="201"/>
      <c r="C318" s="684"/>
      <c r="D318" s="203"/>
      <c r="E318" s="203"/>
      <c r="F318" s="203"/>
      <c r="G318" s="203"/>
      <c r="H318" s="203"/>
      <c r="I318" s="203"/>
      <c r="J318" s="203"/>
      <c r="K318" s="203"/>
      <c r="L318" s="203"/>
      <c r="M318" s="203"/>
      <c r="N318" s="203"/>
      <c r="O318" s="201"/>
      <c r="P318" s="201"/>
      <c r="Q318" s="201"/>
      <c r="R318" s="201"/>
      <c r="S318" s="201"/>
      <c r="T318" s="201"/>
      <c r="U318" s="201"/>
      <c r="V318" s="201"/>
      <c r="W318" s="201"/>
      <c r="X318" s="201"/>
      <c r="Y318" s="201"/>
      <c r="Z318" s="201"/>
    </row>
    <row r="319" ht="15.75" customHeight="1" spans="1:26" x14ac:dyDescent="0.25">
      <c r="A319" s="201"/>
      <c r="B319" s="201"/>
      <c r="C319" s="684"/>
      <c r="D319" s="203"/>
      <c r="E319" s="203"/>
      <c r="F319" s="203"/>
      <c r="G319" s="203"/>
      <c r="H319" s="203"/>
      <c r="I319" s="203"/>
      <c r="J319" s="203"/>
      <c r="K319" s="203"/>
      <c r="L319" s="203"/>
      <c r="M319" s="203"/>
      <c r="N319" s="203"/>
      <c r="O319" s="201"/>
      <c r="P319" s="201"/>
      <c r="Q319" s="201"/>
      <c r="R319" s="201"/>
      <c r="S319" s="201"/>
      <c r="T319" s="201"/>
      <c r="U319" s="201"/>
      <c r="V319" s="201"/>
      <c r="W319" s="201"/>
      <c r="X319" s="201"/>
      <c r="Y319" s="201"/>
      <c r="Z319" s="201"/>
    </row>
    <row r="320" ht="15.75" customHeight="1" spans="1:26" x14ac:dyDescent="0.25">
      <c r="A320" s="201"/>
      <c r="B320" s="201"/>
      <c r="C320" s="684"/>
      <c r="D320" s="203"/>
      <c r="E320" s="203"/>
      <c r="F320" s="203"/>
      <c r="G320" s="203"/>
      <c r="H320" s="203"/>
      <c r="I320" s="203"/>
      <c r="J320" s="203"/>
      <c r="K320" s="203"/>
      <c r="L320" s="203"/>
      <c r="M320" s="203"/>
      <c r="N320" s="203"/>
      <c r="O320" s="201"/>
      <c r="P320" s="201"/>
      <c r="Q320" s="201"/>
      <c r="R320" s="201"/>
      <c r="S320" s="201"/>
      <c r="T320" s="201"/>
      <c r="U320" s="201"/>
      <c r="V320" s="201"/>
      <c r="W320" s="201"/>
      <c r="X320" s="201"/>
      <c r="Y320" s="201"/>
      <c r="Z320" s="201"/>
    </row>
    <row r="321" ht="15.75" customHeight="1" spans="1:26" x14ac:dyDescent="0.25">
      <c r="A321" s="201"/>
      <c r="B321" s="201"/>
      <c r="C321" s="684"/>
      <c r="D321" s="203"/>
      <c r="E321" s="203"/>
      <c r="F321" s="203"/>
      <c r="G321" s="203"/>
      <c r="H321" s="203"/>
      <c r="I321" s="203"/>
      <c r="J321" s="203"/>
      <c r="K321" s="203"/>
      <c r="L321" s="203"/>
      <c r="M321" s="203"/>
      <c r="N321" s="203"/>
      <c r="O321" s="201"/>
      <c r="P321" s="201"/>
      <c r="Q321" s="201"/>
      <c r="R321" s="201"/>
      <c r="S321" s="201"/>
      <c r="T321" s="201"/>
      <c r="U321" s="201"/>
      <c r="V321" s="201"/>
      <c r="W321" s="201"/>
      <c r="X321" s="201"/>
      <c r="Y321" s="201"/>
      <c r="Z321" s="201"/>
    </row>
    <row r="322" ht="15.75" customHeight="1" spans="1:26" x14ac:dyDescent="0.25">
      <c r="A322" s="201"/>
      <c r="B322" s="201"/>
      <c r="C322" s="684"/>
      <c r="D322" s="203"/>
      <c r="E322" s="203"/>
      <c r="F322" s="203"/>
      <c r="G322" s="203"/>
      <c r="H322" s="203"/>
      <c r="I322" s="203"/>
      <c r="J322" s="203"/>
      <c r="K322" s="203"/>
      <c r="L322" s="203"/>
      <c r="M322" s="203"/>
      <c r="N322" s="203"/>
      <c r="O322" s="201"/>
      <c r="P322" s="201"/>
      <c r="Q322" s="201"/>
      <c r="R322" s="201"/>
      <c r="S322" s="201"/>
      <c r="T322" s="201"/>
      <c r="U322" s="201"/>
      <c r="V322" s="201"/>
      <c r="W322" s="201"/>
      <c r="X322" s="201"/>
      <c r="Y322" s="201"/>
      <c r="Z322" s="201"/>
    </row>
    <row r="323" ht="15.75" customHeight="1" spans="1:26" x14ac:dyDescent="0.25">
      <c r="A323" s="201"/>
      <c r="B323" s="201"/>
      <c r="C323" s="684"/>
      <c r="D323" s="203"/>
      <c r="E323" s="203"/>
      <c r="F323" s="203"/>
      <c r="G323" s="203"/>
      <c r="H323" s="203"/>
      <c r="I323" s="203"/>
      <c r="J323" s="203"/>
      <c r="K323" s="203"/>
      <c r="L323" s="203"/>
      <c r="M323" s="203"/>
      <c r="N323" s="203"/>
      <c r="O323" s="201"/>
      <c r="P323" s="201"/>
      <c r="Q323" s="201"/>
      <c r="R323" s="201"/>
      <c r="S323" s="201"/>
      <c r="T323" s="201"/>
      <c r="U323" s="201"/>
      <c r="V323" s="201"/>
      <c r="W323" s="201"/>
      <c r="X323" s="201"/>
      <c r="Y323" s="201"/>
      <c r="Z323" s="201"/>
    </row>
    <row r="324" ht="15.75" customHeight="1" spans="1:26" x14ac:dyDescent="0.25">
      <c r="A324" s="201"/>
      <c r="B324" s="201"/>
      <c r="C324" s="684"/>
      <c r="D324" s="203"/>
      <c r="E324" s="203"/>
      <c r="F324" s="203"/>
      <c r="G324" s="203"/>
      <c r="H324" s="203"/>
      <c r="I324" s="203"/>
      <c r="J324" s="203"/>
      <c r="K324" s="203"/>
      <c r="L324" s="203"/>
      <c r="M324" s="203"/>
      <c r="N324" s="203"/>
      <c r="O324" s="201"/>
      <c r="P324" s="201"/>
      <c r="Q324" s="201"/>
      <c r="R324" s="201"/>
      <c r="S324" s="201"/>
      <c r="T324" s="201"/>
      <c r="U324" s="201"/>
      <c r="V324" s="201"/>
      <c r="W324" s="201"/>
      <c r="X324" s="201"/>
      <c r="Y324" s="201"/>
      <c r="Z324" s="201"/>
    </row>
    <row r="325" ht="15.75" customHeight="1" spans="1:26" x14ac:dyDescent="0.25">
      <c r="A325" s="201"/>
      <c r="B325" s="201"/>
      <c r="C325" s="684"/>
      <c r="D325" s="203"/>
      <c r="E325" s="203"/>
      <c r="F325" s="203"/>
      <c r="G325" s="203"/>
      <c r="H325" s="203"/>
      <c r="I325" s="203"/>
      <c r="J325" s="203"/>
      <c r="K325" s="203"/>
      <c r="L325" s="203"/>
      <c r="M325" s="203"/>
      <c r="N325" s="203"/>
      <c r="O325" s="201"/>
      <c r="P325" s="201"/>
      <c r="Q325" s="201"/>
      <c r="R325" s="201"/>
      <c r="S325" s="201"/>
      <c r="T325" s="201"/>
      <c r="U325" s="201"/>
      <c r="V325" s="201"/>
      <c r="W325" s="201"/>
      <c r="X325" s="201"/>
      <c r="Y325" s="201"/>
      <c r="Z325" s="201"/>
    </row>
    <row r="326" ht="15.75" customHeight="1" spans="1:26" x14ac:dyDescent="0.25">
      <c r="A326" s="201"/>
      <c r="B326" s="201"/>
      <c r="C326" s="684"/>
      <c r="D326" s="203"/>
      <c r="E326" s="203"/>
      <c r="F326" s="203"/>
      <c r="G326" s="203"/>
      <c r="H326" s="203"/>
      <c r="I326" s="203"/>
      <c r="J326" s="203"/>
      <c r="K326" s="203"/>
      <c r="L326" s="203"/>
      <c r="M326" s="203"/>
      <c r="N326" s="203"/>
      <c r="O326" s="201"/>
      <c r="P326" s="201"/>
      <c r="Q326" s="201"/>
      <c r="R326" s="201"/>
      <c r="S326" s="201"/>
      <c r="T326" s="201"/>
      <c r="U326" s="201"/>
      <c r="V326" s="201"/>
      <c r="W326" s="201"/>
      <c r="X326" s="201"/>
      <c r="Y326" s="201"/>
      <c r="Z326" s="201"/>
    </row>
    <row r="327" ht="15.75" customHeight="1" spans="1:26" x14ac:dyDescent="0.25">
      <c r="A327" s="201"/>
      <c r="B327" s="201"/>
      <c r="C327" s="684"/>
      <c r="D327" s="203"/>
      <c r="E327" s="203"/>
      <c r="F327" s="203"/>
      <c r="G327" s="203"/>
      <c r="H327" s="203"/>
      <c r="I327" s="203"/>
      <c r="J327" s="203"/>
      <c r="K327" s="203"/>
      <c r="L327" s="203"/>
      <c r="M327" s="203"/>
      <c r="N327" s="203"/>
      <c r="O327" s="201"/>
      <c r="P327" s="201"/>
      <c r="Q327" s="201"/>
      <c r="R327" s="201"/>
      <c r="S327" s="201"/>
      <c r="T327" s="201"/>
      <c r="U327" s="201"/>
      <c r="V327" s="201"/>
      <c r="W327" s="201"/>
      <c r="X327" s="201"/>
      <c r="Y327" s="201"/>
      <c r="Z327" s="201"/>
    </row>
    <row r="328" ht="15.75" customHeight="1" spans="1:26" x14ac:dyDescent="0.25">
      <c r="A328" s="201"/>
      <c r="B328" s="201"/>
      <c r="C328" s="684"/>
      <c r="D328" s="203"/>
      <c r="E328" s="203"/>
      <c r="F328" s="203"/>
      <c r="G328" s="203"/>
      <c r="H328" s="203"/>
      <c r="I328" s="203"/>
      <c r="J328" s="203"/>
      <c r="K328" s="203"/>
      <c r="L328" s="203"/>
      <c r="M328" s="203"/>
      <c r="N328" s="203"/>
      <c r="O328" s="201"/>
      <c r="P328" s="201"/>
      <c r="Q328" s="201"/>
      <c r="R328" s="201"/>
      <c r="S328" s="201"/>
      <c r="T328" s="201"/>
      <c r="U328" s="201"/>
      <c r="V328" s="201"/>
      <c r="W328" s="201"/>
      <c r="X328" s="201"/>
      <c r="Y328" s="201"/>
      <c r="Z328" s="201"/>
    </row>
    <row r="329" ht="15.75" customHeight="1" spans="1:26" x14ac:dyDescent="0.25">
      <c r="A329" s="201"/>
      <c r="B329" s="201"/>
      <c r="C329" s="684"/>
      <c r="D329" s="203"/>
      <c r="E329" s="203"/>
      <c r="F329" s="203"/>
      <c r="G329" s="203"/>
      <c r="H329" s="203"/>
      <c r="I329" s="203"/>
      <c r="J329" s="203"/>
      <c r="K329" s="203"/>
      <c r="L329" s="203"/>
      <c r="M329" s="203"/>
      <c r="N329" s="203"/>
      <c r="O329" s="201"/>
      <c r="P329" s="201"/>
      <c r="Q329" s="201"/>
      <c r="R329" s="201"/>
      <c r="S329" s="201"/>
      <c r="T329" s="201"/>
      <c r="U329" s="201"/>
      <c r="V329" s="201"/>
      <c r="W329" s="201"/>
      <c r="X329" s="201"/>
      <c r="Y329" s="201"/>
      <c r="Z329" s="201"/>
    </row>
    <row r="330" ht="15.75" customHeight="1" spans="1:26" x14ac:dyDescent="0.25">
      <c r="A330" s="201"/>
      <c r="B330" s="201"/>
      <c r="C330" s="684"/>
      <c r="D330" s="203"/>
      <c r="E330" s="203"/>
      <c r="F330" s="203"/>
      <c r="G330" s="203"/>
      <c r="H330" s="203"/>
      <c r="I330" s="203"/>
      <c r="J330" s="203"/>
      <c r="K330" s="203"/>
      <c r="L330" s="203"/>
      <c r="M330" s="203"/>
      <c r="N330" s="203"/>
      <c r="O330" s="201"/>
      <c r="P330" s="201"/>
      <c r="Q330" s="201"/>
      <c r="R330" s="201"/>
      <c r="S330" s="201"/>
      <c r="T330" s="201"/>
      <c r="U330" s="201"/>
      <c r="V330" s="201"/>
      <c r="W330" s="201"/>
      <c r="X330" s="201"/>
      <c r="Y330" s="201"/>
      <c r="Z330" s="201"/>
    </row>
    <row r="331" ht="15.75" customHeight="1" spans="1:26" x14ac:dyDescent="0.25">
      <c r="A331" s="201"/>
      <c r="B331" s="201"/>
      <c r="C331" s="684"/>
      <c r="D331" s="203"/>
      <c r="E331" s="203"/>
      <c r="F331" s="203"/>
      <c r="G331" s="203"/>
      <c r="H331" s="203"/>
      <c r="I331" s="203"/>
      <c r="J331" s="203"/>
      <c r="K331" s="203"/>
      <c r="L331" s="203"/>
      <c r="M331" s="203"/>
      <c r="N331" s="203"/>
      <c r="O331" s="201"/>
      <c r="P331" s="201"/>
      <c r="Q331" s="201"/>
      <c r="R331" s="201"/>
      <c r="S331" s="201"/>
      <c r="T331" s="201"/>
      <c r="U331" s="201"/>
      <c r="V331" s="201"/>
      <c r="W331" s="201"/>
      <c r="X331" s="201"/>
      <c r="Y331" s="201"/>
      <c r="Z331" s="201"/>
    </row>
    <row r="332" ht="15.75" customHeight="1" spans="1:26" x14ac:dyDescent="0.25">
      <c r="A332" s="201"/>
      <c r="B332" s="201"/>
      <c r="C332" s="684"/>
      <c r="D332" s="203"/>
      <c r="E332" s="203"/>
      <c r="F332" s="203"/>
      <c r="G332" s="203"/>
      <c r="H332" s="203"/>
      <c r="I332" s="203"/>
      <c r="J332" s="203"/>
      <c r="K332" s="203"/>
      <c r="L332" s="203"/>
      <c r="M332" s="203"/>
      <c r="N332" s="203"/>
      <c r="O332" s="201"/>
      <c r="P332" s="201"/>
      <c r="Q332" s="201"/>
      <c r="R332" s="201"/>
      <c r="S332" s="201"/>
      <c r="T332" s="201"/>
      <c r="U332" s="201"/>
      <c r="V332" s="201"/>
      <c r="W332" s="201"/>
      <c r="X332" s="201"/>
      <c r="Y332" s="201"/>
      <c r="Z332" s="201"/>
    </row>
    <row r="333" ht="15.75" customHeight="1" spans="1:26" x14ac:dyDescent="0.25">
      <c r="A333" s="201"/>
      <c r="B333" s="201"/>
      <c r="C333" s="684"/>
      <c r="D333" s="203"/>
      <c r="E333" s="203"/>
      <c r="F333" s="203"/>
      <c r="G333" s="203"/>
      <c r="H333" s="203"/>
      <c r="I333" s="203"/>
      <c r="J333" s="203"/>
      <c r="K333" s="203"/>
      <c r="L333" s="203"/>
      <c r="M333" s="203"/>
      <c r="N333" s="203"/>
      <c r="O333" s="201"/>
      <c r="P333" s="201"/>
      <c r="Q333" s="201"/>
      <c r="R333" s="201"/>
      <c r="S333" s="201"/>
      <c r="T333" s="201"/>
      <c r="U333" s="201"/>
      <c r="V333" s="201"/>
      <c r="W333" s="201"/>
      <c r="X333" s="201"/>
      <c r="Y333" s="201"/>
      <c r="Z333" s="201"/>
    </row>
    <row r="334" ht="15.75" customHeight="1" spans="1:26" x14ac:dyDescent="0.25">
      <c r="A334" s="201"/>
      <c r="B334" s="201"/>
      <c r="C334" s="684"/>
      <c r="D334" s="203"/>
      <c r="E334" s="203"/>
      <c r="F334" s="203"/>
      <c r="G334" s="203"/>
      <c r="H334" s="203"/>
      <c r="I334" s="203"/>
      <c r="J334" s="203"/>
      <c r="K334" s="203"/>
      <c r="L334" s="203"/>
      <c r="M334" s="203"/>
      <c r="N334" s="203"/>
      <c r="O334" s="201"/>
      <c r="P334" s="201"/>
      <c r="Q334" s="201"/>
      <c r="R334" s="201"/>
      <c r="S334" s="201"/>
      <c r="T334" s="201"/>
      <c r="U334" s="201"/>
      <c r="V334" s="201"/>
      <c r="W334" s="201"/>
      <c r="X334" s="201"/>
      <c r="Y334" s="201"/>
      <c r="Z334" s="201"/>
    </row>
    <row r="335" ht="15.75" customHeight="1" spans="1:26" x14ac:dyDescent="0.25">
      <c r="A335" s="201"/>
      <c r="B335" s="201"/>
      <c r="C335" s="684"/>
      <c r="D335" s="203"/>
      <c r="E335" s="203"/>
      <c r="F335" s="203"/>
      <c r="G335" s="203"/>
      <c r="H335" s="203"/>
      <c r="I335" s="203"/>
      <c r="J335" s="203"/>
      <c r="K335" s="203"/>
      <c r="L335" s="203"/>
      <c r="M335" s="203"/>
      <c r="N335" s="203"/>
      <c r="O335" s="201"/>
      <c r="P335" s="201"/>
      <c r="Q335" s="201"/>
      <c r="R335" s="201"/>
      <c r="S335" s="201"/>
      <c r="T335" s="201"/>
      <c r="U335" s="201"/>
      <c r="V335" s="201"/>
      <c r="W335" s="201"/>
      <c r="X335" s="201"/>
      <c r="Y335" s="201"/>
      <c r="Z335" s="201"/>
    </row>
    <row r="336" ht="15.75" customHeight="1" spans="1:26" x14ac:dyDescent="0.25">
      <c r="A336" s="201"/>
      <c r="B336" s="201"/>
      <c r="C336" s="684"/>
      <c r="D336" s="203"/>
      <c r="E336" s="203"/>
      <c r="F336" s="203"/>
      <c r="G336" s="203"/>
      <c r="H336" s="203"/>
      <c r="I336" s="203"/>
      <c r="J336" s="203"/>
      <c r="K336" s="203"/>
      <c r="L336" s="203"/>
      <c r="M336" s="203"/>
      <c r="N336" s="203"/>
      <c r="O336" s="201"/>
      <c r="P336" s="201"/>
      <c r="Q336" s="201"/>
      <c r="R336" s="201"/>
      <c r="S336" s="201"/>
      <c r="T336" s="201"/>
      <c r="U336" s="201"/>
      <c r="V336" s="201"/>
      <c r="W336" s="201"/>
      <c r="X336" s="201"/>
      <c r="Y336" s="201"/>
      <c r="Z336" s="201"/>
    </row>
    <row r="337" ht="15.75" customHeight="1" spans="1:26" x14ac:dyDescent="0.25">
      <c r="A337" s="201"/>
      <c r="B337" s="201"/>
      <c r="C337" s="684"/>
      <c r="D337" s="203"/>
      <c r="E337" s="203"/>
      <c r="F337" s="203"/>
      <c r="G337" s="203"/>
      <c r="H337" s="203"/>
      <c r="I337" s="203"/>
      <c r="J337" s="203"/>
      <c r="K337" s="203"/>
      <c r="L337" s="203"/>
      <c r="M337" s="203"/>
      <c r="N337" s="203"/>
      <c r="O337" s="201"/>
      <c r="P337" s="201"/>
      <c r="Q337" s="201"/>
      <c r="R337" s="201"/>
      <c r="S337" s="201"/>
      <c r="T337" s="201"/>
      <c r="U337" s="201"/>
      <c r="V337" s="201"/>
      <c r="W337" s="201"/>
      <c r="X337" s="201"/>
      <c r="Y337" s="201"/>
      <c r="Z337" s="201"/>
    </row>
    <row r="338" ht="15.75" customHeight="1" spans="1:26" x14ac:dyDescent="0.25">
      <c r="A338" s="201"/>
      <c r="B338" s="201"/>
      <c r="C338" s="684"/>
      <c r="D338" s="203"/>
      <c r="E338" s="203"/>
      <c r="F338" s="203"/>
      <c r="G338" s="203"/>
      <c r="H338" s="203"/>
      <c r="I338" s="203"/>
      <c r="J338" s="203"/>
      <c r="K338" s="203"/>
      <c r="L338" s="203"/>
      <c r="M338" s="203"/>
      <c r="N338" s="203"/>
      <c r="O338" s="201"/>
      <c r="P338" s="201"/>
      <c r="Q338" s="201"/>
      <c r="R338" s="201"/>
      <c r="S338" s="201"/>
      <c r="T338" s="201"/>
      <c r="U338" s="201"/>
      <c r="V338" s="201"/>
      <c r="W338" s="201"/>
      <c r="X338" s="201"/>
      <c r="Y338" s="201"/>
      <c r="Z338" s="201"/>
    </row>
    <row r="339" ht="15.75" customHeight="1" spans="1:26" x14ac:dyDescent="0.25">
      <c r="A339" s="201"/>
      <c r="B339" s="201"/>
      <c r="C339" s="684"/>
      <c r="D339" s="203"/>
      <c r="E339" s="203"/>
      <c r="F339" s="203"/>
      <c r="G339" s="203"/>
      <c r="H339" s="203"/>
      <c r="I339" s="203"/>
      <c r="J339" s="203"/>
      <c r="K339" s="203"/>
      <c r="L339" s="203"/>
      <c r="M339" s="203"/>
      <c r="N339" s="203"/>
      <c r="O339" s="201"/>
      <c r="P339" s="201"/>
      <c r="Q339" s="201"/>
      <c r="R339" s="201"/>
      <c r="S339" s="201"/>
      <c r="T339" s="201"/>
      <c r="U339" s="201"/>
      <c r="V339" s="201"/>
      <c r="W339" s="201"/>
      <c r="X339" s="201"/>
      <c r="Y339" s="201"/>
      <c r="Z339" s="201"/>
    </row>
    <row r="340" ht="15.75" customHeight="1" spans="1:26" x14ac:dyDescent="0.25">
      <c r="A340" s="201"/>
      <c r="B340" s="201"/>
      <c r="C340" s="684"/>
      <c r="D340" s="203"/>
      <c r="E340" s="203"/>
      <c r="F340" s="203"/>
      <c r="G340" s="203"/>
      <c r="H340" s="203"/>
      <c r="I340" s="203"/>
      <c r="J340" s="203"/>
      <c r="K340" s="203"/>
      <c r="L340" s="203"/>
      <c r="M340" s="203"/>
      <c r="N340" s="203"/>
      <c r="O340" s="201"/>
      <c r="P340" s="201"/>
      <c r="Q340" s="201"/>
      <c r="R340" s="201"/>
      <c r="S340" s="201"/>
      <c r="T340" s="201"/>
      <c r="U340" s="201"/>
      <c r="V340" s="201"/>
      <c r="W340" s="201"/>
      <c r="X340" s="201"/>
      <c r="Y340" s="201"/>
      <c r="Z340" s="201"/>
    </row>
    <row r="341" ht="15.75" customHeight="1" spans="1:26" x14ac:dyDescent="0.25">
      <c r="A341" s="201"/>
      <c r="B341" s="201"/>
      <c r="C341" s="684"/>
      <c r="D341" s="203"/>
      <c r="E341" s="203"/>
      <c r="F341" s="203"/>
      <c r="G341" s="203"/>
      <c r="H341" s="203"/>
      <c r="I341" s="203"/>
      <c r="J341" s="203"/>
      <c r="K341" s="203"/>
      <c r="L341" s="203"/>
      <c r="M341" s="203"/>
      <c r="N341" s="203"/>
      <c r="O341" s="201"/>
      <c r="P341" s="201"/>
      <c r="Q341" s="201"/>
      <c r="R341" s="201"/>
      <c r="S341" s="201"/>
      <c r="T341" s="201"/>
      <c r="U341" s="201"/>
      <c r="V341" s="201"/>
      <c r="W341" s="201"/>
      <c r="X341" s="201"/>
      <c r="Y341" s="201"/>
      <c r="Z341" s="201"/>
    </row>
    <row r="342" ht="15.75" customHeight="1" spans="1:26" x14ac:dyDescent="0.25">
      <c r="A342" s="201"/>
      <c r="B342" s="201"/>
      <c r="C342" s="684"/>
      <c r="D342" s="203"/>
      <c r="E342" s="203"/>
      <c r="F342" s="203"/>
      <c r="G342" s="203"/>
      <c r="H342" s="203"/>
      <c r="I342" s="203"/>
      <c r="J342" s="203"/>
      <c r="K342" s="203"/>
      <c r="L342" s="203"/>
      <c r="M342" s="203"/>
      <c r="N342" s="203"/>
      <c r="O342" s="201"/>
      <c r="P342" s="201"/>
      <c r="Q342" s="201"/>
      <c r="R342" s="201"/>
      <c r="S342" s="201"/>
      <c r="T342" s="201"/>
      <c r="U342" s="201"/>
      <c r="V342" s="201"/>
      <c r="W342" s="201"/>
      <c r="X342" s="201"/>
      <c r="Y342" s="201"/>
      <c r="Z342" s="201"/>
    </row>
    <row r="343" ht="15.75" customHeight="1" spans="1:26" x14ac:dyDescent="0.25">
      <c r="A343" s="201"/>
      <c r="B343" s="201"/>
      <c r="C343" s="684"/>
      <c r="D343" s="203"/>
      <c r="E343" s="203"/>
      <c r="F343" s="203"/>
      <c r="G343" s="203"/>
      <c r="H343" s="203"/>
      <c r="I343" s="203"/>
      <c r="J343" s="203"/>
      <c r="K343" s="203"/>
      <c r="L343" s="203"/>
      <c r="M343" s="203"/>
      <c r="N343" s="203"/>
      <c r="O343" s="201"/>
      <c r="P343" s="201"/>
      <c r="Q343" s="201"/>
      <c r="R343" s="201"/>
      <c r="S343" s="201"/>
      <c r="T343" s="201"/>
      <c r="U343" s="201"/>
      <c r="V343" s="201"/>
      <c r="W343" s="201"/>
      <c r="X343" s="201"/>
      <c r="Y343" s="201"/>
      <c r="Z343" s="201"/>
    </row>
    <row r="344" ht="15.75" customHeight="1" spans="1:26" x14ac:dyDescent="0.25">
      <c r="A344" s="201"/>
      <c r="B344" s="201"/>
      <c r="C344" s="684"/>
      <c r="D344" s="203"/>
      <c r="E344" s="203"/>
      <c r="F344" s="203"/>
      <c r="G344" s="203"/>
      <c r="H344" s="203"/>
      <c r="I344" s="203"/>
      <c r="J344" s="203"/>
      <c r="K344" s="203"/>
      <c r="L344" s="203"/>
      <c r="M344" s="203"/>
      <c r="N344" s="203"/>
      <c r="O344" s="201"/>
      <c r="P344" s="201"/>
      <c r="Q344" s="201"/>
      <c r="R344" s="201"/>
      <c r="S344" s="201"/>
      <c r="T344" s="201"/>
      <c r="U344" s="201"/>
      <c r="V344" s="201"/>
      <c r="W344" s="201"/>
      <c r="X344" s="201"/>
      <c r="Y344" s="201"/>
      <c r="Z344" s="201"/>
    </row>
    <row r="345" ht="15.75" customHeight="1" spans="1:26" x14ac:dyDescent="0.25">
      <c r="A345" s="201"/>
      <c r="B345" s="201"/>
      <c r="C345" s="684"/>
      <c r="D345" s="203"/>
      <c r="E345" s="203"/>
      <c r="F345" s="203"/>
      <c r="G345" s="203"/>
      <c r="H345" s="203"/>
      <c r="I345" s="203"/>
      <c r="J345" s="203"/>
      <c r="K345" s="203"/>
      <c r="L345" s="203"/>
      <c r="M345" s="203"/>
      <c r="N345" s="203"/>
      <c r="O345" s="201"/>
      <c r="P345" s="201"/>
      <c r="Q345" s="201"/>
      <c r="R345" s="201"/>
      <c r="S345" s="201"/>
      <c r="T345" s="201"/>
      <c r="U345" s="201"/>
      <c r="V345" s="201"/>
      <c r="W345" s="201"/>
      <c r="X345" s="201"/>
      <c r="Y345" s="201"/>
      <c r="Z345" s="201"/>
    </row>
    <row r="346" ht="15.75" customHeight="1" spans="1:26" x14ac:dyDescent="0.25">
      <c r="A346" s="201"/>
      <c r="B346" s="201"/>
      <c r="C346" s="684"/>
      <c r="D346" s="203"/>
      <c r="E346" s="203"/>
      <c r="F346" s="203"/>
      <c r="G346" s="203"/>
      <c r="H346" s="203"/>
      <c r="I346" s="203"/>
      <c r="J346" s="203"/>
      <c r="K346" s="203"/>
      <c r="L346" s="203"/>
      <c r="M346" s="203"/>
      <c r="N346" s="203"/>
      <c r="O346" s="201"/>
      <c r="P346" s="201"/>
      <c r="Q346" s="201"/>
      <c r="R346" s="201"/>
      <c r="S346" s="201"/>
      <c r="T346" s="201"/>
      <c r="U346" s="201"/>
      <c r="V346" s="201"/>
      <c r="W346" s="201"/>
      <c r="X346" s="201"/>
      <c r="Y346" s="201"/>
      <c r="Z346" s="201"/>
    </row>
    <row r="347" ht="15.75" customHeight="1" spans="1:26" x14ac:dyDescent="0.25">
      <c r="A347" s="201"/>
      <c r="B347" s="201"/>
      <c r="C347" s="684"/>
      <c r="D347" s="203"/>
      <c r="E347" s="203"/>
      <c r="F347" s="203"/>
      <c r="G347" s="203"/>
      <c r="H347" s="203"/>
      <c r="I347" s="203"/>
      <c r="J347" s="203"/>
      <c r="K347" s="203"/>
      <c r="L347" s="203"/>
      <c r="M347" s="203"/>
      <c r="N347" s="203"/>
      <c r="O347" s="201"/>
      <c r="P347" s="201"/>
      <c r="Q347" s="201"/>
      <c r="R347" s="201"/>
      <c r="S347" s="201"/>
      <c r="T347" s="201"/>
      <c r="U347" s="201"/>
      <c r="V347" s="201"/>
      <c r="W347" s="201"/>
      <c r="X347" s="201"/>
      <c r="Y347" s="201"/>
      <c r="Z347" s="201"/>
    </row>
    <row r="348" ht="15.75" customHeight="1" spans="1:26" x14ac:dyDescent="0.25">
      <c r="A348" s="201"/>
      <c r="B348" s="201"/>
      <c r="C348" s="684"/>
      <c r="D348" s="203"/>
      <c r="E348" s="203"/>
      <c r="F348" s="203"/>
      <c r="G348" s="203"/>
      <c r="H348" s="203"/>
      <c r="I348" s="203"/>
      <c r="J348" s="203"/>
      <c r="K348" s="203"/>
      <c r="L348" s="203"/>
      <c r="M348" s="203"/>
      <c r="N348" s="203"/>
      <c r="O348" s="201"/>
      <c r="P348" s="201"/>
      <c r="Q348" s="201"/>
      <c r="R348" s="201"/>
      <c r="S348" s="201"/>
      <c r="T348" s="201"/>
      <c r="U348" s="201"/>
      <c r="V348" s="201"/>
      <c r="W348" s="201"/>
      <c r="X348" s="201"/>
      <c r="Y348" s="201"/>
      <c r="Z348" s="201"/>
    </row>
    <row r="349" ht="15.75" customHeight="1" spans="1:26" x14ac:dyDescent="0.25">
      <c r="A349" s="201"/>
      <c r="B349" s="201"/>
      <c r="C349" s="684"/>
      <c r="D349" s="203"/>
      <c r="E349" s="203"/>
      <c r="F349" s="203"/>
      <c r="G349" s="203"/>
      <c r="H349" s="203"/>
      <c r="I349" s="203"/>
      <c r="J349" s="203"/>
      <c r="K349" s="203"/>
      <c r="L349" s="203"/>
      <c r="M349" s="203"/>
      <c r="N349" s="203"/>
      <c r="O349" s="201"/>
      <c r="P349" s="201"/>
      <c r="Q349" s="201"/>
      <c r="R349" s="201"/>
      <c r="S349" s="201"/>
      <c r="T349" s="201"/>
      <c r="U349" s="201"/>
      <c r="V349" s="201"/>
      <c r="W349" s="201"/>
      <c r="X349" s="201"/>
      <c r="Y349" s="201"/>
      <c r="Z349" s="201"/>
    </row>
    <row r="350" ht="15.75" customHeight="1" spans="1:26" x14ac:dyDescent="0.25">
      <c r="A350" s="201"/>
      <c r="B350" s="201"/>
      <c r="C350" s="684"/>
      <c r="D350" s="203"/>
      <c r="E350" s="203"/>
      <c r="F350" s="203"/>
      <c r="G350" s="203"/>
      <c r="H350" s="203"/>
      <c r="I350" s="203"/>
      <c r="J350" s="203"/>
      <c r="K350" s="203"/>
      <c r="L350" s="203"/>
      <c r="M350" s="203"/>
      <c r="N350" s="203"/>
      <c r="O350" s="201"/>
      <c r="P350" s="201"/>
      <c r="Q350" s="201"/>
      <c r="R350" s="201"/>
      <c r="S350" s="201"/>
      <c r="T350" s="201"/>
      <c r="U350" s="201"/>
      <c r="V350" s="201"/>
      <c r="W350" s="201"/>
      <c r="X350" s="201"/>
      <c r="Y350" s="201"/>
      <c r="Z350" s="201"/>
    </row>
    <row r="351" ht="15.75" customHeight="1" spans="1:26" x14ac:dyDescent="0.25">
      <c r="A351" s="201"/>
      <c r="B351" s="201"/>
      <c r="C351" s="684"/>
      <c r="D351" s="203"/>
      <c r="E351" s="203"/>
      <c r="F351" s="203"/>
      <c r="G351" s="203"/>
      <c r="H351" s="203"/>
      <c r="I351" s="203"/>
      <c r="J351" s="203"/>
      <c r="K351" s="203"/>
      <c r="L351" s="203"/>
      <c r="M351" s="203"/>
      <c r="N351" s="203"/>
      <c r="O351" s="201"/>
      <c r="P351" s="201"/>
      <c r="Q351" s="201"/>
      <c r="R351" s="201"/>
      <c r="S351" s="201"/>
      <c r="T351" s="201"/>
      <c r="U351" s="201"/>
      <c r="V351" s="201"/>
      <c r="W351" s="201"/>
      <c r="X351" s="201"/>
      <c r="Y351" s="201"/>
      <c r="Z351" s="201"/>
    </row>
    <row r="352" ht="15.75" customHeight="1" spans="1:26" x14ac:dyDescent="0.25">
      <c r="A352" s="201"/>
      <c r="B352" s="201"/>
      <c r="C352" s="684"/>
      <c r="D352" s="203"/>
      <c r="E352" s="203"/>
      <c r="F352" s="203"/>
      <c r="G352" s="203"/>
      <c r="H352" s="203"/>
      <c r="I352" s="203"/>
      <c r="J352" s="203"/>
      <c r="K352" s="203"/>
      <c r="L352" s="203"/>
      <c r="M352" s="203"/>
      <c r="N352" s="203"/>
      <c r="O352" s="201"/>
      <c r="P352" s="201"/>
      <c r="Q352" s="201"/>
      <c r="R352" s="201"/>
      <c r="S352" s="201"/>
      <c r="T352" s="201"/>
      <c r="U352" s="201"/>
      <c r="V352" s="201"/>
      <c r="W352" s="201"/>
      <c r="X352" s="201"/>
      <c r="Y352" s="201"/>
      <c r="Z352" s="201"/>
    </row>
    <row r="353" ht="15.75" customHeight="1" spans="1:26" x14ac:dyDescent="0.25">
      <c r="A353" s="201"/>
      <c r="B353" s="201"/>
      <c r="C353" s="684"/>
      <c r="D353" s="203"/>
      <c r="E353" s="203"/>
      <c r="F353" s="203"/>
      <c r="G353" s="203"/>
      <c r="H353" s="203"/>
      <c r="I353" s="203"/>
      <c r="J353" s="203"/>
      <c r="K353" s="203"/>
      <c r="L353" s="203"/>
      <c r="M353" s="203"/>
      <c r="N353" s="203"/>
      <c r="O353" s="201"/>
      <c r="P353" s="201"/>
      <c r="Q353" s="201"/>
      <c r="R353" s="201"/>
      <c r="S353" s="201"/>
      <c r="T353" s="201"/>
      <c r="U353" s="201"/>
      <c r="V353" s="201"/>
      <c r="W353" s="201"/>
      <c r="X353" s="201"/>
      <c r="Y353" s="201"/>
      <c r="Z353" s="201"/>
    </row>
    <row r="354" ht="15.75" customHeight="1" spans="1:26" x14ac:dyDescent="0.25">
      <c r="A354" s="201"/>
      <c r="B354" s="201"/>
      <c r="C354" s="684"/>
      <c r="D354" s="203"/>
      <c r="E354" s="203"/>
      <c r="F354" s="203"/>
      <c r="G354" s="203"/>
      <c r="H354" s="203"/>
      <c r="I354" s="203"/>
      <c r="J354" s="203"/>
      <c r="K354" s="203"/>
      <c r="L354" s="203"/>
      <c r="M354" s="203"/>
      <c r="N354" s="203"/>
      <c r="O354" s="201"/>
      <c r="P354" s="201"/>
      <c r="Q354" s="201"/>
      <c r="R354" s="201"/>
      <c r="S354" s="201"/>
      <c r="T354" s="201"/>
      <c r="U354" s="201"/>
      <c r="V354" s="201"/>
      <c r="W354" s="201"/>
      <c r="X354" s="201"/>
      <c r="Y354" s="201"/>
      <c r="Z354" s="201"/>
    </row>
    <row r="355" ht="15.75" customHeight="1" spans="1:26" x14ac:dyDescent="0.25">
      <c r="A355" s="201"/>
      <c r="B355" s="201"/>
      <c r="C355" s="684"/>
      <c r="D355" s="203"/>
      <c r="E355" s="203"/>
      <c r="F355" s="203"/>
      <c r="G355" s="203"/>
      <c r="H355" s="203"/>
      <c r="I355" s="203"/>
      <c r="J355" s="203"/>
      <c r="K355" s="203"/>
      <c r="L355" s="203"/>
      <c r="M355" s="203"/>
      <c r="N355" s="203"/>
      <c r="O355" s="201"/>
      <c r="P355" s="201"/>
      <c r="Q355" s="201"/>
      <c r="R355" s="201"/>
      <c r="S355" s="201"/>
      <c r="T355" s="201"/>
      <c r="U355" s="201"/>
      <c r="V355" s="201"/>
      <c r="W355" s="201"/>
      <c r="X355" s="201"/>
      <c r="Y355" s="201"/>
      <c r="Z355" s="201"/>
    </row>
    <row r="356" ht="15.75" customHeight="1" spans="1:26" x14ac:dyDescent="0.25">
      <c r="A356" s="201"/>
      <c r="B356" s="201"/>
      <c r="C356" s="684"/>
      <c r="D356" s="203"/>
      <c r="E356" s="203"/>
      <c r="F356" s="203"/>
      <c r="G356" s="203"/>
      <c r="H356" s="203"/>
      <c r="I356" s="203"/>
      <c r="J356" s="203"/>
      <c r="K356" s="203"/>
      <c r="L356" s="203"/>
      <c r="M356" s="203"/>
      <c r="N356" s="203"/>
      <c r="O356" s="201"/>
      <c r="P356" s="201"/>
      <c r="Q356" s="201"/>
      <c r="R356" s="201"/>
      <c r="S356" s="201"/>
      <c r="T356" s="201"/>
      <c r="U356" s="201"/>
      <c r="V356" s="201"/>
      <c r="W356" s="201"/>
      <c r="X356" s="201"/>
      <c r="Y356" s="201"/>
      <c r="Z356" s="201"/>
    </row>
    <row r="357" ht="15.75" customHeight="1" spans="1:26" x14ac:dyDescent="0.25">
      <c r="A357" s="201"/>
      <c r="B357" s="201"/>
      <c r="C357" s="684"/>
      <c r="D357" s="203"/>
      <c r="E357" s="203"/>
      <c r="F357" s="203"/>
      <c r="G357" s="203"/>
      <c r="H357" s="203"/>
      <c r="I357" s="203"/>
      <c r="J357" s="203"/>
      <c r="K357" s="203"/>
      <c r="L357" s="203"/>
      <c r="M357" s="203"/>
      <c r="N357" s="203"/>
      <c r="O357" s="201"/>
      <c r="P357" s="201"/>
      <c r="Q357" s="201"/>
      <c r="R357" s="201"/>
      <c r="S357" s="201"/>
      <c r="T357" s="201"/>
      <c r="U357" s="201"/>
      <c r="V357" s="201"/>
      <c r="W357" s="201"/>
      <c r="X357" s="201"/>
      <c r="Y357" s="201"/>
      <c r="Z357" s="201"/>
    </row>
    <row r="358" ht="15.75" customHeight="1" spans="1:26" x14ac:dyDescent="0.25">
      <c r="A358" s="201"/>
      <c r="B358" s="201"/>
      <c r="C358" s="684"/>
      <c r="D358" s="203"/>
      <c r="E358" s="203"/>
      <c r="F358" s="203"/>
      <c r="G358" s="203"/>
      <c r="H358" s="203"/>
      <c r="I358" s="203"/>
      <c r="J358" s="203"/>
      <c r="K358" s="203"/>
      <c r="L358" s="203"/>
      <c r="M358" s="203"/>
      <c r="N358" s="203"/>
      <c r="O358" s="201"/>
      <c r="P358" s="201"/>
      <c r="Q358" s="201"/>
      <c r="R358" s="201"/>
      <c r="S358" s="201"/>
      <c r="T358" s="201"/>
      <c r="U358" s="201"/>
      <c r="V358" s="201"/>
      <c r="W358" s="201"/>
      <c r="X358" s="201"/>
      <c r="Y358" s="201"/>
      <c r="Z358" s="201"/>
    </row>
    <row r="359" ht="15.75" customHeight="1" spans="1:26" x14ac:dyDescent="0.25">
      <c r="A359" s="201"/>
      <c r="B359" s="201"/>
      <c r="C359" s="684"/>
      <c r="D359" s="203"/>
      <c r="E359" s="203"/>
      <c r="F359" s="203"/>
      <c r="G359" s="203"/>
      <c r="H359" s="203"/>
      <c r="I359" s="203"/>
      <c r="J359" s="203"/>
      <c r="K359" s="203"/>
      <c r="L359" s="203"/>
      <c r="M359" s="203"/>
      <c r="N359" s="203"/>
      <c r="O359" s="201"/>
      <c r="P359" s="201"/>
      <c r="Q359" s="201"/>
      <c r="R359" s="201"/>
      <c r="S359" s="201"/>
      <c r="T359" s="201"/>
      <c r="U359" s="201"/>
      <c r="V359" s="201"/>
      <c r="W359" s="201"/>
      <c r="X359" s="201"/>
      <c r="Y359" s="201"/>
      <c r="Z359" s="201"/>
    </row>
    <row r="360" ht="15.75" customHeight="1" spans="1:26" x14ac:dyDescent="0.25">
      <c r="A360" s="201"/>
      <c r="B360" s="201"/>
      <c r="C360" s="684"/>
      <c r="D360" s="203"/>
      <c r="E360" s="203"/>
      <c r="F360" s="203"/>
      <c r="G360" s="203"/>
      <c r="H360" s="203"/>
      <c r="I360" s="203"/>
      <c r="J360" s="203"/>
      <c r="K360" s="203"/>
      <c r="L360" s="203"/>
      <c r="M360" s="203"/>
      <c r="N360" s="203"/>
      <c r="O360" s="201"/>
      <c r="P360" s="201"/>
      <c r="Q360" s="201"/>
      <c r="R360" s="201"/>
      <c r="S360" s="201"/>
      <c r="T360" s="201"/>
      <c r="U360" s="201"/>
      <c r="V360" s="201"/>
      <c r="W360" s="201"/>
      <c r="X360" s="201"/>
      <c r="Y360" s="201"/>
      <c r="Z360" s="201"/>
    </row>
    <row r="361" ht="15.75" customHeight="1" spans="1:26" x14ac:dyDescent="0.25">
      <c r="A361" s="201"/>
      <c r="B361" s="201"/>
      <c r="C361" s="684"/>
      <c r="D361" s="203"/>
      <c r="E361" s="203"/>
      <c r="F361" s="203"/>
      <c r="G361" s="203"/>
      <c r="H361" s="203"/>
      <c r="I361" s="203"/>
      <c r="J361" s="203"/>
      <c r="K361" s="203"/>
      <c r="L361" s="203"/>
      <c r="M361" s="203"/>
      <c r="N361" s="203"/>
      <c r="O361" s="201"/>
      <c r="P361" s="201"/>
      <c r="Q361" s="201"/>
      <c r="R361" s="201"/>
      <c r="S361" s="201"/>
      <c r="T361" s="201"/>
      <c r="U361" s="201"/>
      <c r="V361" s="201"/>
      <c r="W361" s="201"/>
      <c r="X361" s="201"/>
      <c r="Y361" s="201"/>
      <c r="Z361" s="201"/>
    </row>
    <row r="362" ht="15.75" customHeight="1" spans="1:26" x14ac:dyDescent="0.25">
      <c r="A362" s="201"/>
      <c r="B362" s="201"/>
      <c r="C362" s="684"/>
      <c r="D362" s="203"/>
      <c r="E362" s="203"/>
      <c r="F362" s="203"/>
      <c r="G362" s="203"/>
      <c r="H362" s="203"/>
      <c r="I362" s="203"/>
      <c r="J362" s="203"/>
      <c r="K362" s="203"/>
      <c r="L362" s="203"/>
      <c r="M362" s="203"/>
      <c r="N362" s="203"/>
      <c r="O362" s="201"/>
      <c r="P362" s="201"/>
      <c r="Q362" s="201"/>
      <c r="R362" s="201"/>
      <c r="S362" s="201"/>
      <c r="T362" s="201"/>
      <c r="U362" s="201"/>
      <c r="V362" s="201"/>
      <c r="W362" s="201"/>
      <c r="X362" s="201"/>
      <c r="Y362" s="201"/>
      <c r="Z362" s="201"/>
    </row>
    <row r="363" ht="15.75" customHeight="1" spans="1:26" x14ac:dyDescent="0.25">
      <c r="A363" s="201"/>
      <c r="B363" s="201"/>
      <c r="C363" s="684"/>
      <c r="D363" s="203"/>
      <c r="E363" s="203"/>
      <c r="F363" s="203"/>
      <c r="G363" s="203"/>
      <c r="H363" s="203"/>
      <c r="I363" s="203"/>
      <c r="J363" s="203"/>
      <c r="K363" s="203"/>
      <c r="L363" s="203"/>
      <c r="M363" s="203"/>
      <c r="N363" s="203"/>
      <c r="O363" s="201"/>
      <c r="P363" s="201"/>
      <c r="Q363" s="201"/>
      <c r="R363" s="201"/>
      <c r="S363" s="201"/>
      <c r="T363" s="201"/>
      <c r="U363" s="201"/>
      <c r="V363" s="201"/>
      <c r="W363" s="201"/>
      <c r="X363" s="201"/>
      <c r="Y363" s="201"/>
      <c r="Z363" s="201"/>
    </row>
    <row r="364" ht="15.75" customHeight="1" spans="1:26" x14ac:dyDescent="0.25">
      <c r="A364" s="201"/>
      <c r="B364" s="201"/>
      <c r="C364" s="684"/>
      <c r="D364" s="203"/>
      <c r="E364" s="203"/>
      <c r="F364" s="203"/>
      <c r="G364" s="203"/>
      <c r="H364" s="203"/>
      <c r="I364" s="203"/>
      <c r="J364" s="203"/>
      <c r="K364" s="203"/>
      <c r="L364" s="203"/>
      <c r="M364" s="203"/>
      <c r="N364" s="203"/>
      <c r="O364" s="201"/>
      <c r="P364" s="201"/>
      <c r="Q364" s="201"/>
      <c r="R364" s="201"/>
      <c r="S364" s="201"/>
      <c r="T364" s="201"/>
      <c r="U364" s="201"/>
      <c r="V364" s="201"/>
      <c r="W364" s="201"/>
      <c r="X364" s="201"/>
      <c r="Y364" s="201"/>
      <c r="Z364" s="201"/>
    </row>
    <row r="365" ht="15.75" customHeight="1" spans="1:26" x14ac:dyDescent="0.25">
      <c r="A365" s="201"/>
      <c r="B365" s="201"/>
      <c r="C365" s="684"/>
      <c r="D365" s="203"/>
      <c r="E365" s="203"/>
      <c r="F365" s="203"/>
      <c r="G365" s="203"/>
      <c r="H365" s="203"/>
      <c r="I365" s="203"/>
      <c r="J365" s="203"/>
      <c r="K365" s="203"/>
      <c r="L365" s="203"/>
      <c r="M365" s="203"/>
      <c r="N365" s="203"/>
      <c r="O365" s="201"/>
      <c r="P365" s="201"/>
      <c r="Q365" s="201"/>
      <c r="R365" s="201"/>
      <c r="S365" s="201"/>
      <c r="T365" s="201"/>
      <c r="U365" s="201"/>
      <c r="V365" s="201"/>
      <c r="W365" s="201"/>
      <c r="X365" s="201"/>
      <c r="Y365" s="201"/>
      <c r="Z365" s="201"/>
    </row>
    <row r="366" ht="15.75" customHeight="1" spans="1:26" x14ac:dyDescent="0.25">
      <c r="A366" s="201"/>
      <c r="B366" s="201"/>
      <c r="C366" s="684"/>
      <c r="D366" s="203"/>
      <c r="E366" s="203"/>
      <c r="F366" s="203"/>
      <c r="G366" s="203"/>
      <c r="H366" s="203"/>
      <c r="I366" s="203"/>
      <c r="J366" s="203"/>
      <c r="K366" s="203"/>
      <c r="L366" s="203"/>
      <c r="M366" s="203"/>
      <c r="N366" s="203"/>
      <c r="O366" s="201"/>
      <c r="P366" s="201"/>
      <c r="Q366" s="201"/>
      <c r="R366" s="201"/>
      <c r="S366" s="201"/>
      <c r="T366" s="201"/>
      <c r="U366" s="201"/>
      <c r="V366" s="201"/>
      <c r="W366" s="201"/>
      <c r="X366" s="201"/>
      <c r="Y366" s="201"/>
      <c r="Z366" s="201"/>
    </row>
    <row r="367" ht="15.75" customHeight="1" spans="1:26" x14ac:dyDescent="0.25">
      <c r="A367" s="201"/>
      <c r="B367" s="201"/>
      <c r="C367" s="684"/>
      <c r="D367" s="203"/>
      <c r="E367" s="203"/>
      <c r="F367" s="203"/>
      <c r="G367" s="203"/>
      <c r="H367" s="203"/>
      <c r="I367" s="203"/>
      <c r="J367" s="203"/>
      <c r="K367" s="203"/>
      <c r="L367" s="203"/>
      <c r="M367" s="203"/>
      <c r="N367" s="203"/>
      <c r="O367" s="201"/>
      <c r="P367" s="201"/>
      <c r="Q367" s="201"/>
      <c r="R367" s="201"/>
      <c r="S367" s="201"/>
      <c r="T367" s="201"/>
      <c r="U367" s="201"/>
      <c r="V367" s="201"/>
      <c r="W367" s="201"/>
      <c r="X367" s="201"/>
      <c r="Y367" s="201"/>
      <c r="Z367" s="201"/>
    </row>
    <row r="368" ht="15.75" customHeight="1" spans="1:26" x14ac:dyDescent="0.25">
      <c r="A368" s="201"/>
      <c r="B368" s="201"/>
      <c r="C368" s="684"/>
      <c r="D368" s="203"/>
      <c r="E368" s="203"/>
      <c r="F368" s="203"/>
      <c r="G368" s="203"/>
      <c r="H368" s="203"/>
      <c r="I368" s="203"/>
      <c r="J368" s="203"/>
      <c r="K368" s="203"/>
      <c r="L368" s="203"/>
      <c r="M368" s="203"/>
      <c r="N368" s="203"/>
      <c r="O368" s="201"/>
      <c r="P368" s="201"/>
      <c r="Q368" s="201"/>
      <c r="R368" s="201"/>
      <c r="S368" s="201"/>
      <c r="T368" s="201"/>
      <c r="U368" s="201"/>
      <c r="V368" s="201"/>
      <c r="W368" s="201"/>
      <c r="X368" s="201"/>
      <c r="Y368" s="201"/>
      <c r="Z368" s="201"/>
    </row>
    <row r="369" ht="15.75" customHeight="1" spans="1:26" x14ac:dyDescent="0.25">
      <c r="A369" s="201"/>
      <c r="B369" s="201"/>
      <c r="C369" s="684"/>
      <c r="D369" s="203"/>
      <c r="E369" s="203"/>
      <c r="F369" s="203"/>
      <c r="G369" s="203"/>
      <c r="H369" s="203"/>
      <c r="I369" s="203"/>
      <c r="J369" s="203"/>
      <c r="K369" s="203"/>
      <c r="L369" s="203"/>
      <c r="M369" s="203"/>
      <c r="N369" s="203"/>
      <c r="O369" s="201"/>
      <c r="P369" s="201"/>
      <c r="Q369" s="201"/>
      <c r="R369" s="201"/>
      <c r="S369" s="201"/>
      <c r="T369" s="201"/>
      <c r="U369" s="201"/>
      <c r="V369" s="201"/>
      <c r="W369" s="201"/>
      <c r="X369" s="201"/>
      <c r="Y369" s="201"/>
      <c r="Z369" s="201"/>
    </row>
    <row r="370" ht="15.75" customHeight="1" spans="1:26" x14ac:dyDescent="0.25">
      <c r="A370" s="201"/>
      <c r="B370" s="201"/>
      <c r="C370" s="684"/>
      <c r="D370" s="203"/>
      <c r="E370" s="203"/>
      <c r="F370" s="203"/>
      <c r="G370" s="203"/>
      <c r="H370" s="203"/>
      <c r="I370" s="203"/>
      <c r="J370" s="203"/>
      <c r="K370" s="203"/>
      <c r="L370" s="203"/>
      <c r="M370" s="203"/>
      <c r="N370" s="203"/>
      <c r="O370" s="201"/>
      <c r="P370" s="201"/>
      <c r="Q370" s="201"/>
      <c r="R370" s="201"/>
      <c r="S370" s="201"/>
      <c r="T370" s="201"/>
      <c r="U370" s="201"/>
      <c r="V370" s="201"/>
      <c r="W370" s="201"/>
      <c r="X370" s="201"/>
      <c r="Y370" s="201"/>
      <c r="Z370" s="201"/>
    </row>
    <row r="371" ht="15.75" customHeight="1" spans="1:26" x14ac:dyDescent="0.25">
      <c r="A371" s="201"/>
      <c r="B371" s="201"/>
      <c r="C371" s="684"/>
      <c r="D371" s="203"/>
      <c r="E371" s="203"/>
      <c r="F371" s="203"/>
      <c r="G371" s="203"/>
      <c r="H371" s="203"/>
      <c r="I371" s="203"/>
      <c r="J371" s="203"/>
      <c r="K371" s="203"/>
      <c r="L371" s="203"/>
      <c r="M371" s="203"/>
      <c r="N371" s="203"/>
      <c r="O371" s="201"/>
      <c r="P371" s="201"/>
      <c r="Q371" s="201"/>
      <c r="R371" s="201"/>
      <c r="S371" s="201"/>
      <c r="T371" s="201"/>
      <c r="U371" s="201"/>
      <c r="V371" s="201"/>
      <c r="W371" s="201"/>
      <c r="X371" s="201"/>
      <c r="Y371" s="201"/>
      <c r="Z371" s="201"/>
    </row>
    <row r="372" ht="15.75" customHeight="1" spans="1:26" x14ac:dyDescent="0.25">
      <c r="A372" s="201"/>
      <c r="B372" s="201"/>
      <c r="C372" s="684"/>
      <c r="D372" s="203"/>
      <c r="E372" s="203"/>
      <c r="F372" s="203"/>
      <c r="G372" s="203"/>
      <c r="H372" s="203"/>
      <c r="I372" s="203"/>
      <c r="J372" s="203"/>
      <c r="K372" s="203"/>
      <c r="L372" s="203"/>
      <c r="M372" s="203"/>
      <c r="N372" s="203"/>
      <c r="O372" s="201"/>
      <c r="P372" s="201"/>
      <c r="Q372" s="201"/>
      <c r="R372" s="201"/>
      <c r="S372" s="201"/>
      <c r="T372" s="201"/>
      <c r="U372" s="201"/>
      <c r="V372" s="201"/>
      <c r="W372" s="201"/>
      <c r="X372" s="201"/>
      <c r="Y372" s="201"/>
      <c r="Z372" s="201"/>
    </row>
    <row r="373" ht="15.75" customHeight="1" spans="1:26" x14ac:dyDescent="0.25">
      <c r="A373" s="201"/>
      <c r="B373" s="201"/>
      <c r="C373" s="684"/>
      <c r="D373" s="203"/>
      <c r="E373" s="203"/>
      <c r="F373" s="203"/>
      <c r="G373" s="203"/>
      <c r="H373" s="203"/>
      <c r="I373" s="203"/>
      <c r="J373" s="203"/>
      <c r="K373" s="203"/>
      <c r="L373" s="203"/>
      <c r="M373" s="203"/>
      <c r="N373" s="203"/>
      <c r="O373" s="201"/>
      <c r="P373" s="201"/>
      <c r="Q373" s="201"/>
      <c r="R373" s="201"/>
      <c r="S373" s="201"/>
      <c r="T373" s="201"/>
      <c r="U373" s="201"/>
      <c r="V373" s="201"/>
      <c r="W373" s="201"/>
      <c r="X373" s="201"/>
      <c r="Y373" s="201"/>
      <c r="Z373" s="201"/>
    </row>
    <row r="374" ht="15.75" customHeight="1" spans="1:26" x14ac:dyDescent="0.25">
      <c r="A374" s="201"/>
      <c r="B374" s="201"/>
      <c r="C374" s="684"/>
      <c r="D374" s="203"/>
      <c r="E374" s="203"/>
      <c r="F374" s="203"/>
      <c r="G374" s="203"/>
      <c r="H374" s="203"/>
      <c r="I374" s="203"/>
      <c r="J374" s="203"/>
      <c r="K374" s="203"/>
      <c r="L374" s="203"/>
      <c r="M374" s="203"/>
      <c r="N374" s="203"/>
      <c r="O374" s="201"/>
      <c r="P374" s="201"/>
      <c r="Q374" s="201"/>
      <c r="R374" s="201"/>
      <c r="S374" s="201"/>
      <c r="T374" s="201"/>
      <c r="U374" s="201"/>
      <c r="V374" s="201"/>
      <c r="W374" s="201"/>
      <c r="X374" s="201"/>
      <c r="Y374" s="201"/>
      <c r="Z374" s="201"/>
    </row>
    <row r="375" ht="15.75" customHeight="1" spans="1:26" x14ac:dyDescent="0.25">
      <c r="A375" s="201"/>
      <c r="B375" s="201"/>
      <c r="C375" s="684"/>
      <c r="D375" s="203"/>
      <c r="E375" s="203"/>
      <c r="F375" s="203"/>
      <c r="G375" s="203"/>
      <c r="H375" s="203"/>
      <c r="I375" s="203"/>
      <c r="J375" s="203"/>
      <c r="K375" s="203"/>
      <c r="L375" s="203"/>
      <c r="M375" s="203"/>
      <c r="N375" s="203"/>
      <c r="O375" s="201"/>
      <c r="P375" s="201"/>
      <c r="Q375" s="201"/>
      <c r="R375" s="201"/>
      <c r="S375" s="201"/>
      <c r="T375" s="201"/>
      <c r="U375" s="201"/>
      <c r="V375" s="201"/>
      <c r="W375" s="201"/>
      <c r="X375" s="201"/>
      <c r="Y375" s="201"/>
      <c r="Z375" s="201"/>
    </row>
    <row r="376" ht="15.75" customHeight="1" spans="1:26" x14ac:dyDescent="0.25">
      <c r="A376" s="201"/>
      <c r="B376" s="201"/>
      <c r="C376" s="684"/>
      <c r="D376" s="203"/>
      <c r="E376" s="203"/>
      <c r="F376" s="203"/>
      <c r="G376" s="203"/>
      <c r="H376" s="203"/>
      <c r="I376" s="203"/>
      <c r="J376" s="203"/>
      <c r="K376" s="203"/>
      <c r="L376" s="203"/>
      <c r="M376" s="203"/>
      <c r="N376" s="203"/>
      <c r="O376" s="201"/>
      <c r="P376" s="201"/>
      <c r="Q376" s="201"/>
      <c r="R376" s="201"/>
      <c r="S376" s="201"/>
      <c r="T376" s="201"/>
      <c r="U376" s="201"/>
      <c r="V376" s="201"/>
      <c r="W376" s="201"/>
      <c r="X376" s="201"/>
      <c r="Y376" s="201"/>
      <c r="Z376" s="201"/>
    </row>
    <row r="377" ht="15.75" customHeight="1" spans="1:26" x14ac:dyDescent="0.25">
      <c r="A377" s="201"/>
      <c r="B377" s="201"/>
      <c r="C377" s="684"/>
      <c r="D377" s="203"/>
      <c r="E377" s="203"/>
      <c r="F377" s="203"/>
      <c r="G377" s="203"/>
      <c r="H377" s="203"/>
      <c r="I377" s="203"/>
      <c r="J377" s="203"/>
      <c r="K377" s="203"/>
      <c r="L377" s="203"/>
      <c r="M377" s="203"/>
      <c r="N377" s="203"/>
      <c r="O377" s="201"/>
      <c r="P377" s="201"/>
      <c r="Q377" s="201"/>
      <c r="R377" s="201"/>
      <c r="S377" s="201"/>
      <c r="T377" s="201"/>
      <c r="U377" s="201"/>
      <c r="V377" s="201"/>
      <c r="W377" s="201"/>
      <c r="X377" s="201"/>
      <c r="Y377" s="201"/>
      <c r="Z377" s="201"/>
    </row>
    <row r="378" ht="15.75" customHeight="1" spans="1:26" x14ac:dyDescent="0.25">
      <c r="A378" s="201"/>
      <c r="B378" s="201"/>
      <c r="C378" s="684"/>
      <c r="D378" s="203"/>
      <c r="E378" s="203"/>
      <c r="F378" s="203"/>
      <c r="G378" s="203"/>
      <c r="H378" s="203"/>
      <c r="I378" s="203"/>
      <c r="J378" s="203"/>
      <c r="K378" s="203"/>
      <c r="L378" s="203"/>
      <c r="M378" s="203"/>
      <c r="N378" s="203"/>
      <c r="O378" s="201"/>
      <c r="P378" s="201"/>
      <c r="Q378" s="201"/>
      <c r="R378" s="201"/>
      <c r="S378" s="201"/>
      <c r="T378" s="201"/>
      <c r="U378" s="201"/>
      <c r="V378" s="201"/>
      <c r="W378" s="201"/>
      <c r="X378" s="201"/>
      <c r="Y378" s="201"/>
      <c r="Z378" s="201"/>
    </row>
    <row r="379" ht="15.75" customHeight="1" spans="1:26" x14ac:dyDescent="0.25">
      <c r="A379" s="201"/>
      <c r="B379" s="201"/>
      <c r="C379" s="684"/>
      <c r="D379" s="203"/>
      <c r="E379" s="203"/>
      <c r="F379" s="203"/>
      <c r="G379" s="203"/>
      <c r="H379" s="203"/>
      <c r="I379" s="203"/>
      <c r="J379" s="203"/>
      <c r="K379" s="203"/>
      <c r="L379" s="203"/>
      <c r="M379" s="203"/>
      <c r="N379" s="203"/>
      <c r="O379" s="201"/>
      <c r="P379" s="201"/>
      <c r="Q379" s="201"/>
      <c r="R379" s="201"/>
      <c r="S379" s="201"/>
      <c r="T379" s="201"/>
      <c r="U379" s="201"/>
      <c r="V379" s="201"/>
      <c r="W379" s="201"/>
      <c r="X379" s="201"/>
      <c r="Y379" s="201"/>
      <c r="Z379" s="201"/>
    </row>
    <row r="380" ht="15.75" customHeight="1" spans="1:26" x14ac:dyDescent="0.25">
      <c r="A380" s="201"/>
      <c r="B380" s="201"/>
      <c r="C380" s="684"/>
      <c r="D380" s="203"/>
      <c r="E380" s="203"/>
      <c r="F380" s="203"/>
      <c r="G380" s="203"/>
      <c r="H380" s="203"/>
      <c r="I380" s="203"/>
      <c r="J380" s="203"/>
      <c r="K380" s="203"/>
      <c r="L380" s="203"/>
      <c r="M380" s="203"/>
      <c r="N380" s="203"/>
      <c r="O380" s="201"/>
      <c r="P380" s="201"/>
      <c r="Q380" s="201"/>
      <c r="R380" s="201"/>
      <c r="S380" s="201"/>
      <c r="T380" s="201"/>
      <c r="U380" s="201"/>
      <c r="V380" s="201"/>
      <c r="W380" s="201"/>
      <c r="X380" s="201"/>
      <c r="Y380" s="201"/>
      <c r="Z380" s="201"/>
    </row>
    <row r="381" ht="15.75" customHeight="1" spans="1:26" x14ac:dyDescent="0.25">
      <c r="A381" s="201"/>
      <c r="B381" s="201"/>
      <c r="C381" s="684"/>
      <c r="D381" s="203"/>
      <c r="E381" s="203"/>
      <c r="F381" s="203"/>
      <c r="G381" s="203"/>
      <c r="H381" s="203"/>
      <c r="I381" s="203"/>
      <c r="J381" s="203"/>
      <c r="K381" s="203"/>
      <c r="L381" s="203"/>
      <c r="M381" s="203"/>
      <c r="N381" s="203"/>
      <c r="O381" s="201"/>
      <c r="P381" s="201"/>
      <c r="Q381" s="201"/>
      <c r="R381" s="201"/>
      <c r="S381" s="201"/>
      <c r="T381" s="201"/>
      <c r="U381" s="201"/>
      <c r="V381" s="201"/>
      <c r="W381" s="201"/>
      <c r="X381" s="201"/>
      <c r="Y381" s="201"/>
      <c r="Z381" s="201"/>
    </row>
    <row r="382" ht="15.75" customHeight="1" spans="1:26" x14ac:dyDescent="0.25">
      <c r="A382" s="201"/>
      <c r="B382" s="201"/>
      <c r="C382" s="684"/>
      <c r="D382" s="203"/>
      <c r="E382" s="203"/>
      <c r="F382" s="203"/>
      <c r="G382" s="203"/>
      <c r="H382" s="203"/>
      <c r="I382" s="203"/>
      <c r="J382" s="203"/>
      <c r="K382" s="203"/>
      <c r="L382" s="203"/>
      <c r="M382" s="203"/>
      <c r="N382" s="203"/>
      <c r="O382" s="201"/>
      <c r="P382" s="201"/>
      <c r="Q382" s="201"/>
      <c r="R382" s="201"/>
      <c r="S382" s="201"/>
      <c r="T382" s="201"/>
      <c r="U382" s="201"/>
      <c r="V382" s="201"/>
      <c r="W382" s="201"/>
      <c r="X382" s="201"/>
      <c r="Y382" s="201"/>
      <c r="Z382" s="201"/>
    </row>
    <row r="383" ht="15.75" customHeight="1" spans="1:26" x14ac:dyDescent="0.25">
      <c r="A383" s="201"/>
      <c r="B383" s="201"/>
      <c r="C383" s="684"/>
      <c r="D383" s="203"/>
      <c r="E383" s="203"/>
      <c r="F383" s="203"/>
      <c r="G383" s="203"/>
      <c r="H383" s="203"/>
      <c r="I383" s="203"/>
      <c r="J383" s="203"/>
      <c r="K383" s="203"/>
      <c r="L383" s="203"/>
      <c r="M383" s="203"/>
      <c r="N383" s="203"/>
      <c r="O383" s="201"/>
      <c r="P383" s="201"/>
      <c r="Q383" s="201"/>
      <c r="R383" s="201"/>
      <c r="S383" s="201"/>
      <c r="T383" s="201"/>
      <c r="U383" s="201"/>
      <c r="V383" s="201"/>
      <c r="W383" s="201"/>
      <c r="X383" s="201"/>
      <c r="Y383" s="201"/>
      <c r="Z383" s="201"/>
    </row>
    <row r="384" ht="15.75" customHeight="1" spans="1:26" x14ac:dyDescent="0.25">
      <c r="A384" s="201"/>
      <c r="B384" s="201"/>
      <c r="C384" s="684"/>
      <c r="D384" s="203"/>
      <c r="E384" s="203"/>
      <c r="F384" s="203"/>
      <c r="G384" s="203"/>
      <c r="H384" s="203"/>
      <c r="I384" s="203"/>
      <c r="J384" s="203"/>
      <c r="K384" s="203"/>
      <c r="L384" s="203"/>
      <c r="M384" s="203"/>
      <c r="N384" s="203"/>
      <c r="O384" s="201"/>
      <c r="P384" s="201"/>
      <c r="Q384" s="201"/>
      <c r="R384" s="201"/>
      <c r="S384" s="201"/>
      <c r="T384" s="201"/>
      <c r="U384" s="201"/>
      <c r="V384" s="201"/>
      <c r="W384" s="201"/>
      <c r="X384" s="201"/>
      <c r="Y384" s="201"/>
      <c r="Z384" s="201"/>
    </row>
    <row r="385" ht="15.75" customHeight="1" spans="1:26" x14ac:dyDescent="0.25">
      <c r="A385" s="201"/>
      <c r="B385" s="201"/>
      <c r="C385" s="684"/>
      <c r="D385" s="203"/>
      <c r="E385" s="203"/>
      <c r="F385" s="203"/>
      <c r="G385" s="203"/>
      <c r="H385" s="203"/>
      <c r="I385" s="203"/>
      <c r="J385" s="203"/>
      <c r="K385" s="203"/>
      <c r="L385" s="203"/>
      <c r="M385" s="203"/>
      <c r="N385" s="203"/>
      <c r="O385" s="201"/>
      <c r="P385" s="201"/>
      <c r="Q385" s="201"/>
      <c r="R385" s="201"/>
      <c r="S385" s="201"/>
      <c r="T385" s="201"/>
      <c r="U385" s="201"/>
      <c r="V385" s="201"/>
      <c r="W385" s="201"/>
      <c r="X385" s="201"/>
      <c r="Y385" s="201"/>
      <c r="Z385" s="201"/>
    </row>
    <row r="386" ht="15.75" customHeight="1" spans="1:26" x14ac:dyDescent="0.25">
      <c r="A386" s="201"/>
      <c r="B386" s="201"/>
      <c r="C386" s="684"/>
      <c r="D386" s="203"/>
      <c r="E386" s="203"/>
      <c r="F386" s="203"/>
      <c r="G386" s="203"/>
      <c r="H386" s="203"/>
      <c r="I386" s="203"/>
      <c r="J386" s="203"/>
      <c r="K386" s="203"/>
      <c r="L386" s="203"/>
      <c r="M386" s="203"/>
      <c r="N386" s="203"/>
      <c r="O386" s="201"/>
      <c r="P386" s="201"/>
      <c r="Q386" s="201"/>
      <c r="R386" s="201"/>
      <c r="S386" s="201"/>
      <c r="T386" s="201"/>
      <c r="U386" s="201"/>
      <c r="V386" s="201"/>
      <c r="W386" s="201"/>
      <c r="X386" s="201"/>
      <c r="Y386" s="201"/>
      <c r="Z386" s="201"/>
    </row>
    <row r="387" ht="15.75" customHeight="1" spans="1:26" x14ac:dyDescent="0.25">
      <c r="A387" s="201"/>
      <c r="B387" s="201"/>
      <c r="C387" s="684"/>
      <c r="D387" s="203"/>
      <c r="E387" s="203"/>
      <c r="F387" s="203"/>
      <c r="G387" s="203"/>
      <c r="H387" s="203"/>
      <c r="I387" s="203"/>
      <c r="J387" s="203"/>
      <c r="K387" s="203"/>
      <c r="L387" s="203"/>
      <c r="M387" s="203"/>
      <c r="N387" s="203"/>
      <c r="O387" s="201"/>
      <c r="P387" s="201"/>
      <c r="Q387" s="201"/>
      <c r="R387" s="201"/>
      <c r="S387" s="201"/>
      <c r="T387" s="201"/>
      <c r="U387" s="201"/>
      <c r="V387" s="201"/>
      <c r="W387" s="201"/>
      <c r="X387" s="201"/>
      <c r="Y387" s="201"/>
      <c r="Z387" s="201"/>
    </row>
    <row r="388" ht="15.75" customHeight="1" spans="1:26" x14ac:dyDescent="0.25">
      <c r="A388" s="201"/>
      <c r="B388" s="201"/>
      <c r="C388" s="684"/>
      <c r="D388" s="203"/>
      <c r="E388" s="203"/>
      <c r="F388" s="203"/>
      <c r="G388" s="203"/>
      <c r="H388" s="203"/>
      <c r="I388" s="203"/>
      <c r="J388" s="203"/>
      <c r="K388" s="203"/>
      <c r="L388" s="203"/>
      <c r="M388" s="203"/>
      <c r="N388" s="203"/>
      <c r="O388" s="201"/>
      <c r="P388" s="201"/>
      <c r="Q388" s="201"/>
      <c r="R388" s="201"/>
      <c r="S388" s="201"/>
      <c r="T388" s="201"/>
      <c r="U388" s="201"/>
      <c r="V388" s="201"/>
      <c r="W388" s="201"/>
      <c r="X388" s="201"/>
      <c r="Y388" s="201"/>
      <c r="Z388" s="201"/>
    </row>
    <row r="389" ht="15.75" customHeight="1" spans="1:26" x14ac:dyDescent="0.25">
      <c r="A389" s="201"/>
      <c r="B389" s="201"/>
      <c r="C389" s="684"/>
      <c r="D389" s="203"/>
      <c r="E389" s="203"/>
      <c r="F389" s="203"/>
      <c r="G389" s="203"/>
      <c r="H389" s="203"/>
      <c r="I389" s="203"/>
      <c r="J389" s="203"/>
      <c r="K389" s="203"/>
      <c r="L389" s="203"/>
      <c r="M389" s="203"/>
      <c r="N389" s="203"/>
      <c r="O389" s="201"/>
      <c r="P389" s="201"/>
      <c r="Q389" s="201"/>
      <c r="R389" s="201"/>
      <c r="S389" s="201"/>
      <c r="T389" s="201"/>
      <c r="U389" s="201"/>
      <c r="V389" s="201"/>
      <c r="W389" s="201"/>
      <c r="X389" s="201"/>
      <c r="Y389" s="201"/>
      <c r="Z389" s="201"/>
    </row>
    <row r="390" ht="15.75" customHeight="1" spans="1:26" x14ac:dyDescent="0.25">
      <c r="A390" s="201"/>
      <c r="B390" s="201"/>
      <c r="C390" s="684"/>
      <c r="D390" s="203"/>
      <c r="E390" s="203"/>
      <c r="F390" s="203"/>
      <c r="G390" s="203"/>
      <c r="H390" s="203"/>
      <c r="I390" s="203"/>
      <c r="J390" s="203"/>
      <c r="K390" s="203"/>
      <c r="L390" s="203"/>
      <c r="M390" s="203"/>
      <c r="N390" s="203"/>
      <c r="O390" s="201"/>
      <c r="P390" s="201"/>
      <c r="Q390" s="201"/>
      <c r="R390" s="201"/>
      <c r="S390" s="201"/>
      <c r="T390" s="201"/>
      <c r="U390" s="201"/>
      <c r="V390" s="201"/>
      <c r="W390" s="201"/>
      <c r="X390" s="201"/>
      <c r="Y390" s="201"/>
      <c r="Z390" s="201"/>
    </row>
    <row r="391" ht="15.75" customHeight="1" spans="1:26" x14ac:dyDescent="0.25">
      <c r="A391" s="201"/>
      <c r="B391" s="201"/>
      <c r="C391" s="684"/>
      <c r="D391" s="203"/>
      <c r="E391" s="203"/>
      <c r="F391" s="203"/>
      <c r="G391" s="203"/>
      <c r="H391" s="203"/>
      <c r="I391" s="203"/>
      <c r="J391" s="203"/>
      <c r="K391" s="203"/>
      <c r="L391" s="203"/>
      <c r="M391" s="203"/>
      <c r="N391" s="203"/>
      <c r="O391" s="201"/>
      <c r="P391" s="201"/>
      <c r="Q391" s="201"/>
      <c r="R391" s="201"/>
      <c r="S391" s="201"/>
      <c r="T391" s="201"/>
      <c r="U391" s="201"/>
      <c r="V391" s="201"/>
      <c r="W391" s="201"/>
      <c r="X391" s="201"/>
      <c r="Y391" s="201"/>
      <c r="Z391" s="201"/>
    </row>
    <row r="392" ht="15.75" customHeight="1" spans="1:26" x14ac:dyDescent="0.25">
      <c r="A392" s="201"/>
      <c r="B392" s="201"/>
      <c r="C392" s="684"/>
      <c r="D392" s="203"/>
      <c r="E392" s="203"/>
      <c r="F392" s="203"/>
      <c r="G392" s="203"/>
      <c r="H392" s="203"/>
      <c r="I392" s="203"/>
      <c r="J392" s="203"/>
      <c r="K392" s="203"/>
      <c r="L392" s="203"/>
      <c r="M392" s="203"/>
      <c r="N392" s="203"/>
      <c r="O392" s="201"/>
      <c r="P392" s="201"/>
      <c r="Q392" s="201"/>
      <c r="R392" s="201"/>
      <c r="S392" s="201"/>
      <c r="T392" s="201"/>
      <c r="U392" s="201"/>
      <c r="V392" s="201"/>
      <c r="W392" s="201"/>
      <c r="X392" s="201"/>
      <c r="Y392" s="201"/>
      <c r="Z392" s="201"/>
    </row>
    <row r="393" ht="15.75" customHeight="1" spans="1:26" x14ac:dyDescent="0.25">
      <c r="A393" s="201"/>
      <c r="B393" s="201"/>
      <c r="C393" s="684"/>
      <c r="D393" s="203"/>
      <c r="E393" s="203"/>
      <c r="F393" s="203"/>
      <c r="G393" s="203"/>
      <c r="H393" s="203"/>
      <c r="I393" s="203"/>
      <c r="J393" s="203"/>
      <c r="K393" s="203"/>
      <c r="L393" s="203"/>
      <c r="M393" s="203"/>
      <c r="N393" s="203"/>
      <c r="O393" s="201"/>
      <c r="P393" s="201"/>
      <c r="Q393" s="201"/>
      <c r="R393" s="201"/>
      <c r="S393" s="201"/>
      <c r="T393" s="201"/>
      <c r="U393" s="201"/>
      <c r="V393" s="201"/>
      <c r="W393" s="201"/>
      <c r="X393" s="201"/>
      <c r="Y393" s="201"/>
      <c r="Z393" s="201"/>
    </row>
    <row r="394" ht="15.75" customHeight="1" spans="1:26" x14ac:dyDescent="0.25">
      <c r="A394" s="201"/>
      <c r="B394" s="201"/>
      <c r="C394" s="684"/>
      <c r="D394" s="203"/>
      <c r="E394" s="203"/>
      <c r="F394" s="203"/>
      <c r="G394" s="203"/>
      <c r="H394" s="203"/>
      <c r="I394" s="203"/>
      <c r="J394" s="203"/>
      <c r="K394" s="203"/>
      <c r="L394" s="203"/>
      <c r="M394" s="203"/>
      <c r="N394" s="203"/>
      <c r="O394" s="201"/>
      <c r="P394" s="201"/>
      <c r="Q394" s="201"/>
      <c r="R394" s="201"/>
      <c r="S394" s="201"/>
      <c r="T394" s="201"/>
      <c r="U394" s="201"/>
      <c r="V394" s="201"/>
      <c r="W394" s="201"/>
      <c r="X394" s="201"/>
      <c r="Y394" s="201"/>
      <c r="Z394" s="201"/>
    </row>
    <row r="395" ht="15.75" customHeight="1" spans="1:26" x14ac:dyDescent="0.25">
      <c r="A395" s="201"/>
      <c r="B395" s="201"/>
      <c r="C395" s="684"/>
      <c r="D395" s="203"/>
      <c r="E395" s="203"/>
      <c r="F395" s="203"/>
      <c r="G395" s="203"/>
      <c r="H395" s="203"/>
      <c r="I395" s="203"/>
      <c r="J395" s="203"/>
      <c r="K395" s="203"/>
      <c r="L395" s="203"/>
      <c r="M395" s="203"/>
      <c r="N395" s="203"/>
      <c r="O395" s="201"/>
      <c r="P395" s="201"/>
      <c r="Q395" s="201"/>
      <c r="R395" s="201"/>
      <c r="S395" s="201"/>
      <c r="T395" s="201"/>
      <c r="U395" s="201"/>
      <c r="V395" s="201"/>
      <c r="W395" s="201"/>
      <c r="X395" s="201"/>
      <c r="Y395" s="201"/>
      <c r="Z395" s="201"/>
    </row>
    <row r="396" ht="15.75" customHeight="1" spans="1:26" x14ac:dyDescent="0.25">
      <c r="A396" s="201"/>
      <c r="B396" s="201"/>
      <c r="C396" s="684"/>
      <c r="D396" s="203"/>
      <c r="E396" s="203"/>
      <c r="F396" s="203"/>
      <c r="G396" s="203"/>
      <c r="H396" s="203"/>
      <c r="I396" s="203"/>
      <c r="J396" s="203"/>
      <c r="K396" s="203"/>
      <c r="L396" s="203"/>
      <c r="M396" s="203"/>
      <c r="N396" s="203"/>
      <c r="O396" s="201"/>
      <c r="P396" s="201"/>
      <c r="Q396" s="201"/>
      <c r="R396" s="201"/>
      <c r="S396" s="201"/>
      <c r="T396" s="201"/>
      <c r="U396" s="201"/>
      <c r="V396" s="201"/>
      <c r="W396" s="201"/>
      <c r="X396" s="201"/>
      <c r="Y396" s="201"/>
      <c r="Z396" s="201"/>
    </row>
    <row r="397" ht="15.75" customHeight="1" spans="1:26" x14ac:dyDescent="0.25">
      <c r="A397" s="201"/>
      <c r="B397" s="201"/>
      <c r="C397" s="684"/>
      <c r="D397" s="203"/>
      <c r="E397" s="203"/>
      <c r="F397" s="203"/>
      <c r="G397" s="203"/>
      <c r="H397" s="203"/>
      <c r="I397" s="203"/>
      <c r="J397" s="203"/>
      <c r="K397" s="203"/>
      <c r="L397" s="203"/>
      <c r="M397" s="203"/>
      <c r="N397" s="203"/>
      <c r="O397" s="201"/>
      <c r="P397" s="201"/>
      <c r="Q397" s="201"/>
      <c r="R397" s="201"/>
      <c r="S397" s="201"/>
      <c r="T397" s="201"/>
      <c r="U397" s="201"/>
      <c r="V397" s="201"/>
      <c r="W397" s="201"/>
      <c r="X397" s="201"/>
      <c r="Y397" s="201"/>
      <c r="Z397" s="201"/>
    </row>
    <row r="398" ht="15.75" customHeight="1" spans="1:26" x14ac:dyDescent="0.25">
      <c r="A398" s="201"/>
      <c r="B398" s="201"/>
      <c r="C398" s="684"/>
      <c r="D398" s="203"/>
      <c r="E398" s="203"/>
      <c r="F398" s="203"/>
      <c r="G398" s="203"/>
      <c r="H398" s="203"/>
      <c r="I398" s="203"/>
      <c r="J398" s="203"/>
      <c r="K398" s="203"/>
      <c r="L398" s="203"/>
      <c r="M398" s="203"/>
      <c r="N398" s="203"/>
      <c r="O398" s="201"/>
      <c r="P398" s="201"/>
      <c r="Q398" s="201"/>
      <c r="R398" s="201"/>
      <c r="S398" s="201"/>
      <c r="T398" s="201"/>
      <c r="U398" s="201"/>
      <c r="V398" s="201"/>
      <c r="W398" s="201"/>
      <c r="X398" s="201"/>
      <c r="Y398" s="201"/>
      <c r="Z398" s="201"/>
    </row>
    <row r="399" ht="15.75" customHeight="1" spans="1:26" x14ac:dyDescent="0.25">
      <c r="A399" s="201"/>
      <c r="B399" s="201"/>
      <c r="C399" s="684"/>
      <c r="D399" s="203"/>
      <c r="E399" s="203"/>
      <c r="F399" s="203"/>
      <c r="G399" s="203"/>
      <c r="H399" s="203"/>
      <c r="I399" s="203"/>
      <c r="J399" s="203"/>
      <c r="K399" s="203"/>
      <c r="L399" s="203"/>
      <c r="M399" s="203"/>
      <c r="N399" s="203"/>
      <c r="O399" s="201"/>
      <c r="P399" s="201"/>
      <c r="Q399" s="201"/>
      <c r="R399" s="201"/>
      <c r="S399" s="201"/>
      <c r="T399" s="201"/>
      <c r="U399" s="201"/>
      <c r="V399" s="201"/>
      <c r="W399" s="201"/>
      <c r="X399" s="201"/>
      <c r="Y399" s="201"/>
      <c r="Z399" s="201"/>
    </row>
    <row r="400" ht="15.75" customHeight="1" spans="1:26" x14ac:dyDescent="0.25">
      <c r="A400" s="201"/>
      <c r="B400" s="201"/>
      <c r="C400" s="684"/>
      <c r="D400" s="203"/>
      <c r="E400" s="203"/>
      <c r="F400" s="203"/>
      <c r="G400" s="203"/>
      <c r="H400" s="203"/>
      <c r="I400" s="203"/>
      <c r="J400" s="203"/>
      <c r="K400" s="203"/>
      <c r="L400" s="203"/>
      <c r="M400" s="203"/>
      <c r="N400" s="203"/>
      <c r="O400" s="201"/>
      <c r="P400" s="201"/>
      <c r="Q400" s="201"/>
      <c r="R400" s="201"/>
      <c r="S400" s="201"/>
      <c r="T400" s="201"/>
      <c r="U400" s="201"/>
      <c r="V400" s="201"/>
      <c r="W400" s="201"/>
      <c r="X400" s="201"/>
      <c r="Y400" s="201"/>
      <c r="Z400" s="201"/>
    </row>
    <row r="401" ht="15.75" customHeight="1" spans="1:26" x14ac:dyDescent="0.25">
      <c r="A401" s="201"/>
      <c r="B401" s="201"/>
      <c r="C401" s="684"/>
      <c r="D401" s="203"/>
      <c r="E401" s="203"/>
      <c r="F401" s="203"/>
      <c r="G401" s="203"/>
      <c r="H401" s="203"/>
      <c r="I401" s="203"/>
      <c r="J401" s="203"/>
      <c r="K401" s="203"/>
      <c r="L401" s="203"/>
      <c r="M401" s="203"/>
      <c r="N401" s="203"/>
      <c r="O401" s="201"/>
      <c r="P401" s="201"/>
      <c r="Q401" s="201"/>
      <c r="R401" s="201"/>
      <c r="S401" s="201"/>
      <c r="T401" s="201"/>
      <c r="U401" s="201"/>
      <c r="V401" s="201"/>
      <c r="W401" s="201"/>
      <c r="X401" s="201"/>
      <c r="Y401" s="201"/>
      <c r="Z401" s="201"/>
    </row>
    <row r="402" ht="15.75" customHeight="1" spans="1:26" x14ac:dyDescent="0.25">
      <c r="A402" s="201"/>
      <c r="B402" s="201"/>
      <c r="C402" s="684"/>
      <c r="D402" s="203"/>
      <c r="E402" s="203"/>
      <c r="F402" s="203"/>
      <c r="G402" s="203"/>
      <c r="H402" s="203"/>
      <c r="I402" s="203"/>
      <c r="J402" s="203"/>
      <c r="K402" s="203"/>
      <c r="L402" s="203"/>
      <c r="M402" s="203"/>
      <c r="N402" s="203"/>
      <c r="O402" s="201"/>
      <c r="P402" s="201"/>
      <c r="Q402" s="201"/>
      <c r="R402" s="201"/>
      <c r="S402" s="201"/>
      <c r="T402" s="201"/>
      <c r="U402" s="201"/>
      <c r="V402" s="201"/>
      <c r="W402" s="201"/>
      <c r="X402" s="201"/>
      <c r="Y402" s="201"/>
      <c r="Z402" s="201"/>
    </row>
    <row r="403" ht="15.75" customHeight="1" spans="1:26" x14ac:dyDescent="0.25">
      <c r="A403" s="201"/>
      <c r="B403" s="201"/>
      <c r="C403" s="684"/>
      <c r="D403" s="203"/>
      <c r="E403" s="203"/>
      <c r="F403" s="203"/>
      <c r="G403" s="203"/>
      <c r="H403" s="203"/>
      <c r="I403" s="203"/>
      <c r="J403" s="203"/>
      <c r="K403" s="203"/>
      <c r="L403" s="203"/>
      <c r="M403" s="203"/>
      <c r="N403" s="203"/>
      <c r="O403" s="201"/>
      <c r="P403" s="201"/>
      <c r="Q403" s="201"/>
      <c r="R403" s="201"/>
      <c r="S403" s="201"/>
      <c r="T403" s="201"/>
      <c r="U403" s="201"/>
      <c r="V403" s="201"/>
      <c r="W403" s="201"/>
      <c r="X403" s="201"/>
      <c r="Y403" s="201"/>
      <c r="Z403" s="201"/>
    </row>
    <row r="404" ht="15.75" customHeight="1" spans="1:26" x14ac:dyDescent="0.25">
      <c r="A404" s="201"/>
      <c r="B404" s="201"/>
      <c r="C404" s="684"/>
      <c r="D404" s="203"/>
      <c r="E404" s="203"/>
      <c r="F404" s="203"/>
      <c r="G404" s="203"/>
      <c r="H404" s="203"/>
      <c r="I404" s="203"/>
      <c r="J404" s="203"/>
      <c r="K404" s="203"/>
      <c r="L404" s="203"/>
      <c r="M404" s="203"/>
      <c r="N404" s="203"/>
      <c r="O404" s="201"/>
      <c r="P404" s="201"/>
      <c r="Q404" s="201"/>
      <c r="R404" s="201"/>
      <c r="S404" s="201"/>
      <c r="T404" s="201"/>
      <c r="U404" s="201"/>
      <c r="V404" s="201"/>
      <c r="W404" s="201"/>
      <c r="X404" s="201"/>
      <c r="Y404" s="201"/>
      <c r="Z404" s="201"/>
    </row>
    <row r="405" ht="15.75" customHeight="1" spans="1:26" x14ac:dyDescent="0.25">
      <c r="A405" s="201"/>
      <c r="B405" s="201"/>
      <c r="C405" s="684"/>
      <c r="D405" s="203"/>
      <c r="E405" s="203"/>
      <c r="F405" s="203"/>
      <c r="G405" s="203"/>
      <c r="H405" s="203"/>
      <c r="I405" s="203"/>
      <c r="J405" s="203"/>
      <c r="K405" s="203"/>
      <c r="L405" s="203"/>
      <c r="M405" s="203"/>
      <c r="N405" s="203"/>
      <c r="O405" s="201"/>
      <c r="P405" s="201"/>
      <c r="Q405" s="201"/>
      <c r="R405" s="201"/>
      <c r="S405" s="201"/>
      <c r="T405" s="201"/>
      <c r="U405" s="201"/>
      <c r="V405" s="201"/>
      <c r="W405" s="201"/>
      <c r="X405" s="201"/>
      <c r="Y405" s="201"/>
      <c r="Z405" s="201"/>
    </row>
    <row r="406" ht="15.75" customHeight="1" spans="1:26" x14ac:dyDescent="0.25">
      <c r="A406" s="201"/>
      <c r="B406" s="201"/>
      <c r="C406" s="684"/>
      <c r="D406" s="203"/>
      <c r="E406" s="203"/>
      <c r="F406" s="203"/>
      <c r="G406" s="203"/>
      <c r="H406" s="203"/>
      <c r="I406" s="203"/>
      <c r="J406" s="203"/>
      <c r="K406" s="203"/>
      <c r="L406" s="203"/>
      <c r="M406" s="203"/>
      <c r="N406" s="203"/>
      <c r="O406" s="201"/>
      <c r="P406" s="201"/>
      <c r="Q406" s="201"/>
      <c r="R406" s="201"/>
      <c r="S406" s="201"/>
      <c r="T406" s="201"/>
      <c r="U406" s="201"/>
      <c r="V406" s="201"/>
      <c r="W406" s="201"/>
      <c r="X406" s="201"/>
      <c r="Y406" s="201"/>
      <c r="Z406" s="201"/>
    </row>
    <row r="407" ht="15.75" customHeight="1" spans="1:26" x14ac:dyDescent="0.25">
      <c r="A407" s="201"/>
      <c r="B407" s="201"/>
      <c r="C407" s="684"/>
      <c r="D407" s="203"/>
      <c r="E407" s="203"/>
      <c r="F407" s="203"/>
      <c r="G407" s="203"/>
      <c r="H407" s="203"/>
      <c r="I407" s="203"/>
      <c r="J407" s="203"/>
      <c r="K407" s="203"/>
      <c r="L407" s="203"/>
      <c r="M407" s="203"/>
      <c r="N407" s="203"/>
      <c r="O407" s="201"/>
      <c r="P407" s="201"/>
      <c r="Q407" s="201"/>
      <c r="R407" s="201"/>
      <c r="S407" s="201"/>
      <c r="T407" s="201"/>
      <c r="U407" s="201"/>
      <c r="V407" s="201"/>
      <c r="W407" s="201"/>
      <c r="X407" s="201"/>
      <c r="Y407" s="201"/>
      <c r="Z407" s="201"/>
    </row>
    <row r="408" ht="15.75" customHeight="1" spans="1:26" x14ac:dyDescent="0.25">
      <c r="A408" s="201"/>
      <c r="B408" s="201"/>
      <c r="C408" s="684"/>
      <c r="D408" s="203"/>
      <c r="E408" s="203"/>
      <c r="F408" s="203"/>
      <c r="G408" s="203"/>
      <c r="H408" s="203"/>
      <c r="I408" s="203"/>
      <c r="J408" s="203"/>
      <c r="K408" s="203"/>
      <c r="L408" s="203"/>
      <c r="M408" s="203"/>
      <c r="N408" s="203"/>
      <c r="O408" s="201"/>
      <c r="P408" s="201"/>
      <c r="Q408" s="201"/>
      <c r="R408" s="201"/>
      <c r="S408" s="201"/>
      <c r="T408" s="201"/>
      <c r="U408" s="201"/>
      <c r="V408" s="201"/>
      <c r="W408" s="201"/>
      <c r="X408" s="201"/>
      <c r="Y408" s="201"/>
      <c r="Z408" s="201"/>
    </row>
    <row r="409" ht="15.75" customHeight="1" spans="1:26" x14ac:dyDescent="0.25">
      <c r="A409" s="201"/>
      <c r="B409" s="201"/>
      <c r="C409" s="684"/>
      <c r="D409" s="203"/>
      <c r="E409" s="203"/>
      <c r="F409" s="203"/>
      <c r="G409" s="203"/>
      <c r="H409" s="203"/>
      <c r="I409" s="203"/>
      <c r="J409" s="203"/>
      <c r="K409" s="203"/>
      <c r="L409" s="203"/>
      <c r="M409" s="203"/>
      <c r="N409" s="203"/>
      <c r="O409" s="201"/>
      <c r="P409" s="201"/>
      <c r="Q409" s="201"/>
      <c r="R409" s="201"/>
      <c r="S409" s="201"/>
      <c r="T409" s="201"/>
      <c r="U409" s="201"/>
      <c r="V409" s="201"/>
      <c r="W409" s="201"/>
      <c r="X409" s="201"/>
      <c r="Y409" s="201"/>
      <c r="Z409" s="201"/>
    </row>
    <row r="410" ht="15.75" customHeight="1" spans="1:26" x14ac:dyDescent="0.25">
      <c r="A410" s="201"/>
      <c r="B410" s="201"/>
      <c r="C410" s="684"/>
      <c r="D410" s="203"/>
      <c r="E410" s="203"/>
      <c r="F410" s="203"/>
      <c r="G410" s="203"/>
      <c r="H410" s="203"/>
      <c r="I410" s="203"/>
      <c r="J410" s="203"/>
      <c r="K410" s="203"/>
      <c r="L410" s="203"/>
      <c r="M410" s="203"/>
      <c r="N410" s="203"/>
      <c r="O410" s="201"/>
      <c r="P410" s="201"/>
      <c r="Q410" s="201"/>
      <c r="R410" s="201"/>
      <c r="S410" s="201"/>
      <c r="T410" s="201"/>
      <c r="U410" s="201"/>
      <c r="V410" s="201"/>
      <c r="W410" s="201"/>
      <c r="X410" s="201"/>
      <c r="Y410" s="201"/>
      <c r="Z410" s="201"/>
    </row>
    <row r="411" ht="15.75" customHeight="1" spans="1:26" x14ac:dyDescent="0.25">
      <c r="A411" s="201"/>
      <c r="B411" s="201"/>
      <c r="C411" s="684"/>
      <c r="D411" s="203"/>
      <c r="E411" s="203"/>
      <c r="F411" s="203"/>
      <c r="G411" s="203"/>
      <c r="H411" s="203"/>
      <c r="I411" s="203"/>
      <c r="J411" s="203"/>
      <c r="K411" s="203"/>
      <c r="L411" s="203"/>
      <c r="M411" s="203"/>
      <c r="N411" s="203"/>
      <c r="O411" s="201"/>
      <c r="P411" s="201"/>
      <c r="Q411" s="201"/>
      <c r="R411" s="201"/>
      <c r="S411" s="201"/>
      <c r="T411" s="201"/>
      <c r="U411" s="201"/>
      <c r="V411" s="201"/>
      <c r="W411" s="201"/>
      <c r="X411" s="201"/>
      <c r="Y411" s="201"/>
      <c r="Z411" s="201"/>
    </row>
    <row r="412" ht="15.75" customHeight="1" spans="1:26" x14ac:dyDescent="0.25">
      <c r="A412" s="201"/>
      <c r="B412" s="201"/>
      <c r="C412" s="684"/>
      <c r="D412" s="203"/>
      <c r="E412" s="203"/>
      <c r="F412" s="203"/>
      <c r="G412" s="203"/>
      <c r="H412" s="203"/>
      <c r="I412" s="203"/>
      <c r="J412" s="203"/>
      <c r="K412" s="203"/>
      <c r="L412" s="203"/>
      <c r="M412" s="203"/>
      <c r="N412" s="203"/>
      <c r="O412" s="201"/>
      <c r="P412" s="201"/>
      <c r="Q412" s="201"/>
      <c r="R412" s="201"/>
      <c r="S412" s="201"/>
      <c r="T412" s="201"/>
      <c r="U412" s="201"/>
      <c r="V412" s="201"/>
      <c r="W412" s="201"/>
      <c r="X412" s="201"/>
      <c r="Y412" s="201"/>
      <c r="Z412" s="201"/>
    </row>
    <row r="413" ht="15.75" customHeight="1" spans="1:26" x14ac:dyDescent="0.25">
      <c r="A413" s="201"/>
      <c r="B413" s="201"/>
      <c r="C413" s="684"/>
      <c r="D413" s="203"/>
      <c r="E413" s="203"/>
      <c r="F413" s="203"/>
      <c r="G413" s="203"/>
      <c r="H413" s="203"/>
      <c r="I413" s="203"/>
      <c r="J413" s="203"/>
      <c r="K413" s="203"/>
      <c r="L413" s="203"/>
      <c r="M413" s="203"/>
      <c r="N413" s="203"/>
      <c r="O413" s="201"/>
      <c r="P413" s="201"/>
      <c r="Q413" s="201"/>
      <c r="R413" s="201"/>
      <c r="S413" s="201"/>
      <c r="T413" s="201"/>
      <c r="U413" s="201"/>
      <c r="V413" s="201"/>
      <c r="W413" s="201"/>
      <c r="X413" s="201"/>
      <c r="Y413" s="201"/>
      <c r="Z413" s="201"/>
    </row>
    <row r="414" ht="15.75" customHeight="1" spans="1:26" x14ac:dyDescent="0.25">
      <c r="A414" s="201"/>
      <c r="B414" s="201"/>
      <c r="C414" s="684"/>
      <c r="D414" s="203"/>
      <c r="E414" s="203"/>
      <c r="F414" s="203"/>
      <c r="G414" s="203"/>
      <c r="H414" s="203"/>
      <c r="I414" s="203"/>
      <c r="J414" s="203"/>
      <c r="K414" s="203"/>
      <c r="L414" s="203"/>
      <c r="M414" s="203"/>
      <c r="N414" s="203"/>
      <c r="O414" s="201"/>
      <c r="P414" s="201"/>
      <c r="Q414" s="201"/>
      <c r="R414" s="201"/>
      <c r="S414" s="201"/>
      <c r="T414" s="201"/>
      <c r="U414" s="201"/>
      <c r="V414" s="201"/>
      <c r="W414" s="201"/>
      <c r="X414" s="201"/>
      <c r="Y414" s="201"/>
      <c r="Z414" s="201"/>
    </row>
    <row r="415" ht="15.75" customHeight="1" spans="1:26" x14ac:dyDescent="0.25">
      <c r="A415" s="201"/>
      <c r="B415" s="201"/>
      <c r="C415" s="684"/>
      <c r="D415" s="203"/>
      <c r="E415" s="203"/>
      <c r="F415" s="203"/>
      <c r="G415" s="203"/>
      <c r="H415" s="203"/>
      <c r="I415" s="203"/>
      <c r="J415" s="203"/>
      <c r="K415" s="203"/>
      <c r="L415" s="203"/>
      <c r="M415" s="203"/>
      <c r="N415" s="203"/>
      <c r="O415" s="201"/>
      <c r="P415" s="201"/>
      <c r="Q415" s="201"/>
      <c r="R415" s="201"/>
      <c r="S415" s="201"/>
      <c r="T415" s="201"/>
      <c r="U415" s="201"/>
      <c r="V415" s="201"/>
      <c r="W415" s="201"/>
      <c r="X415" s="201"/>
      <c r="Y415" s="201"/>
      <c r="Z415" s="201"/>
    </row>
    <row r="416" ht="15.75" customHeight="1" spans="1:26" x14ac:dyDescent="0.25">
      <c r="A416" s="201"/>
      <c r="B416" s="201"/>
      <c r="C416" s="684"/>
      <c r="D416" s="203"/>
      <c r="E416" s="203"/>
      <c r="F416" s="203"/>
      <c r="G416" s="203"/>
      <c r="H416" s="203"/>
      <c r="I416" s="203"/>
      <c r="J416" s="203"/>
      <c r="K416" s="203"/>
      <c r="L416" s="203"/>
      <c r="M416" s="203"/>
      <c r="N416" s="203"/>
      <c r="O416" s="201"/>
      <c r="P416" s="201"/>
      <c r="Q416" s="201"/>
      <c r="R416" s="201"/>
      <c r="S416" s="201"/>
      <c r="T416" s="201"/>
      <c r="U416" s="201"/>
      <c r="V416" s="201"/>
      <c r="W416" s="201"/>
      <c r="X416" s="201"/>
      <c r="Y416" s="201"/>
      <c r="Z416" s="201"/>
    </row>
    <row r="417" ht="15.75" customHeight="1" spans="1:26" x14ac:dyDescent="0.25">
      <c r="A417" s="201"/>
      <c r="B417" s="201"/>
      <c r="C417" s="684"/>
      <c r="D417" s="203"/>
      <c r="E417" s="203"/>
      <c r="F417" s="203"/>
      <c r="G417" s="203"/>
      <c r="H417" s="203"/>
      <c r="I417" s="203"/>
      <c r="J417" s="203"/>
      <c r="K417" s="203"/>
      <c r="L417" s="203"/>
      <c r="M417" s="203"/>
      <c r="N417" s="203"/>
      <c r="O417" s="201"/>
      <c r="P417" s="201"/>
      <c r="Q417" s="201"/>
      <c r="R417" s="201"/>
      <c r="S417" s="201"/>
      <c r="T417" s="201"/>
      <c r="U417" s="201"/>
      <c r="V417" s="201"/>
      <c r="W417" s="201"/>
      <c r="X417" s="201"/>
      <c r="Y417" s="201"/>
      <c r="Z417" s="201"/>
    </row>
    <row r="418" ht="15.75" customHeight="1" spans="1:26" x14ac:dyDescent="0.25">
      <c r="A418" s="201"/>
      <c r="B418" s="201"/>
      <c r="C418" s="684"/>
      <c r="D418" s="203"/>
      <c r="E418" s="203"/>
      <c r="F418" s="203"/>
      <c r="G418" s="203"/>
      <c r="H418" s="203"/>
      <c r="I418" s="203"/>
      <c r="J418" s="203"/>
      <c r="K418" s="203"/>
      <c r="L418" s="203"/>
      <c r="M418" s="203"/>
      <c r="N418" s="203"/>
      <c r="O418" s="201"/>
      <c r="P418" s="201"/>
      <c r="Q418" s="201"/>
      <c r="R418" s="201"/>
      <c r="S418" s="201"/>
      <c r="T418" s="201"/>
      <c r="U418" s="201"/>
      <c r="V418" s="201"/>
      <c r="W418" s="201"/>
      <c r="X418" s="201"/>
      <c r="Y418" s="201"/>
      <c r="Z418" s="201"/>
    </row>
    <row r="419" ht="15.75" customHeight="1" spans="1:26" x14ac:dyDescent="0.25">
      <c r="A419" s="201"/>
      <c r="B419" s="201"/>
      <c r="C419" s="684"/>
      <c r="D419" s="203"/>
      <c r="E419" s="203"/>
      <c r="F419" s="203"/>
      <c r="G419" s="203"/>
      <c r="H419" s="203"/>
      <c r="I419" s="203"/>
      <c r="J419" s="203"/>
      <c r="K419" s="203"/>
      <c r="L419" s="203"/>
      <c r="M419" s="203"/>
      <c r="N419" s="203"/>
      <c r="O419" s="201"/>
      <c r="P419" s="201"/>
      <c r="Q419" s="201"/>
      <c r="R419" s="201"/>
      <c r="S419" s="201"/>
      <c r="T419" s="201"/>
      <c r="U419" s="201"/>
      <c r="V419" s="201"/>
      <c r="W419" s="201"/>
      <c r="X419" s="201"/>
      <c r="Y419" s="201"/>
      <c r="Z419" s="201"/>
    </row>
    <row r="420" ht="15.75" customHeight="1" spans="1:26" x14ac:dyDescent="0.25">
      <c r="A420" s="201"/>
      <c r="B420" s="201"/>
      <c r="C420" s="684"/>
      <c r="D420" s="203"/>
      <c r="E420" s="203"/>
      <c r="F420" s="203"/>
      <c r="G420" s="203"/>
      <c r="H420" s="203"/>
      <c r="I420" s="203"/>
      <c r="J420" s="203"/>
      <c r="K420" s="203"/>
      <c r="L420" s="203"/>
      <c r="M420" s="203"/>
      <c r="N420" s="203"/>
      <c r="O420" s="201"/>
      <c r="P420" s="201"/>
      <c r="Q420" s="201"/>
      <c r="R420" s="201"/>
      <c r="S420" s="201"/>
      <c r="T420" s="201"/>
      <c r="U420" s="201"/>
      <c r="V420" s="201"/>
      <c r="W420" s="201"/>
      <c r="X420" s="201"/>
      <c r="Y420" s="201"/>
      <c r="Z420" s="201"/>
    </row>
    <row r="421" ht="15.75" customHeight="1" spans="1:26" x14ac:dyDescent="0.25">
      <c r="A421" s="201"/>
      <c r="B421" s="201"/>
      <c r="C421" s="684"/>
      <c r="D421" s="203"/>
      <c r="E421" s="203"/>
      <c r="F421" s="203"/>
      <c r="G421" s="203"/>
      <c r="H421" s="203"/>
      <c r="I421" s="203"/>
      <c r="J421" s="203"/>
      <c r="K421" s="203"/>
      <c r="L421" s="203"/>
      <c r="M421" s="203"/>
      <c r="N421" s="203"/>
      <c r="O421" s="201"/>
      <c r="P421" s="201"/>
      <c r="Q421" s="201"/>
      <c r="R421" s="201"/>
      <c r="S421" s="201"/>
      <c r="T421" s="201"/>
      <c r="U421" s="201"/>
      <c r="V421" s="201"/>
      <c r="W421" s="201"/>
      <c r="X421" s="201"/>
      <c r="Y421" s="201"/>
      <c r="Z421" s="201"/>
    </row>
    <row r="422" ht="15.75" customHeight="1" spans="1:26" x14ac:dyDescent="0.25">
      <c r="A422" s="201"/>
      <c r="B422" s="201"/>
      <c r="C422" s="684"/>
      <c r="D422" s="203"/>
      <c r="E422" s="203"/>
      <c r="F422" s="203"/>
      <c r="G422" s="203"/>
      <c r="H422" s="203"/>
      <c r="I422" s="203"/>
      <c r="J422" s="203"/>
      <c r="K422" s="203"/>
      <c r="L422" s="203"/>
      <c r="M422" s="203"/>
      <c r="N422" s="203"/>
      <c r="O422" s="201"/>
      <c r="P422" s="201"/>
      <c r="Q422" s="201"/>
      <c r="R422" s="201"/>
      <c r="S422" s="201"/>
      <c r="T422" s="201"/>
      <c r="U422" s="201"/>
      <c r="V422" s="201"/>
      <c r="W422" s="201"/>
      <c r="X422" s="201"/>
      <c r="Y422" s="201"/>
      <c r="Z422" s="201"/>
    </row>
    <row r="423" ht="15.75" customHeight="1" spans="1:26" x14ac:dyDescent="0.25">
      <c r="A423" s="201"/>
      <c r="B423" s="201"/>
      <c r="C423" s="684"/>
      <c r="D423" s="203"/>
      <c r="E423" s="203"/>
      <c r="F423" s="203"/>
      <c r="G423" s="203"/>
      <c r="H423" s="203"/>
      <c r="I423" s="203"/>
      <c r="J423" s="203"/>
      <c r="K423" s="203"/>
      <c r="L423" s="203"/>
      <c r="M423" s="203"/>
      <c r="N423" s="203"/>
      <c r="O423" s="201"/>
      <c r="P423" s="201"/>
      <c r="Q423" s="201"/>
      <c r="R423" s="201"/>
      <c r="S423" s="201"/>
      <c r="T423" s="201"/>
      <c r="U423" s="201"/>
      <c r="V423" s="201"/>
      <c r="W423" s="201"/>
      <c r="X423" s="201"/>
      <c r="Y423" s="201"/>
      <c r="Z423" s="201"/>
    </row>
    <row r="424" ht="15.75" customHeight="1" spans="1:26" x14ac:dyDescent="0.25">
      <c r="A424" s="201"/>
      <c r="B424" s="201"/>
      <c r="C424" s="684"/>
      <c r="D424" s="203"/>
      <c r="E424" s="203"/>
      <c r="F424" s="203"/>
      <c r="G424" s="203"/>
      <c r="H424" s="203"/>
      <c r="I424" s="203"/>
      <c r="J424" s="203"/>
      <c r="K424" s="203"/>
      <c r="L424" s="203"/>
      <c r="M424" s="203"/>
      <c r="N424" s="203"/>
      <c r="O424" s="201"/>
      <c r="P424" s="201"/>
      <c r="Q424" s="201"/>
      <c r="R424" s="201"/>
      <c r="S424" s="201"/>
      <c r="T424" s="201"/>
      <c r="U424" s="201"/>
      <c r="V424" s="201"/>
      <c r="W424" s="201"/>
      <c r="X424" s="201"/>
      <c r="Y424" s="201"/>
      <c r="Z424" s="201"/>
    </row>
    <row r="425" ht="15.75" customHeight="1" spans="1:26" x14ac:dyDescent="0.25">
      <c r="A425" s="201"/>
      <c r="B425" s="201"/>
      <c r="C425" s="684"/>
      <c r="D425" s="203"/>
      <c r="E425" s="203"/>
      <c r="F425" s="203"/>
      <c r="G425" s="203"/>
      <c r="H425" s="203"/>
      <c r="I425" s="203"/>
      <c r="J425" s="203"/>
      <c r="K425" s="203"/>
      <c r="L425" s="203"/>
      <c r="M425" s="203"/>
      <c r="N425" s="203"/>
      <c r="O425" s="201"/>
      <c r="P425" s="201"/>
      <c r="Q425" s="201"/>
      <c r="R425" s="201"/>
      <c r="S425" s="201"/>
      <c r="T425" s="201"/>
      <c r="U425" s="201"/>
      <c r="V425" s="201"/>
      <c r="W425" s="201"/>
      <c r="X425" s="201"/>
      <c r="Y425" s="201"/>
      <c r="Z425" s="201"/>
    </row>
    <row r="426" ht="15.75" customHeight="1" spans="1:26" x14ac:dyDescent="0.25">
      <c r="A426" s="201"/>
      <c r="B426" s="201"/>
      <c r="C426" s="684"/>
      <c r="D426" s="203"/>
      <c r="E426" s="203"/>
      <c r="F426" s="203"/>
      <c r="G426" s="203"/>
      <c r="H426" s="203"/>
      <c r="I426" s="203"/>
      <c r="J426" s="203"/>
      <c r="K426" s="203"/>
      <c r="L426" s="203"/>
      <c r="M426" s="203"/>
      <c r="N426" s="203"/>
      <c r="O426" s="201"/>
      <c r="P426" s="201"/>
      <c r="Q426" s="201"/>
      <c r="R426" s="201"/>
      <c r="S426" s="201"/>
      <c r="T426" s="201"/>
      <c r="U426" s="201"/>
      <c r="V426" s="201"/>
      <c r="W426" s="201"/>
      <c r="X426" s="201"/>
      <c r="Y426" s="201"/>
      <c r="Z426" s="201"/>
    </row>
    <row r="427" ht="15.75" customHeight="1" spans="1:26" x14ac:dyDescent="0.25">
      <c r="A427" s="201"/>
      <c r="B427" s="201"/>
      <c r="C427" s="684"/>
      <c r="D427" s="203"/>
      <c r="E427" s="203"/>
      <c r="F427" s="203"/>
      <c r="G427" s="203"/>
      <c r="H427" s="203"/>
      <c r="I427" s="203"/>
      <c r="J427" s="203"/>
      <c r="K427" s="203"/>
      <c r="L427" s="203"/>
      <c r="M427" s="203"/>
      <c r="N427" s="203"/>
      <c r="O427" s="201"/>
      <c r="P427" s="201"/>
      <c r="Q427" s="201"/>
      <c r="R427" s="201"/>
      <c r="S427" s="201"/>
      <c r="T427" s="201"/>
      <c r="U427" s="201"/>
      <c r="V427" s="201"/>
      <c r="W427" s="201"/>
      <c r="X427" s="201"/>
      <c r="Y427" s="201"/>
      <c r="Z427" s="201"/>
    </row>
    <row r="428" ht="15.75" customHeight="1" spans="1:26" x14ac:dyDescent="0.25">
      <c r="A428" s="201"/>
      <c r="B428" s="201"/>
      <c r="C428" s="684"/>
      <c r="D428" s="203"/>
      <c r="E428" s="203"/>
      <c r="F428" s="203"/>
      <c r="G428" s="203"/>
      <c r="H428" s="203"/>
      <c r="I428" s="203"/>
      <c r="J428" s="203"/>
      <c r="K428" s="203"/>
      <c r="L428" s="203"/>
      <c r="M428" s="203"/>
      <c r="N428" s="203"/>
      <c r="O428" s="201"/>
      <c r="P428" s="201"/>
      <c r="Q428" s="201"/>
      <c r="R428" s="201"/>
      <c r="S428" s="201"/>
      <c r="T428" s="201"/>
      <c r="U428" s="201"/>
      <c r="V428" s="201"/>
      <c r="W428" s="201"/>
      <c r="X428" s="201"/>
      <c r="Y428" s="201"/>
      <c r="Z428" s="201"/>
    </row>
    <row r="429" ht="15.75" customHeight="1" spans="1:26" x14ac:dyDescent="0.25">
      <c r="A429" s="201"/>
      <c r="B429" s="201"/>
      <c r="C429" s="684"/>
      <c r="D429" s="203"/>
      <c r="E429" s="203"/>
      <c r="F429" s="203"/>
      <c r="G429" s="203"/>
      <c r="H429" s="203"/>
      <c r="I429" s="203"/>
      <c r="J429" s="203"/>
      <c r="K429" s="203"/>
      <c r="L429" s="203"/>
      <c r="M429" s="203"/>
      <c r="N429" s="203"/>
      <c r="O429" s="201"/>
      <c r="P429" s="201"/>
      <c r="Q429" s="201"/>
      <c r="R429" s="201"/>
      <c r="S429" s="201"/>
      <c r="T429" s="201"/>
      <c r="U429" s="201"/>
      <c r="V429" s="201"/>
      <c r="W429" s="201"/>
      <c r="X429" s="201"/>
      <c r="Y429" s="201"/>
      <c r="Z429" s="201"/>
    </row>
    <row r="430" ht="15.75" customHeight="1" spans="1:26" x14ac:dyDescent="0.25">
      <c r="A430" s="201"/>
      <c r="B430" s="201"/>
      <c r="C430" s="684"/>
      <c r="D430" s="203"/>
      <c r="E430" s="203"/>
      <c r="F430" s="203"/>
      <c r="G430" s="203"/>
      <c r="H430" s="203"/>
      <c r="I430" s="203"/>
      <c r="J430" s="203"/>
      <c r="K430" s="203"/>
      <c r="L430" s="203"/>
      <c r="M430" s="203"/>
      <c r="N430" s="203"/>
      <c r="O430" s="201"/>
      <c r="P430" s="201"/>
      <c r="Q430" s="201"/>
      <c r="R430" s="201"/>
      <c r="S430" s="201"/>
      <c r="T430" s="201"/>
      <c r="U430" s="201"/>
      <c r="V430" s="201"/>
      <c r="W430" s="201"/>
      <c r="X430" s="201"/>
      <c r="Y430" s="201"/>
      <c r="Z430" s="201"/>
    </row>
    <row r="431" ht="15.75" customHeight="1" spans="1:26" x14ac:dyDescent="0.25">
      <c r="A431" s="201"/>
      <c r="B431" s="201"/>
      <c r="C431" s="684"/>
      <c r="D431" s="203"/>
      <c r="E431" s="203"/>
      <c r="F431" s="203"/>
      <c r="G431" s="203"/>
      <c r="H431" s="203"/>
      <c r="I431" s="203"/>
      <c r="J431" s="203"/>
      <c r="K431" s="203"/>
      <c r="L431" s="203"/>
      <c r="M431" s="203"/>
      <c r="N431" s="203"/>
      <c r="O431" s="201"/>
      <c r="P431" s="201"/>
      <c r="Q431" s="201"/>
      <c r="R431" s="201"/>
      <c r="S431" s="201"/>
      <c r="T431" s="201"/>
      <c r="U431" s="201"/>
      <c r="V431" s="201"/>
      <c r="W431" s="201"/>
      <c r="X431" s="201"/>
      <c r="Y431" s="201"/>
      <c r="Z431" s="201"/>
    </row>
    <row r="432" ht="15.75" customHeight="1" spans="1:26" x14ac:dyDescent="0.25">
      <c r="A432" s="201"/>
      <c r="B432" s="201"/>
      <c r="C432" s="684"/>
      <c r="D432" s="203"/>
      <c r="E432" s="203"/>
      <c r="F432" s="203"/>
      <c r="G432" s="203"/>
      <c r="H432" s="203"/>
      <c r="I432" s="203"/>
      <c r="J432" s="203"/>
      <c r="K432" s="203"/>
      <c r="L432" s="203"/>
      <c r="M432" s="203"/>
      <c r="N432" s="203"/>
      <c r="O432" s="201"/>
      <c r="P432" s="201"/>
      <c r="Q432" s="201"/>
      <c r="R432" s="201"/>
      <c r="S432" s="201"/>
      <c r="T432" s="201"/>
      <c r="U432" s="201"/>
      <c r="V432" s="201"/>
      <c r="W432" s="201"/>
      <c r="X432" s="201"/>
      <c r="Y432" s="201"/>
      <c r="Z432" s="201"/>
    </row>
    <row r="433" ht="15.75" customHeight="1" spans="1:26" x14ac:dyDescent="0.25">
      <c r="A433" s="201"/>
      <c r="B433" s="201"/>
      <c r="C433" s="684"/>
      <c r="D433" s="203"/>
      <c r="E433" s="203"/>
      <c r="F433" s="203"/>
      <c r="G433" s="203"/>
      <c r="H433" s="203"/>
      <c r="I433" s="203"/>
      <c r="J433" s="203"/>
      <c r="K433" s="203"/>
      <c r="L433" s="203"/>
      <c r="M433" s="203"/>
      <c r="N433" s="203"/>
      <c r="O433" s="201"/>
      <c r="P433" s="201"/>
      <c r="Q433" s="201"/>
      <c r="R433" s="201"/>
      <c r="S433" s="201"/>
      <c r="T433" s="201"/>
      <c r="U433" s="201"/>
      <c r="V433" s="201"/>
      <c r="W433" s="201"/>
      <c r="X433" s="201"/>
      <c r="Y433" s="201"/>
      <c r="Z433" s="201"/>
    </row>
    <row r="434" ht="15.75" customHeight="1" spans="1:26" x14ac:dyDescent="0.25">
      <c r="A434" s="201"/>
      <c r="B434" s="201"/>
      <c r="C434" s="684"/>
      <c r="D434" s="203"/>
      <c r="E434" s="203"/>
      <c r="F434" s="203"/>
      <c r="G434" s="203"/>
      <c r="H434" s="203"/>
      <c r="I434" s="203"/>
      <c r="J434" s="203"/>
      <c r="K434" s="203"/>
      <c r="L434" s="203"/>
      <c r="M434" s="203"/>
      <c r="N434" s="203"/>
      <c r="O434" s="201"/>
      <c r="P434" s="201"/>
      <c r="Q434" s="201"/>
      <c r="R434" s="201"/>
      <c r="S434" s="201"/>
      <c r="T434" s="201"/>
      <c r="U434" s="201"/>
      <c r="V434" s="201"/>
      <c r="W434" s="201"/>
      <c r="X434" s="201"/>
      <c r="Y434" s="201"/>
      <c r="Z434" s="201"/>
    </row>
    <row r="435" ht="15.75" customHeight="1" spans="1:26" x14ac:dyDescent="0.25">
      <c r="A435" s="201"/>
      <c r="B435" s="201"/>
      <c r="C435" s="684"/>
      <c r="D435" s="203"/>
      <c r="E435" s="203"/>
      <c r="F435" s="203"/>
      <c r="G435" s="203"/>
      <c r="H435" s="203"/>
      <c r="I435" s="203"/>
      <c r="J435" s="203"/>
      <c r="K435" s="203"/>
      <c r="L435" s="203"/>
      <c r="M435" s="203"/>
      <c r="N435" s="203"/>
      <c r="O435" s="201"/>
      <c r="P435" s="201"/>
      <c r="Q435" s="201"/>
      <c r="R435" s="201"/>
      <c r="S435" s="201"/>
      <c r="T435" s="201"/>
      <c r="U435" s="201"/>
      <c r="V435" s="201"/>
      <c r="W435" s="201"/>
      <c r="X435" s="201"/>
      <c r="Y435" s="201"/>
      <c r="Z435" s="201"/>
    </row>
    <row r="436" ht="15.75" customHeight="1" spans="1:26" x14ac:dyDescent="0.25">
      <c r="A436" s="201"/>
      <c r="B436" s="201"/>
      <c r="C436" s="684"/>
      <c r="D436" s="203"/>
      <c r="E436" s="203"/>
      <c r="F436" s="203"/>
      <c r="G436" s="203"/>
      <c r="H436" s="203"/>
      <c r="I436" s="203"/>
      <c r="J436" s="203"/>
      <c r="K436" s="203"/>
      <c r="L436" s="203"/>
      <c r="M436" s="203"/>
      <c r="N436" s="203"/>
      <c r="O436" s="201"/>
      <c r="P436" s="201"/>
      <c r="Q436" s="201"/>
      <c r="R436" s="201"/>
      <c r="S436" s="201"/>
      <c r="T436" s="201"/>
      <c r="U436" s="201"/>
      <c r="V436" s="201"/>
      <c r="W436" s="201"/>
      <c r="X436" s="201"/>
      <c r="Y436" s="201"/>
      <c r="Z436" s="201"/>
    </row>
    <row r="437" ht="15.75" customHeight="1" spans="1:26" x14ac:dyDescent="0.25">
      <c r="A437" s="201"/>
      <c r="B437" s="201"/>
      <c r="C437" s="684"/>
      <c r="D437" s="203"/>
      <c r="E437" s="203"/>
      <c r="F437" s="203"/>
      <c r="G437" s="203"/>
      <c r="H437" s="203"/>
      <c r="I437" s="203"/>
      <c r="J437" s="203"/>
      <c r="K437" s="203"/>
      <c r="L437" s="203"/>
      <c r="M437" s="203"/>
      <c r="N437" s="203"/>
      <c r="O437" s="201"/>
      <c r="P437" s="201"/>
      <c r="Q437" s="201"/>
      <c r="R437" s="201"/>
      <c r="S437" s="201"/>
      <c r="T437" s="201"/>
      <c r="U437" s="201"/>
      <c r="V437" s="201"/>
      <c r="W437" s="201"/>
      <c r="X437" s="201"/>
      <c r="Y437" s="201"/>
      <c r="Z437" s="201"/>
    </row>
    <row r="438" ht="15.75" customHeight="1" spans="1:26" x14ac:dyDescent="0.25">
      <c r="A438" s="201"/>
      <c r="B438" s="201"/>
      <c r="C438" s="684"/>
      <c r="D438" s="203"/>
      <c r="E438" s="203"/>
      <c r="F438" s="203"/>
      <c r="G438" s="203"/>
      <c r="H438" s="203"/>
      <c r="I438" s="203"/>
      <c r="J438" s="203"/>
      <c r="K438" s="203"/>
      <c r="L438" s="203"/>
      <c r="M438" s="203"/>
      <c r="N438" s="203"/>
      <c r="O438" s="201"/>
      <c r="P438" s="201"/>
      <c r="Q438" s="201"/>
      <c r="R438" s="201"/>
      <c r="S438" s="201"/>
      <c r="T438" s="201"/>
      <c r="U438" s="201"/>
      <c r="V438" s="201"/>
      <c r="W438" s="201"/>
      <c r="X438" s="201"/>
      <c r="Y438" s="201"/>
      <c r="Z438" s="201"/>
    </row>
    <row r="439" ht="15.75" customHeight="1" spans="1:26" x14ac:dyDescent="0.25">
      <c r="A439" s="201"/>
      <c r="B439" s="201"/>
      <c r="C439" s="684"/>
      <c r="D439" s="203"/>
      <c r="E439" s="203"/>
      <c r="F439" s="203"/>
      <c r="G439" s="203"/>
      <c r="H439" s="203"/>
      <c r="I439" s="203"/>
      <c r="J439" s="203"/>
      <c r="K439" s="203"/>
      <c r="L439" s="203"/>
      <c r="M439" s="203"/>
      <c r="N439" s="203"/>
      <c r="O439" s="201"/>
      <c r="P439" s="201"/>
      <c r="Q439" s="201"/>
      <c r="R439" s="201"/>
      <c r="S439" s="201"/>
      <c r="T439" s="201"/>
      <c r="U439" s="201"/>
      <c r="V439" s="201"/>
      <c r="W439" s="201"/>
      <c r="X439" s="201"/>
      <c r="Y439" s="201"/>
      <c r="Z439" s="201"/>
    </row>
    <row r="440" ht="15.75" customHeight="1" spans="1:26" x14ac:dyDescent="0.25">
      <c r="A440" s="201"/>
      <c r="B440" s="201"/>
      <c r="C440" s="684"/>
      <c r="D440" s="203"/>
      <c r="E440" s="203"/>
      <c r="F440" s="203"/>
      <c r="G440" s="203"/>
      <c r="H440" s="203"/>
      <c r="I440" s="203"/>
      <c r="J440" s="203"/>
      <c r="K440" s="203"/>
      <c r="L440" s="203"/>
      <c r="M440" s="203"/>
      <c r="N440" s="203"/>
      <c r="O440" s="201"/>
      <c r="P440" s="201"/>
      <c r="Q440" s="201"/>
      <c r="R440" s="201"/>
      <c r="S440" s="201"/>
      <c r="T440" s="201"/>
      <c r="U440" s="201"/>
      <c r="V440" s="201"/>
      <c r="W440" s="201"/>
      <c r="X440" s="201"/>
      <c r="Y440" s="201"/>
      <c r="Z440" s="201"/>
    </row>
    <row r="441" ht="15.75" customHeight="1" spans="1:26" x14ac:dyDescent="0.25">
      <c r="A441" s="201"/>
      <c r="B441" s="201"/>
      <c r="C441" s="684"/>
      <c r="D441" s="203"/>
      <c r="E441" s="203"/>
      <c r="F441" s="203"/>
      <c r="G441" s="203"/>
      <c r="H441" s="203"/>
      <c r="I441" s="203"/>
      <c r="J441" s="203"/>
      <c r="K441" s="203"/>
      <c r="L441" s="203"/>
      <c r="M441" s="203"/>
      <c r="N441" s="203"/>
      <c r="O441" s="201"/>
      <c r="P441" s="201"/>
      <c r="Q441" s="201"/>
      <c r="R441" s="201"/>
      <c r="S441" s="201"/>
      <c r="T441" s="201"/>
      <c r="U441" s="201"/>
      <c r="V441" s="201"/>
      <c r="W441" s="201"/>
      <c r="X441" s="201"/>
      <c r="Y441" s="201"/>
      <c r="Z441" s="201"/>
    </row>
    <row r="442" ht="15.75" customHeight="1" spans="1:26" x14ac:dyDescent="0.25">
      <c r="A442" s="201"/>
      <c r="B442" s="201"/>
      <c r="C442" s="684"/>
      <c r="D442" s="203"/>
      <c r="E442" s="203"/>
      <c r="F442" s="203"/>
      <c r="G442" s="203"/>
      <c r="H442" s="203"/>
      <c r="I442" s="203"/>
      <c r="J442" s="203"/>
      <c r="K442" s="203"/>
      <c r="L442" s="203"/>
      <c r="M442" s="203"/>
      <c r="N442" s="203"/>
      <c r="O442" s="201"/>
      <c r="P442" s="201"/>
      <c r="Q442" s="201"/>
      <c r="R442" s="201"/>
      <c r="S442" s="201"/>
      <c r="T442" s="201"/>
      <c r="U442" s="201"/>
      <c r="V442" s="201"/>
      <c r="W442" s="201"/>
      <c r="X442" s="201"/>
      <c r="Y442" s="201"/>
      <c r="Z442" s="201"/>
    </row>
    <row r="443" ht="15.75" customHeight="1" spans="1:26" x14ac:dyDescent="0.25">
      <c r="A443" s="201"/>
      <c r="B443" s="201"/>
      <c r="C443" s="684"/>
      <c r="D443" s="203"/>
      <c r="E443" s="203"/>
      <c r="F443" s="203"/>
      <c r="G443" s="203"/>
      <c r="H443" s="203"/>
      <c r="I443" s="203"/>
      <c r="J443" s="203"/>
      <c r="K443" s="203"/>
      <c r="L443" s="203"/>
      <c r="M443" s="203"/>
      <c r="N443" s="203"/>
      <c r="O443" s="201"/>
      <c r="P443" s="201"/>
      <c r="Q443" s="201"/>
      <c r="R443" s="201"/>
      <c r="S443" s="201"/>
      <c r="T443" s="201"/>
      <c r="U443" s="201"/>
      <c r="V443" s="201"/>
      <c r="W443" s="201"/>
      <c r="X443" s="201"/>
      <c r="Y443" s="201"/>
      <c r="Z443" s="201"/>
    </row>
    <row r="444" ht="15.75" customHeight="1" spans="1:26" x14ac:dyDescent="0.25">
      <c r="A444" s="201"/>
      <c r="B444" s="201"/>
      <c r="C444" s="684"/>
      <c r="D444" s="203"/>
      <c r="E444" s="203"/>
      <c r="F444" s="203"/>
      <c r="G444" s="203"/>
      <c r="H444" s="203"/>
      <c r="I444" s="203"/>
      <c r="J444" s="203"/>
      <c r="K444" s="203"/>
      <c r="L444" s="203"/>
      <c r="M444" s="203"/>
      <c r="N444" s="203"/>
      <c r="O444" s="201"/>
      <c r="P444" s="201"/>
      <c r="Q444" s="201"/>
      <c r="R444" s="201"/>
      <c r="S444" s="201"/>
      <c r="T444" s="201"/>
      <c r="U444" s="201"/>
      <c r="V444" s="201"/>
      <c r="W444" s="201"/>
      <c r="X444" s="201"/>
      <c r="Y444" s="201"/>
      <c r="Z444" s="201"/>
    </row>
    <row r="445" ht="15.75" customHeight="1" spans="1:26" x14ac:dyDescent="0.25">
      <c r="A445" s="201"/>
      <c r="B445" s="201"/>
      <c r="C445" s="684"/>
      <c r="D445" s="203"/>
      <c r="E445" s="203"/>
      <c r="F445" s="203"/>
      <c r="G445" s="203"/>
      <c r="H445" s="203"/>
      <c r="I445" s="203"/>
      <c r="J445" s="203"/>
      <c r="K445" s="203"/>
      <c r="L445" s="203"/>
      <c r="M445" s="203"/>
      <c r="N445" s="203"/>
      <c r="O445" s="201"/>
      <c r="P445" s="201"/>
      <c r="Q445" s="201"/>
      <c r="R445" s="201"/>
      <c r="S445" s="201"/>
      <c r="T445" s="201"/>
      <c r="U445" s="201"/>
      <c r="V445" s="201"/>
      <c r="W445" s="201"/>
      <c r="X445" s="201"/>
      <c r="Y445" s="201"/>
      <c r="Z445" s="201"/>
    </row>
    <row r="446" ht="15.75" customHeight="1" spans="1:26" x14ac:dyDescent="0.25">
      <c r="A446" s="201"/>
      <c r="B446" s="201"/>
      <c r="C446" s="684"/>
      <c r="D446" s="203"/>
      <c r="E446" s="203"/>
      <c r="F446" s="203"/>
      <c r="G446" s="203"/>
      <c r="H446" s="203"/>
      <c r="I446" s="203"/>
      <c r="J446" s="203"/>
      <c r="K446" s="203"/>
      <c r="L446" s="203"/>
      <c r="M446" s="203"/>
      <c r="N446" s="203"/>
      <c r="O446" s="201"/>
      <c r="P446" s="201"/>
      <c r="Q446" s="201"/>
      <c r="R446" s="201"/>
      <c r="S446" s="201"/>
      <c r="T446" s="201"/>
      <c r="U446" s="201"/>
      <c r="V446" s="201"/>
      <c r="W446" s="201"/>
      <c r="X446" s="201"/>
      <c r="Y446" s="201"/>
      <c r="Z446" s="201"/>
    </row>
    <row r="447" ht="15.75" customHeight="1" spans="1:26" x14ac:dyDescent="0.25">
      <c r="A447" s="201"/>
      <c r="B447" s="201"/>
      <c r="C447" s="684"/>
      <c r="D447" s="203"/>
      <c r="E447" s="203"/>
      <c r="F447" s="203"/>
      <c r="G447" s="203"/>
      <c r="H447" s="203"/>
      <c r="I447" s="203"/>
      <c r="J447" s="203"/>
      <c r="K447" s="203"/>
      <c r="L447" s="203"/>
      <c r="M447" s="203"/>
      <c r="N447" s="203"/>
      <c r="O447" s="201"/>
      <c r="P447" s="201"/>
      <c r="Q447" s="201"/>
      <c r="R447" s="201"/>
      <c r="S447" s="201"/>
      <c r="T447" s="201"/>
      <c r="U447" s="201"/>
      <c r="V447" s="201"/>
      <c r="W447" s="201"/>
      <c r="X447" s="201"/>
      <c r="Y447" s="201"/>
      <c r="Z447" s="201"/>
    </row>
    <row r="448" ht="15.75" customHeight="1" spans="1:26" x14ac:dyDescent="0.25">
      <c r="A448" s="201"/>
      <c r="B448" s="201"/>
      <c r="C448" s="684"/>
      <c r="D448" s="203"/>
      <c r="E448" s="203"/>
      <c r="F448" s="203"/>
      <c r="G448" s="203"/>
      <c r="H448" s="203"/>
      <c r="I448" s="203"/>
      <c r="J448" s="203"/>
      <c r="K448" s="203"/>
      <c r="L448" s="203"/>
      <c r="M448" s="203"/>
      <c r="N448" s="203"/>
      <c r="O448" s="201"/>
      <c r="P448" s="201"/>
      <c r="Q448" s="201"/>
      <c r="R448" s="201"/>
      <c r="S448" s="201"/>
      <c r="T448" s="201"/>
      <c r="U448" s="201"/>
      <c r="V448" s="201"/>
      <c r="W448" s="201"/>
      <c r="X448" s="201"/>
      <c r="Y448" s="201"/>
      <c r="Z448" s="201"/>
    </row>
    <row r="449" ht="15.75" customHeight="1" spans="1:26" x14ac:dyDescent="0.25">
      <c r="A449" s="201"/>
      <c r="B449" s="201"/>
      <c r="C449" s="684"/>
      <c r="D449" s="203"/>
      <c r="E449" s="203"/>
      <c r="F449" s="203"/>
      <c r="G449" s="203"/>
      <c r="H449" s="203"/>
      <c r="I449" s="203"/>
      <c r="J449" s="203"/>
      <c r="K449" s="203"/>
      <c r="L449" s="203"/>
      <c r="M449" s="203"/>
      <c r="N449" s="203"/>
      <c r="O449" s="201"/>
      <c r="P449" s="201"/>
      <c r="Q449" s="201"/>
      <c r="R449" s="201"/>
      <c r="S449" s="201"/>
      <c r="T449" s="201"/>
      <c r="U449" s="201"/>
      <c r="V449" s="201"/>
      <c r="W449" s="201"/>
      <c r="X449" s="201"/>
      <c r="Y449" s="201"/>
      <c r="Z449" s="201"/>
    </row>
    <row r="450" ht="15.75" customHeight="1" spans="1:26" x14ac:dyDescent="0.25">
      <c r="A450" s="201"/>
      <c r="B450" s="201"/>
      <c r="C450" s="684"/>
      <c r="D450" s="203"/>
      <c r="E450" s="203"/>
      <c r="F450" s="203"/>
      <c r="G450" s="203"/>
      <c r="H450" s="203"/>
      <c r="I450" s="203"/>
      <c r="J450" s="203"/>
      <c r="K450" s="203"/>
      <c r="L450" s="203"/>
      <c r="M450" s="203"/>
      <c r="N450" s="203"/>
      <c r="O450" s="201"/>
      <c r="P450" s="201"/>
      <c r="Q450" s="201"/>
      <c r="R450" s="201"/>
      <c r="S450" s="201"/>
      <c r="T450" s="201"/>
      <c r="U450" s="201"/>
      <c r="V450" s="201"/>
      <c r="W450" s="201"/>
      <c r="X450" s="201"/>
      <c r="Y450" s="201"/>
      <c r="Z450" s="201"/>
    </row>
    <row r="451" ht="15.75" customHeight="1" spans="1:26" x14ac:dyDescent="0.25">
      <c r="A451" s="201"/>
      <c r="B451" s="201"/>
      <c r="C451" s="684"/>
      <c r="D451" s="203"/>
      <c r="E451" s="203"/>
      <c r="F451" s="203"/>
      <c r="G451" s="203"/>
      <c r="H451" s="203"/>
      <c r="I451" s="203"/>
      <c r="J451" s="203"/>
      <c r="K451" s="203"/>
      <c r="L451" s="203"/>
      <c r="M451" s="203"/>
      <c r="N451" s="203"/>
      <c r="O451" s="201"/>
      <c r="P451" s="201"/>
      <c r="Q451" s="201"/>
      <c r="R451" s="201"/>
      <c r="S451" s="201"/>
      <c r="T451" s="201"/>
      <c r="U451" s="201"/>
      <c r="V451" s="201"/>
      <c r="W451" s="201"/>
      <c r="X451" s="201"/>
      <c r="Y451" s="201"/>
      <c r="Z451" s="201"/>
    </row>
    <row r="452" ht="15.75" customHeight="1" spans="1:26" x14ac:dyDescent="0.25">
      <c r="A452" s="201"/>
      <c r="B452" s="201"/>
      <c r="C452" s="684"/>
      <c r="D452" s="203"/>
      <c r="E452" s="203"/>
      <c r="F452" s="203"/>
      <c r="G452" s="203"/>
      <c r="H452" s="203"/>
      <c r="I452" s="203"/>
      <c r="J452" s="203"/>
      <c r="K452" s="203"/>
      <c r="L452" s="203"/>
      <c r="M452" s="203"/>
      <c r="N452" s="203"/>
      <c r="O452" s="201"/>
      <c r="P452" s="201"/>
      <c r="Q452" s="201"/>
      <c r="R452" s="201"/>
      <c r="S452" s="201"/>
      <c r="T452" s="201"/>
      <c r="U452" s="201"/>
      <c r="V452" s="201"/>
      <c r="W452" s="201"/>
      <c r="X452" s="201"/>
      <c r="Y452" s="201"/>
      <c r="Z452" s="201"/>
    </row>
    <row r="453" ht="15.75" customHeight="1" spans="1:26" x14ac:dyDescent="0.25">
      <c r="A453" s="201"/>
      <c r="B453" s="201"/>
      <c r="C453" s="684"/>
      <c r="D453" s="203"/>
      <c r="E453" s="203"/>
      <c r="F453" s="203"/>
      <c r="G453" s="203"/>
      <c r="H453" s="203"/>
      <c r="I453" s="203"/>
      <c r="J453" s="203"/>
      <c r="K453" s="203"/>
      <c r="L453" s="203"/>
      <c r="M453" s="203"/>
      <c r="N453" s="203"/>
      <c r="O453" s="201"/>
      <c r="P453" s="201"/>
      <c r="Q453" s="201"/>
      <c r="R453" s="201"/>
      <c r="S453" s="201"/>
      <c r="T453" s="201"/>
      <c r="U453" s="201"/>
      <c r="V453" s="201"/>
      <c r="W453" s="201"/>
      <c r="X453" s="201"/>
      <c r="Y453" s="201"/>
      <c r="Z453" s="201"/>
    </row>
    <row r="454" ht="15.75" customHeight="1" spans="1:26" x14ac:dyDescent="0.25">
      <c r="A454" s="201"/>
      <c r="B454" s="201"/>
      <c r="C454" s="684"/>
      <c r="D454" s="203"/>
      <c r="E454" s="203"/>
      <c r="F454" s="203"/>
      <c r="G454" s="203"/>
      <c r="H454" s="203"/>
      <c r="I454" s="203"/>
      <c r="J454" s="203"/>
      <c r="K454" s="203"/>
      <c r="L454" s="203"/>
      <c r="M454" s="203"/>
      <c r="N454" s="203"/>
      <c r="O454" s="201"/>
      <c r="P454" s="201"/>
      <c r="Q454" s="201"/>
      <c r="R454" s="201"/>
      <c r="S454" s="201"/>
      <c r="T454" s="201"/>
      <c r="U454" s="201"/>
      <c r="V454" s="201"/>
      <c r="W454" s="201"/>
      <c r="X454" s="201"/>
      <c r="Y454" s="201"/>
      <c r="Z454" s="201"/>
    </row>
    <row r="455" ht="15.75" customHeight="1" spans="1:26" x14ac:dyDescent="0.25">
      <c r="A455" s="201"/>
      <c r="B455" s="201"/>
      <c r="C455" s="684"/>
      <c r="D455" s="203"/>
      <c r="E455" s="203"/>
      <c r="F455" s="203"/>
      <c r="G455" s="203"/>
      <c r="H455" s="203"/>
      <c r="I455" s="203"/>
      <c r="J455" s="203"/>
      <c r="K455" s="203"/>
      <c r="L455" s="203"/>
      <c r="M455" s="203"/>
      <c r="N455" s="203"/>
      <c r="O455" s="201"/>
      <c r="P455" s="201"/>
      <c r="Q455" s="201"/>
      <c r="R455" s="201"/>
      <c r="S455" s="201"/>
      <c r="T455" s="201"/>
      <c r="U455" s="201"/>
      <c r="V455" s="201"/>
      <c r="W455" s="201"/>
      <c r="X455" s="201"/>
      <c r="Y455" s="201"/>
      <c r="Z455" s="201"/>
    </row>
    <row r="456" ht="15.75" customHeight="1" spans="1:26" x14ac:dyDescent="0.25">
      <c r="A456" s="201"/>
      <c r="B456" s="201"/>
      <c r="C456" s="684"/>
      <c r="D456" s="203"/>
      <c r="E456" s="203"/>
      <c r="F456" s="203"/>
      <c r="G456" s="203"/>
      <c r="H456" s="203"/>
      <c r="I456" s="203"/>
      <c r="J456" s="203"/>
      <c r="K456" s="203"/>
      <c r="L456" s="203"/>
      <c r="M456" s="203"/>
      <c r="N456" s="203"/>
      <c r="O456" s="201"/>
      <c r="P456" s="201"/>
      <c r="Q456" s="201"/>
      <c r="R456" s="201"/>
      <c r="S456" s="201"/>
      <c r="T456" s="201"/>
      <c r="U456" s="201"/>
      <c r="V456" s="201"/>
      <c r="W456" s="201"/>
      <c r="X456" s="201"/>
      <c r="Y456" s="201"/>
      <c r="Z456" s="201"/>
    </row>
    <row r="457" ht="15.75" customHeight="1" spans="1:26" x14ac:dyDescent="0.25">
      <c r="A457" s="201"/>
      <c r="B457" s="201"/>
      <c r="C457" s="684"/>
      <c r="D457" s="203"/>
      <c r="E457" s="203"/>
      <c r="F457" s="203"/>
      <c r="G457" s="203"/>
      <c r="H457" s="203"/>
      <c r="I457" s="203"/>
      <c r="J457" s="203"/>
      <c r="K457" s="203"/>
      <c r="L457" s="203"/>
      <c r="M457" s="203"/>
      <c r="N457" s="203"/>
      <c r="O457" s="201"/>
      <c r="P457" s="201"/>
      <c r="Q457" s="201"/>
      <c r="R457" s="201"/>
      <c r="S457" s="201"/>
      <c r="T457" s="201"/>
      <c r="U457" s="201"/>
      <c r="V457" s="201"/>
      <c r="W457" s="201"/>
      <c r="X457" s="201"/>
      <c r="Y457" s="201"/>
      <c r="Z457" s="201"/>
    </row>
    <row r="458" ht="15.75" customHeight="1" spans="1:26" x14ac:dyDescent="0.25">
      <c r="A458" s="201"/>
      <c r="B458" s="201"/>
      <c r="C458" s="684"/>
      <c r="D458" s="203"/>
      <c r="E458" s="203"/>
      <c r="F458" s="203"/>
      <c r="G458" s="203"/>
      <c r="H458" s="203"/>
      <c r="I458" s="203"/>
      <c r="J458" s="203"/>
      <c r="K458" s="203"/>
      <c r="L458" s="203"/>
      <c r="M458" s="203"/>
      <c r="N458" s="203"/>
      <c r="O458" s="201"/>
      <c r="P458" s="201"/>
      <c r="Q458" s="201"/>
      <c r="R458" s="201"/>
      <c r="S458" s="201"/>
      <c r="T458" s="201"/>
      <c r="U458" s="201"/>
      <c r="V458" s="201"/>
      <c r="W458" s="201"/>
      <c r="X458" s="201"/>
      <c r="Y458" s="201"/>
      <c r="Z458" s="201"/>
    </row>
    <row r="459" ht="15.75" customHeight="1" spans="1:26" x14ac:dyDescent="0.25">
      <c r="A459" s="201"/>
      <c r="B459" s="201"/>
      <c r="C459" s="684"/>
      <c r="D459" s="203"/>
      <c r="E459" s="203"/>
      <c r="F459" s="203"/>
      <c r="G459" s="203"/>
      <c r="H459" s="203"/>
      <c r="I459" s="203"/>
      <c r="J459" s="203"/>
      <c r="K459" s="203"/>
      <c r="L459" s="203"/>
      <c r="M459" s="203"/>
      <c r="N459" s="203"/>
      <c r="O459" s="201"/>
      <c r="P459" s="201"/>
      <c r="Q459" s="201"/>
      <c r="R459" s="201"/>
      <c r="S459" s="201"/>
      <c r="T459" s="201"/>
      <c r="U459" s="201"/>
      <c r="V459" s="201"/>
      <c r="W459" s="201"/>
      <c r="X459" s="201"/>
      <c r="Y459" s="201"/>
      <c r="Z459" s="201"/>
    </row>
    <row r="460" ht="15.75" customHeight="1" spans="1:26" x14ac:dyDescent="0.25">
      <c r="A460" s="201"/>
      <c r="B460" s="201"/>
      <c r="C460" s="684"/>
      <c r="D460" s="203"/>
      <c r="E460" s="203"/>
      <c r="F460" s="203"/>
      <c r="G460" s="203"/>
      <c r="H460" s="203"/>
      <c r="I460" s="203"/>
      <c r="J460" s="203"/>
      <c r="K460" s="203"/>
      <c r="L460" s="203"/>
      <c r="M460" s="203"/>
      <c r="N460" s="203"/>
      <c r="O460" s="201"/>
      <c r="P460" s="201"/>
      <c r="Q460" s="201"/>
      <c r="R460" s="201"/>
      <c r="S460" s="201"/>
      <c r="T460" s="201"/>
      <c r="U460" s="201"/>
      <c r="V460" s="201"/>
      <c r="W460" s="201"/>
      <c r="X460" s="201"/>
      <c r="Y460" s="201"/>
      <c r="Z460" s="201"/>
    </row>
    <row r="461" ht="15.75" customHeight="1" spans="1:26" x14ac:dyDescent="0.25">
      <c r="A461" s="201"/>
      <c r="B461" s="201"/>
      <c r="C461" s="684"/>
      <c r="D461" s="203"/>
      <c r="E461" s="203"/>
      <c r="F461" s="203"/>
      <c r="G461" s="203"/>
      <c r="H461" s="203"/>
      <c r="I461" s="203"/>
      <c r="J461" s="203"/>
      <c r="K461" s="203"/>
      <c r="L461" s="203"/>
      <c r="M461" s="203"/>
      <c r="N461" s="203"/>
      <c r="O461" s="201"/>
      <c r="P461" s="201"/>
      <c r="Q461" s="201"/>
      <c r="R461" s="201"/>
      <c r="S461" s="201"/>
      <c r="T461" s="201"/>
      <c r="U461" s="201"/>
      <c r="V461" s="201"/>
      <c r="W461" s="201"/>
      <c r="X461" s="201"/>
      <c r="Y461" s="201"/>
      <c r="Z461" s="201"/>
    </row>
    <row r="462" ht="15.75" customHeight="1" spans="1:26" x14ac:dyDescent="0.25">
      <c r="A462" s="201"/>
      <c r="B462" s="201"/>
      <c r="C462" s="684"/>
      <c r="D462" s="203"/>
      <c r="E462" s="203"/>
      <c r="F462" s="203"/>
      <c r="G462" s="203"/>
      <c r="H462" s="203"/>
      <c r="I462" s="203"/>
      <c r="J462" s="203"/>
      <c r="K462" s="203"/>
      <c r="L462" s="203"/>
      <c r="M462" s="203"/>
      <c r="N462" s="203"/>
      <c r="O462" s="201"/>
      <c r="P462" s="201"/>
      <c r="Q462" s="201"/>
      <c r="R462" s="201"/>
      <c r="S462" s="201"/>
      <c r="T462" s="201"/>
      <c r="U462" s="201"/>
      <c r="V462" s="201"/>
      <c r="W462" s="201"/>
      <c r="X462" s="201"/>
      <c r="Y462" s="201"/>
      <c r="Z462" s="201"/>
    </row>
    <row r="463" ht="15.75" customHeight="1" spans="1:26" x14ac:dyDescent="0.25">
      <c r="A463" s="201"/>
      <c r="B463" s="201"/>
      <c r="C463" s="684"/>
      <c r="D463" s="203"/>
      <c r="E463" s="203"/>
      <c r="F463" s="203"/>
      <c r="G463" s="203"/>
      <c r="H463" s="203"/>
      <c r="I463" s="203"/>
      <c r="J463" s="203"/>
      <c r="K463" s="203"/>
      <c r="L463" s="203"/>
      <c r="M463" s="203"/>
      <c r="N463" s="203"/>
      <c r="O463" s="201"/>
      <c r="P463" s="201"/>
      <c r="Q463" s="201"/>
      <c r="R463" s="201"/>
      <c r="S463" s="201"/>
      <c r="T463" s="201"/>
      <c r="U463" s="201"/>
      <c r="V463" s="201"/>
      <c r="W463" s="201"/>
      <c r="X463" s="201"/>
      <c r="Y463" s="201"/>
      <c r="Z463" s="201"/>
    </row>
    <row r="464" ht="15.75" customHeight="1" spans="1:26" x14ac:dyDescent="0.25">
      <c r="A464" s="201"/>
      <c r="B464" s="201"/>
      <c r="C464" s="684"/>
      <c r="D464" s="203"/>
      <c r="E464" s="203"/>
      <c r="F464" s="203"/>
      <c r="G464" s="203"/>
      <c r="H464" s="203"/>
      <c r="I464" s="203"/>
      <c r="J464" s="203"/>
      <c r="K464" s="203"/>
      <c r="L464" s="203"/>
      <c r="M464" s="203"/>
      <c r="N464" s="203"/>
      <c r="O464" s="201"/>
      <c r="P464" s="201"/>
      <c r="Q464" s="201"/>
      <c r="R464" s="201"/>
      <c r="S464" s="201"/>
      <c r="T464" s="201"/>
      <c r="U464" s="201"/>
      <c r="V464" s="201"/>
      <c r="W464" s="201"/>
      <c r="X464" s="201"/>
      <c r="Y464" s="201"/>
      <c r="Z464" s="201"/>
    </row>
    <row r="465" ht="15.75" customHeight="1" spans="1:26" x14ac:dyDescent="0.25">
      <c r="A465" s="201"/>
      <c r="B465" s="201"/>
      <c r="C465" s="684"/>
      <c r="D465" s="203"/>
      <c r="E465" s="203"/>
      <c r="F465" s="203"/>
      <c r="G465" s="203"/>
      <c r="H465" s="203"/>
      <c r="I465" s="203"/>
      <c r="J465" s="203"/>
      <c r="K465" s="203"/>
      <c r="L465" s="203"/>
      <c r="M465" s="203"/>
      <c r="N465" s="203"/>
      <c r="O465" s="201"/>
      <c r="P465" s="201"/>
      <c r="Q465" s="201"/>
      <c r="R465" s="201"/>
      <c r="S465" s="201"/>
      <c r="T465" s="201"/>
      <c r="U465" s="201"/>
      <c r="V465" s="201"/>
      <c r="W465" s="201"/>
      <c r="X465" s="201"/>
      <c r="Y465" s="201"/>
      <c r="Z465" s="201"/>
    </row>
    <row r="466" ht="15.75" customHeight="1" spans="1:26" x14ac:dyDescent="0.25">
      <c r="A466" s="201"/>
      <c r="B466" s="201"/>
      <c r="C466" s="684"/>
      <c r="D466" s="203"/>
      <c r="E466" s="203"/>
      <c r="F466" s="203"/>
      <c r="G466" s="203"/>
      <c r="H466" s="203"/>
      <c r="I466" s="203"/>
      <c r="J466" s="203"/>
      <c r="K466" s="203"/>
      <c r="L466" s="203"/>
      <c r="M466" s="203"/>
      <c r="N466" s="203"/>
      <c r="O466" s="201"/>
      <c r="P466" s="201"/>
      <c r="Q466" s="201"/>
      <c r="R466" s="201"/>
      <c r="S466" s="201"/>
      <c r="T466" s="201"/>
      <c r="U466" s="201"/>
      <c r="V466" s="201"/>
      <c r="W466" s="201"/>
      <c r="X466" s="201"/>
      <c r="Y466" s="201"/>
      <c r="Z466" s="201"/>
    </row>
    <row r="467" ht="15.75" customHeight="1" spans="1:26" x14ac:dyDescent="0.25">
      <c r="A467" s="201"/>
      <c r="B467" s="201"/>
      <c r="C467" s="684"/>
      <c r="D467" s="203"/>
      <c r="E467" s="203"/>
      <c r="F467" s="203"/>
      <c r="G467" s="203"/>
      <c r="H467" s="203"/>
      <c r="I467" s="203"/>
      <c r="J467" s="203"/>
      <c r="K467" s="203"/>
      <c r="L467" s="203"/>
      <c r="M467" s="203"/>
      <c r="N467" s="203"/>
      <c r="O467" s="201"/>
      <c r="P467" s="201"/>
      <c r="Q467" s="201"/>
      <c r="R467" s="201"/>
      <c r="S467" s="201"/>
      <c r="T467" s="201"/>
      <c r="U467" s="201"/>
      <c r="V467" s="201"/>
      <c r="W467" s="201"/>
      <c r="X467" s="201"/>
      <c r="Y467" s="201"/>
      <c r="Z467" s="201"/>
    </row>
    <row r="468" ht="15.75" customHeight="1" spans="1:26" x14ac:dyDescent="0.25">
      <c r="A468" s="201"/>
      <c r="B468" s="201"/>
      <c r="C468" s="684"/>
      <c r="D468" s="203"/>
      <c r="E468" s="203"/>
      <c r="F468" s="203"/>
      <c r="G468" s="203"/>
      <c r="H468" s="203"/>
      <c r="I468" s="203"/>
      <c r="J468" s="203"/>
      <c r="K468" s="203"/>
      <c r="L468" s="203"/>
      <c r="M468" s="203"/>
      <c r="N468" s="203"/>
      <c r="O468" s="201"/>
      <c r="P468" s="201"/>
      <c r="Q468" s="201"/>
      <c r="R468" s="201"/>
      <c r="S468" s="201"/>
      <c r="T468" s="201"/>
      <c r="U468" s="201"/>
      <c r="V468" s="201"/>
      <c r="W468" s="201"/>
      <c r="X468" s="201"/>
      <c r="Y468" s="201"/>
      <c r="Z468" s="201"/>
    </row>
    <row r="469" ht="15.75" customHeight="1" spans="1:26" x14ac:dyDescent="0.25">
      <c r="A469" s="201"/>
      <c r="B469" s="201"/>
      <c r="C469" s="684"/>
      <c r="D469" s="203"/>
      <c r="E469" s="203"/>
      <c r="F469" s="203"/>
      <c r="G469" s="203"/>
      <c r="H469" s="203"/>
      <c r="I469" s="203"/>
      <c r="J469" s="203"/>
      <c r="K469" s="203"/>
      <c r="L469" s="203"/>
      <c r="M469" s="203"/>
      <c r="N469" s="203"/>
      <c r="O469" s="201"/>
      <c r="P469" s="201"/>
      <c r="Q469" s="201"/>
      <c r="R469" s="201"/>
      <c r="S469" s="201"/>
      <c r="T469" s="201"/>
      <c r="U469" s="201"/>
      <c r="V469" s="201"/>
      <c r="W469" s="201"/>
      <c r="X469" s="201"/>
      <c r="Y469" s="201"/>
      <c r="Z469" s="201"/>
    </row>
    <row r="470" ht="15.75" customHeight="1" spans="1:26" x14ac:dyDescent="0.25">
      <c r="A470" s="201"/>
      <c r="B470" s="201"/>
      <c r="C470" s="684"/>
      <c r="D470" s="203"/>
      <c r="E470" s="203"/>
      <c r="F470" s="203"/>
      <c r="G470" s="203"/>
      <c r="H470" s="203"/>
      <c r="I470" s="203"/>
      <c r="J470" s="203"/>
      <c r="K470" s="203"/>
      <c r="L470" s="203"/>
      <c r="M470" s="203"/>
      <c r="N470" s="203"/>
      <c r="O470" s="201"/>
      <c r="P470" s="201"/>
      <c r="Q470" s="201"/>
      <c r="R470" s="201"/>
      <c r="S470" s="201"/>
      <c r="T470" s="201"/>
      <c r="U470" s="201"/>
      <c r="V470" s="201"/>
      <c r="W470" s="201"/>
      <c r="X470" s="201"/>
      <c r="Y470" s="201"/>
      <c r="Z470" s="201"/>
    </row>
    <row r="471" ht="15.75" customHeight="1" spans="1:26" x14ac:dyDescent="0.25">
      <c r="A471" s="201"/>
      <c r="B471" s="201"/>
      <c r="C471" s="684"/>
      <c r="D471" s="203"/>
      <c r="E471" s="203"/>
      <c r="F471" s="203"/>
      <c r="G471" s="203"/>
      <c r="H471" s="203"/>
      <c r="I471" s="203"/>
      <c r="J471" s="203"/>
      <c r="K471" s="203"/>
      <c r="L471" s="203"/>
      <c r="M471" s="203"/>
      <c r="N471" s="203"/>
      <c r="O471" s="201"/>
      <c r="P471" s="201"/>
      <c r="Q471" s="201"/>
      <c r="R471" s="201"/>
      <c r="S471" s="201"/>
      <c r="T471" s="201"/>
      <c r="U471" s="201"/>
      <c r="V471" s="201"/>
      <c r="W471" s="201"/>
      <c r="X471" s="201"/>
      <c r="Y471" s="201"/>
      <c r="Z471" s="201"/>
    </row>
    <row r="472" ht="15.75" customHeight="1" spans="1:26" x14ac:dyDescent="0.25">
      <c r="A472" s="201"/>
      <c r="B472" s="201"/>
      <c r="C472" s="684"/>
      <c r="D472" s="203"/>
      <c r="E472" s="203"/>
      <c r="F472" s="203"/>
      <c r="G472" s="203"/>
      <c r="H472" s="203"/>
      <c r="I472" s="203"/>
      <c r="J472" s="203"/>
      <c r="K472" s="203"/>
      <c r="L472" s="203"/>
      <c r="M472" s="203"/>
      <c r="N472" s="203"/>
      <c r="O472" s="201"/>
      <c r="P472" s="201"/>
      <c r="Q472" s="201"/>
      <c r="R472" s="201"/>
      <c r="S472" s="201"/>
      <c r="T472" s="201"/>
      <c r="U472" s="201"/>
      <c r="V472" s="201"/>
      <c r="W472" s="201"/>
      <c r="X472" s="201"/>
      <c r="Y472" s="201"/>
      <c r="Z472" s="201"/>
    </row>
    <row r="473" ht="15.75" customHeight="1" spans="1:26" x14ac:dyDescent="0.25">
      <c r="A473" s="201"/>
      <c r="B473" s="201"/>
      <c r="C473" s="684"/>
      <c r="D473" s="203"/>
      <c r="E473" s="203"/>
      <c r="F473" s="203"/>
      <c r="G473" s="203"/>
      <c r="H473" s="203"/>
      <c r="I473" s="203"/>
      <c r="J473" s="203"/>
      <c r="K473" s="203"/>
      <c r="L473" s="203"/>
      <c r="M473" s="203"/>
      <c r="N473" s="203"/>
      <c r="O473" s="201"/>
      <c r="P473" s="201"/>
      <c r="Q473" s="201"/>
      <c r="R473" s="201"/>
      <c r="S473" s="201"/>
      <c r="T473" s="201"/>
      <c r="U473" s="201"/>
      <c r="V473" s="201"/>
      <c r="W473" s="201"/>
      <c r="X473" s="201"/>
      <c r="Y473" s="201"/>
      <c r="Z473" s="201"/>
    </row>
    <row r="474" ht="15.75" customHeight="1" spans="1:26" x14ac:dyDescent="0.25">
      <c r="A474" s="201"/>
      <c r="B474" s="201"/>
      <c r="C474" s="684"/>
      <c r="D474" s="203"/>
      <c r="E474" s="203"/>
      <c r="F474" s="203"/>
      <c r="G474" s="203"/>
      <c r="H474" s="203"/>
      <c r="I474" s="203"/>
      <c r="J474" s="203"/>
      <c r="K474" s="203"/>
      <c r="L474" s="203"/>
      <c r="M474" s="203"/>
      <c r="N474" s="203"/>
      <c r="O474" s="201"/>
      <c r="P474" s="201"/>
      <c r="Q474" s="201"/>
      <c r="R474" s="201"/>
      <c r="S474" s="201"/>
      <c r="T474" s="201"/>
      <c r="U474" s="201"/>
      <c r="V474" s="201"/>
      <c r="W474" s="201"/>
      <c r="X474" s="201"/>
      <c r="Y474" s="201"/>
      <c r="Z474" s="201"/>
    </row>
    <row r="475" ht="15.75" customHeight="1" spans="1:26" x14ac:dyDescent="0.25">
      <c r="A475" s="201"/>
      <c r="B475" s="201"/>
      <c r="C475" s="684"/>
      <c r="D475" s="203"/>
      <c r="E475" s="203"/>
      <c r="F475" s="203"/>
      <c r="G475" s="203"/>
      <c r="H475" s="203"/>
      <c r="I475" s="203"/>
      <c r="J475" s="203"/>
      <c r="K475" s="203"/>
      <c r="L475" s="203"/>
      <c r="M475" s="203"/>
      <c r="N475" s="203"/>
      <c r="O475" s="201"/>
      <c r="P475" s="201"/>
      <c r="Q475" s="201"/>
      <c r="R475" s="201"/>
      <c r="S475" s="201"/>
      <c r="T475" s="201"/>
      <c r="U475" s="201"/>
      <c r="V475" s="201"/>
      <c r="W475" s="201"/>
      <c r="X475" s="201"/>
      <c r="Y475" s="201"/>
      <c r="Z475" s="201"/>
    </row>
    <row r="476" ht="15.75" customHeight="1" spans="1:26" x14ac:dyDescent="0.25">
      <c r="A476" s="201"/>
      <c r="B476" s="201"/>
      <c r="C476" s="684"/>
      <c r="D476" s="203"/>
      <c r="E476" s="203"/>
      <c r="F476" s="203"/>
      <c r="G476" s="203"/>
      <c r="H476" s="203"/>
      <c r="I476" s="203"/>
      <c r="J476" s="203"/>
      <c r="K476" s="203"/>
      <c r="L476" s="203"/>
      <c r="M476" s="203"/>
      <c r="N476" s="203"/>
      <c r="O476" s="201"/>
      <c r="P476" s="201"/>
      <c r="Q476" s="201"/>
      <c r="R476" s="201"/>
      <c r="S476" s="201"/>
      <c r="T476" s="201"/>
      <c r="U476" s="201"/>
      <c r="V476" s="201"/>
      <c r="W476" s="201"/>
      <c r="X476" s="201"/>
      <c r="Y476" s="201"/>
      <c r="Z476" s="201"/>
    </row>
    <row r="477" ht="15.75" customHeight="1" spans="1:26" x14ac:dyDescent="0.25">
      <c r="A477" s="201"/>
      <c r="B477" s="201"/>
      <c r="C477" s="684"/>
      <c r="D477" s="203"/>
      <c r="E477" s="203"/>
      <c r="F477" s="203"/>
      <c r="G477" s="203"/>
      <c r="H477" s="203"/>
      <c r="I477" s="203"/>
      <c r="J477" s="203"/>
      <c r="K477" s="203"/>
      <c r="L477" s="203"/>
      <c r="M477" s="203"/>
      <c r="N477" s="203"/>
      <c r="O477" s="201"/>
      <c r="P477" s="201"/>
      <c r="Q477" s="201"/>
      <c r="R477" s="201"/>
      <c r="S477" s="201"/>
      <c r="T477" s="201"/>
      <c r="U477" s="201"/>
      <c r="V477" s="201"/>
      <c r="W477" s="201"/>
      <c r="X477" s="201"/>
      <c r="Y477" s="201"/>
      <c r="Z477" s="201"/>
    </row>
    <row r="478" ht="15.75" customHeight="1" spans="1:26" x14ac:dyDescent="0.25">
      <c r="A478" s="201"/>
      <c r="B478" s="201"/>
      <c r="C478" s="684"/>
      <c r="D478" s="203"/>
      <c r="E478" s="203"/>
      <c r="F478" s="203"/>
      <c r="G478" s="203"/>
      <c r="H478" s="203"/>
      <c r="I478" s="203"/>
      <c r="J478" s="203"/>
      <c r="K478" s="203"/>
      <c r="L478" s="203"/>
      <c r="M478" s="203"/>
      <c r="N478" s="203"/>
      <c r="O478" s="201"/>
      <c r="P478" s="201"/>
      <c r="Q478" s="201"/>
      <c r="R478" s="201"/>
      <c r="S478" s="201"/>
      <c r="T478" s="201"/>
      <c r="U478" s="201"/>
      <c r="V478" s="201"/>
      <c r="W478" s="201"/>
      <c r="X478" s="201"/>
      <c r="Y478" s="201"/>
      <c r="Z478" s="201"/>
    </row>
    <row r="479" ht="15.75" customHeight="1" spans="1:26" x14ac:dyDescent="0.25">
      <c r="A479" s="201"/>
      <c r="B479" s="201"/>
      <c r="C479" s="684"/>
      <c r="D479" s="203"/>
      <c r="E479" s="203"/>
      <c r="F479" s="203"/>
      <c r="G479" s="203"/>
      <c r="H479" s="203"/>
      <c r="I479" s="203"/>
      <c r="J479" s="203"/>
      <c r="K479" s="203"/>
      <c r="L479" s="203"/>
      <c r="M479" s="203"/>
      <c r="N479" s="203"/>
      <c r="O479" s="201"/>
      <c r="P479" s="201"/>
      <c r="Q479" s="201"/>
      <c r="R479" s="201"/>
      <c r="S479" s="201"/>
      <c r="T479" s="201"/>
      <c r="U479" s="201"/>
      <c r="V479" s="201"/>
      <c r="W479" s="201"/>
      <c r="X479" s="201"/>
      <c r="Y479" s="201"/>
      <c r="Z479" s="201"/>
    </row>
    <row r="480" ht="15.75" customHeight="1" spans="1:26" x14ac:dyDescent="0.25">
      <c r="A480" s="201"/>
      <c r="B480" s="201"/>
      <c r="C480" s="684"/>
      <c r="D480" s="203"/>
      <c r="E480" s="203"/>
      <c r="F480" s="203"/>
      <c r="G480" s="203"/>
      <c r="H480" s="203"/>
      <c r="I480" s="203"/>
      <c r="J480" s="203"/>
      <c r="K480" s="203"/>
      <c r="L480" s="203"/>
      <c r="M480" s="203"/>
      <c r="N480" s="203"/>
      <c r="O480" s="201"/>
      <c r="P480" s="201"/>
      <c r="Q480" s="201"/>
      <c r="R480" s="201"/>
      <c r="S480" s="201"/>
      <c r="T480" s="201"/>
      <c r="U480" s="201"/>
      <c r="V480" s="201"/>
      <c r="W480" s="201"/>
      <c r="X480" s="201"/>
      <c r="Y480" s="201"/>
      <c r="Z480" s="201"/>
    </row>
    <row r="481" ht="15.75" customHeight="1" spans="1:26" x14ac:dyDescent="0.25">
      <c r="A481" s="201"/>
      <c r="B481" s="201"/>
      <c r="C481" s="684"/>
      <c r="D481" s="203"/>
      <c r="E481" s="203"/>
      <c r="F481" s="203"/>
      <c r="G481" s="203"/>
      <c r="H481" s="203"/>
      <c r="I481" s="203"/>
      <c r="J481" s="203"/>
      <c r="K481" s="203"/>
      <c r="L481" s="203"/>
      <c r="M481" s="203"/>
      <c r="N481" s="203"/>
      <c r="O481" s="201"/>
      <c r="P481" s="201"/>
      <c r="Q481" s="201"/>
      <c r="R481" s="201"/>
      <c r="S481" s="201"/>
      <c r="T481" s="201"/>
      <c r="U481" s="201"/>
      <c r="V481" s="201"/>
      <c r="W481" s="201"/>
      <c r="X481" s="201"/>
      <c r="Y481" s="201"/>
      <c r="Z481" s="201"/>
    </row>
    <row r="482" ht="15.75" customHeight="1" spans="1:26" x14ac:dyDescent="0.25">
      <c r="A482" s="201"/>
      <c r="B482" s="201"/>
      <c r="C482" s="684"/>
      <c r="D482" s="203"/>
      <c r="E482" s="203"/>
      <c r="F482" s="203"/>
      <c r="G482" s="203"/>
      <c r="H482" s="203"/>
      <c r="I482" s="203"/>
      <c r="J482" s="203"/>
      <c r="K482" s="203"/>
      <c r="L482" s="203"/>
      <c r="M482" s="203"/>
      <c r="N482" s="203"/>
      <c r="O482" s="201"/>
      <c r="P482" s="201"/>
      <c r="Q482" s="201"/>
      <c r="R482" s="201"/>
      <c r="S482" s="201"/>
      <c r="T482" s="201"/>
      <c r="U482" s="201"/>
      <c r="V482" s="201"/>
      <c r="W482" s="201"/>
      <c r="X482" s="201"/>
      <c r="Y482" s="201"/>
      <c r="Z482" s="201"/>
    </row>
    <row r="483" ht="15.75" customHeight="1" spans="1:26" x14ac:dyDescent="0.25">
      <c r="A483" s="201"/>
      <c r="B483" s="201"/>
      <c r="C483" s="684"/>
      <c r="D483" s="203"/>
      <c r="E483" s="203"/>
      <c r="F483" s="203"/>
      <c r="G483" s="203"/>
      <c r="H483" s="203"/>
      <c r="I483" s="203"/>
      <c r="J483" s="203"/>
      <c r="K483" s="203"/>
      <c r="L483" s="203"/>
      <c r="M483" s="203"/>
      <c r="N483" s="203"/>
      <c r="O483" s="201"/>
      <c r="P483" s="201"/>
      <c r="Q483" s="201"/>
      <c r="R483" s="201"/>
      <c r="S483" s="201"/>
      <c r="T483" s="201"/>
      <c r="U483" s="201"/>
      <c r="V483" s="201"/>
      <c r="W483" s="201"/>
      <c r="X483" s="201"/>
      <c r="Y483" s="201"/>
      <c r="Z483" s="201"/>
    </row>
    <row r="484" ht="15.75" customHeight="1" spans="1:26" x14ac:dyDescent="0.25">
      <c r="A484" s="201"/>
      <c r="B484" s="201"/>
      <c r="C484" s="684"/>
      <c r="D484" s="203"/>
      <c r="E484" s="203"/>
      <c r="F484" s="203"/>
      <c r="G484" s="203"/>
      <c r="H484" s="203"/>
      <c r="I484" s="203"/>
      <c r="J484" s="203"/>
      <c r="K484" s="203"/>
      <c r="L484" s="203"/>
      <c r="M484" s="203"/>
      <c r="N484" s="203"/>
      <c r="O484" s="201"/>
      <c r="P484" s="201"/>
      <c r="Q484" s="201"/>
      <c r="R484" s="201"/>
      <c r="S484" s="201"/>
      <c r="T484" s="201"/>
      <c r="U484" s="201"/>
      <c r="V484" s="201"/>
      <c r="W484" s="201"/>
      <c r="X484" s="201"/>
      <c r="Y484" s="201"/>
      <c r="Z484" s="201"/>
    </row>
    <row r="485" ht="15.75" customHeight="1" spans="1:26" x14ac:dyDescent="0.25">
      <c r="A485" s="201"/>
      <c r="B485" s="201"/>
      <c r="C485" s="684"/>
      <c r="D485" s="203"/>
      <c r="E485" s="203"/>
      <c r="F485" s="203"/>
      <c r="G485" s="203"/>
      <c r="H485" s="203"/>
      <c r="I485" s="203"/>
      <c r="J485" s="203"/>
      <c r="K485" s="203"/>
      <c r="L485" s="203"/>
      <c r="M485" s="203"/>
      <c r="N485" s="203"/>
      <c r="O485" s="201"/>
      <c r="P485" s="201"/>
      <c r="Q485" s="201"/>
      <c r="R485" s="201"/>
      <c r="S485" s="201"/>
      <c r="T485" s="201"/>
      <c r="U485" s="201"/>
      <c r="V485" s="201"/>
      <c r="W485" s="201"/>
      <c r="X485" s="201"/>
      <c r="Y485" s="201"/>
      <c r="Z485" s="201"/>
    </row>
    <row r="486" ht="15.75" customHeight="1" spans="1:26" x14ac:dyDescent="0.25">
      <c r="A486" s="201"/>
      <c r="B486" s="201"/>
      <c r="C486" s="684"/>
      <c r="D486" s="203"/>
      <c r="E486" s="203"/>
      <c r="F486" s="203"/>
      <c r="G486" s="203"/>
      <c r="H486" s="203"/>
      <c r="I486" s="203"/>
      <c r="J486" s="203"/>
      <c r="K486" s="203"/>
      <c r="L486" s="203"/>
      <c r="M486" s="203"/>
      <c r="N486" s="203"/>
      <c r="O486" s="201"/>
      <c r="P486" s="201"/>
      <c r="Q486" s="201"/>
      <c r="R486" s="201"/>
      <c r="S486" s="201"/>
      <c r="T486" s="201"/>
      <c r="U486" s="201"/>
      <c r="V486" s="201"/>
      <c r="W486" s="201"/>
      <c r="X486" s="201"/>
      <c r="Y486" s="201"/>
      <c r="Z486" s="201"/>
    </row>
    <row r="487" ht="15.75" customHeight="1" spans="1:26" x14ac:dyDescent="0.25">
      <c r="A487" s="201"/>
      <c r="B487" s="201"/>
      <c r="C487" s="684"/>
      <c r="D487" s="203"/>
      <c r="E487" s="203"/>
      <c r="F487" s="203"/>
      <c r="G487" s="203"/>
      <c r="H487" s="203"/>
      <c r="I487" s="203"/>
      <c r="J487" s="203"/>
      <c r="K487" s="203"/>
      <c r="L487" s="203"/>
      <c r="M487" s="203"/>
      <c r="N487" s="203"/>
      <c r="O487" s="201"/>
      <c r="P487" s="201"/>
      <c r="Q487" s="201"/>
      <c r="R487" s="201"/>
      <c r="S487" s="201"/>
      <c r="T487" s="201"/>
      <c r="U487" s="201"/>
      <c r="V487" s="201"/>
      <c r="W487" s="201"/>
      <c r="X487" s="201"/>
      <c r="Y487" s="201"/>
      <c r="Z487" s="201"/>
    </row>
    <row r="488" ht="15.75" customHeight="1" spans="1:26" x14ac:dyDescent="0.25">
      <c r="A488" s="201"/>
      <c r="B488" s="201"/>
      <c r="C488" s="684"/>
      <c r="D488" s="203"/>
      <c r="E488" s="203"/>
      <c r="F488" s="203"/>
      <c r="G488" s="203"/>
      <c r="H488" s="203"/>
      <c r="I488" s="203"/>
      <c r="J488" s="203"/>
      <c r="K488" s="203"/>
      <c r="L488" s="203"/>
      <c r="M488" s="203"/>
      <c r="N488" s="203"/>
      <c r="O488" s="201"/>
      <c r="P488" s="201"/>
      <c r="Q488" s="201"/>
      <c r="R488" s="201"/>
      <c r="S488" s="201"/>
      <c r="T488" s="201"/>
      <c r="U488" s="201"/>
      <c r="V488" s="201"/>
      <c r="W488" s="201"/>
      <c r="X488" s="201"/>
      <c r="Y488" s="201"/>
      <c r="Z488" s="201"/>
    </row>
    <row r="489" ht="15.75" customHeight="1" spans="1:26" x14ac:dyDescent="0.25">
      <c r="A489" s="201"/>
      <c r="B489" s="201"/>
      <c r="C489" s="684"/>
      <c r="D489" s="203"/>
      <c r="E489" s="203"/>
      <c r="F489" s="203"/>
      <c r="G489" s="203"/>
      <c r="H489" s="203"/>
      <c r="I489" s="203"/>
      <c r="J489" s="203"/>
      <c r="K489" s="203"/>
      <c r="L489" s="203"/>
      <c r="M489" s="203"/>
      <c r="N489" s="203"/>
      <c r="O489" s="201"/>
      <c r="P489" s="201"/>
      <c r="Q489" s="201"/>
      <c r="R489" s="201"/>
      <c r="S489" s="201"/>
      <c r="T489" s="201"/>
      <c r="U489" s="201"/>
      <c r="V489" s="201"/>
      <c r="W489" s="201"/>
      <c r="X489" s="201"/>
      <c r="Y489" s="201"/>
      <c r="Z489" s="201"/>
    </row>
    <row r="490" ht="15.75" customHeight="1" spans="1:26" x14ac:dyDescent="0.25">
      <c r="A490" s="201"/>
      <c r="B490" s="201"/>
      <c r="C490" s="684"/>
      <c r="D490" s="203"/>
      <c r="E490" s="203"/>
      <c r="F490" s="203"/>
      <c r="G490" s="203"/>
      <c r="H490" s="203"/>
      <c r="I490" s="203"/>
      <c r="J490" s="203"/>
      <c r="K490" s="203"/>
      <c r="L490" s="203"/>
      <c r="M490" s="203"/>
      <c r="N490" s="203"/>
      <c r="O490" s="201"/>
      <c r="P490" s="201"/>
      <c r="Q490" s="201"/>
      <c r="R490" s="201"/>
      <c r="S490" s="201"/>
      <c r="T490" s="201"/>
      <c r="U490" s="201"/>
      <c r="V490" s="201"/>
      <c r="W490" s="201"/>
      <c r="X490" s="201"/>
      <c r="Y490" s="201"/>
      <c r="Z490" s="201"/>
    </row>
    <row r="491" ht="15.75" customHeight="1" spans="1:26" x14ac:dyDescent="0.25">
      <c r="A491" s="201"/>
      <c r="B491" s="201"/>
      <c r="C491" s="684"/>
      <c r="D491" s="203"/>
      <c r="E491" s="203"/>
      <c r="F491" s="203"/>
      <c r="G491" s="203"/>
      <c r="H491" s="203"/>
      <c r="I491" s="203"/>
      <c r="J491" s="203"/>
      <c r="K491" s="203"/>
      <c r="L491" s="203"/>
      <c r="M491" s="203"/>
      <c r="N491" s="203"/>
      <c r="O491" s="201"/>
      <c r="P491" s="201"/>
      <c r="Q491" s="201"/>
      <c r="R491" s="201"/>
      <c r="S491" s="201"/>
      <c r="T491" s="201"/>
      <c r="U491" s="201"/>
      <c r="V491" s="201"/>
      <c r="W491" s="201"/>
      <c r="X491" s="201"/>
      <c r="Y491" s="201"/>
      <c r="Z491" s="201"/>
    </row>
    <row r="492" ht="15.75" customHeight="1" spans="1:26" x14ac:dyDescent="0.25">
      <c r="A492" s="201"/>
      <c r="B492" s="201"/>
      <c r="C492" s="684"/>
      <c r="D492" s="203"/>
      <c r="E492" s="203"/>
      <c r="F492" s="203"/>
      <c r="G492" s="203"/>
      <c r="H492" s="203"/>
      <c r="I492" s="203"/>
      <c r="J492" s="203"/>
      <c r="K492" s="203"/>
      <c r="L492" s="203"/>
      <c r="M492" s="203"/>
      <c r="N492" s="203"/>
      <c r="O492" s="201"/>
      <c r="P492" s="201"/>
      <c r="Q492" s="201"/>
      <c r="R492" s="201"/>
      <c r="S492" s="201"/>
      <c r="T492" s="201"/>
      <c r="U492" s="201"/>
      <c r="V492" s="201"/>
      <c r="W492" s="201"/>
      <c r="X492" s="201"/>
      <c r="Y492" s="201"/>
      <c r="Z492" s="201"/>
    </row>
    <row r="493" ht="15.75" customHeight="1" spans="1:26" x14ac:dyDescent="0.25">
      <c r="A493" s="201"/>
      <c r="B493" s="201"/>
      <c r="C493" s="684"/>
      <c r="D493" s="203"/>
      <c r="E493" s="203"/>
      <c r="F493" s="203"/>
      <c r="G493" s="203"/>
      <c r="H493" s="203"/>
      <c r="I493" s="203"/>
      <c r="J493" s="203"/>
      <c r="K493" s="203"/>
      <c r="L493" s="203"/>
      <c r="M493" s="203"/>
      <c r="N493" s="203"/>
      <c r="O493" s="201"/>
      <c r="P493" s="201"/>
      <c r="Q493" s="201"/>
      <c r="R493" s="201"/>
      <c r="S493" s="201"/>
      <c r="T493" s="201"/>
      <c r="U493" s="201"/>
      <c r="V493" s="201"/>
      <c r="W493" s="201"/>
      <c r="X493" s="201"/>
      <c r="Y493" s="201"/>
      <c r="Z493" s="201"/>
    </row>
    <row r="494" ht="15.75" customHeight="1" spans="1:26" x14ac:dyDescent="0.25">
      <c r="A494" s="201"/>
      <c r="B494" s="201"/>
      <c r="C494" s="684"/>
      <c r="D494" s="203"/>
      <c r="E494" s="203"/>
      <c r="F494" s="203"/>
      <c r="G494" s="203"/>
      <c r="H494" s="203"/>
      <c r="I494" s="203"/>
      <c r="J494" s="203"/>
      <c r="K494" s="203"/>
      <c r="L494" s="203"/>
      <c r="M494" s="203"/>
      <c r="N494" s="203"/>
      <c r="O494" s="201"/>
      <c r="P494" s="201"/>
      <c r="Q494" s="201"/>
      <c r="R494" s="201"/>
      <c r="S494" s="201"/>
      <c r="T494" s="201"/>
      <c r="U494" s="201"/>
      <c r="V494" s="201"/>
      <c r="W494" s="201"/>
      <c r="X494" s="201"/>
      <c r="Y494" s="201"/>
      <c r="Z494" s="201"/>
    </row>
    <row r="495" ht="15.75" customHeight="1" spans="1:26" x14ac:dyDescent="0.25">
      <c r="A495" s="201"/>
      <c r="B495" s="201"/>
      <c r="C495" s="684"/>
      <c r="D495" s="203"/>
      <c r="E495" s="203"/>
      <c r="F495" s="203"/>
      <c r="G495" s="203"/>
      <c r="H495" s="203"/>
      <c r="I495" s="203"/>
      <c r="J495" s="203"/>
      <c r="K495" s="203"/>
      <c r="L495" s="203"/>
      <c r="M495" s="203"/>
      <c r="N495" s="203"/>
      <c r="O495" s="201"/>
      <c r="P495" s="201"/>
      <c r="Q495" s="201"/>
      <c r="R495" s="201"/>
      <c r="S495" s="201"/>
      <c r="T495" s="201"/>
      <c r="U495" s="201"/>
      <c r="V495" s="201"/>
      <c r="W495" s="201"/>
      <c r="X495" s="201"/>
      <c r="Y495" s="201"/>
      <c r="Z495" s="201"/>
    </row>
    <row r="496" ht="15.75" customHeight="1" spans="1:26" x14ac:dyDescent="0.25">
      <c r="A496" s="201"/>
      <c r="B496" s="201"/>
      <c r="C496" s="684"/>
      <c r="D496" s="203"/>
      <c r="E496" s="203"/>
      <c r="F496" s="203"/>
      <c r="G496" s="203"/>
      <c r="H496" s="203"/>
      <c r="I496" s="203"/>
      <c r="J496" s="203"/>
      <c r="K496" s="203"/>
      <c r="L496" s="203"/>
      <c r="M496" s="203"/>
      <c r="N496" s="203"/>
      <c r="O496" s="201"/>
      <c r="P496" s="201"/>
      <c r="Q496" s="201"/>
      <c r="R496" s="201"/>
      <c r="S496" s="201"/>
      <c r="T496" s="201"/>
      <c r="U496" s="201"/>
      <c r="V496" s="201"/>
      <c r="W496" s="201"/>
      <c r="X496" s="201"/>
      <c r="Y496" s="201"/>
      <c r="Z496" s="201"/>
    </row>
    <row r="497" ht="15.75" customHeight="1" spans="1:26" x14ac:dyDescent="0.25">
      <c r="A497" s="201"/>
      <c r="B497" s="201"/>
      <c r="C497" s="684"/>
      <c r="D497" s="203"/>
      <c r="E497" s="203"/>
      <c r="F497" s="203"/>
      <c r="G497" s="203"/>
      <c r="H497" s="203"/>
      <c r="I497" s="203"/>
      <c r="J497" s="203"/>
      <c r="K497" s="203"/>
      <c r="L497" s="203"/>
      <c r="M497" s="203"/>
      <c r="N497" s="203"/>
      <c r="O497" s="201"/>
      <c r="P497" s="201"/>
      <c r="Q497" s="201"/>
      <c r="R497" s="201"/>
      <c r="S497" s="201"/>
      <c r="T497" s="201"/>
      <c r="U497" s="201"/>
      <c r="V497" s="201"/>
      <c r="W497" s="201"/>
      <c r="X497" s="201"/>
      <c r="Y497" s="201"/>
      <c r="Z497" s="201"/>
    </row>
    <row r="498" ht="15.75" customHeight="1" spans="1:26" x14ac:dyDescent="0.25">
      <c r="A498" s="201"/>
      <c r="B498" s="201"/>
      <c r="C498" s="684"/>
      <c r="D498" s="203"/>
      <c r="E498" s="203"/>
      <c r="F498" s="203"/>
      <c r="G498" s="203"/>
      <c r="H498" s="203"/>
      <c r="I498" s="203"/>
      <c r="J498" s="203"/>
      <c r="K498" s="203"/>
      <c r="L498" s="203"/>
      <c r="M498" s="203"/>
      <c r="N498" s="203"/>
      <c r="O498" s="201"/>
      <c r="P498" s="201"/>
      <c r="Q498" s="201"/>
      <c r="R498" s="201"/>
      <c r="S498" s="201"/>
      <c r="T498" s="201"/>
      <c r="U498" s="201"/>
      <c r="V498" s="201"/>
      <c r="W498" s="201"/>
      <c r="X498" s="201"/>
      <c r="Y498" s="201"/>
      <c r="Z498" s="201"/>
    </row>
    <row r="499" ht="15.75" customHeight="1" spans="1:26" x14ac:dyDescent="0.25">
      <c r="A499" s="201"/>
      <c r="B499" s="201"/>
      <c r="C499" s="684"/>
      <c r="D499" s="203"/>
      <c r="E499" s="203"/>
      <c r="F499" s="203"/>
      <c r="G499" s="203"/>
      <c r="H499" s="203"/>
      <c r="I499" s="203"/>
      <c r="J499" s="203"/>
      <c r="K499" s="203"/>
      <c r="L499" s="203"/>
      <c r="M499" s="203"/>
      <c r="N499" s="203"/>
      <c r="O499" s="201"/>
      <c r="P499" s="201"/>
      <c r="Q499" s="201"/>
      <c r="R499" s="201"/>
      <c r="S499" s="201"/>
      <c r="T499" s="201"/>
      <c r="U499" s="201"/>
      <c r="V499" s="201"/>
      <c r="W499" s="201"/>
      <c r="X499" s="201"/>
      <c r="Y499" s="201"/>
      <c r="Z499" s="201"/>
    </row>
    <row r="500" ht="15.75" customHeight="1" spans="1:26" x14ac:dyDescent="0.25">
      <c r="A500" s="201"/>
      <c r="B500" s="201"/>
      <c r="C500" s="684"/>
      <c r="D500" s="203"/>
      <c r="E500" s="203"/>
      <c r="F500" s="203"/>
      <c r="G500" s="203"/>
      <c r="H500" s="203"/>
      <c r="I500" s="203"/>
      <c r="J500" s="203"/>
      <c r="K500" s="203"/>
      <c r="L500" s="203"/>
      <c r="M500" s="203"/>
      <c r="N500" s="203"/>
      <c r="O500" s="201"/>
      <c r="P500" s="201"/>
      <c r="Q500" s="201"/>
      <c r="R500" s="201"/>
      <c r="S500" s="201"/>
      <c r="T500" s="201"/>
      <c r="U500" s="201"/>
      <c r="V500" s="201"/>
      <c r="W500" s="201"/>
      <c r="X500" s="201"/>
      <c r="Y500" s="201"/>
      <c r="Z500" s="201"/>
    </row>
    <row r="501" ht="15.75" customHeight="1" spans="1:26" x14ac:dyDescent="0.25">
      <c r="A501" s="201"/>
      <c r="B501" s="201"/>
      <c r="C501" s="684"/>
      <c r="D501" s="203"/>
      <c r="E501" s="203"/>
      <c r="F501" s="203"/>
      <c r="G501" s="203"/>
      <c r="H501" s="203"/>
      <c r="I501" s="203"/>
      <c r="J501" s="203"/>
      <c r="K501" s="203"/>
      <c r="L501" s="203"/>
      <c r="M501" s="203"/>
      <c r="N501" s="203"/>
      <c r="O501" s="201"/>
      <c r="P501" s="201"/>
      <c r="Q501" s="201"/>
      <c r="R501" s="201"/>
      <c r="S501" s="201"/>
      <c r="T501" s="201"/>
      <c r="U501" s="201"/>
      <c r="V501" s="201"/>
      <c r="W501" s="201"/>
      <c r="X501" s="201"/>
      <c r="Y501" s="201"/>
      <c r="Z501" s="201"/>
    </row>
    <row r="502" ht="15.75" customHeight="1" spans="1:26" x14ac:dyDescent="0.25">
      <c r="A502" s="201"/>
      <c r="B502" s="201"/>
      <c r="C502" s="684"/>
      <c r="D502" s="203"/>
      <c r="E502" s="203"/>
      <c r="F502" s="203"/>
      <c r="G502" s="203"/>
      <c r="H502" s="203"/>
      <c r="I502" s="203"/>
      <c r="J502" s="203"/>
      <c r="K502" s="203"/>
      <c r="L502" s="203"/>
      <c r="M502" s="203"/>
      <c r="N502" s="203"/>
      <c r="O502" s="201"/>
      <c r="P502" s="201"/>
      <c r="Q502" s="201"/>
      <c r="R502" s="201"/>
      <c r="S502" s="201"/>
      <c r="T502" s="201"/>
      <c r="U502" s="201"/>
      <c r="V502" s="201"/>
      <c r="W502" s="201"/>
      <c r="X502" s="201"/>
      <c r="Y502" s="201"/>
      <c r="Z502" s="201"/>
    </row>
    <row r="503" ht="15.75" customHeight="1" spans="1:26" x14ac:dyDescent="0.25">
      <c r="A503" s="201"/>
      <c r="B503" s="201"/>
      <c r="C503" s="684"/>
      <c r="D503" s="203"/>
      <c r="E503" s="203"/>
      <c r="F503" s="203"/>
      <c r="G503" s="203"/>
      <c r="H503" s="203"/>
      <c r="I503" s="203"/>
      <c r="J503" s="203"/>
      <c r="K503" s="203"/>
      <c r="L503" s="203"/>
      <c r="M503" s="203"/>
      <c r="N503" s="203"/>
      <c r="O503" s="201"/>
      <c r="P503" s="201"/>
      <c r="Q503" s="201"/>
      <c r="R503" s="201"/>
      <c r="S503" s="201"/>
      <c r="T503" s="201"/>
      <c r="U503" s="201"/>
      <c r="V503" s="201"/>
      <c r="W503" s="201"/>
      <c r="X503" s="201"/>
      <c r="Y503" s="201"/>
      <c r="Z503" s="201"/>
    </row>
    <row r="504" ht="15.75" customHeight="1" spans="1:26" x14ac:dyDescent="0.25">
      <c r="A504" s="201"/>
      <c r="B504" s="201"/>
      <c r="C504" s="684"/>
      <c r="D504" s="203"/>
      <c r="E504" s="203"/>
      <c r="F504" s="203"/>
      <c r="G504" s="203"/>
      <c r="H504" s="203"/>
      <c r="I504" s="203"/>
      <c r="J504" s="203"/>
      <c r="K504" s="203"/>
      <c r="L504" s="203"/>
      <c r="M504" s="203"/>
      <c r="N504" s="203"/>
      <c r="O504" s="201"/>
      <c r="P504" s="201"/>
      <c r="Q504" s="201"/>
      <c r="R504" s="201"/>
      <c r="S504" s="201"/>
      <c r="T504" s="201"/>
      <c r="U504" s="201"/>
      <c r="V504" s="201"/>
      <c r="W504" s="201"/>
      <c r="X504" s="201"/>
      <c r="Y504" s="201"/>
      <c r="Z504" s="201"/>
    </row>
    <row r="505" ht="15.75" customHeight="1" spans="1:26" x14ac:dyDescent="0.25">
      <c r="A505" s="201"/>
      <c r="B505" s="201"/>
      <c r="C505" s="684"/>
      <c r="D505" s="203"/>
      <c r="E505" s="203"/>
      <c r="F505" s="203"/>
      <c r="G505" s="203"/>
      <c r="H505" s="203"/>
      <c r="I505" s="203"/>
      <c r="J505" s="203"/>
      <c r="K505" s="203"/>
      <c r="L505" s="203"/>
      <c r="M505" s="203"/>
      <c r="N505" s="203"/>
      <c r="O505" s="201"/>
      <c r="P505" s="201"/>
      <c r="Q505" s="201"/>
      <c r="R505" s="201"/>
      <c r="S505" s="201"/>
      <c r="T505" s="201"/>
      <c r="U505" s="201"/>
      <c r="V505" s="201"/>
      <c r="W505" s="201"/>
      <c r="X505" s="201"/>
      <c r="Y505" s="201"/>
      <c r="Z505" s="201"/>
    </row>
    <row r="506" ht="15.75" customHeight="1" spans="1:26" x14ac:dyDescent="0.25">
      <c r="A506" s="201"/>
      <c r="B506" s="201"/>
      <c r="C506" s="684"/>
      <c r="D506" s="203"/>
      <c r="E506" s="203"/>
      <c r="F506" s="203"/>
      <c r="G506" s="203"/>
      <c r="H506" s="203"/>
      <c r="I506" s="203"/>
      <c r="J506" s="203"/>
      <c r="K506" s="203"/>
      <c r="L506" s="203"/>
      <c r="M506" s="203"/>
      <c r="N506" s="203"/>
      <c r="O506" s="201"/>
      <c r="P506" s="201"/>
      <c r="Q506" s="201"/>
      <c r="R506" s="201"/>
      <c r="S506" s="201"/>
      <c r="T506" s="201"/>
      <c r="U506" s="201"/>
      <c r="V506" s="201"/>
      <c r="W506" s="201"/>
      <c r="X506" s="201"/>
      <c r="Y506" s="201"/>
      <c r="Z506" s="201"/>
    </row>
    <row r="507" ht="15.75" customHeight="1" spans="1:26" x14ac:dyDescent="0.25">
      <c r="A507" s="201"/>
      <c r="B507" s="201"/>
      <c r="C507" s="684"/>
      <c r="D507" s="203"/>
      <c r="E507" s="203"/>
      <c r="F507" s="203"/>
      <c r="G507" s="203"/>
      <c r="H507" s="203"/>
      <c r="I507" s="203"/>
      <c r="J507" s="203"/>
      <c r="K507" s="203"/>
      <c r="L507" s="203"/>
      <c r="M507" s="203"/>
      <c r="N507" s="203"/>
      <c r="O507" s="201"/>
      <c r="P507" s="201"/>
      <c r="Q507" s="201"/>
      <c r="R507" s="201"/>
      <c r="S507" s="201"/>
      <c r="T507" s="201"/>
      <c r="U507" s="201"/>
      <c r="V507" s="201"/>
      <c r="W507" s="201"/>
      <c r="X507" s="201"/>
      <c r="Y507" s="201"/>
      <c r="Z507" s="201"/>
    </row>
    <row r="508" ht="15.75" customHeight="1" spans="1:26" x14ac:dyDescent="0.25">
      <c r="A508" s="201"/>
      <c r="B508" s="201"/>
      <c r="C508" s="684"/>
      <c r="D508" s="203"/>
      <c r="E508" s="203"/>
      <c r="F508" s="203"/>
      <c r="G508" s="203"/>
      <c r="H508" s="203"/>
      <c r="I508" s="203"/>
      <c r="J508" s="203"/>
      <c r="K508" s="203"/>
      <c r="L508" s="203"/>
      <c r="M508" s="203"/>
      <c r="N508" s="203"/>
      <c r="O508" s="201"/>
      <c r="P508" s="201"/>
      <c r="Q508" s="201"/>
      <c r="R508" s="201"/>
      <c r="S508" s="201"/>
      <c r="T508" s="201"/>
      <c r="U508" s="201"/>
      <c r="V508" s="201"/>
      <c r="W508" s="201"/>
      <c r="X508" s="201"/>
      <c r="Y508" s="201"/>
      <c r="Z508" s="201"/>
    </row>
    <row r="509" ht="15.75" customHeight="1" spans="1:26" x14ac:dyDescent="0.25">
      <c r="A509" s="201"/>
      <c r="B509" s="201"/>
      <c r="C509" s="684"/>
      <c r="D509" s="203"/>
      <c r="E509" s="203"/>
      <c r="F509" s="203"/>
      <c r="G509" s="203"/>
      <c r="H509" s="203"/>
      <c r="I509" s="203"/>
      <c r="J509" s="203"/>
      <c r="K509" s="203"/>
      <c r="L509" s="203"/>
      <c r="M509" s="203"/>
      <c r="N509" s="203"/>
      <c r="O509" s="201"/>
      <c r="P509" s="201"/>
      <c r="Q509" s="201"/>
      <c r="R509" s="201"/>
      <c r="S509" s="201"/>
      <c r="T509" s="201"/>
      <c r="U509" s="201"/>
      <c r="V509" s="201"/>
      <c r="W509" s="201"/>
      <c r="X509" s="201"/>
      <c r="Y509" s="201"/>
      <c r="Z509" s="201"/>
    </row>
    <row r="510" ht="15.75" customHeight="1" spans="1:26" x14ac:dyDescent="0.25">
      <c r="A510" s="201"/>
      <c r="B510" s="201"/>
      <c r="C510" s="684"/>
      <c r="D510" s="203"/>
      <c r="E510" s="203"/>
      <c r="F510" s="203"/>
      <c r="G510" s="203"/>
      <c r="H510" s="203"/>
      <c r="I510" s="203"/>
      <c r="J510" s="203"/>
      <c r="K510" s="203"/>
      <c r="L510" s="203"/>
      <c r="M510" s="203"/>
      <c r="N510" s="203"/>
      <c r="O510" s="201"/>
      <c r="P510" s="201"/>
      <c r="Q510" s="201"/>
      <c r="R510" s="201"/>
      <c r="S510" s="201"/>
      <c r="T510" s="201"/>
      <c r="U510" s="201"/>
      <c r="V510" s="201"/>
      <c r="W510" s="201"/>
      <c r="X510" s="201"/>
      <c r="Y510" s="201"/>
      <c r="Z510" s="201"/>
    </row>
    <row r="511" ht="15.75" customHeight="1" spans="1:26" x14ac:dyDescent="0.25">
      <c r="A511" s="201"/>
      <c r="B511" s="201"/>
      <c r="C511" s="684"/>
      <c r="D511" s="203"/>
      <c r="E511" s="203"/>
      <c r="F511" s="203"/>
      <c r="G511" s="203"/>
      <c r="H511" s="203"/>
      <c r="I511" s="203"/>
      <c r="J511" s="203"/>
      <c r="K511" s="203"/>
      <c r="L511" s="203"/>
      <c r="M511" s="203"/>
      <c r="N511" s="203"/>
      <c r="O511" s="201"/>
      <c r="P511" s="201"/>
      <c r="Q511" s="201"/>
      <c r="R511" s="201"/>
      <c r="S511" s="201"/>
      <c r="T511" s="201"/>
      <c r="U511" s="201"/>
      <c r="V511" s="201"/>
      <c r="W511" s="201"/>
      <c r="X511" s="201"/>
      <c r="Y511" s="201"/>
      <c r="Z511" s="201"/>
    </row>
    <row r="512" ht="15.75" customHeight="1" spans="1:26" x14ac:dyDescent="0.25">
      <c r="A512" s="201"/>
      <c r="B512" s="201"/>
      <c r="C512" s="684"/>
      <c r="D512" s="203"/>
      <c r="E512" s="203"/>
      <c r="F512" s="203"/>
      <c r="G512" s="203"/>
      <c r="H512" s="203"/>
      <c r="I512" s="203"/>
      <c r="J512" s="203"/>
      <c r="K512" s="203"/>
      <c r="L512" s="203"/>
      <c r="M512" s="203"/>
      <c r="N512" s="203"/>
      <c r="O512" s="201"/>
      <c r="P512" s="201"/>
      <c r="Q512" s="201"/>
      <c r="R512" s="201"/>
      <c r="S512" s="201"/>
      <c r="T512" s="201"/>
      <c r="U512" s="201"/>
      <c r="V512" s="201"/>
      <c r="W512" s="201"/>
      <c r="X512" s="201"/>
      <c r="Y512" s="201"/>
      <c r="Z512" s="201"/>
    </row>
    <row r="513" ht="15.75" customHeight="1" spans="1:26" x14ac:dyDescent="0.25">
      <c r="A513" s="201"/>
      <c r="B513" s="201"/>
      <c r="C513" s="684"/>
      <c r="D513" s="203"/>
      <c r="E513" s="203"/>
      <c r="F513" s="203"/>
      <c r="G513" s="203"/>
      <c r="H513" s="203"/>
      <c r="I513" s="203"/>
      <c r="J513" s="203"/>
      <c r="K513" s="203"/>
      <c r="L513" s="203"/>
      <c r="M513" s="203"/>
      <c r="N513" s="203"/>
      <c r="O513" s="201"/>
      <c r="P513" s="201"/>
      <c r="Q513" s="201"/>
      <c r="R513" s="201"/>
      <c r="S513" s="201"/>
      <c r="T513" s="201"/>
      <c r="U513" s="201"/>
      <c r="V513" s="201"/>
      <c r="W513" s="201"/>
      <c r="X513" s="201"/>
      <c r="Y513" s="201"/>
      <c r="Z513" s="201"/>
    </row>
    <row r="514" ht="15.75" customHeight="1" spans="1:26" x14ac:dyDescent="0.25">
      <c r="A514" s="201"/>
      <c r="B514" s="201"/>
      <c r="C514" s="684"/>
      <c r="D514" s="203"/>
      <c r="E514" s="203"/>
      <c r="F514" s="203"/>
      <c r="G514" s="203"/>
      <c r="H514" s="203"/>
      <c r="I514" s="203"/>
      <c r="J514" s="203"/>
      <c r="K514" s="203"/>
      <c r="L514" s="203"/>
      <c r="M514" s="203"/>
      <c r="N514" s="203"/>
      <c r="O514" s="201"/>
      <c r="P514" s="201"/>
      <c r="Q514" s="201"/>
      <c r="R514" s="201"/>
      <c r="S514" s="201"/>
      <c r="T514" s="201"/>
      <c r="U514" s="201"/>
      <c r="V514" s="201"/>
      <c r="W514" s="201"/>
      <c r="X514" s="201"/>
      <c r="Y514" s="201"/>
      <c r="Z514" s="201"/>
    </row>
    <row r="515" ht="15.75" customHeight="1" spans="1:26" x14ac:dyDescent="0.25">
      <c r="A515" s="201"/>
      <c r="B515" s="201"/>
      <c r="C515" s="684"/>
      <c r="D515" s="203"/>
      <c r="E515" s="203"/>
      <c r="F515" s="203"/>
      <c r="G515" s="203"/>
      <c r="H515" s="203"/>
      <c r="I515" s="203"/>
      <c r="J515" s="203"/>
      <c r="K515" s="203"/>
      <c r="L515" s="203"/>
      <c r="M515" s="203"/>
      <c r="N515" s="203"/>
      <c r="O515" s="201"/>
      <c r="P515" s="201"/>
      <c r="Q515" s="201"/>
      <c r="R515" s="201"/>
      <c r="S515" s="201"/>
      <c r="T515" s="201"/>
      <c r="U515" s="201"/>
      <c r="V515" s="201"/>
      <c r="W515" s="201"/>
      <c r="X515" s="201"/>
      <c r="Y515" s="201"/>
      <c r="Z515" s="201"/>
    </row>
    <row r="516" ht="15.75" customHeight="1" spans="1:26" x14ac:dyDescent="0.25">
      <c r="A516" s="201"/>
      <c r="B516" s="201"/>
      <c r="C516" s="684"/>
      <c r="D516" s="203"/>
      <c r="E516" s="203"/>
      <c r="F516" s="203"/>
      <c r="G516" s="203"/>
      <c r="H516" s="203"/>
      <c r="I516" s="203"/>
      <c r="J516" s="203"/>
      <c r="K516" s="203"/>
      <c r="L516" s="203"/>
      <c r="M516" s="203"/>
      <c r="N516" s="203"/>
      <c r="O516" s="201"/>
      <c r="P516" s="201"/>
      <c r="Q516" s="201"/>
      <c r="R516" s="201"/>
      <c r="S516" s="201"/>
      <c r="T516" s="201"/>
      <c r="U516" s="201"/>
      <c r="V516" s="201"/>
      <c r="W516" s="201"/>
      <c r="X516" s="201"/>
      <c r="Y516" s="201"/>
      <c r="Z516" s="201"/>
    </row>
    <row r="517" ht="15.75" customHeight="1" spans="1:26" x14ac:dyDescent="0.25">
      <c r="A517" s="201"/>
      <c r="B517" s="201"/>
      <c r="C517" s="684"/>
      <c r="D517" s="203"/>
      <c r="E517" s="203"/>
      <c r="F517" s="203"/>
      <c r="G517" s="203"/>
      <c r="H517" s="203"/>
      <c r="I517" s="203"/>
      <c r="J517" s="203"/>
      <c r="K517" s="203"/>
      <c r="L517" s="203"/>
      <c r="M517" s="203"/>
      <c r="N517" s="203"/>
      <c r="O517" s="201"/>
      <c r="P517" s="201"/>
      <c r="Q517" s="201"/>
      <c r="R517" s="201"/>
      <c r="S517" s="201"/>
      <c r="T517" s="201"/>
      <c r="U517" s="201"/>
      <c r="V517" s="201"/>
      <c r="W517" s="201"/>
      <c r="X517" s="201"/>
      <c r="Y517" s="201"/>
      <c r="Z517" s="201"/>
    </row>
    <row r="518" ht="15.75" customHeight="1" spans="1:26" x14ac:dyDescent="0.25">
      <c r="A518" s="201"/>
      <c r="B518" s="201"/>
      <c r="C518" s="684"/>
      <c r="D518" s="203"/>
      <c r="E518" s="203"/>
      <c r="F518" s="203"/>
      <c r="G518" s="203"/>
      <c r="H518" s="203"/>
      <c r="I518" s="203"/>
      <c r="J518" s="203"/>
      <c r="K518" s="203"/>
      <c r="L518" s="203"/>
      <c r="M518" s="203"/>
      <c r="N518" s="203"/>
      <c r="O518" s="201"/>
      <c r="P518" s="201"/>
      <c r="Q518" s="201"/>
      <c r="R518" s="201"/>
      <c r="S518" s="201"/>
      <c r="T518" s="201"/>
      <c r="U518" s="201"/>
      <c r="V518" s="201"/>
      <c r="W518" s="201"/>
      <c r="X518" s="201"/>
      <c r="Y518" s="201"/>
      <c r="Z518" s="201"/>
    </row>
    <row r="519" ht="15.75" customHeight="1" spans="1:26" x14ac:dyDescent="0.25">
      <c r="A519" s="201"/>
      <c r="B519" s="201"/>
      <c r="C519" s="684"/>
      <c r="D519" s="203"/>
      <c r="E519" s="203"/>
      <c r="F519" s="203"/>
      <c r="G519" s="203"/>
      <c r="H519" s="203"/>
      <c r="I519" s="203"/>
      <c r="J519" s="203"/>
      <c r="K519" s="203"/>
      <c r="L519" s="203"/>
      <c r="M519" s="203"/>
      <c r="N519" s="203"/>
      <c r="O519" s="201"/>
      <c r="P519" s="201"/>
      <c r="Q519" s="201"/>
      <c r="R519" s="201"/>
      <c r="S519" s="201"/>
      <c r="T519" s="201"/>
      <c r="U519" s="201"/>
      <c r="V519" s="201"/>
      <c r="W519" s="201"/>
      <c r="X519" s="201"/>
      <c r="Y519" s="201"/>
      <c r="Z519" s="201"/>
    </row>
    <row r="520" ht="15.75" customHeight="1" spans="1:26" x14ac:dyDescent="0.25">
      <c r="A520" s="201"/>
      <c r="B520" s="201"/>
      <c r="C520" s="684"/>
      <c r="D520" s="203"/>
      <c r="E520" s="203"/>
      <c r="F520" s="203"/>
      <c r="G520" s="203"/>
      <c r="H520" s="203"/>
      <c r="I520" s="203"/>
      <c r="J520" s="203"/>
      <c r="K520" s="203"/>
      <c r="L520" s="203"/>
      <c r="M520" s="203"/>
      <c r="N520" s="203"/>
      <c r="O520" s="201"/>
      <c r="P520" s="201"/>
      <c r="Q520" s="201"/>
      <c r="R520" s="201"/>
      <c r="S520" s="201"/>
      <c r="T520" s="201"/>
      <c r="U520" s="201"/>
      <c r="V520" s="201"/>
      <c r="W520" s="201"/>
      <c r="X520" s="201"/>
      <c r="Y520" s="201"/>
      <c r="Z520" s="201"/>
    </row>
    <row r="521" ht="15.75" customHeight="1" spans="1:26" x14ac:dyDescent="0.25">
      <c r="A521" s="201"/>
      <c r="B521" s="201"/>
      <c r="C521" s="684"/>
      <c r="D521" s="203"/>
      <c r="E521" s="203"/>
      <c r="F521" s="203"/>
      <c r="G521" s="203"/>
      <c r="H521" s="203"/>
      <c r="I521" s="203"/>
      <c r="J521" s="203"/>
      <c r="K521" s="203"/>
      <c r="L521" s="203"/>
      <c r="M521" s="203"/>
      <c r="N521" s="203"/>
      <c r="O521" s="201"/>
      <c r="P521" s="201"/>
      <c r="Q521" s="201"/>
      <c r="R521" s="201"/>
      <c r="S521" s="201"/>
      <c r="T521" s="201"/>
      <c r="U521" s="201"/>
      <c r="V521" s="201"/>
      <c r="W521" s="201"/>
      <c r="X521" s="201"/>
      <c r="Y521" s="201"/>
      <c r="Z521" s="201"/>
    </row>
    <row r="522" ht="15.75" customHeight="1" spans="1:26" x14ac:dyDescent="0.25">
      <c r="A522" s="201"/>
      <c r="B522" s="201"/>
      <c r="C522" s="684"/>
      <c r="D522" s="203"/>
      <c r="E522" s="203"/>
      <c r="F522" s="203"/>
      <c r="G522" s="203"/>
      <c r="H522" s="203"/>
      <c r="I522" s="203"/>
      <c r="J522" s="203"/>
      <c r="K522" s="203"/>
      <c r="L522" s="203"/>
      <c r="M522" s="203"/>
      <c r="N522" s="203"/>
      <c r="O522" s="201"/>
      <c r="P522" s="201"/>
      <c r="Q522" s="201"/>
      <c r="R522" s="201"/>
      <c r="S522" s="201"/>
      <c r="T522" s="201"/>
      <c r="U522" s="201"/>
      <c r="V522" s="201"/>
      <c r="W522" s="201"/>
      <c r="X522" s="201"/>
      <c r="Y522" s="201"/>
      <c r="Z522" s="201"/>
    </row>
    <row r="523" ht="15.75" customHeight="1" spans="1:26" x14ac:dyDescent="0.25">
      <c r="A523" s="201"/>
      <c r="B523" s="201"/>
      <c r="C523" s="684"/>
      <c r="D523" s="203"/>
      <c r="E523" s="203"/>
      <c r="F523" s="203"/>
      <c r="G523" s="203"/>
      <c r="H523" s="203"/>
      <c r="I523" s="203"/>
      <c r="J523" s="203"/>
      <c r="K523" s="203"/>
      <c r="L523" s="203"/>
      <c r="M523" s="203"/>
      <c r="N523" s="203"/>
      <c r="O523" s="201"/>
      <c r="P523" s="201"/>
      <c r="Q523" s="201"/>
      <c r="R523" s="201"/>
      <c r="S523" s="201"/>
      <c r="T523" s="201"/>
      <c r="U523" s="201"/>
      <c r="V523" s="201"/>
      <c r="W523" s="201"/>
      <c r="X523" s="201"/>
      <c r="Y523" s="201"/>
      <c r="Z523" s="201"/>
    </row>
    <row r="524" ht="15.75" customHeight="1" spans="1:26" x14ac:dyDescent="0.25">
      <c r="A524" s="201"/>
      <c r="B524" s="201"/>
      <c r="C524" s="684"/>
      <c r="D524" s="203"/>
      <c r="E524" s="203"/>
      <c r="F524" s="203"/>
      <c r="G524" s="203"/>
      <c r="H524" s="203"/>
      <c r="I524" s="203"/>
      <c r="J524" s="203"/>
      <c r="K524" s="203"/>
      <c r="L524" s="203"/>
      <c r="M524" s="203"/>
      <c r="N524" s="203"/>
      <c r="O524" s="201"/>
      <c r="P524" s="201"/>
      <c r="Q524" s="201"/>
      <c r="R524" s="201"/>
      <c r="S524" s="201"/>
      <c r="T524" s="201"/>
      <c r="U524" s="201"/>
      <c r="V524" s="201"/>
      <c r="W524" s="201"/>
      <c r="X524" s="201"/>
      <c r="Y524" s="201"/>
      <c r="Z524" s="201"/>
    </row>
    <row r="525" ht="15.75" customHeight="1" spans="1:26" x14ac:dyDescent="0.25">
      <c r="A525" s="201"/>
      <c r="B525" s="201"/>
      <c r="C525" s="684"/>
      <c r="D525" s="203"/>
      <c r="E525" s="203"/>
      <c r="F525" s="203"/>
      <c r="G525" s="203"/>
      <c r="H525" s="203"/>
      <c r="I525" s="203"/>
      <c r="J525" s="203"/>
      <c r="K525" s="203"/>
      <c r="L525" s="203"/>
      <c r="M525" s="203"/>
      <c r="N525" s="203"/>
      <c r="O525" s="201"/>
      <c r="P525" s="201"/>
      <c r="Q525" s="201"/>
      <c r="R525" s="201"/>
      <c r="S525" s="201"/>
      <c r="T525" s="201"/>
      <c r="U525" s="201"/>
      <c r="V525" s="201"/>
      <c r="W525" s="201"/>
      <c r="X525" s="201"/>
      <c r="Y525" s="201"/>
      <c r="Z525" s="201"/>
    </row>
    <row r="526" ht="15.75" customHeight="1" spans="1:26" x14ac:dyDescent="0.25">
      <c r="A526" s="201"/>
      <c r="B526" s="201"/>
      <c r="C526" s="684"/>
      <c r="D526" s="203"/>
      <c r="E526" s="203"/>
      <c r="F526" s="203"/>
      <c r="G526" s="203"/>
      <c r="H526" s="203"/>
      <c r="I526" s="203"/>
      <c r="J526" s="203"/>
      <c r="K526" s="203"/>
      <c r="L526" s="203"/>
      <c r="M526" s="203"/>
      <c r="N526" s="203"/>
      <c r="O526" s="201"/>
      <c r="P526" s="201"/>
      <c r="Q526" s="201"/>
      <c r="R526" s="201"/>
      <c r="S526" s="201"/>
      <c r="T526" s="201"/>
      <c r="U526" s="201"/>
      <c r="V526" s="201"/>
      <c r="W526" s="201"/>
      <c r="X526" s="201"/>
      <c r="Y526" s="201"/>
      <c r="Z526" s="201"/>
    </row>
    <row r="527" ht="15.75" customHeight="1" spans="1:26" x14ac:dyDescent="0.25">
      <c r="A527" s="201"/>
      <c r="B527" s="201"/>
      <c r="C527" s="684"/>
      <c r="D527" s="203"/>
      <c r="E527" s="203"/>
      <c r="F527" s="203"/>
      <c r="G527" s="203"/>
      <c r="H527" s="203"/>
      <c r="I527" s="203"/>
      <c r="J527" s="203"/>
      <c r="K527" s="203"/>
      <c r="L527" s="203"/>
      <c r="M527" s="203"/>
      <c r="N527" s="203"/>
      <c r="O527" s="201"/>
      <c r="P527" s="201"/>
      <c r="Q527" s="201"/>
      <c r="R527" s="201"/>
      <c r="S527" s="201"/>
      <c r="T527" s="201"/>
      <c r="U527" s="201"/>
      <c r="V527" s="201"/>
      <c r="W527" s="201"/>
      <c r="X527" s="201"/>
      <c r="Y527" s="201"/>
      <c r="Z527" s="201"/>
    </row>
    <row r="528" ht="15.75" customHeight="1" spans="1:26" x14ac:dyDescent="0.25">
      <c r="A528" s="201"/>
      <c r="B528" s="201"/>
      <c r="C528" s="684"/>
      <c r="D528" s="203"/>
      <c r="E528" s="203"/>
      <c r="F528" s="203"/>
      <c r="G528" s="203"/>
      <c r="H528" s="203"/>
      <c r="I528" s="203"/>
      <c r="J528" s="203"/>
      <c r="K528" s="203"/>
      <c r="L528" s="203"/>
      <c r="M528" s="203"/>
      <c r="N528" s="203"/>
      <c r="O528" s="201"/>
      <c r="P528" s="201"/>
      <c r="Q528" s="201"/>
      <c r="R528" s="201"/>
      <c r="S528" s="201"/>
      <c r="T528" s="201"/>
      <c r="U528" s="201"/>
      <c r="V528" s="201"/>
      <c r="W528" s="201"/>
      <c r="X528" s="201"/>
      <c r="Y528" s="201"/>
      <c r="Z528" s="201"/>
    </row>
    <row r="529" ht="15.75" customHeight="1" spans="1:26" x14ac:dyDescent="0.25">
      <c r="A529" s="201"/>
      <c r="B529" s="201"/>
      <c r="C529" s="684"/>
      <c r="D529" s="203"/>
      <c r="E529" s="203"/>
      <c r="F529" s="203"/>
      <c r="G529" s="203"/>
      <c r="H529" s="203"/>
      <c r="I529" s="203"/>
      <c r="J529" s="203"/>
      <c r="K529" s="203"/>
      <c r="L529" s="203"/>
      <c r="M529" s="203"/>
      <c r="N529" s="203"/>
      <c r="O529" s="201"/>
      <c r="P529" s="201"/>
      <c r="Q529" s="201"/>
      <c r="R529" s="201"/>
      <c r="S529" s="201"/>
      <c r="T529" s="201"/>
      <c r="U529" s="201"/>
      <c r="V529" s="201"/>
      <c r="W529" s="201"/>
      <c r="X529" s="201"/>
      <c r="Y529" s="201"/>
      <c r="Z529" s="201"/>
    </row>
    <row r="530" ht="15.75" customHeight="1" spans="1:26" x14ac:dyDescent="0.25">
      <c r="A530" s="201"/>
      <c r="B530" s="201"/>
      <c r="C530" s="684"/>
      <c r="D530" s="203"/>
      <c r="E530" s="203"/>
      <c r="F530" s="203"/>
      <c r="G530" s="203"/>
      <c r="H530" s="203"/>
      <c r="I530" s="203"/>
      <c r="J530" s="203"/>
      <c r="K530" s="203"/>
      <c r="L530" s="203"/>
      <c r="M530" s="203"/>
      <c r="N530" s="203"/>
      <c r="O530" s="201"/>
      <c r="P530" s="201"/>
      <c r="Q530" s="201"/>
      <c r="R530" s="201"/>
      <c r="S530" s="201"/>
      <c r="T530" s="201"/>
      <c r="U530" s="201"/>
      <c r="V530" s="201"/>
      <c r="W530" s="201"/>
      <c r="X530" s="201"/>
      <c r="Y530" s="201"/>
      <c r="Z530" s="201"/>
    </row>
    <row r="531" ht="15.75" customHeight="1" spans="1:26" x14ac:dyDescent="0.25">
      <c r="A531" s="201"/>
      <c r="B531" s="201"/>
      <c r="C531" s="684"/>
      <c r="D531" s="203"/>
      <c r="E531" s="203"/>
      <c r="F531" s="203"/>
      <c r="G531" s="203"/>
      <c r="H531" s="203"/>
      <c r="I531" s="203"/>
      <c r="J531" s="203"/>
      <c r="K531" s="203"/>
      <c r="L531" s="203"/>
      <c r="M531" s="203"/>
      <c r="N531" s="203"/>
      <c r="O531" s="201"/>
      <c r="P531" s="201"/>
      <c r="Q531" s="201"/>
      <c r="R531" s="201"/>
      <c r="S531" s="201"/>
      <c r="T531" s="201"/>
      <c r="U531" s="201"/>
      <c r="V531" s="201"/>
      <c r="W531" s="201"/>
      <c r="X531" s="201"/>
      <c r="Y531" s="201"/>
      <c r="Z531" s="201"/>
    </row>
    <row r="532" ht="15.75" customHeight="1" spans="1:26" x14ac:dyDescent="0.25">
      <c r="A532" s="201"/>
      <c r="B532" s="201"/>
      <c r="C532" s="684"/>
      <c r="D532" s="203"/>
      <c r="E532" s="203"/>
      <c r="F532" s="203"/>
      <c r="G532" s="203"/>
      <c r="H532" s="203"/>
      <c r="I532" s="203"/>
      <c r="J532" s="203"/>
      <c r="K532" s="203"/>
      <c r="L532" s="203"/>
      <c r="M532" s="203"/>
      <c r="N532" s="203"/>
      <c r="O532" s="201"/>
      <c r="P532" s="201"/>
      <c r="Q532" s="201"/>
      <c r="R532" s="201"/>
      <c r="S532" s="201"/>
      <c r="T532" s="201"/>
      <c r="U532" s="201"/>
      <c r="V532" s="201"/>
      <c r="W532" s="201"/>
      <c r="X532" s="201"/>
      <c r="Y532" s="201"/>
      <c r="Z532" s="201"/>
    </row>
    <row r="533" ht="15.75" customHeight="1" spans="1:26" x14ac:dyDescent="0.25">
      <c r="A533" s="201"/>
      <c r="B533" s="201"/>
      <c r="C533" s="684"/>
      <c r="D533" s="203"/>
      <c r="E533" s="203"/>
      <c r="F533" s="203"/>
      <c r="G533" s="203"/>
      <c r="H533" s="203"/>
      <c r="I533" s="203"/>
      <c r="J533" s="203"/>
      <c r="K533" s="203"/>
      <c r="L533" s="203"/>
      <c r="M533" s="203"/>
      <c r="N533" s="203"/>
      <c r="O533" s="201"/>
      <c r="P533" s="201"/>
      <c r="Q533" s="201"/>
      <c r="R533" s="201"/>
      <c r="S533" s="201"/>
      <c r="T533" s="201"/>
      <c r="U533" s="201"/>
      <c r="V533" s="201"/>
      <c r="W533" s="201"/>
      <c r="X533" s="201"/>
      <c r="Y533" s="201"/>
      <c r="Z533" s="201"/>
    </row>
    <row r="534" ht="15.75" customHeight="1" spans="1:26" x14ac:dyDescent="0.25">
      <c r="A534" s="201"/>
      <c r="B534" s="201"/>
      <c r="C534" s="684"/>
      <c r="D534" s="203"/>
      <c r="E534" s="203"/>
      <c r="F534" s="203"/>
      <c r="G534" s="203"/>
      <c r="H534" s="203"/>
      <c r="I534" s="203"/>
      <c r="J534" s="203"/>
      <c r="K534" s="203"/>
      <c r="L534" s="203"/>
      <c r="M534" s="203"/>
      <c r="N534" s="203"/>
      <c r="O534" s="201"/>
      <c r="P534" s="201"/>
      <c r="Q534" s="201"/>
      <c r="R534" s="201"/>
      <c r="S534" s="201"/>
      <c r="T534" s="201"/>
      <c r="U534" s="201"/>
      <c r="V534" s="201"/>
      <c r="W534" s="201"/>
      <c r="X534" s="201"/>
      <c r="Y534" s="201"/>
      <c r="Z534" s="201"/>
    </row>
    <row r="535" ht="15.75" customHeight="1" spans="1:26" x14ac:dyDescent="0.25">
      <c r="A535" s="201"/>
      <c r="B535" s="201"/>
      <c r="C535" s="684"/>
      <c r="D535" s="203"/>
      <c r="E535" s="203"/>
      <c r="F535" s="203"/>
      <c r="G535" s="203"/>
      <c r="H535" s="203"/>
      <c r="I535" s="203"/>
      <c r="J535" s="203"/>
      <c r="K535" s="203"/>
      <c r="L535" s="203"/>
      <c r="M535" s="203"/>
      <c r="N535" s="203"/>
      <c r="O535" s="201"/>
      <c r="P535" s="201"/>
      <c r="Q535" s="201"/>
      <c r="R535" s="201"/>
      <c r="S535" s="201"/>
      <c r="T535" s="201"/>
      <c r="U535" s="201"/>
      <c r="V535" s="201"/>
      <c r="W535" s="201"/>
      <c r="X535" s="201"/>
      <c r="Y535" s="201"/>
      <c r="Z535" s="201"/>
    </row>
    <row r="536" ht="15.75" customHeight="1" spans="1:26" x14ac:dyDescent="0.25">
      <c r="A536" s="201"/>
      <c r="B536" s="201"/>
      <c r="C536" s="684"/>
      <c r="D536" s="203"/>
      <c r="E536" s="203"/>
      <c r="F536" s="203"/>
      <c r="G536" s="203"/>
      <c r="H536" s="203"/>
      <c r="I536" s="203"/>
      <c r="J536" s="203"/>
      <c r="K536" s="203"/>
      <c r="L536" s="203"/>
      <c r="M536" s="203"/>
      <c r="N536" s="203"/>
      <c r="O536" s="201"/>
      <c r="P536" s="201"/>
      <c r="Q536" s="201"/>
      <c r="R536" s="201"/>
      <c r="S536" s="201"/>
      <c r="T536" s="201"/>
      <c r="U536" s="201"/>
      <c r="V536" s="201"/>
      <c r="W536" s="201"/>
      <c r="X536" s="201"/>
      <c r="Y536" s="201"/>
      <c r="Z536" s="201"/>
    </row>
    <row r="537" ht="15.75" customHeight="1" spans="1:26" x14ac:dyDescent="0.25">
      <c r="A537" s="201"/>
      <c r="B537" s="201"/>
      <c r="C537" s="684"/>
      <c r="D537" s="203"/>
      <c r="E537" s="203"/>
      <c r="F537" s="203"/>
      <c r="G537" s="203"/>
      <c r="H537" s="203"/>
      <c r="I537" s="203"/>
      <c r="J537" s="203"/>
      <c r="K537" s="203"/>
      <c r="L537" s="203"/>
      <c r="M537" s="203"/>
      <c r="N537" s="203"/>
      <c r="O537" s="201"/>
      <c r="P537" s="201"/>
      <c r="Q537" s="201"/>
      <c r="R537" s="201"/>
      <c r="S537" s="201"/>
      <c r="T537" s="201"/>
      <c r="U537" s="201"/>
      <c r="V537" s="201"/>
      <c r="W537" s="201"/>
      <c r="X537" s="201"/>
      <c r="Y537" s="201"/>
      <c r="Z537" s="201"/>
    </row>
    <row r="538" ht="15.75" customHeight="1" spans="1:26" x14ac:dyDescent="0.25">
      <c r="A538" s="201"/>
      <c r="B538" s="201"/>
      <c r="C538" s="684"/>
      <c r="D538" s="203"/>
      <c r="E538" s="203"/>
      <c r="F538" s="203"/>
      <c r="G538" s="203"/>
      <c r="H538" s="203"/>
      <c r="I538" s="203"/>
      <c r="J538" s="203"/>
      <c r="K538" s="203"/>
      <c r="L538" s="203"/>
      <c r="M538" s="203"/>
      <c r="N538" s="203"/>
      <c r="O538" s="201"/>
      <c r="P538" s="201"/>
      <c r="Q538" s="201"/>
      <c r="R538" s="201"/>
      <c r="S538" s="201"/>
      <c r="T538" s="201"/>
      <c r="U538" s="201"/>
      <c r="V538" s="201"/>
      <c r="W538" s="201"/>
      <c r="X538" s="201"/>
      <c r="Y538" s="201"/>
      <c r="Z538" s="201"/>
    </row>
    <row r="539" ht="15.75" customHeight="1" spans="1:26" x14ac:dyDescent="0.25">
      <c r="A539" s="201"/>
      <c r="B539" s="201"/>
      <c r="C539" s="684"/>
      <c r="D539" s="203"/>
      <c r="E539" s="203"/>
      <c r="F539" s="203"/>
      <c r="G539" s="203"/>
      <c r="H539" s="203"/>
      <c r="I539" s="203"/>
      <c r="J539" s="203"/>
      <c r="K539" s="203"/>
      <c r="L539" s="203"/>
      <c r="M539" s="203"/>
      <c r="N539" s="203"/>
      <c r="O539" s="201"/>
      <c r="P539" s="201"/>
      <c r="Q539" s="201"/>
      <c r="R539" s="201"/>
      <c r="S539" s="201"/>
      <c r="T539" s="201"/>
      <c r="U539" s="201"/>
      <c r="V539" s="201"/>
      <c r="W539" s="201"/>
      <c r="X539" s="201"/>
      <c r="Y539" s="201"/>
      <c r="Z539" s="201"/>
    </row>
    <row r="540" ht="15.75" customHeight="1" spans="1:26" x14ac:dyDescent="0.25">
      <c r="A540" s="201"/>
      <c r="B540" s="201"/>
      <c r="C540" s="684"/>
      <c r="D540" s="203"/>
      <c r="E540" s="203"/>
      <c r="F540" s="203"/>
      <c r="G540" s="203"/>
      <c r="H540" s="203"/>
      <c r="I540" s="203"/>
      <c r="J540" s="203"/>
      <c r="K540" s="203"/>
      <c r="L540" s="203"/>
      <c r="M540" s="203"/>
      <c r="N540" s="203"/>
      <c r="O540" s="201"/>
      <c r="P540" s="201"/>
      <c r="Q540" s="201"/>
      <c r="R540" s="201"/>
      <c r="S540" s="201"/>
      <c r="T540" s="201"/>
      <c r="U540" s="201"/>
      <c r="V540" s="201"/>
      <c r="W540" s="201"/>
      <c r="X540" s="201"/>
      <c r="Y540" s="201"/>
      <c r="Z540" s="201"/>
    </row>
    <row r="541" ht="15.75" customHeight="1" spans="1:26" x14ac:dyDescent="0.25">
      <c r="A541" s="201"/>
      <c r="B541" s="201"/>
      <c r="C541" s="684"/>
      <c r="D541" s="203"/>
      <c r="E541" s="203"/>
      <c r="F541" s="203"/>
      <c r="G541" s="203"/>
      <c r="H541" s="203"/>
      <c r="I541" s="203"/>
      <c r="J541" s="203"/>
      <c r="K541" s="203"/>
      <c r="L541" s="203"/>
      <c r="M541" s="203"/>
      <c r="N541" s="203"/>
      <c r="O541" s="201"/>
      <c r="P541" s="201"/>
      <c r="Q541" s="201"/>
      <c r="R541" s="201"/>
      <c r="S541" s="201"/>
      <c r="T541" s="201"/>
      <c r="U541" s="201"/>
      <c r="V541" s="201"/>
      <c r="W541" s="201"/>
      <c r="X541" s="201"/>
      <c r="Y541" s="201"/>
      <c r="Z541" s="201"/>
    </row>
    <row r="542" ht="15.75" customHeight="1" spans="1:26" x14ac:dyDescent="0.25">
      <c r="A542" s="201"/>
      <c r="B542" s="201"/>
      <c r="C542" s="684"/>
      <c r="D542" s="203"/>
      <c r="E542" s="203"/>
      <c r="F542" s="203"/>
      <c r="G542" s="203"/>
      <c r="H542" s="203"/>
      <c r="I542" s="203"/>
      <c r="J542" s="203"/>
      <c r="K542" s="203"/>
      <c r="L542" s="203"/>
      <c r="M542" s="203"/>
      <c r="N542" s="203"/>
      <c r="O542" s="201"/>
      <c r="P542" s="201"/>
      <c r="Q542" s="201"/>
      <c r="R542" s="201"/>
      <c r="S542" s="201"/>
      <c r="T542" s="201"/>
      <c r="U542" s="201"/>
      <c r="V542" s="201"/>
      <c r="W542" s="201"/>
      <c r="X542" s="201"/>
      <c r="Y542" s="201"/>
      <c r="Z542" s="201"/>
    </row>
    <row r="543" ht="15.75" customHeight="1" spans="1:26" x14ac:dyDescent="0.25">
      <c r="A543" s="201"/>
      <c r="B543" s="201"/>
      <c r="C543" s="684"/>
      <c r="D543" s="203"/>
      <c r="E543" s="203"/>
      <c r="F543" s="203"/>
      <c r="G543" s="203"/>
      <c r="H543" s="203"/>
      <c r="I543" s="203"/>
      <c r="J543" s="203"/>
      <c r="K543" s="203"/>
      <c r="L543" s="203"/>
      <c r="M543" s="203"/>
      <c r="N543" s="203"/>
      <c r="O543" s="201"/>
      <c r="P543" s="201"/>
      <c r="Q543" s="201"/>
      <c r="R543" s="201"/>
      <c r="S543" s="201"/>
      <c r="T543" s="201"/>
      <c r="U543" s="201"/>
      <c r="V543" s="201"/>
      <c r="W543" s="201"/>
      <c r="X543" s="201"/>
      <c r="Y543" s="201"/>
      <c r="Z543" s="201"/>
    </row>
    <row r="544" ht="15.75" customHeight="1" spans="1:26" x14ac:dyDescent="0.25">
      <c r="A544" s="201"/>
      <c r="B544" s="201"/>
      <c r="C544" s="684"/>
      <c r="D544" s="203"/>
      <c r="E544" s="203"/>
      <c r="F544" s="203"/>
      <c r="G544" s="203"/>
      <c r="H544" s="203"/>
      <c r="I544" s="203"/>
      <c r="J544" s="203"/>
      <c r="K544" s="203"/>
      <c r="L544" s="203"/>
      <c r="M544" s="203"/>
      <c r="N544" s="203"/>
      <c r="O544" s="201"/>
      <c r="P544" s="201"/>
      <c r="Q544" s="201"/>
      <c r="R544" s="201"/>
      <c r="S544" s="201"/>
      <c r="T544" s="201"/>
      <c r="U544" s="201"/>
      <c r="V544" s="201"/>
      <c r="W544" s="201"/>
      <c r="X544" s="201"/>
      <c r="Y544" s="201"/>
      <c r="Z544" s="201"/>
    </row>
    <row r="545" ht="15.75" customHeight="1" spans="1:26" x14ac:dyDescent="0.25">
      <c r="A545" s="201"/>
      <c r="B545" s="201"/>
      <c r="C545" s="684"/>
      <c r="D545" s="203"/>
      <c r="E545" s="203"/>
      <c r="F545" s="203"/>
      <c r="G545" s="203"/>
      <c r="H545" s="203"/>
      <c r="I545" s="203"/>
      <c r="J545" s="203"/>
      <c r="K545" s="203"/>
      <c r="L545" s="203"/>
      <c r="M545" s="203"/>
      <c r="N545" s="203"/>
      <c r="O545" s="201"/>
      <c r="P545" s="201"/>
      <c r="Q545" s="201"/>
      <c r="R545" s="201"/>
      <c r="S545" s="201"/>
      <c r="T545" s="201"/>
      <c r="U545" s="201"/>
      <c r="V545" s="201"/>
      <c r="W545" s="201"/>
      <c r="X545" s="201"/>
      <c r="Y545" s="201"/>
      <c r="Z545" s="201"/>
    </row>
    <row r="546" ht="15.75" customHeight="1" spans="1:26" x14ac:dyDescent="0.25">
      <c r="A546" s="201"/>
      <c r="B546" s="201"/>
      <c r="C546" s="684"/>
      <c r="D546" s="203"/>
      <c r="E546" s="203"/>
      <c r="F546" s="203"/>
      <c r="G546" s="203"/>
      <c r="H546" s="203"/>
      <c r="I546" s="203"/>
      <c r="J546" s="203"/>
      <c r="K546" s="203"/>
      <c r="L546" s="203"/>
      <c r="M546" s="203"/>
      <c r="N546" s="203"/>
      <c r="O546" s="201"/>
      <c r="P546" s="201"/>
      <c r="Q546" s="201"/>
      <c r="R546" s="201"/>
      <c r="S546" s="201"/>
      <c r="T546" s="201"/>
      <c r="U546" s="201"/>
      <c r="V546" s="201"/>
      <c r="W546" s="201"/>
      <c r="X546" s="201"/>
      <c r="Y546" s="201"/>
      <c r="Z546" s="201"/>
    </row>
    <row r="547" ht="15.75" customHeight="1" spans="1:26" x14ac:dyDescent="0.25">
      <c r="A547" s="201"/>
      <c r="B547" s="201"/>
      <c r="C547" s="684"/>
      <c r="D547" s="203"/>
      <c r="E547" s="203"/>
      <c r="F547" s="203"/>
      <c r="G547" s="203"/>
      <c r="H547" s="203"/>
      <c r="I547" s="203"/>
      <c r="J547" s="203"/>
      <c r="K547" s="203"/>
      <c r="L547" s="203"/>
      <c r="M547" s="203"/>
      <c r="N547" s="203"/>
      <c r="O547" s="201"/>
      <c r="P547" s="201"/>
      <c r="Q547" s="201"/>
      <c r="R547" s="201"/>
      <c r="S547" s="201"/>
      <c r="T547" s="201"/>
      <c r="U547" s="201"/>
      <c r="V547" s="201"/>
      <c r="W547" s="201"/>
      <c r="X547" s="201"/>
      <c r="Y547" s="201"/>
      <c r="Z547" s="201"/>
    </row>
    <row r="548" ht="15.75" customHeight="1" spans="1:26" x14ac:dyDescent="0.25">
      <c r="A548" s="201"/>
      <c r="B548" s="201"/>
      <c r="C548" s="684"/>
      <c r="D548" s="203"/>
      <c r="E548" s="203"/>
      <c r="F548" s="203"/>
      <c r="G548" s="203"/>
      <c r="H548" s="203"/>
      <c r="I548" s="203"/>
      <c r="J548" s="203"/>
      <c r="K548" s="203"/>
      <c r="L548" s="203"/>
      <c r="M548" s="203"/>
      <c r="N548" s="203"/>
      <c r="O548" s="201"/>
      <c r="P548" s="201"/>
      <c r="Q548" s="201"/>
      <c r="R548" s="201"/>
      <c r="S548" s="201"/>
      <c r="T548" s="201"/>
      <c r="U548" s="201"/>
      <c r="V548" s="201"/>
      <c r="W548" s="201"/>
      <c r="X548" s="201"/>
      <c r="Y548" s="201"/>
      <c r="Z548" s="201"/>
    </row>
    <row r="549" ht="15.75" customHeight="1" spans="1:26" x14ac:dyDescent="0.25">
      <c r="A549" s="201"/>
      <c r="B549" s="201"/>
      <c r="C549" s="684"/>
      <c r="D549" s="203"/>
      <c r="E549" s="203"/>
      <c r="F549" s="203"/>
      <c r="G549" s="203"/>
      <c r="H549" s="203"/>
      <c r="I549" s="203"/>
      <c r="J549" s="203"/>
      <c r="K549" s="203"/>
      <c r="L549" s="203"/>
      <c r="M549" s="203"/>
      <c r="N549" s="203"/>
      <c r="O549" s="201"/>
      <c r="P549" s="201"/>
      <c r="Q549" s="201"/>
      <c r="R549" s="201"/>
      <c r="S549" s="201"/>
      <c r="T549" s="201"/>
      <c r="U549" s="201"/>
      <c r="V549" s="201"/>
      <c r="W549" s="201"/>
      <c r="X549" s="201"/>
      <c r="Y549" s="201"/>
      <c r="Z549" s="201"/>
    </row>
    <row r="550" ht="15.75" customHeight="1" spans="1:26" x14ac:dyDescent="0.25">
      <c r="A550" s="201"/>
      <c r="B550" s="201"/>
      <c r="C550" s="684"/>
      <c r="D550" s="203"/>
      <c r="E550" s="203"/>
      <c r="F550" s="203"/>
      <c r="G550" s="203"/>
      <c r="H550" s="203"/>
      <c r="I550" s="203"/>
      <c r="J550" s="203"/>
      <c r="K550" s="203"/>
      <c r="L550" s="203"/>
      <c r="M550" s="203"/>
      <c r="N550" s="203"/>
      <c r="O550" s="201"/>
      <c r="P550" s="201"/>
      <c r="Q550" s="201"/>
      <c r="R550" s="201"/>
      <c r="S550" s="201"/>
      <c r="T550" s="201"/>
      <c r="U550" s="201"/>
      <c r="V550" s="201"/>
      <c r="W550" s="201"/>
      <c r="X550" s="201"/>
      <c r="Y550" s="201"/>
      <c r="Z550" s="201"/>
    </row>
    <row r="551" ht="15.75" customHeight="1" spans="1:26" x14ac:dyDescent="0.25">
      <c r="A551" s="201"/>
      <c r="B551" s="201"/>
      <c r="C551" s="684"/>
      <c r="D551" s="203"/>
      <c r="E551" s="203"/>
      <c r="F551" s="203"/>
      <c r="G551" s="203"/>
      <c r="H551" s="203"/>
      <c r="I551" s="203"/>
      <c r="J551" s="203"/>
      <c r="K551" s="203"/>
      <c r="L551" s="203"/>
      <c r="M551" s="203"/>
      <c r="N551" s="203"/>
      <c r="O551" s="201"/>
      <c r="P551" s="201"/>
      <c r="Q551" s="201"/>
      <c r="R551" s="201"/>
      <c r="S551" s="201"/>
      <c r="T551" s="201"/>
      <c r="U551" s="201"/>
      <c r="V551" s="201"/>
      <c r="W551" s="201"/>
      <c r="X551" s="201"/>
      <c r="Y551" s="201"/>
      <c r="Z551" s="201"/>
    </row>
    <row r="552" ht="15.75" customHeight="1" spans="1:26" x14ac:dyDescent="0.25">
      <c r="A552" s="201"/>
      <c r="B552" s="201"/>
      <c r="C552" s="684"/>
      <c r="D552" s="203"/>
      <c r="E552" s="203"/>
      <c r="F552" s="203"/>
      <c r="G552" s="203"/>
      <c r="H552" s="203"/>
      <c r="I552" s="203"/>
      <c r="J552" s="203"/>
      <c r="K552" s="203"/>
      <c r="L552" s="203"/>
      <c r="M552" s="203"/>
      <c r="N552" s="203"/>
      <c r="O552" s="201"/>
      <c r="P552" s="201"/>
      <c r="Q552" s="201"/>
      <c r="R552" s="201"/>
      <c r="S552" s="201"/>
      <c r="T552" s="201"/>
      <c r="U552" s="201"/>
      <c r="V552" s="201"/>
      <c r="W552" s="201"/>
      <c r="X552" s="201"/>
      <c r="Y552" s="201"/>
      <c r="Z552" s="201"/>
    </row>
    <row r="553" ht="15.75" customHeight="1" spans="1:26" x14ac:dyDescent="0.25">
      <c r="A553" s="201"/>
      <c r="B553" s="201"/>
      <c r="C553" s="684"/>
      <c r="D553" s="203"/>
      <c r="E553" s="203"/>
      <c r="F553" s="203"/>
      <c r="G553" s="203"/>
      <c r="H553" s="203"/>
      <c r="I553" s="203"/>
      <c r="J553" s="203"/>
      <c r="K553" s="203"/>
      <c r="L553" s="203"/>
      <c r="M553" s="203"/>
      <c r="N553" s="203"/>
      <c r="O553" s="201"/>
      <c r="P553" s="201"/>
      <c r="Q553" s="201"/>
      <c r="R553" s="201"/>
      <c r="S553" s="201"/>
      <c r="T553" s="201"/>
      <c r="U553" s="201"/>
      <c r="V553" s="201"/>
      <c r="W553" s="201"/>
      <c r="X553" s="201"/>
      <c r="Y553" s="201"/>
      <c r="Z553" s="201"/>
    </row>
    <row r="554" ht="15.75" customHeight="1" spans="1:26" x14ac:dyDescent="0.25">
      <c r="A554" s="201"/>
      <c r="B554" s="201"/>
      <c r="C554" s="684"/>
      <c r="D554" s="203"/>
      <c r="E554" s="203"/>
      <c r="F554" s="203"/>
      <c r="G554" s="203"/>
      <c r="H554" s="203"/>
      <c r="I554" s="203"/>
      <c r="J554" s="203"/>
      <c r="K554" s="203"/>
      <c r="L554" s="203"/>
      <c r="M554" s="203"/>
      <c r="N554" s="203"/>
      <c r="O554" s="201"/>
      <c r="P554" s="201"/>
      <c r="Q554" s="201"/>
      <c r="R554" s="201"/>
      <c r="S554" s="201"/>
      <c r="T554" s="201"/>
      <c r="U554" s="201"/>
      <c r="V554" s="201"/>
      <c r="W554" s="201"/>
      <c r="X554" s="201"/>
      <c r="Y554" s="201"/>
      <c r="Z554" s="201"/>
    </row>
    <row r="555" ht="15.75" customHeight="1" spans="1:26" x14ac:dyDescent="0.25">
      <c r="A555" s="201"/>
      <c r="B555" s="201"/>
      <c r="C555" s="684"/>
      <c r="D555" s="203"/>
      <c r="E555" s="203"/>
      <c r="F555" s="203"/>
      <c r="G555" s="203"/>
      <c r="H555" s="203"/>
      <c r="I555" s="203"/>
      <c r="J555" s="203"/>
      <c r="K555" s="203"/>
      <c r="L555" s="203"/>
      <c r="M555" s="203"/>
      <c r="N555" s="203"/>
      <c r="O555" s="201"/>
      <c r="P555" s="201"/>
      <c r="Q555" s="201"/>
      <c r="R555" s="201"/>
      <c r="S555" s="201"/>
      <c r="T555" s="201"/>
      <c r="U555" s="201"/>
      <c r="V555" s="201"/>
      <c r="W555" s="201"/>
      <c r="X555" s="201"/>
      <c r="Y555" s="201"/>
      <c r="Z555" s="201"/>
    </row>
    <row r="556" ht="15.75" customHeight="1" spans="1:26" x14ac:dyDescent="0.25">
      <c r="A556" s="201"/>
      <c r="B556" s="201"/>
      <c r="C556" s="684"/>
      <c r="D556" s="203"/>
      <c r="E556" s="203"/>
      <c r="F556" s="203"/>
      <c r="G556" s="203"/>
      <c r="H556" s="203"/>
      <c r="I556" s="203"/>
      <c r="J556" s="203"/>
      <c r="K556" s="203"/>
      <c r="L556" s="203"/>
      <c r="M556" s="203"/>
      <c r="N556" s="203"/>
      <c r="O556" s="201"/>
      <c r="P556" s="201"/>
      <c r="Q556" s="201"/>
      <c r="R556" s="201"/>
      <c r="S556" s="201"/>
      <c r="T556" s="201"/>
      <c r="U556" s="201"/>
      <c r="V556" s="201"/>
      <c r="W556" s="201"/>
      <c r="X556" s="201"/>
      <c r="Y556" s="201"/>
      <c r="Z556" s="201"/>
    </row>
    <row r="557" ht="15.75" customHeight="1" spans="1:26" x14ac:dyDescent="0.25">
      <c r="A557" s="201"/>
      <c r="B557" s="201"/>
      <c r="C557" s="684"/>
      <c r="D557" s="203"/>
      <c r="E557" s="203"/>
      <c r="F557" s="203"/>
      <c r="G557" s="203"/>
      <c r="H557" s="203"/>
      <c r="I557" s="203"/>
      <c r="J557" s="203"/>
      <c r="K557" s="203"/>
      <c r="L557" s="203"/>
      <c r="M557" s="203"/>
      <c r="N557" s="203"/>
      <c r="O557" s="201"/>
      <c r="P557" s="201"/>
      <c r="Q557" s="201"/>
      <c r="R557" s="201"/>
      <c r="S557" s="201"/>
      <c r="T557" s="201"/>
      <c r="U557" s="201"/>
      <c r="V557" s="201"/>
      <c r="W557" s="201"/>
      <c r="X557" s="201"/>
      <c r="Y557" s="201"/>
      <c r="Z557" s="201"/>
    </row>
    <row r="558" ht="15.75" customHeight="1" spans="1:26" x14ac:dyDescent="0.25">
      <c r="A558" s="201"/>
      <c r="B558" s="201"/>
      <c r="C558" s="684"/>
      <c r="D558" s="203"/>
      <c r="E558" s="203"/>
      <c r="F558" s="203"/>
      <c r="G558" s="203"/>
      <c r="H558" s="203"/>
      <c r="I558" s="203"/>
      <c r="J558" s="203"/>
      <c r="K558" s="203"/>
      <c r="L558" s="203"/>
      <c r="M558" s="203"/>
      <c r="N558" s="203"/>
      <c r="O558" s="201"/>
      <c r="P558" s="201"/>
      <c r="Q558" s="201"/>
      <c r="R558" s="201"/>
      <c r="S558" s="201"/>
      <c r="T558" s="201"/>
      <c r="U558" s="201"/>
      <c r="V558" s="201"/>
      <c r="W558" s="201"/>
      <c r="X558" s="201"/>
      <c r="Y558" s="201"/>
      <c r="Z558" s="201"/>
    </row>
    <row r="559" ht="15.75" customHeight="1" spans="1:26" x14ac:dyDescent="0.25">
      <c r="A559" s="201"/>
      <c r="B559" s="201"/>
      <c r="C559" s="684"/>
      <c r="D559" s="203"/>
      <c r="E559" s="203"/>
      <c r="F559" s="203"/>
      <c r="G559" s="203"/>
      <c r="H559" s="203"/>
      <c r="I559" s="203"/>
      <c r="J559" s="203"/>
      <c r="K559" s="203"/>
      <c r="L559" s="203"/>
      <c r="M559" s="203"/>
      <c r="N559" s="203"/>
      <c r="O559" s="201"/>
      <c r="P559" s="201"/>
      <c r="Q559" s="201"/>
      <c r="R559" s="201"/>
      <c r="S559" s="201"/>
      <c r="T559" s="201"/>
      <c r="U559" s="201"/>
      <c r="V559" s="201"/>
      <c r="W559" s="201"/>
      <c r="X559" s="201"/>
      <c r="Y559" s="201"/>
      <c r="Z559" s="201"/>
    </row>
    <row r="560" ht="15.75" customHeight="1" spans="1:26" x14ac:dyDescent="0.25">
      <c r="A560" s="201"/>
      <c r="B560" s="201"/>
      <c r="C560" s="684"/>
      <c r="D560" s="203"/>
      <c r="E560" s="203"/>
      <c r="F560" s="203"/>
      <c r="G560" s="203"/>
      <c r="H560" s="203"/>
      <c r="I560" s="203"/>
      <c r="J560" s="203"/>
      <c r="K560" s="203"/>
      <c r="L560" s="203"/>
      <c r="M560" s="203"/>
      <c r="N560" s="203"/>
      <c r="O560" s="201"/>
      <c r="P560" s="201"/>
      <c r="Q560" s="201"/>
      <c r="R560" s="201"/>
      <c r="S560" s="201"/>
      <c r="T560" s="201"/>
      <c r="U560" s="201"/>
      <c r="V560" s="201"/>
      <c r="W560" s="201"/>
      <c r="X560" s="201"/>
      <c r="Y560" s="201"/>
      <c r="Z560" s="201"/>
    </row>
    <row r="561" ht="15.75" customHeight="1" spans="1:26" x14ac:dyDescent="0.25">
      <c r="A561" s="201"/>
      <c r="B561" s="201"/>
      <c r="C561" s="684"/>
      <c r="D561" s="203"/>
      <c r="E561" s="203"/>
      <c r="F561" s="203"/>
      <c r="G561" s="203"/>
      <c r="H561" s="203"/>
      <c r="I561" s="203"/>
      <c r="J561" s="203"/>
      <c r="K561" s="203"/>
      <c r="L561" s="203"/>
      <c r="M561" s="203"/>
      <c r="N561" s="203"/>
      <c r="O561" s="201"/>
      <c r="P561" s="201"/>
      <c r="Q561" s="201"/>
      <c r="R561" s="201"/>
      <c r="S561" s="201"/>
      <c r="T561" s="201"/>
      <c r="U561" s="201"/>
      <c r="V561" s="201"/>
      <c r="W561" s="201"/>
      <c r="X561" s="201"/>
      <c r="Y561" s="201"/>
      <c r="Z561" s="201"/>
    </row>
    <row r="562" ht="15.75" customHeight="1" spans="1:26" x14ac:dyDescent="0.25">
      <c r="A562" s="201"/>
      <c r="B562" s="201"/>
      <c r="C562" s="684"/>
      <c r="D562" s="203"/>
      <c r="E562" s="203"/>
      <c r="F562" s="203"/>
      <c r="G562" s="203"/>
      <c r="H562" s="203"/>
      <c r="I562" s="203"/>
      <c r="J562" s="203"/>
      <c r="K562" s="203"/>
      <c r="L562" s="203"/>
      <c r="M562" s="203"/>
      <c r="N562" s="203"/>
      <c r="O562" s="201"/>
      <c r="P562" s="201"/>
      <c r="Q562" s="201"/>
      <c r="R562" s="201"/>
      <c r="S562" s="201"/>
      <c r="T562" s="201"/>
      <c r="U562" s="201"/>
      <c r="V562" s="201"/>
      <c r="W562" s="201"/>
      <c r="X562" s="201"/>
      <c r="Y562" s="201"/>
      <c r="Z562" s="201"/>
    </row>
    <row r="563" ht="15.75" customHeight="1" spans="1:26" x14ac:dyDescent="0.25">
      <c r="A563" s="201"/>
      <c r="B563" s="201"/>
      <c r="C563" s="684"/>
      <c r="D563" s="203"/>
      <c r="E563" s="203"/>
      <c r="F563" s="203"/>
      <c r="G563" s="203"/>
      <c r="H563" s="203"/>
      <c r="I563" s="203"/>
      <c r="J563" s="203"/>
      <c r="K563" s="203"/>
      <c r="L563" s="203"/>
      <c r="M563" s="203"/>
      <c r="N563" s="203"/>
      <c r="O563" s="201"/>
      <c r="P563" s="201"/>
      <c r="Q563" s="201"/>
      <c r="R563" s="201"/>
      <c r="S563" s="201"/>
      <c r="T563" s="201"/>
      <c r="U563" s="201"/>
      <c r="V563" s="201"/>
      <c r="W563" s="201"/>
      <c r="X563" s="201"/>
      <c r="Y563" s="201"/>
      <c r="Z563" s="201"/>
    </row>
    <row r="564" ht="15.75" customHeight="1" spans="1:26" x14ac:dyDescent="0.25">
      <c r="A564" s="201"/>
      <c r="B564" s="201"/>
      <c r="C564" s="684"/>
      <c r="D564" s="203"/>
      <c r="E564" s="203"/>
      <c r="F564" s="203"/>
      <c r="G564" s="203"/>
      <c r="H564" s="203"/>
      <c r="I564" s="203"/>
      <c r="J564" s="203"/>
      <c r="K564" s="203"/>
      <c r="L564" s="203"/>
      <c r="M564" s="203"/>
      <c r="N564" s="203"/>
      <c r="O564" s="201"/>
      <c r="P564" s="201"/>
      <c r="Q564" s="201"/>
      <c r="R564" s="201"/>
      <c r="S564" s="201"/>
      <c r="T564" s="201"/>
      <c r="U564" s="201"/>
      <c r="V564" s="201"/>
      <c r="W564" s="201"/>
      <c r="X564" s="201"/>
      <c r="Y564" s="201"/>
      <c r="Z564" s="201"/>
    </row>
    <row r="565" ht="15.75" customHeight="1" spans="1:26" x14ac:dyDescent="0.25">
      <c r="A565" s="201"/>
      <c r="B565" s="201"/>
      <c r="C565" s="684"/>
      <c r="D565" s="203"/>
      <c r="E565" s="203"/>
      <c r="F565" s="203"/>
      <c r="G565" s="203"/>
      <c r="H565" s="203"/>
      <c r="I565" s="203"/>
      <c r="J565" s="203"/>
      <c r="K565" s="203"/>
      <c r="L565" s="203"/>
      <c r="M565" s="203"/>
      <c r="N565" s="203"/>
      <c r="O565" s="201"/>
      <c r="P565" s="201"/>
      <c r="Q565" s="201"/>
      <c r="R565" s="201"/>
      <c r="S565" s="201"/>
      <c r="T565" s="201"/>
      <c r="U565" s="201"/>
      <c r="V565" s="201"/>
      <c r="W565" s="201"/>
      <c r="X565" s="201"/>
      <c r="Y565" s="201"/>
      <c r="Z565" s="201"/>
    </row>
    <row r="566" ht="15.75" customHeight="1" spans="1:26" x14ac:dyDescent="0.25">
      <c r="A566" s="201"/>
      <c r="B566" s="201"/>
      <c r="C566" s="684"/>
      <c r="D566" s="203"/>
      <c r="E566" s="203"/>
      <c r="F566" s="203"/>
      <c r="G566" s="203"/>
      <c r="H566" s="203"/>
      <c r="I566" s="203"/>
      <c r="J566" s="203"/>
      <c r="K566" s="203"/>
      <c r="L566" s="203"/>
      <c r="M566" s="203"/>
      <c r="N566" s="203"/>
      <c r="O566" s="201"/>
      <c r="P566" s="201"/>
      <c r="Q566" s="201"/>
      <c r="R566" s="201"/>
      <c r="S566" s="201"/>
      <c r="T566" s="201"/>
      <c r="U566" s="201"/>
      <c r="V566" s="201"/>
      <c r="W566" s="201"/>
      <c r="X566" s="201"/>
      <c r="Y566" s="201"/>
      <c r="Z566" s="201"/>
    </row>
    <row r="567" ht="15.75" customHeight="1" spans="1:26" x14ac:dyDescent="0.25">
      <c r="A567" s="201"/>
      <c r="B567" s="201"/>
      <c r="C567" s="684"/>
      <c r="D567" s="203"/>
      <c r="E567" s="203"/>
      <c r="F567" s="203"/>
      <c r="G567" s="203"/>
      <c r="H567" s="203"/>
      <c r="I567" s="203"/>
      <c r="J567" s="203"/>
      <c r="K567" s="203"/>
      <c r="L567" s="203"/>
      <c r="M567" s="203"/>
      <c r="N567" s="203"/>
      <c r="O567" s="201"/>
      <c r="P567" s="201"/>
      <c r="Q567" s="201"/>
      <c r="R567" s="201"/>
      <c r="S567" s="201"/>
      <c r="T567" s="201"/>
      <c r="U567" s="201"/>
      <c r="V567" s="201"/>
      <c r="W567" s="201"/>
      <c r="X567" s="201"/>
      <c r="Y567" s="201"/>
      <c r="Z567" s="201"/>
    </row>
    <row r="568" ht="15.75" customHeight="1" spans="1:26" x14ac:dyDescent="0.25">
      <c r="A568" s="201"/>
      <c r="B568" s="201"/>
      <c r="C568" s="684"/>
      <c r="D568" s="203"/>
      <c r="E568" s="203"/>
      <c r="F568" s="203"/>
      <c r="G568" s="203"/>
      <c r="H568" s="203"/>
      <c r="I568" s="203"/>
      <c r="J568" s="203"/>
      <c r="K568" s="203"/>
      <c r="L568" s="203"/>
      <c r="M568" s="203"/>
      <c r="N568" s="203"/>
      <c r="O568" s="201"/>
      <c r="P568" s="201"/>
      <c r="Q568" s="201"/>
      <c r="R568" s="201"/>
      <c r="S568" s="201"/>
      <c r="T568" s="201"/>
      <c r="U568" s="201"/>
      <c r="V568" s="201"/>
      <c r="W568" s="201"/>
      <c r="X568" s="201"/>
      <c r="Y568" s="201"/>
      <c r="Z568" s="201"/>
    </row>
    <row r="569" ht="15.75" customHeight="1" spans="1:26" x14ac:dyDescent="0.25">
      <c r="A569" s="201"/>
      <c r="B569" s="201"/>
      <c r="C569" s="684"/>
      <c r="D569" s="203"/>
      <c r="E569" s="203"/>
      <c r="F569" s="203"/>
      <c r="G569" s="203"/>
      <c r="H569" s="203"/>
      <c r="I569" s="203"/>
      <c r="J569" s="203"/>
      <c r="K569" s="203"/>
      <c r="L569" s="203"/>
      <c r="M569" s="203"/>
      <c r="N569" s="203"/>
      <c r="O569" s="201"/>
      <c r="P569" s="201"/>
      <c r="Q569" s="201"/>
      <c r="R569" s="201"/>
      <c r="S569" s="201"/>
      <c r="T569" s="201"/>
      <c r="U569" s="201"/>
      <c r="V569" s="201"/>
      <c r="W569" s="201"/>
      <c r="X569" s="201"/>
      <c r="Y569" s="201"/>
      <c r="Z569" s="201"/>
    </row>
    <row r="570" ht="15.75" customHeight="1" spans="1:26" x14ac:dyDescent="0.25">
      <c r="A570" s="201"/>
      <c r="B570" s="201"/>
      <c r="C570" s="684"/>
      <c r="D570" s="203"/>
      <c r="E570" s="203"/>
      <c r="F570" s="203"/>
      <c r="G570" s="203"/>
      <c r="H570" s="203"/>
      <c r="I570" s="203"/>
      <c r="J570" s="203"/>
      <c r="K570" s="203"/>
      <c r="L570" s="203"/>
      <c r="M570" s="203"/>
      <c r="N570" s="203"/>
      <c r="O570" s="201"/>
      <c r="P570" s="201"/>
      <c r="Q570" s="201"/>
      <c r="R570" s="201"/>
      <c r="S570" s="201"/>
      <c r="T570" s="201"/>
      <c r="U570" s="201"/>
      <c r="V570" s="201"/>
      <c r="W570" s="201"/>
      <c r="X570" s="201"/>
      <c r="Y570" s="201"/>
      <c r="Z570" s="201"/>
    </row>
    <row r="571" ht="15.75" customHeight="1" spans="1:26" x14ac:dyDescent="0.25">
      <c r="A571" s="201"/>
      <c r="B571" s="201"/>
      <c r="C571" s="684"/>
      <c r="D571" s="203"/>
      <c r="E571" s="203"/>
      <c r="F571" s="203"/>
      <c r="G571" s="203"/>
      <c r="H571" s="203"/>
      <c r="I571" s="203"/>
      <c r="J571" s="203"/>
      <c r="K571" s="203"/>
      <c r="L571" s="203"/>
      <c r="M571" s="203"/>
      <c r="N571" s="203"/>
      <c r="O571" s="201"/>
      <c r="P571" s="201"/>
      <c r="Q571" s="201"/>
      <c r="R571" s="201"/>
      <c r="S571" s="201"/>
      <c r="T571" s="201"/>
      <c r="U571" s="201"/>
      <c r="V571" s="201"/>
      <c r="W571" s="201"/>
      <c r="X571" s="201"/>
      <c r="Y571" s="201"/>
      <c r="Z571" s="201"/>
    </row>
    <row r="572" ht="15.75" customHeight="1" spans="1:26" x14ac:dyDescent="0.25">
      <c r="A572" s="201"/>
      <c r="B572" s="201"/>
      <c r="C572" s="684"/>
      <c r="D572" s="203"/>
      <c r="E572" s="203"/>
      <c r="F572" s="203"/>
      <c r="G572" s="203"/>
      <c r="H572" s="203"/>
      <c r="I572" s="203"/>
      <c r="J572" s="203"/>
      <c r="K572" s="203"/>
      <c r="L572" s="203"/>
      <c r="M572" s="203"/>
      <c r="N572" s="203"/>
      <c r="O572" s="201"/>
      <c r="P572" s="201"/>
      <c r="Q572" s="201"/>
      <c r="R572" s="201"/>
      <c r="S572" s="201"/>
      <c r="T572" s="201"/>
      <c r="U572" s="201"/>
      <c r="V572" s="201"/>
      <c r="W572" s="201"/>
      <c r="X572" s="201"/>
      <c r="Y572" s="201"/>
      <c r="Z572" s="201"/>
    </row>
    <row r="573" ht="15.75" customHeight="1" spans="1:26" x14ac:dyDescent="0.25">
      <c r="A573" s="201"/>
      <c r="B573" s="201"/>
      <c r="C573" s="684"/>
      <c r="D573" s="203"/>
      <c r="E573" s="203"/>
      <c r="F573" s="203"/>
      <c r="G573" s="203"/>
      <c r="H573" s="203"/>
      <c r="I573" s="203"/>
      <c r="J573" s="203"/>
      <c r="K573" s="203"/>
      <c r="L573" s="203"/>
      <c r="M573" s="203"/>
      <c r="N573" s="203"/>
      <c r="O573" s="201"/>
      <c r="P573" s="201"/>
      <c r="Q573" s="201"/>
      <c r="R573" s="201"/>
      <c r="S573" s="201"/>
      <c r="T573" s="201"/>
      <c r="U573" s="201"/>
      <c r="V573" s="201"/>
      <c r="W573" s="201"/>
      <c r="X573" s="201"/>
      <c r="Y573" s="201"/>
      <c r="Z573" s="201"/>
    </row>
    <row r="574" ht="15.75" customHeight="1" spans="1:26" x14ac:dyDescent="0.25">
      <c r="A574" s="201"/>
      <c r="B574" s="201"/>
      <c r="C574" s="684"/>
      <c r="D574" s="203"/>
      <c r="E574" s="203"/>
      <c r="F574" s="203"/>
      <c r="G574" s="203"/>
      <c r="H574" s="203"/>
      <c r="I574" s="203"/>
      <c r="J574" s="203"/>
      <c r="K574" s="203"/>
      <c r="L574" s="203"/>
      <c r="M574" s="203"/>
      <c r="N574" s="203"/>
      <c r="O574" s="201"/>
      <c r="P574" s="201"/>
      <c r="Q574" s="201"/>
      <c r="R574" s="201"/>
      <c r="S574" s="201"/>
      <c r="T574" s="201"/>
      <c r="U574" s="201"/>
      <c r="V574" s="201"/>
      <c r="W574" s="201"/>
      <c r="X574" s="201"/>
      <c r="Y574" s="201"/>
      <c r="Z574" s="201"/>
    </row>
    <row r="575" ht="15.75" customHeight="1" spans="1:26" x14ac:dyDescent="0.25">
      <c r="A575" s="201"/>
      <c r="B575" s="201"/>
      <c r="C575" s="684"/>
      <c r="D575" s="203"/>
      <c r="E575" s="203"/>
      <c r="F575" s="203"/>
      <c r="G575" s="203"/>
      <c r="H575" s="203"/>
      <c r="I575" s="203"/>
      <c r="J575" s="203"/>
      <c r="K575" s="203"/>
      <c r="L575" s="203"/>
      <c r="M575" s="203"/>
      <c r="N575" s="203"/>
      <c r="O575" s="201"/>
      <c r="P575" s="201"/>
      <c r="Q575" s="201"/>
      <c r="R575" s="201"/>
      <c r="S575" s="201"/>
      <c r="T575" s="201"/>
      <c r="U575" s="201"/>
      <c r="V575" s="201"/>
      <c r="W575" s="201"/>
      <c r="X575" s="201"/>
      <c r="Y575" s="201"/>
      <c r="Z575" s="201"/>
    </row>
    <row r="576" ht="15.75" customHeight="1" spans="1:26" x14ac:dyDescent="0.25">
      <c r="A576" s="201"/>
      <c r="B576" s="201"/>
      <c r="C576" s="684"/>
      <c r="D576" s="203"/>
      <c r="E576" s="203"/>
      <c r="F576" s="203"/>
      <c r="G576" s="203"/>
      <c r="H576" s="203"/>
      <c r="I576" s="203"/>
      <c r="J576" s="203"/>
      <c r="K576" s="203"/>
      <c r="L576" s="203"/>
      <c r="M576" s="203"/>
      <c r="N576" s="203"/>
      <c r="O576" s="201"/>
      <c r="P576" s="201"/>
      <c r="Q576" s="201"/>
      <c r="R576" s="201"/>
      <c r="S576" s="201"/>
      <c r="T576" s="201"/>
      <c r="U576" s="201"/>
      <c r="V576" s="201"/>
      <c r="W576" s="201"/>
      <c r="X576" s="201"/>
      <c r="Y576" s="201"/>
      <c r="Z576" s="201"/>
    </row>
    <row r="577" ht="15.75" customHeight="1" spans="1:26" x14ac:dyDescent="0.25">
      <c r="A577" s="201"/>
      <c r="B577" s="201"/>
      <c r="C577" s="684"/>
      <c r="D577" s="203"/>
      <c r="E577" s="203"/>
      <c r="F577" s="203"/>
      <c r="G577" s="203"/>
      <c r="H577" s="203"/>
      <c r="I577" s="203"/>
      <c r="J577" s="203"/>
      <c r="K577" s="203"/>
      <c r="L577" s="203"/>
      <c r="M577" s="203"/>
      <c r="N577" s="203"/>
      <c r="O577" s="201"/>
      <c r="P577" s="201"/>
      <c r="Q577" s="201"/>
      <c r="R577" s="201"/>
      <c r="S577" s="201"/>
      <c r="T577" s="201"/>
      <c r="U577" s="201"/>
      <c r="V577" s="201"/>
      <c r="W577" s="201"/>
      <c r="X577" s="201"/>
      <c r="Y577" s="201"/>
      <c r="Z577" s="201"/>
    </row>
    <row r="578" ht="15.75" customHeight="1" spans="1:26" x14ac:dyDescent="0.25">
      <c r="A578" s="201"/>
      <c r="B578" s="201"/>
      <c r="C578" s="684"/>
      <c r="D578" s="203"/>
      <c r="E578" s="203"/>
      <c r="F578" s="203"/>
      <c r="G578" s="203"/>
      <c r="H578" s="203"/>
      <c r="I578" s="203"/>
      <c r="J578" s="203"/>
      <c r="K578" s="203"/>
      <c r="L578" s="203"/>
      <c r="M578" s="203"/>
      <c r="N578" s="203"/>
      <c r="O578" s="201"/>
      <c r="P578" s="201"/>
      <c r="Q578" s="201"/>
      <c r="R578" s="201"/>
      <c r="S578" s="201"/>
      <c r="T578" s="201"/>
      <c r="U578" s="201"/>
      <c r="V578" s="201"/>
      <c r="W578" s="201"/>
      <c r="X578" s="201"/>
      <c r="Y578" s="201"/>
      <c r="Z578" s="201"/>
    </row>
    <row r="579" ht="15.75" customHeight="1" spans="1:26" x14ac:dyDescent="0.25">
      <c r="A579" s="201"/>
      <c r="B579" s="201"/>
      <c r="C579" s="684"/>
      <c r="D579" s="203"/>
      <c r="E579" s="203"/>
      <c r="F579" s="203"/>
      <c r="G579" s="203"/>
      <c r="H579" s="203"/>
      <c r="I579" s="203"/>
      <c r="J579" s="203"/>
      <c r="K579" s="203"/>
      <c r="L579" s="203"/>
      <c r="M579" s="203"/>
      <c r="N579" s="203"/>
      <c r="O579" s="201"/>
      <c r="P579" s="201"/>
      <c r="Q579" s="201"/>
      <c r="R579" s="201"/>
      <c r="S579" s="201"/>
      <c r="T579" s="201"/>
      <c r="U579" s="201"/>
      <c r="V579" s="201"/>
      <c r="W579" s="201"/>
      <c r="X579" s="201"/>
      <c r="Y579" s="201"/>
      <c r="Z579" s="201"/>
    </row>
    <row r="580" ht="15.75" customHeight="1" spans="1:26" x14ac:dyDescent="0.25">
      <c r="A580" s="201"/>
      <c r="B580" s="201"/>
      <c r="C580" s="684"/>
      <c r="D580" s="203"/>
      <c r="E580" s="203"/>
      <c r="F580" s="203"/>
      <c r="G580" s="203"/>
      <c r="H580" s="203"/>
      <c r="I580" s="203"/>
      <c r="J580" s="203"/>
      <c r="K580" s="203"/>
      <c r="L580" s="203"/>
      <c r="M580" s="203"/>
      <c r="N580" s="203"/>
      <c r="O580" s="201"/>
      <c r="P580" s="201"/>
      <c r="Q580" s="201"/>
      <c r="R580" s="201"/>
      <c r="S580" s="201"/>
      <c r="T580" s="201"/>
      <c r="U580" s="201"/>
      <c r="V580" s="201"/>
      <c r="W580" s="201"/>
      <c r="X580" s="201"/>
      <c r="Y580" s="201"/>
      <c r="Z580" s="201"/>
    </row>
    <row r="581" ht="15.75" customHeight="1" spans="1:26" x14ac:dyDescent="0.25">
      <c r="A581" s="201"/>
      <c r="B581" s="201"/>
      <c r="C581" s="684"/>
      <c r="D581" s="203"/>
      <c r="E581" s="203"/>
      <c r="F581" s="203"/>
      <c r="G581" s="203"/>
      <c r="H581" s="203"/>
      <c r="I581" s="203"/>
      <c r="J581" s="203"/>
      <c r="K581" s="203"/>
      <c r="L581" s="203"/>
      <c r="M581" s="203"/>
      <c r="N581" s="203"/>
      <c r="O581" s="201"/>
      <c r="P581" s="201"/>
      <c r="Q581" s="201"/>
      <c r="R581" s="201"/>
      <c r="S581" s="201"/>
      <c r="T581" s="201"/>
      <c r="U581" s="201"/>
      <c r="V581" s="201"/>
      <c r="W581" s="201"/>
      <c r="X581" s="201"/>
      <c r="Y581" s="201"/>
      <c r="Z581" s="201"/>
    </row>
    <row r="582" ht="15.75" customHeight="1" spans="1:26" x14ac:dyDescent="0.25">
      <c r="A582" s="201"/>
      <c r="B582" s="201"/>
      <c r="C582" s="684"/>
      <c r="D582" s="203"/>
      <c r="E582" s="203"/>
      <c r="F582" s="203"/>
      <c r="G582" s="203"/>
      <c r="H582" s="203"/>
      <c r="I582" s="203"/>
      <c r="J582" s="203"/>
      <c r="K582" s="203"/>
      <c r="L582" s="203"/>
      <c r="M582" s="203"/>
      <c r="N582" s="203"/>
      <c r="O582" s="201"/>
      <c r="P582" s="201"/>
      <c r="Q582" s="201"/>
      <c r="R582" s="201"/>
      <c r="S582" s="201"/>
      <c r="T582" s="201"/>
      <c r="U582" s="201"/>
      <c r="V582" s="201"/>
      <c r="W582" s="201"/>
      <c r="X582" s="201"/>
      <c r="Y582" s="201"/>
      <c r="Z582" s="201"/>
    </row>
    <row r="583" ht="15.75" customHeight="1" spans="1:26" x14ac:dyDescent="0.25">
      <c r="A583" s="201"/>
      <c r="B583" s="201"/>
      <c r="C583" s="684"/>
      <c r="D583" s="203"/>
      <c r="E583" s="203"/>
      <c r="F583" s="203"/>
      <c r="G583" s="203"/>
      <c r="H583" s="203"/>
      <c r="I583" s="203"/>
      <c r="J583" s="203"/>
      <c r="K583" s="203"/>
      <c r="L583" s="203"/>
      <c r="M583" s="203"/>
      <c r="N583" s="203"/>
      <c r="O583" s="201"/>
      <c r="P583" s="201"/>
      <c r="Q583" s="201"/>
      <c r="R583" s="201"/>
      <c r="S583" s="201"/>
      <c r="T583" s="201"/>
      <c r="U583" s="201"/>
      <c r="V583" s="201"/>
      <c r="W583" s="201"/>
      <c r="X583" s="201"/>
      <c r="Y583" s="201"/>
      <c r="Z583" s="201"/>
    </row>
    <row r="584" ht="15.75" customHeight="1" spans="1:26" x14ac:dyDescent="0.25">
      <c r="A584" s="201"/>
      <c r="B584" s="201"/>
      <c r="C584" s="684"/>
      <c r="D584" s="203"/>
      <c r="E584" s="203"/>
      <c r="F584" s="203"/>
      <c r="G584" s="203"/>
      <c r="H584" s="203"/>
      <c r="I584" s="203"/>
      <c r="J584" s="203"/>
      <c r="K584" s="203"/>
      <c r="L584" s="203"/>
      <c r="M584" s="203"/>
      <c r="N584" s="203"/>
      <c r="O584" s="201"/>
      <c r="P584" s="201"/>
      <c r="Q584" s="201"/>
      <c r="R584" s="201"/>
      <c r="S584" s="201"/>
      <c r="T584" s="201"/>
      <c r="U584" s="201"/>
      <c r="V584" s="201"/>
      <c r="W584" s="201"/>
      <c r="X584" s="201"/>
      <c r="Y584" s="201"/>
      <c r="Z584" s="201"/>
    </row>
    <row r="585" ht="15.75" customHeight="1" spans="1:26" x14ac:dyDescent="0.25">
      <c r="A585" s="201"/>
      <c r="B585" s="201"/>
      <c r="C585" s="684"/>
      <c r="D585" s="203"/>
      <c r="E585" s="203"/>
      <c r="F585" s="203"/>
      <c r="G585" s="203"/>
      <c r="H585" s="203"/>
      <c r="I585" s="203"/>
      <c r="J585" s="203"/>
      <c r="K585" s="203"/>
      <c r="L585" s="203"/>
      <c r="M585" s="203"/>
      <c r="N585" s="203"/>
      <c r="O585" s="201"/>
      <c r="P585" s="201"/>
      <c r="Q585" s="201"/>
      <c r="R585" s="201"/>
      <c r="S585" s="201"/>
      <c r="T585" s="201"/>
      <c r="U585" s="201"/>
      <c r="V585" s="201"/>
      <c r="W585" s="201"/>
      <c r="X585" s="201"/>
      <c r="Y585" s="201"/>
      <c r="Z585" s="201"/>
    </row>
    <row r="586" ht="15.75" customHeight="1" spans="1:26" x14ac:dyDescent="0.25">
      <c r="A586" s="201"/>
      <c r="B586" s="201"/>
      <c r="C586" s="684"/>
      <c r="D586" s="203"/>
      <c r="E586" s="203"/>
      <c r="F586" s="203"/>
      <c r="G586" s="203"/>
      <c r="H586" s="203"/>
      <c r="I586" s="203"/>
      <c r="J586" s="203"/>
      <c r="K586" s="203"/>
      <c r="L586" s="203"/>
      <c r="M586" s="203"/>
      <c r="N586" s="203"/>
      <c r="O586" s="201"/>
      <c r="P586" s="201"/>
      <c r="Q586" s="201"/>
      <c r="R586" s="201"/>
      <c r="S586" s="201"/>
      <c r="T586" s="201"/>
      <c r="U586" s="201"/>
      <c r="V586" s="201"/>
      <c r="W586" s="201"/>
      <c r="X586" s="201"/>
      <c r="Y586" s="201"/>
      <c r="Z586" s="201"/>
    </row>
    <row r="587" ht="15.75" customHeight="1" spans="1:26" x14ac:dyDescent="0.25">
      <c r="A587" s="201"/>
      <c r="B587" s="201"/>
      <c r="C587" s="684"/>
      <c r="D587" s="203"/>
      <c r="E587" s="203"/>
      <c r="F587" s="203"/>
      <c r="G587" s="203"/>
      <c r="H587" s="203"/>
      <c r="I587" s="203"/>
      <c r="J587" s="203"/>
      <c r="K587" s="203"/>
      <c r="L587" s="203"/>
      <c r="M587" s="203"/>
      <c r="N587" s="203"/>
      <c r="O587" s="201"/>
      <c r="P587" s="201"/>
      <c r="Q587" s="201"/>
      <c r="R587" s="201"/>
      <c r="S587" s="201"/>
      <c r="T587" s="201"/>
      <c r="U587" s="201"/>
      <c r="V587" s="201"/>
      <c r="W587" s="201"/>
      <c r="X587" s="201"/>
      <c r="Y587" s="201"/>
      <c r="Z587" s="201"/>
    </row>
    <row r="588" ht="15.75" customHeight="1" spans="1:26" x14ac:dyDescent="0.25">
      <c r="A588" s="201"/>
      <c r="B588" s="201"/>
      <c r="C588" s="684"/>
      <c r="D588" s="203"/>
      <c r="E588" s="203"/>
      <c r="F588" s="203"/>
      <c r="G588" s="203"/>
      <c r="H588" s="203"/>
      <c r="I588" s="203"/>
      <c r="J588" s="203"/>
      <c r="K588" s="203"/>
      <c r="L588" s="203"/>
      <c r="M588" s="203"/>
      <c r="N588" s="203"/>
      <c r="O588" s="201"/>
      <c r="P588" s="201"/>
      <c r="Q588" s="201"/>
      <c r="R588" s="201"/>
      <c r="S588" s="201"/>
      <c r="T588" s="201"/>
      <c r="U588" s="201"/>
      <c r="V588" s="201"/>
      <c r="W588" s="201"/>
      <c r="X588" s="201"/>
      <c r="Y588" s="201"/>
      <c r="Z588" s="201"/>
    </row>
    <row r="589" ht="15.75" customHeight="1" spans="1:26" x14ac:dyDescent="0.25">
      <c r="A589" s="201"/>
      <c r="B589" s="201"/>
      <c r="C589" s="684"/>
      <c r="D589" s="203"/>
      <c r="E589" s="203"/>
      <c r="F589" s="203"/>
      <c r="G589" s="203"/>
      <c r="H589" s="203"/>
      <c r="I589" s="203"/>
      <c r="J589" s="203"/>
      <c r="K589" s="203"/>
      <c r="L589" s="203"/>
      <c r="M589" s="203"/>
      <c r="N589" s="203"/>
      <c r="O589" s="201"/>
      <c r="P589" s="201"/>
      <c r="Q589" s="201"/>
      <c r="R589" s="201"/>
      <c r="S589" s="201"/>
      <c r="T589" s="201"/>
      <c r="U589" s="201"/>
      <c r="V589" s="201"/>
      <c r="W589" s="201"/>
      <c r="X589" s="201"/>
      <c r="Y589" s="201"/>
      <c r="Z589" s="201"/>
    </row>
    <row r="590" ht="15.75" customHeight="1" spans="1:26" x14ac:dyDescent="0.25">
      <c r="A590" s="201"/>
      <c r="B590" s="201"/>
      <c r="C590" s="684"/>
      <c r="D590" s="203"/>
      <c r="E590" s="203"/>
      <c r="F590" s="203"/>
      <c r="G590" s="203"/>
      <c r="H590" s="203"/>
      <c r="I590" s="203"/>
      <c r="J590" s="203"/>
      <c r="K590" s="203"/>
      <c r="L590" s="203"/>
      <c r="M590" s="203"/>
      <c r="N590" s="203"/>
      <c r="O590" s="201"/>
      <c r="P590" s="201"/>
      <c r="Q590" s="201"/>
      <c r="R590" s="201"/>
      <c r="S590" s="201"/>
      <c r="T590" s="201"/>
      <c r="U590" s="201"/>
      <c r="V590" s="201"/>
      <c r="W590" s="201"/>
      <c r="X590" s="201"/>
      <c r="Y590" s="201"/>
      <c r="Z590" s="201"/>
    </row>
    <row r="591" ht="15.75" customHeight="1" spans="1:26" x14ac:dyDescent="0.25">
      <c r="A591" s="201"/>
      <c r="B591" s="201"/>
      <c r="C591" s="684"/>
      <c r="D591" s="203"/>
      <c r="E591" s="203"/>
      <c r="F591" s="203"/>
      <c r="G591" s="203"/>
      <c r="H591" s="203"/>
      <c r="I591" s="203"/>
      <c r="J591" s="203"/>
      <c r="K591" s="203"/>
      <c r="L591" s="203"/>
      <c r="M591" s="203"/>
      <c r="N591" s="203"/>
      <c r="O591" s="201"/>
      <c r="P591" s="201"/>
      <c r="Q591" s="201"/>
      <c r="R591" s="201"/>
      <c r="S591" s="201"/>
      <c r="T591" s="201"/>
      <c r="U591" s="201"/>
      <c r="V591" s="201"/>
      <c r="W591" s="201"/>
      <c r="X591" s="201"/>
      <c r="Y591" s="201"/>
      <c r="Z591" s="201"/>
    </row>
    <row r="592" ht="15.75" customHeight="1" spans="1:26" x14ac:dyDescent="0.25">
      <c r="A592" s="201"/>
      <c r="B592" s="201"/>
      <c r="C592" s="684"/>
      <c r="D592" s="203"/>
      <c r="E592" s="203"/>
      <c r="F592" s="203"/>
      <c r="G592" s="203"/>
      <c r="H592" s="203"/>
      <c r="I592" s="203"/>
      <c r="J592" s="203"/>
      <c r="K592" s="203"/>
      <c r="L592" s="203"/>
      <c r="M592" s="203"/>
      <c r="N592" s="203"/>
      <c r="O592" s="201"/>
      <c r="P592" s="201"/>
      <c r="Q592" s="201"/>
      <c r="R592" s="201"/>
      <c r="S592" s="201"/>
      <c r="T592" s="201"/>
      <c r="U592" s="201"/>
      <c r="V592" s="201"/>
      <c r="W592" s="201"/>
      <c r="X592" s="201"/>
      <c r="Y592" s="201"/>
      <c r="Z592" s="201"/>
    </row>
    <row r="593" ht="15.75" customHeight="1" spans="1:26" x14ac:dyDescent="0.25">
      <c r="A593" s="201"/>
      <c r="B593" s="201"/>
      <c r="C593" s="684"/>
      <c r="D593" s="203"/>
      <c r="E593" s="203"/>
      <c r="F593" s="203"/>
      <c r="G593" s="203"/>
      <c r="H593" s="203"/>
      <c r="I593" s="203"/>
      <c r="J593" s="203"/>
      <c r="K593" s="203"/>
      <c r="L593" s="203"/>
      <c r="M593" s="203"/>
      <c r="N593" s="203"/>
      <c r="O593" s="201"/>
      <c r="P593" s="201"/>
      <c r="Q593" s="201"/>
      <c r="R593" s="201"/>
      <c r="S593" s="201"/>
      <c r="T593" s="201"/>
      <c r="U593" s="201"/>
      <c r="V593" s="201"/>
      <c r="W593" s="201"/>
      <c r="X593" s="201"/>
      <c r="Y593" s="201"/>
      <c r="Z593" s="201"/>
    </row>
    <row r="594" ht="15.75" customHeight="1" spans="1:26" x14ac:dyDescent="0.25">
      <c r="A594" s="201"/>
      <c r="B594" s="201"/>
      <c r="C594" s="684"/>
      <c r="D594" s="203"/>
      <c r="E594" s="203"/>
      <c r="F594" s="203"/>
      <c r="G594" s="203"/>
      <c r="H594" s="203"/>
      <c r="I594" s="203"/>
      <c r="J594" s="203"/>
      <c r="K594" s="203"/>
      <c r="L594" s="203"/>
      <c r="M594" s="203"/>
      <c r="N594" s="203"/>
      <c r="O594" s="201"/>
      <c r="P594" s="201"/>
      <c r="Q594" s="201"/>
      <c r="R594" s="201"/>
      <c r="S594" s="201"/>
      <c r="T594" s="201"/>
      <c r="U594" s="201"/>
      <c r="V594" s="201"/>
      <c r="W594" s="201"/>
      <c r="X594" s="201"/>
      <c r="Y594" s="201"/>
      <c r="Z594" s="201"/>
    </row>
    <row r="595" ht="15.75" customHeight="1" spans="1:26" x14ac:dyDescent="0.25">
      <c r="A595" s="201"/>
      <c r="B595" s="201"/>
      <c r="C595" s="684"/>
      <c r="D595" s="203"/>
      <c r="E595" s="203"/>
      <c r="F595" s="203"/>
      <c r="G595" s="203"/>
      <c r="H595" s="203"/>
      <c r="I595" s="203"/>
      <c r="J595" s="203"/>
      <c r="K595" s="203"/>
      <c r="L595" s="203"/>
      <c r="M595" s="203"/>
      <c r="N595" s="203"/>
      <c r="O595" s="201"/>
      <c r="P595" s="201"/>
      <c r="Q595" s="201"/>
      <c r="R595" s="201"/>
      <c r="S595" s="201"/>
      <c r="T595" s="201"/>
      <c r="U595" s="201"/>
      <c r="V595" s="201"/>
      <c r="W595" s="201"/>
      <c r="X595" s="201"/>
      <c r="Y595" s="201"/>
      <c r="Z595" s="201"/>
    </row>
    <row r="596" ht="15.75" customHeight="1" spans="1:26" x14ac:dyDescent="0.25">
      <c r="A596" s="201"/>
      <c r="B596" s="201"/>
      <c r="C596" s="684"/>
      <c r="D596" s="203"/>
      <c r="E596" s="203"/>
      <c r="F596" s="203"/>
      <c r="G596" s="203"/>
      <c r="H596" s="203"/>
      <c r="I596" s="203"/>
      <c r="J596" s="203"/>
      <c r="K596" s="203"/>
      <c r="L596" s="203"/>
      <c r="M596" s="203"/>
      <c r="N596" s="203"/>
      <c r="O596" s="201"/>
      <c r="P596" s="201"/>
      <c r="Q596" s="201"/>
      <c r="R596" s="201"/>
      <c r="S596" s="201"/>
      <c r="T596" s="201"/>
      <c r="U596" s="201"/>
      <c r="V596" s="201"/>
      <c r="W596" s="201"/>
      <c r="X596" s="201"/>
      <c r="Y596" s="201"/>
      <c r="Z596" s="201"/>
    </row>
    <row r="597" ht="15.75" customHeight="1" spans="1:26" x14ac:dyDescent="0.25">
      <c r="A597" s="201"/>
      <c r="B597" s="201"/>
      <c r="C597" s="684"/>
      <c r="D597" s="203"/>
      <c r="E597" s="203"/>
      <c r="F597" s="203"/>
      <c r="G597" s="203"/>
      <c r="H597" s="203"/>
      <c r="I597" s="203"/>
      <c r="J597" s="203"/>
      <c r="K597" s="203"/>
      <c r="L597" s="203"/>
      <c r="M597" s="203"/>
      <c r="N597" s="203"/>
      <c r="O597" s="201"/>
      <c r="P597" s="201"/>
      <c r="Q597" s="201"/>
      <c r="R597" s="201"/>
      <c r="S597" s="201"/>
      <c r="T597" s="201"/>
      <c r="U597" s="201"/>
      <c r="V597" s="201"/>
      <c r="W597" s="201"/>
      <c r="X597" s="201"/>
      <c r="Y597" s="201"/>
      <c r="Z597" s="201"/>
    </row>
    <row r="598" ht="15.75" customHeight="1" spans="1:26" x14ac:dyDescent="0.25">
      <c r="A598" s="201"/>
      <c r="B598" s="201"/>
      <c r="C598" s="684"/>
      <c r="D598" s="203"/>
      <c r="E598" s="203"/>
      <c r="F598" s="203"/>
      <c r="G598" s="203"/>
      <c r="H598" s="203"/>
      <c r="I598" s="203"/>
      <c r="J598" s="203"/>
      <c r="K598" s="203"/>
      <c r="L598" s="203"/>
      <c r="M598" s="203"/>
      <c r="N598" s="203"/>
      <c r="O598" s="201"/>
      <c r="P598" s="201"/>
      <c r="Q598" s="201"/>
      <c r="R598" s="201"/>
      <c r="S598" s="201"/>
      <c r="T598" s="201"/>
      <c r="U598" s="201"/>
      <c r="V598" s="201"/>
      <c r="W598" s="201"/>
      <c r="X598" s="201"/>
      <c r="Y598" s="201"/>
      <c r="Z598" s="201"/>
    </row>
    <row r="599" ht="15.75" customHeight="1" spans="1:26" x14ac:dyDescent="0.25">
      <c r="A599" s="201"/>
      <c r="B599" s="201"/>
      <c r="C599" s="684"/>
      <c r="D599" s="203"/>
      <c r="E599" s="203"/>
      <c r="F599" s="203"/>
      <c r="G599" s="203"/>
      <c r="H599" s="203"/>
      <c r="I599" s="203"/>
      <c r="J599" s="203"/>
      <c r="K599" s="203"/>
      <c r="L599" s="203"/>
      <c r="M599" s="203"/>
      <c r="N599" s="203"/>
      <c r="O599" s="201"/>
      <c r="P599" s="201"/>
      <c r="Q599" s="201"/>
      <c r="R599" s="201"/>
      <c r="S599" s="201"/>
      <c r="T599" s="201"/>
      <c r="U599" s="201"/>
      <c r="V599" s="201"/>
      <c r="W599" s="201"/>
      <c r="X599" s="201"/>
      <c r="Y599" s="201"/>
      <c r="Z599" s="201"/>
    </row>
    <row r="600" ht="15.75" customHeight="1" spans="1:26" x14ac:dyDescent="0.25">
      <c r="A600" s="201"/>
      <c r="B600" s="201"/>
      <c r="C600" s="684"/>
      <c r="D600" s="203"/>
      <c r="E600" s="203"/>
      <c r="F600" s="203"/>
      <c r="G600" s="203"/>
      <c r="H600" s="203"/>
      <c r="I600" s="203"/>
      <c r="J600" s="203"/>
      <c r="K600" s="203"/>
      <c r="L600" s="203"/>
      <c r="M600" s="203"/>
      <c r="N600" s="203"/>
      <c r="O600" s="201"/>
      <c r="P600" s="201"/>
      <c r="Q600" s="201"/>
      <c r="R600" s="201"/>
      <c r="S600" s="201"/>
      <c r="T600" s="201"/>
      <c r="U600" s="201"/>
      <c r="V600" s="201"/>
      <c r="W600" s="201"/>
      <c r="X600" s="201"/>
      <c r="Y600" s="201"/>
      <c r="Z600" s="201"/>
    </row>
    <row r="601" ht="15.75" customHeight="1" spans="1:26" x14ac:dyDescent="0.25">
      <c r="A601" s="201"/>
      <c r="B601" s="201"/>
      <c r="C601" s="684"/>
      <c r="D601" s="203"/>
      <c r="E601" s="203"/>
      <c r="F601" s="203"/>
      <c r="G601" s="203"/>
      <c r="H601" s="203"/>
      <c r="I601" s="203"/>
      <c r="J601" s="203"/>
      <c r="K601" s="203"/>
      <c r="L601" s="203"/>
      <c r="M601" s="203"/>
      <c r="N601" s="203"/>
      <c r="O601" s="201"/>
      <c r="P601" s="201"/>
      <c r="Q601" s="201"/>
      <c r="R601" s="201"/>
      <c r="S601" s="201"/>
      <c r="T601" s="201"/>
      <c r="U601" s="201"/>
      <c r="V601" s="201"/>
      <c r="W601" s="201"/>
      <c r="X601" s="201"/>
      <c r="Y601" s="201"/>
      <c r="Z601" s="201"/>
    </row>
    <row r="602" ht="15.75" customHeight="1" spans="1:26" x14ac:dyDescent="0.25">
      <c r="A602" s="201"/>
      <c r="B602" s="201"/>
      <c r="C602" s="684"/>
      <c r="D602" s="203"/>
      <c r="E602" s="203"/>
      <c r="F602" s="203"/>
      <c r="G602" s="203"/>
      <c r="H602" s="203"/>
      <c r="I602" s="203"/>
      <c r="J602" s="203"/>
      <c r="K602" s="203"/>
      <c r="L602" s="203"/>
      <c r="M602" s="203"/>
      <c r="N602" s="203"/>
      <c r="O602" s="201"/>
      <c r="P602" s="201"/>
      <c r="Q602" s="201"/>
      <c r="R602" s="201"/>
      <c r="S602" s="201"/>
      <c r="T602" s="201"/>
      <c r="U602" s="201"/>
      <c r="V602" s="201"/>
      <c r="W602" s="201"/>
      <c r="X602" s="201"/>
      <c r="Y602" s="201"/>
      <c r="Z602" s="201"/>
    </row>
    <row r="603" ht="15.75" customHeight="1" spans="1:26" x14ac:dyDescent="0.25">
      <c r="A603" s="201"/>
      <c r="B603" s="201"/>
      <c r="C603" s="684"/>
      <c r="D603" s="203"/>
      <c r="E603" s="203"/>
      <c r="F603" s="203"/>
      <c r="G603" s="203"/>
      <c r="H603" s="203"/>
      <c r="I603" s="203"/>
      <c r="J603" s="203"/>
      <c r="K603" s="203"/>
      <c r="L603" s="203"/>
      <c r="M603" s="203"/>
      <c r="N603" s="203"/>
      <c r="O603" s="201"/>
      <c r="P603" s="201"/>
      <c r="Q603" s="201"/>
      <c r="R603" s="201"/>
      <c r="S603" s="201"/>
      <c r="T603" s="201"/>
      <c r="U603" s="201"/>
      <c r="V603" s="201"/>
      <c r="W603" s="201"/>
      <c r="X603" s="201"/>
      <c r="Y603" s="201"/>
      <c r="Z603" s="201"/>
    </row>
    <row r="604" ht="15.75" customHeight="1" spans="1:26" x14ac:dyDescent="0.25">
      <c r="A604" s="201"/>
      <c r="B604" s="201"/>
      <c r="C604" s="684"/>
      <c r="D604" s="203"/>
      <c r="E604" s="203"/>
      <c r="F604" s="203"/>
      <c r="G604" s="203"/>
      <c r="H604" s="203"/>
      <c r="I604" s="203"/>
      <c r="J604" s="203"/>
      <c r="K604" s="203"/>
      <c r="L604" s="203"/>
      <c r="M604" s="203"/>
      <c r="N604" s="203"/>
      <c r="O604" s="201"/>
      <c r="P604" s="201"/>
      <c r="Q604" s="201"/>
      <c r="R604" s="201"/>
      <c r="S604" s="201"/>
      <c r="T604" s="201"/>
      <c r="U604" s="201"/>
      <c r="V604" s="201"/>
      <c r="W604" s="201"/>
      <c r="X604" s="201"/>
      <c r="Y604" s="201"/>
      <c r="Z604" s="201"/>
    </row>
    <row r="605" ht="15.75" customHeight="1" spans="1:26" x14ac:dyDescent="0.25">
      <c r="A605" s="201"/>
      <c r="B605" s="201"/>
      <c r="C605" s="684"/>
      <c r="D605" s="203"/>
      <c r="E605" s="203"/>
      <c r="F605" s="203"/>
      <c r="G605" s="203"/>
      <c r="H605" s="203"/>
      <c r="I605" s="203"/>
      <c r="J605" s="203"/>
      <c r="K605" s="203"/>
      <c r="L605" s="203"/>
      <c r="M605" s="203"/>
      <c r="N605" s="203"/>
      <c r="O605" s="201"/>
      <c r="P605" s="201"/>
      <c r="Q605" s="201"/>
      <c r="R605" s="201"/>
      <c r="S605" s="201"/>
      <c r="T605" s="201"/>
      <c r="U605" s="201"/>
      <c r="V605" s="201"/>
      <c r="W605" s="201"/>
      <c r="X605" s="201"/>
      <c r="Y605" s="201"/>
      <c r="Z605" s="201"/>
    </row>
    <row r="606" ht="15.75" customHeight="1" spans="1:26" x14ac:dyDescent="0.25">
      <c r="A606" s="201"/>
      <c r="B606" s="201"/>
      <c r="C606" s="684"/>
      <c r="D606" s="203"/>
      <c r="E606" s="203"/>
      <c r="F606" s="203"/>
      <c r="G606" s="203"/>
      <c r="H606" s="203"/>
      <c r="I606" s="203"/>
      <c r="J606" s="203"/>
      <c r="K606" s="203"/>
      <c r="L606" s="203"/>
      <c r="M606" s="203"/>
      <c r="N606" s="203"/>
      <c r="O606" s="201"/>
      <c r="P606" s="201"/>
      <c r="Q606" s="201"/>
      <c r="R606" s="201"/>
      <c r="S606" s="201"/>
      <c r="T606" s="201"/>
      <c r="U606" s="201"/>
      <c r="V606" s="201"/>
      <c r="W606" s="201"/>
      <c r="X606" s="201"/>
      <c r="Y606" s="201"/>
      <c r="Z606" s="201"/>
    </row>
    <row r="607" ht="15.75" customHeight="1" spans="1:26" x14ac:dyDescent="0.25">
      <c r="A607" s="201"/>
      <c r="B607" s="201"/>
      <c r="C607" s="684"/>
      <c r="D607" s="203"/>
      <c r="E607" s="203"/>
      <c r="F607" s="203"/>
      <c r="G607" s="203"/>
      <c r="H607" s="203"/>
      <c r="I607" s="203"/>
      <c r="J607" s="203"/>
      <c r="K607" s="203"/>
      <c r="L607" s="203"/>
      <c r="M607" s="203"/>
      <c r="N607" s="203"/>
      <c r="O607" s="201"/>
      <c r="P607" s="201"/>
      <c r="Q607" s="201"/>
      <c r="R607" s="201"/>
      <c r="S607" s="201"/>
      <c r="T607" s="201"/>
      <c r="U607" s="201"/>
      <c r="V607" s="201"/>
      <c r="W607" s="201"/>
      <c r="X607" s="201"/>
      <c r="Y607" s="201"/>
      <c r="Z607" s="201"/>
    </row>
    <row r="608" ht="15.75" customHeight="1" spans="1:26" x14ac:dyDescent="0.25">
      <c r="A608" s="201"/>
      <c r="B608" s="201"/>
      <c r="C608" s="684"/>
      <c r="D608" s="203"/>
      <c r="E608" s="203"/>
      <c r="F608" s="203"/>
      <c r="G608" s="203"/>
      <c r="H608" s="203"/>
      <c r="I608" s="203"/>
      <c r="J608" s="203"/>
      <c r="K608" s="203"/>
      <c r="L608" s="203"/>
      <c r="M608" s="203"/>
      <c r="N608" s="203"/>
      <c r="O608" s="201"/>
      <c r="P608" s="201"/>
      <c r="Q608" s="201"/>
      <c r="R608" s="201"/>
      <c r="S608" s="201"/>
      <c r="T608" s="201"/>
      <c r="U608" s="201"/>
      <c r="V608" s="201"/>
      <c r="W608" s="201"/>
      <c r="X608" s="201"/>
      <c r="Y608" s="201"/>
      <c r="Z608" s="201"/>
    </row>
    <row r="609" ht="15.75" customHeight="1" spans="1:26" x14ac:dyDescent="0.25">
      <c r="A609" s="201"/>
      <c r="B609" s="201"/>
      <c r="C609" s="684"/>
      <c r="D609" s="203"/>
      <c r="E609" s="203"/>
      <c r="F609" s="203"/>
      <c r="G609" s="203"/>
      <c r="H609" s="203"/>
      <c r="I609" s="203"/>
      <c r="J609" s="203"/>
      <c r="K609" s="203"/>
      <c r="L609" s="203"/>
      <c r="M609" s="203"/>
      <c r="N609" s="203"/>
      <c r="O609" s="201"/>
      <c r="P609" s="201"/>
      <c r="Q609" s="201"/>
      <c r="R609" s="201"/>
      <c r="S609" s="201"/>
      <c r="T609" s="201"/>
      <c r="U609" s="201"/>
      <c r="V609" s="201"/>
      <c r="W609" s="201"/>
      <c r="X609" s="201"/>
      <c r="Y609" s="201"/>
      <c r="Z609" s="201"/>
    </row>
    <row r="610" ht="15.75" customHeight="1" spans="1:26" x14ac:dyDescent="0.25">
      <c r="A610" s="201"/>
      <c r="B610" s="201"/>
      <c r="C610" s="684"/>
      <c r="D610" s="203"/>
      <c r="E610" s="203"/>
      <c r="F610" s="203"/>
      <c r="G610" s="203"/>
      <c r="H610" s="203"/>
      <c r="I610" s="203"/>
      <c r="J610" s="203"/>
      <c r="K610" s="203"/>
      <c r="L610" s="203"/>
      <c r="M610" s="203"/>
      <c r="N610" s="203"/>
      <c r="O610" s="201"/>
      <c r="P610" s="201"/>
      <c r="Q610" s="201"/>
      <c r="R610" s="201"/>
      <c r="S610" s="201"/>
      <c r="T610" s="201"/>
      <c r="U610" s="201"/>
      <c r="V610" s="201"/>
      <c r="W610" s="201"/>
      <c r="X610" s="201"/>
      <c r="Y610" s="201"/>
      <c r="Z610" s="201"/>
    </row>
    <row r="611" ht="15.75" customHeight="1" spans="1:26" x14ac:dyDescent="0.25">
      <c r="A611" s="201"/>
      <c r="B611" s="201"/>
      <c r="C611" s="684"/>
      <c r="D611" s="203"/>
      <c r="E611" s="203"/>
      <c r="F611" s="203"/>
      <c r="G611" s="203"/>
      <c r="H611" s="203"/>
      <c r="I611" s="203"/>
      <c r="J611" s="203"/>
      <c r="K611" s="203"/>
      <c r="L611" s="203"/>
      <c r="M611" s="203"/>
      <c r="N611" s="203"/>
      <c r="O611" s="201"/>
      <c r="P611" s="201"/>
      <c r="Q611" s="201"/>
      <c r="R611" s="201"/>
      <c r="S611" s="201"/>
      <c r="T611" s="201"/>
      <c r="U611" s="201"/>
      <c r="V611" s="201"/>
      <c r="W611" s="201"/>
      <c r="X611" s="201"/>
      <c r="Y611" s="201"/>
      <c r="Z611" s="201"/>
    </row>
    <row r="612" ht="15.75" customHeight="1" spans="1:26" x14ac:dyDescent="0.25">
      <c r="A612" s="201"/>
      <c r="B612" s="201"/>
      <c r="C612" s="684"/>
      <c r="D612" s="203"/>
      <c r="E612" s="203"/>
      <c r="F612" s="203"/>
      <c r="G612" s="203"/>
      <c r="H612" s="203"/>
      <c r="I612" s="203"/>
      <c r="J612" s="203"/>
      <c r="K612" s="203"/>
      <c r="L612" s="203"/>
      <c r="M612" s="203"/>
      <c r="N612" s="203"/>
      <c r="O612" s="201"/>
      <c r="P612" s="201"/>
      <c r="Q612" s="201"/>
      <c r="R612" s="201"/>
      <c r="S612" s="201"/>
      <c r="T612" s="201"/>
      <c r="U612" s="201"/>
      <c r="V612" s="201"/>
      <c r="W612" s="201"/>
      <c r="X612" s="201"/>
      <c r="Y612" s="201"/>
      <c r="Z612" s="201"/>
    </row>
    <row r="613" ht="15.75" customHeight="1" spans="1:26" x14ac:dyDescent="0.25">
      <c r="A613" s="201"/>
      <c r="B613" s="201"/>
      <c r="C613" s="684"/>
      <c r="D613" s="203"/>
      <c r="E613" s="203"/>
      <c r="F613" s="203"/>
      <c r="G613" s="203"/>
      <c r="H613" s="203"/>
      <c r="I613" s="203"/>
      <c r="J613" s="203"/>
      <c r="K613" s="203"/>
      <c r="L613" s="203"/>
      <c r="M613" s="203"/>
      <c r="N613" s="203"/>
      <c r="O613" s="201"/>
      <c r="P613" s="201"/>
      <c r="Q613" s="201"/>
      <c r="R613" s="201"/>
      <c r="S613" s="201"/>
      <c r="T613" s="201"/>
      <c r="U613" s="201"/>
      <c r="V613" s="201"/>
      <c r="W613" s="201"/>
      <c r="X613" s="201"/>
      <c r="Y613" s="201"/>
      <c r="Z613" s="201"/>
    </row>
    <row r="614" ht="15.75" customHeight="1" spans="1:26" x14ac:dyDescent="0.25">
      <c r="A614" s="201"/>
      <c r="B614" s="201"/>
      <c r="C614" s="684"/>
      <c r="D614" s="203"/>
      <c r="E614" s="203"/>
      <c r="F614" s="203"/>
      <c r="G614" s="203"/>
      <c r="H614" s="203"/>
      <c r="I614" s="203"/>
      <c r="J614" s="203"/>
      <c r="K614" s="203"/>
      <c r="L614" s="203"/>
      <c r="M614" s="203"/>
      <c r="N614" s="203"/>
      <c r="O614" s="201"/>
      <c r="P614" s="201"/>
      <c r="Q614" s="201"/>
      <c r="R614" s="201"/>
      <c r="S614" s="201"/>
      <c r="T614" s="201"/>
      <c r="U614" s="201"/>
      <c r="V614" s="201"/>
      <c r="W614" s="201"/>
      <c r="X614" s="201"/>
      <c r="Y614" s="201"/>
      <c r="Z614" s="201"/>
    </row>
    <row r="615" ht="15.75" customHeight="1" spans="1:26" x14ac:dyDescent="0.25">
      <c r="A615" s="201"/>
      <c r="B615" s="201"/>
      <c r="C615" s="684"/>
      <c r="D615" s="203"/>
      <c r="E615" s="203"/>
      <c r="F615" s="203"/>
      <c r="G615" s="203"/>
      <c r="H615" s="203"/>
      <c r="I615" s="203"/>
      <c r="J615" s="203"/>
      <c r="K615" s="203"/>
      <c r="L615" s="203"/>
      <c r="M615" s="203"/>
      <c r="N615" s="203"/>
      <c r="O615" s="201"/>
      <c r="P615" s="201"/>
      <c r="Q615" s="201"/>
      <c r="R615" s="201"/>
      <c r="S615" s="201"/>
      <c r="T615" s="201"/>
      <c r="U615" s="201"/>
      <c r="V615" s="201"/>
      <c r="W615" s="201"/>
      <c r="X615" s="201"/>
      <c r="Y615" s="201"/>
      <c r="Z615" s="201"/>
    </row>
    <row r="616" ht="15.75" customHeight="1" spans="1:26" x14ac:dyDescent="0.25">
      <c r="A616" s="201"/>
      <c r="B616" s="201"/>
      <c r="C616" s="684"/>
      <c r="D616" s="203"/>
      <c r="E616" s="203"/>
      <c r="F616" s="203"/>
      <c r="G616" s="203"/>
      <c r="H616" s="203"/>
      <c r="I616" s="203"/>
      <c r="J616" s="203"/>
      <c r="K616" s="203"/>
      <c r="L616" s="203"/>
      <c r="M616" s="203"/>
      <c r="N616" s="203"/>
      <c r="O616" s="201"/>
      <c r="P616" s="201"/>
      <c r="Q616" s="201"/>
      <c r="R616" s="201"/>
      <c r="S616" s="201"/>
      <c r="T616" s="201"/>
      <c r="U616" s="201"/>
      <c r="V616" s="201"/>
      <c r="W616" s="201"/>
      <c r="X616" s="201"/>
      <c r="Y616" s="201"/>
      <c r="Z616" s="201"/>
    </row>
    <row r="617" ht="15.75" customHeight="1" spans="1:26" x14ac:dyDescent="0.25">
      <c r="A617" s="201"/>
      <c r="B617" s="201"/>
      <c r="C617" s="684"/>
      <c r="D617" s="203"/>
      <c r="E617" s="203"/>
      <c r="F617" s="203"/>
      <c r="G617" s="203"/>
      <c r="H617" s="203"/>
      <c r="I617" s="203"/>
      <c r="J617" s="203"/>
      <c r="K617" s="203"/>
      <c r="L617" s="203"/>
      <c r="M617" s="203"/>
      <c r="N617" s="203"/>
      <c r="O617" s="201"/>
      <c r="P617" s="201"/>
      <c r="Q617" s="201"/>
      <c r="R617" s="201"/>
      <c r="S617" s="201"/>
      <c r="T617" s="201"/>
      <c r="U617" s="201"/>
      <c r="V617" s="201"/>
      <c r="W617" s="201"/>
      <c r="X617" s="201"/>
      <c r="Y617" s="201"/>
      <c r="Z617" s="201"/>
    </row>
    <row r="618" ht="15.75" customHeight="1" spans="1:26" x14ac:dyDescent="0.25">
      <c r="A618" s="201"/>
      <c r="B618" s="201"/>
      <c r="C618" s="684"/>
      <c r="D618" s="203"/>
      <c r="E618" s="203"/>
      <c r="F618" s="203"/>
      <c r="G618" s="203"/>
      <c r="H618" s="203"/>
      <c r="I618" s="203"/>
      <c r="J618" s="203"/>
      <c r="K618" s="203"/>
      <c r="L618" s="203"/>
      <c r="M618" s="203"/>
      <c r="N618" s="203"/>
      <c r="O618" s="201"/>
      <c r="P618" s="201"/>
      <c r="Q618" s="201"/>
      <c r="R618" s="201"/>
      <c r="S618" s="201"/>
      <c r="T618" s="201"/>
      <c r="U618" s="201"/>
      <c r="V618" s="201"/>
      <c r="W618" s="201"/>
      <c r="X618" s="201"/>
      <c r="Y618" s="201"/>
      <c r="Z618" s="201"/>
    </row>
    <row r="619" ht="15.75" customHeight="1" spans="1:26" x14ac:dyDescent="0.25">
      <c r="A619" s="201"/>
      <c r="B619" s="201"/>
      <c r="C619" s="684"/>
      <c r="D619" s="203"/>
      <c r="E619" s="203"/>
      <c r="F619" s="203"/>
      <c r="G619" s="203"/>
      <c r="H619" s="203"/>
      <c r="I619" s="203"/>
      <c r="J619" s="203"/>
      <c r="K619" s="203"/>
      <c r="L619" s="203"/>
      <c r="M619" s="203"/>
      <c r="N619" s="203"/>
      <c r="O619" s="201"/>
      <c r="P619" s="201"/>
      <c r="Q619" s="201"/>
      <c r="R619" s="201"/>
      <c r="S619" s="201"/>
      <c r="T619" s="201"/>
      <c r="U619" s="201"/>
      <c r="V619" s="201"/>
      <c r="W619" s="201"/>
      <c r="X619" s="201"/>
      <c r="Y619" s="201"/>
      <c r="Z619" s="201"/>
    </row>
    <row r="620" ht="15.75" customHeight="1" spans="1:26" x14ac:dyDescent="0.25">
      <c r="A620" s="201"/>
      <c r="B620" s="201"/>
      <c r="C620" s="684"/>
      <c r="D620" s="203"/>
      <c r="E620" s="203"/>
      <c r="F620" s="203"/>
      <c r="G620" s="203"/>
      <c r="H620" s="203"/>
      <c r="I620" s="203"/>
      <c r="J620" s="203"/>
      <c r="K620" s="203"/>
      <c r="L620" s="203"/>
      <c r="M620" s="203"/>
      <c r="N620" s="203"/>
      <c r="O620" s="201"/>
      <c r="P620" s="201"/>
      <c r="Q620" s="201"/>
      <c r="R620" s="201"/>
      <c r="S620" s="201"/>
      <c r="T620" s="201"/>
      <c r="U620" s="201"/>
      <c r="V620" s="201"/>
      <c r="W620" s="201"/>
      <c r="X620" s="201"/>
      <c r="Y620" s="201"/>
      <c r="Z620" s="201"/>
    </row>
    <row r="621" ht="15.75" customHeight="1" spans="1:26" x14ac:dyDescent="0.25">
      <c r="A621" s="201"/>
      <c r="B621" s="201"/>
      <c r="C621" s="684"/>
      <c r="D621" s="203"/>
      <c r="E621" s="203"/>
      <c r="F621" s="203"/>
      <c r="G621" s="203"/>
      <c r="H621" s="203"/>
      <c r="I621" s="203"/>
      <c r="J621" s="203"/>
      <c r="K621" s="203"/>
      <c r="L621" s="203"/>
      <c r="M621" s="203"/>
      <c r="N621" s="203"/>
      <c r="O621" s="201"/>
      <c r="P621" s="201"/>
      <c r="Q621" s="201"/>
      <c r="R621" s="201"/>
      <c r="S621" s="201"/>
      <c r="T621" s="201"/>
      <c r="U621" s="201"/>
      <c r="V621" s="201"/>
      <c r="W621" s="201"/>
      <c r="X621" s="201"/>
      <c r="Y621" s="201"/>
      <c r="Z621" s="201"/>
    </row>
    <row r="622" ht="15.75" customHeight="1" spans="1:26" x14ac:dyDescent="0.25">
      <c r="A622" s="201"/>
      <c r="B622" s="201"/>
      <c r="C622" s="684"/>
      <c r="D622" s="203"/>
      <c r="E622" s="203"/>
      <c r="F622" s="203"/>
      <c r="G622" s="203"/>
      <c r="H622" s="203"/>
      <c r="I622" s="203"/>
      <c r="J622" s="203"/>
      <c r="K622" s="203"/>
      <c r="L622" s="203"/>
      <c r="M622" s="203"/>
      <c r="N622" s="203"/>
      <c r="O622" s="201"/>
      <c r="P622" s="201"/>
      <c r="Q622" s="201"/>
      <c r="R622" s="201"/>
      <c r="S622" s="201"/>
      <c r="T622" s="201"/>
      <c r="U622" s="201"/>
      <c r="V622" s="201"/>
      <c r="W622" s="201"/>
      <c r="X622" s="201"/>
      <c r="Y622" s="201"/>
      <c r="Z622" s="201"/>
    </row>
    <row r="623" ht="15.75" customHeight="1" spans="1:26" x14ac:dyDescent="0.25">
      <c r="A623" s="201"/>
      <c r="B623" s="201"/>
      <c r="C623" s="684"/>
      <c r="D623" s="203"/>
      <c r="E623" s="203"/>
      <c r="F623" s="203"/>
      <c r="G623" s="203"/>
      <c r="H623" s="203"/>
      <c r="I623" s="203"/>
      <c r="J623" s="203"/>
      <c r="K623" s="203"/>
      <c r="L623" s="203"/>
      <c r="M623" s="203"/>
      <c r="N623" s="203"/>
      <c r="O623" s="201"/>
      <c r="P623" s="201"/>
      <c r="Q623" s="201"/>
      <c r="R623" s="201"/>
      <c r="S623" s="201"/>
      <c r="T623" s="201"/>
      <c r="U623" s="201"/>
      <c r="V623" s="201"/>
      <c r="W623" s="201"/>
      <c r="X623" s="201"/>
      <c r="Y623" s="201"/>
      <c r="Z623" s="201"/>
    </row>
    <row r="624" ht="15.75" customHeight="1" spans="1:26" x14ac:dyDescent="0.25">
      <c r="A624" s="201"/>
      <c r="B624" s="201"/>
      <c r="C624" s="684"/>
      <c r="D624" s="203"/>
      <c r="E624" s="203"/>
      <c r="F624" s="203"/>
      <c r="G624" s="203"/>
      <c r="H624" s="203"/>
      <c r="I624" s="203"/>
      <c r="J624" s="203"/>
      <c r="K624" s="203"/>
      <c r="L624" s="203"/>
      <c r="M624" s="203"/>
      <c r="N624" s="203"/>
      <c r="O624" s="201"/>
      <c r="P624" s="201"/>
      <c r="Q624" s="201"/>
      <c r="R624" s="201"/>
      <c r="S624" s="201"/>
      <c r="T624" s="201"/>
      <c r="U624" s="201"/>
      <c r="V624" s="201"/>
      <c r="W624" s="201"/>
      <c r="X624" s="201"/>
      <c r="Y624" s="201"/>
      <c r="Z624" s="201"/>
    </row>
    <row r="625" ht="15.75" customHeight="1" spans="1:26" x14ac:dyDescent="0.25">
      <c r="A625" s="201"/>
      <c r="B625" s="201"/>
      <c r="C625" s="684"/>
      <c r="D625" s="203"/>
      <c r="E625" s="203"/>
      <c r="F625" s="203"/>
      <c r="G625" s="203"/>
      <c r="H625" s="203"/>
      <c r="I625" s="203"/>
      <c r="J625" s="203"/>
      <c r="K625" s="203"/>
      <c r="L625" s="203"/>
      <c r="M625" s="203"/>
      <c r="N625" s="203"/>
      <c r="O625" s="201"/>
      <c r="P625" s="201"/>
      <c r="Q625" s="201"/>
      <c r="R625" s="201"/>
      <c r="S625" s="201"/>
      <c r="T625" s="201"/>
      <c r="U625" s="201"/>
      <c r="V625" s="201"/>
      <c r="W625" s="201"/>
      <c r="X625" s="201"/>
      <c r="Y625" s="201"/>
      <c r="Z625" s="201"/>
    </row>
    <row r="626" ht="15.75" customHeight="1" spans="1:26" x14ac:dyDescent="0.25">
      <c r="A626" s="201"/>
      <c r="B626" s="201"/>
      <c r="C626" s="684"/>
      <c r="D626" s="203"/>
      <c r="E626" s="203"/>
      <c r="F626" s="203"/>
      <c r="G626" s="203"/>
      <c r="H626" s="203"/>
      <c r="I626" s="203"/>
      <c r="J626" s="203"/>
      <c r="K626" s="203"/>
      <c r="L626" s="203"/>
      <c r="M626" s="203"/>
      <c r="N626" s="203"/>
      <c r="O626" s="201"/>
      <c r="P626" s="201"/>
      <c r="Q626" s="201"/>
      <c r="R626" s="201"/>
      <c r="S626" s="201"/>
      <c r="T626" s="201"/>
      <c r="U626" s="201"/>
      <c r="V626" s="201"/>
      <c r="W626" s="201"/>
      <c r="X626" s="201"/>
      <c r="Y626" s="201"/>
      <c r="Z626" s="201"/>
    </row>
    <row r="627" ht="15.75" customHeight="1" spans="1:26" x14ac:dyDescent="0.25">
      <c r="A627" s="201"/>
      <c r="B627" s="201"/>
      <c r="C627" s="684"/>
      <c r="D627" s="203"/>
      <c r="E627" s="203"/>
      <c r="F627" s="203"/>
      <c r="G627" s="203"/>
      <c r="H627" s="203"/>
      <c r="I627" s="203"/>
      <c r="J627" s="203"/>
      <c r="K627" s="203"/>
      <c r="L627" s="203"/>
      <c r="M627" s="203"/>
      <c r="N627" s="203"/>
      <c r="O627" s="201"/>
      <c r="P627" s="201"/>
      <c r="Q627" s="201"/>
      <c r="R627" s="201"/>
      <c r="S627" s="201"/>
      <c r="T627" s="201"/>
      <c r="U627" s="201"/>
      <c r="V627" s="201"/>
      <c r="W627" s="201"/>
      <c r="X627" s="201"/>
      <c r="Y627" s="201"/>
      <c r="Z627" s="201"/>
    </row>
    <row r="628" ht="15.75" customHeight="1" spans="1:26" x14ac:dyDescent="0.25">
      <c r="A628" s="201"/>
      <c r="B628" s="201"/>
      <c r="C628" s="684"/>
      <c r="D628" s="203"/>
      <c r="E628" s="203"/>
      <c r="F628" s="203"/>
      <c r="G628" s="203"/>
      <c r="H628" s="203"/>
      <c r="I628" s="203"/>
      <c r="J628" s="203"/>
      <c r="K628" s="203"/>
      <c r="L628" s="203"/>
      <c r="M628" s="203"/>
      <c r="N628" s="203"/>
      <c r="O628" s="201"/>
      <c r="P628" s="201"/>
      <c r="Q628" s="201"/>
      <c r="R628" s="201"/>
      <c r="S628" s="201"/>
      <c r="T628" s="201"/>
      <c r="U628" s="201"/>
      <c r="V628" s="201"/>
      <c r="W628" s="201"/>
      <c r="X628" s="201"/>
      <c r="Y628" s="201"/>
      <c r="Z628" s="201"/>
    </row>
    <row r="629" ht="15.75" customHeight="1" spans="1:26" x14ac:dyDescent="0.25">
      <c r="A629" s="201"/>
      <c r="B629" s="201"/>
      <c r="C629" s="684"/>
      <c r="D629" s="203"/>
      <c r="E629" s="203"/>
      <c r="F629" s="203"/>
      <c r="G629" s="203"/>
      <c r="H629" s="203"/>
      <c r="I629" s="203"/>
      <c r="J629" s="203"/>
      <c r="K629" s="203"/>
      <c r="L629" s="203"/>
      <c r="M629" s="203"/>
      <c r="N629" s="203"/>
      <c r="O629" s="201"/>
      <c r="P629" s="201"/>
      <c r="Q629" s="201"/>
      <c r="R629" s="201"/>
      <c r="S629" s="201"/>
      <c r="T629" s="201"/>
      <c r="U629" s="201"/>
      <c r="V629" s="201"/>
      <c r="W629" s="201"/>
      <c r="X629" s="201"/>
      <c r="Y629" s="201"/>
      <c r="Z629" s="201"/>
    </row>
    <row r="630" ht="15.75" customHeight="1" spans="1:26" x14ac:dyDescent="0.25">
      <c r="A630" s="201"/>
      <c r="B630" s="201"/>
      <c r="C630" s="684"/>
      <c r="D630" s="203"/>
      <c r="E630" s="203"/>
      <c r="F630" s="203"/>
      <c r="G630" s="203"/>
      <c r="H630" s="203"/>
      <c r="I630" s="203"/>
      <c r="J630" s="203"/>
      <c r="K630" s="203"/>
      <c r="L630" s="203"/>
      <c r="M630" s="203"/>
      <c r="N630" s="203"/>
      <c r="O630" s="201"/>
      <c r="P630" s="201"/>
      <c r="Q630" s="201"/>
      <c r="R630" s="201"/>
      <c r="S630" s="201"/>
      <c r="T630" s="201"/>
      <c r="U630" s="201"/>
      <c r="V630" s="201"/>
      <c r="W630" s="201"/>
      <c r="X630" s="201"/>
      <c r="Y630" s="201"/>
      <c r="Z630" s="201"/>
    </row>
    <row r="631" ht="15.75" customHeight="1" spans="1:26" x14ac:dyDescent="0.25">
      <c r="A631" s="201"/>
      <c r="B631" s="201"/>
      <c r="C631" s="684"/>
      <c r="D631" s="203"/>
      <c r="E631" s="203"/>
      <c r="F631" s="203"/>
      <c r="G631" s="203"/>
      <c r="H631" s="203"/>
      <c r="I631" s="203"/>
      <c r="J631" s="203"/>
      <c r="K631" s="203"/>
      <c r="L631" s="203"/>
      <c r="M631" s="203"/>
      <c r="N631" s="203"/>
      <c r="O631" s="201"/>
      <c r="P631" s="201"/>
      <c r="Q631" s="201"/>
      <c r="R631" s="201"/>
      <c r="S631" s="201"/>
      <c r="T631" s="201"/>
      <c r="U631" s="201"/>
      <c r="V631" s="201"/>
      <c r="W631" s="201"/>
      <c r="X631" s="201"/>
      <c r="Y631" s="201"/>
      <c r="Z631" s="201"/>
    </row>
    <row r="632" ht="15.75" customHeight="1" spans="1:26" x14ac:dyDescent="0.25">
      <c r="A632" s="201"/>
      <c r="B632" s="201"/>
      <c r="C632" s="684"/>
      <c r="D632" s="203"/>
      <c r="E632" s="203"/>
      <c r="F632" s="203"/>
      <c r="G632" s="203"/>
      <c r="H632" s="203"/>
      <c r="I632" s="203"/>
      <c r="J632" s="203"/>
      <c r="K632" s="203"/>
      <c r="L632" s="203"/>
      <c r="M632" s="203"/>
      <c r="N632" s="203"/>
      <c r="O632" s="201"/>
      <c r="P632" s="201"/>
      <c r="Q632" s="201"/>
      <c r="R632" s="201"/>
      <c r="S632" s="201"/>
      <c r="T632" s="201"/>
      <c r="U632" s="201"/>
      <c r="V632" s="201"/>
      <c r="W632" s="201"/>
      <c r="X632" s="201"/>
      <c r="Y632" s="201"/>
      <c r="Z632" s="201"/>
    </row>
    <row r="633" ht="15.75" customHeight="1" spans="1:26" x14ac:dyDescent="0.25">
      <c r="A633" s="201"/>
      <c r="B633" s="201"/>
      <c r="C633" s="684"/>
      <c r="D633" s="203"/>
      <c r="E633" s="203"/>
      <c r="F633" s="203"/>
      <c r="G633" s="203"/>
      <c r="H633" s="203"/>
      <c r="I633" s="203"/>
      <c r="J633" s="203"/>
      <c r="K633" s="203"/>
      <c r="L633" s="203"/>
      <c r="M633" s="203"/>
      <c r="N633" s="203"/>
      <c r="O633" s="201"/>
      <c r="P633" s="201"/>
      <c r="Q633" s="201"/>
      <c r="R633" s="201"/>
      <c r="S633" s="201"/>
      <c r="T633" s="201"/>
      <c r="U633" s="201"/>
      <c r="V633" s="201"/>
      <c r="W633" s="201"/>
      <c r="X633" s="201"/>
      <c r="Y633" s="201"/>
      <c r="Z633" s="201"/>
    </row>
    <row r="634" ht="15.75" customHeight="1" spans="1:26" x14ac:dyDescent="0.25">
      <c r="A634" s="201"/>
      <c r="B634" s="201"/>
      <c r="C634" s="684"/>
      <c r="D634" s="203"/>
      <c r="E634" s="203"/>
      <c r="F634" s="203"/>
      <c r="G634" s="203"/>
      <c r="H634" s="203"/>
      <c r="I634" s="203"/>
      <c r="J634" s="203"/>
      <c r="K634" s="203"/>
      <c r="L634" s="203"/>
      <c r="M634" s="203"/>
      <c r="N634" s="203"/>
      <c r="O634" s="201"/>
      <c r="P634" s="201"/>
      <c r="Q634" s="201"/>
      <c r="R634" s="201"/>
      <c r="S634" s="201"/>
      <c r="T634" s="201"/>
      <c r="U634" s="201"/>
      <c r="V634" s="201"/>
      <c r="W634" s="201"/>
      <c r="X634" s="201"/>
      <c r="Y634" s="201"/>
      <c r="Z634" s="201"/>
    </row>
    <row r="635" ht="15.75" customHeight="1" spans="1:26" x14ac:dyDescent="0.25">
      <c r="A635" s="201"/>
      <c r="B635" s="201"/>
      <c r="C635" s="684"/>
      <c r="D635" s="203"/>
      <c r="E635" s="203"/>
      <c r="F635" s="203"/>
      <c r="G635" s="203"/>
      <c r="H635" s="203"/>
      <c r="I635" s="203"/>
      <c r="J635" s="203"/>
      <c r="K635" s="203"/>
      <c r="L635" s="203"/>
      <c r="M635" s="203"/>
      <c r="N635" s="203"/>
      <c r="O635" s="201"/>
      <c r="P635" s="201"/>
      <c r="Q635" s="201"/>
      <c r="R635" s="201"/>
      <c r="S635" s="201"/>
      <c r="T635" s="201"/>
      <c r="U635" s="201"/>
      <c r="V635" s="201"/>
      <c r="W635" s="201"/>
      <c r="X635" s="201"/>
      <c r="Y635" s="201"/>
      <c r="Z635" s="201"/>
    </row>
    <row r="636" ht="15.75" customHeight="1" spans="1:26" x14ac:dyDescent="0.25">
      <c r="A636" s="201"/>
      <c r="B636" s="201"/>
      <c r="C636" s="684"/>
      <c r="D636" s="203"/>
      <c r="E636" s="203"/>
      <c r="F636" s="203"/>
      <c r="G636" s="203"/>
      <c r="H636" s="203"/>
      <c r="I636" s="203"/>
      <c r="J636" s="203"/>
      <c r="K636" s="203"/>
      <c r="L636" s="203"/>
      <c r="M636" s="203"/>
      <c r="N636" s="203"/>
      <c r="O636" s="201"/>
      <c r="P636" s="201"/>
      <c r="Q636" s="201"/>
      <c r="R636" s="201"/>
      <c r="S636" s="201"/>
      <c r="T636" s="201"/>
      <c r="U636" s="201"/>
      <c r="V636" s="201"/>
      <c r="W636" s="201"/>
      <c r="X636" s="201"/>
      <c r="Y636" s="201"/>
      <c r="Z636" s="201"/>
    </row>
    <row r="637" ht="15.75" customHeight="1" spans="1:26" x14ac:dyDescent="0.25">
      <c r="A637" s="201"/>
      <c r="B637" s="201"/>
      <c r="C637" s="684"/>
      <c r="D637" s="203"/>
      <c r="E637" s="203"/>
      <c r="F637" s="203"/>
      <c r="G637" s="203"/>
      <c r="H637" s="203"/>
      <c r="I637" s="203"/>
      <c r="J637" s="203"/>
      <c r="K637" s="203"/>
      <c r="L637" s="203"/>
      <c r="M637" s="203"/>
      <c r="N637" s="203"/>
      <c r="O637" s="201"/>
      <c r="P637" s="201"/>
      <c r="Q637" s="201"/>
      <c r="R637" s="201"/>
      <c r="S637" s="201"/>
      <c r="T637" s="201"/>
      <c r="U637" s="201"/>
      <c r="V637" s="201"/>
      <c r="W637" s="201"/>
      <c r="X637" s="201"/>
      <c r="Y637" s="201"/>
      <c r="Z637" s="201"/>
    </row>
    <row r="638" ht="15.75" customHeight="1" spans="1:26" x14ac:dyDescent="0.25">
      <c r="A638" s="201"/>
      <c r="B638" s="201"/>
      <c r="C638" s="684"/>
      <c r="D638" s="203"/>
      <c r="E638" s="203"/>
      <c r="F638" s="203"/>
      <c r="G638" s="203"/>
      <c r="H638" s="203"/>
      <c r="I638" s="203"/>
      <c r="J638" s="203"/>
      <c r="K638" s="203"/>
      <c r="L638" s="203"/>
      <c r="M638" s="203"/>
      <c r="N638" s="203"/>
      <c r="O638" s="201"/>
      <c r="P638" s="201"/>
      <c r="Q638" s="201"/>
      <c r="R638" s="201"/>
      <c r="S638" s="201"/>
      <c r="T638" s="201"/>
      <c r="U638" s="201"/>
      <c r="V638" s="201"/>
      <c r="W638" s="201"/>
      <c r="X638" s="201"/>
      <c r="Y638" s="201"/>
      <c r="Z638" s="201"/>
    </row>
    <row r="639" ht="15.75" customHeight="1" spans="1:26" x14ac:dyDescent="0.25">
      <c r="A639" s="201"/>
      <c r="B639" s="201"/>
      <c r="C639" s="684"/>
      <c r="D639" s="203"/>
      <c r="E639" s="203"/>
      <c r="F639" s="203"/>
      <c r="G639" s="203"/>
      <c r="H639" s="203"/>
      <c r="I639" s="203"/>
      <c r="J639" s="203"/>
      <c r="K639" s="203"/>
      <c r="L639" s="203"/>
      <c r="M639" s="203"/>
      <c r="N639" s="203"/>
      <c r="O639" s="201"/>
      <c r="P639" s="201"/>
      <c r="Q639" s="201"/>
      <c r="R639" s="201"/>
      <c r="S639" s="201"/>
      <c r="T639" s="201"/>
      <c r="U639" s="201"/>
      <c r="V639" s="201"/>
      <c r="W639" s="201"/>
      <c r="X639" s="201"/>
      <c r="Y639" s="201"/>
      <c r="Z639" s="201"/>
    </row>
    <row r="640" ht="15.75" customHeight="1" spans="1:26" x14ac:dyDescent="0.25">
      <c r="A640" s="201"/>
      <c r="B640" s="201"/>
      <c r="C640" s="684"/>
      <c r="D640" s="203"/>
      <c r="E640" s="203"/>
      <c r="F640" s="203"/>
      <c r="G640" s="203"/>
      <c r="H640" s="203"/>
      <c r="I640" s="203"/>
      <c r="J640" s="203"/>
      <c r="K640" s="203"/>
      <c r="L640" s="203"/>
      <c r="M640" s="203"/>
      <c r="N640" s="203"/>
      <c r="O640" s="201"/>
      <c r="P640" s="201"/>
      <c r="Q640" s="201"/>
      <c r="R640" s="201"/>
      <c r="S640" s="201"/>
      <c r="T640" s="201"/>
      <c r="U640" s="201"/>
      <c r="V640" s="201"/>
      <c r="W640" s="201"/>
      <c r="X640" s="201"/>
      <c r="Y640" s="201"/>
      <c r="Z640" s="201"/>
    </row>
    <row r="641" ht="15.75" customHeight="1" spans="1:26" x14ac:dyDescent="0.25">
      <c r="A641" s="201"/>
      <c r="B641" s="201"/>
      <c r="C641" s="684"/>
      <c r="D641" s="203"/>
      <c r="E641" s="203"/>
      <c r="F641" s="203"/>
      <c r="G641" s="203"/>
      <c r="H641" s="203"/>
      <c r="I641" s="203"/>
      <c r="J641" s="203"/>
      <c r="K641" s="203"/>
      <c r="L641" s="203"/>
      <c r="M641" s="203"/>
      <c r="N641" s="203"/>
      <c r="O641" s="201"/>
      <c r="P641" s="201"/>
      <c r="Q641" s="201"/>
      <c r="R641" s="201"/>
      <c r="S641" s="201"/>
      <c r="T641" s="201"/>
      <c r="U641" s="201"/>
      <c r="V641" s="201"/>
      <c r="W641" s="201"/>
      <c r="X641" s="201"/>
      <c r="Y641" s="201"/>
      <c r="Z641" s="201"/>
    </row>
    <row r="642" ht="15.75" customHeight="1" spans="1:26" x14ac:dyDescent="0.25">
      <c r="A642" s="201"/>
      <c r="B642" s="201"/>
      <c r="C642" s="684"/>
      <c r="D642" s="203"/>
      <c r="E642" s="203"/>
      <c r="F642" s="203"/>
      <c r="G642" s="203"/>
      <c r="H642" s="203"/>
      <c r="I642" s="203"/>
      <c r="J642" s="203"/>
      <c r="K642" s="203"/>
      <c r="L642" s="203"/>
      <c r="M642" s="203"/>
      <c r="N642" s="203"/>
      <c r="O642" s="201"/>
      <c r="P642" s="201"/>
      <c r="Q642" s="201"/>
      <c r="R642" s="201"/>
      <c r="S642" s="201"/>
      <c r="T642" s="201"/>
      <c r="U642" s="201"/>
      <c r="V642" s="201"/>
      <c r="W642" s="201"/>
      <c r="X642" s="201"/>
      <c r="Y642" s="201"/>
      <c r="Z642" s="201"/>
    </row>
    <row r="643" ht="15.75" customHeight="1" spans="1:26" x14ac:dyDescent="0.25">
      <c r="A643" s="201"/>
      <c r="B643" s="201"/>
      <c r="C643" s="684"/>
      <c r="D643" s="203"/>
      <c r="E643" s="203"/>
      <c r="F643" s="203"/>
      <c r="G643" s="203"/>
      <c r="H643" s="203"/>
      <c r="I643" s="203"/>
      <c r="J643" s="203"/>
      <c r="K643" s="203"/>
      <c r="L643" s="203"/>
      <c r="M643" s="203"/>
      <c r="N643" s="203"/>
      <c r="O643" s="201"/>
      <c r="P643" s="201"/>
      <c r="Q643" s="201"/>
      <c r="R643" s="201"/>
      <c r="S643" s="201"/>
      <c r="T643" s="201"/>
      <c r="U643" s="201"/>
      <c r="V643" s="201"/>
      <c r="W643" s="201"/>
      <c r="X643" s="201"/>
      <c r="Y643" s="201"/>
      <c r="Z643" s="201"/>
    </row>
    <row r="644" ht="15.75" customHeight="1" spans="1:26" x14ac:dyDescent="0.25">
      <c r="A644" s="201"/>
      <c r="B644" s="201"/>
      <c r="C644" s="684"/>
      <c r="D644" s="203"/>
      <c r="E644" s="203"/>
      <c r="F644" s="203"/>
      <c r="G644" s="203"/>
      <c r="H644" s="203"/>
      <c r="I644" s="203"/>
      <c r="J644" s="203"/>
      <c r="K644" s="203"/>
      <c r="L644" s="203"/>
      <c r="M644" s="203"/>
      <c r="N644" s="203"/>
      <c r="O644" s="201"/>
      <c r="P644" s="201"/>
      <c r="Q644" s="201"/>
      <c r="R644" s="201"/>
      <c r="S644" s="201"/>
      <c r="T644" s="201"/>
      <c r="U644" s="201"/>
      <c r="V644" s="201"/>
      <c r="W644" s="201"/>
      <c r="X644" s="201"/>
      <c r="Y644" s="201"/>
      <c r="Z644" s="201"/>
    </row>
    <row r="645" ht="15.75" customHeight="1" spans="1:26" x14ac:dyDescent="0.25">
      <c r="A645" s="201"/>
      <c r="B645" s="201"/>
      <c r="C645" s="684"/>
      <c r="D645" s="203"/>
      <c r="E645" s="203"/>
      <c r="F645" s="203"/>
      <c r="G645" s="203"/>
      <c r="H645" s="203"/>
      <c r="I645" s="203"/>
      <c r="J645" s="203"/>
      <c r="K645" s="203"/>
      <c r="L645" s="203"/>
      <c r="M645" s="203"/>
      <c r="N645" s="203"/>
      <c r="O645" s="201"/>
      <c r="P645" s="201"/>
      <c r="Q645" s="201"/>
      <c r="R645" s="201"/>
      <c r="S645" s="201"/>
      <c r="T645" s="201"/>
      <c r="U645" s="201"/>
      <c r="V645" s="201"/>
      <c r="W645" s="201"/>
      <c r="X645" s="201"/>
      <c r="Y645" s="201"/>
      <c r="Z645" s="201"/>
    </row>
    <row r="646" ht="15.75" customHeight="1" spans="1:26" x14ac:dyDescent="0.25">
      <c r="A646" s="201"/>
      <c r="B646" s="201"/>
      <c r="C646" s="684"/>
      <c r="D646" s="203"/>
      <c r="E646" s="203"/>
      <c r="F646" s="203"/>
      <c r="G646" s="203"/>
      <c r="H646" s="203"/>
      <c r="I646" s="203"/>
      <c r="J646" s="203"/>
      <c r="K646" s="203"/>
      <c r="L646" s="203"/>
      <c r="M646" s="203"/>
      <c r="N646" s="203"/>
      <c r="O646" s="201"/>
      <c r="P646" s="201"/>
      <c r="Q646" s="201"/>
      <c r="R646" s="201"/>
      <c r="S646" s="201"/>
      <c r="T646" s="201"/>
      <c r="U646" s="201"/>
      <c r="V646" s="201"/>
      <c r="W646" s="201"/>
      <c r="X646" s="201"/>
      <c r="Y646" s="201"/>
      <c r="Z646" s="201"/>
    </row>
    <row r="647" ht="15.75" customHeight="1" spans="1:26" x14ac:dyDescent="0.25">
      <c r="A647" s="201"/>
      <c r="B647" s="201"/>
      <c r="C647" s="684"/>
      <c r="D647" s="203"/>
      <c r="E647" s="203"/>
      <c r="F647" s="203"/>
      <c r="G647" s="203"/>
      <c r="H647" s="203"/>
      <c r="I647" s="203"/>
      <c r="J647" s="203"/>
      <c r="K647" s="203"/>
      <c r="L647" s="203"/>
      <c r="M647" s="203"/>
      <c r="N647" s="203"/>
      <c r="O647" s="201"/>
      <c r="P647" s="201"/>
      <c r="Q647" s="201"/>
      <c r="R647" s="201"/>
      <c r="S647" s="201"/>
      <c r="T647" s="201"/>
      <c r="U647" s="201"/>
      <c r="V647" s="201"/>
      <c r="W647" s="201"/>
      <c r="X647" s="201"/>
      <c r="Y647" s="201"/>
      <c r="Z647" s="201"/>
    </row>
    <row r="648" ht="15.75" customHeight="1" spans="1:26" x14ac:dyDescent="0.25">
      <c r="A648" s="201"/>
      <c r="B648" s="201"/>
      <c r="C648" s="684"/>
      <c r="D648" s="203"/>
      <c r="E648" s="203"/>
      <c r="F648" s="203"/>
      <c r="G648" s="203"/>
      <c r="H648" s="203"/>
      <c r="I648" s="203"/>
      <c r="J648" s="203"/>
      <c r="K648" s="203"/>
      <c r="L648" s="203"/>
      <c r="M648" s="203"/>
      <c r="N648" s="203"/>
      <c r="O648" s="201"/>
      <c r="P648" s="201"/>
      <c r="Q648" s="201"/>
      <c r="R648" s="201"/>
      <c r="S648" s="201"/>
      <c r="T648" s="201"/>
      <c r="U648" s="201"/>
      <c r="V648" s="201"/>
      <c r="W648" s="201"/>
      <c r="X648" s="201"/>
      <c r="Y648" s="201"/>
      <c r="Z648" s="201"/>
    </row>
    <row r="649" ht="15.75" customHeight="1" spans="1:26" x14ac:dyDescent="0.25">
      <c r="A649" s="201"/>
      <c r="B649" s="201"/>
      <c r="C649" s="684"/>
      <c r="D649" s="203"/>
      <c r="E649" s="203"/>
      <c r="F649" s="203"/>
      <c r="G649" s="203"/>
      <c r="H649" s="203"/>
      <c r="I649" s="203"/>
      <c r="J649" s="203"/>
      <c r="K649" s="203"/>
      <c r="L649" s="203"/>
      <c r="M649" s="203"/>
      <c r="N649" s="203"/>
      <c r="O649" s="201"/>
      <c r="P649" s="201"/>
      <c r="Q649" s="201"/>
      <c r="R649" s="201"/>
      <c r="S649" s="201"/>
      <c r="T649" s="201"/>
      <c r="U649" s="201"/>
      <c r="V649" s="201"/>
      <c r="W649" s="201"/>
      <c r="X649" s="201"/>
      <c r="Y649" s="201"/>
      <c r="Z649" s="201"/>
    </row>
    <row r="650" ht="15.75" customHeight="1" spans="1:26" x14ac:dyDescent="0.25">
      <c r="A650" s="201"/>
      <c r="B650" s="201"/>
      <c r="C650" s="684"/>
      <c r="D650" s="203"/>
      <c r="E650" s="203"/>
      <c r="F650" s="203"/>
      <c r="G650" s="203"/>
      <c r="H650" s="203"/>
      <c r="I650" s="203"/>
      <c r="J650" s="203"/>
      <c r="K650" s="203"/>
      <c r="L650" s="203"/>
      <c r="M650" s="203"/>
      <c r="N650" s="203"/>
      <c r="O650" s="201"/>
      <c r="P650" s="201"/>
      <c r="Q650" s="201"/>
      <c r="R650" s="201"/>
      <c r="S650" s="201"/>
      <c r="T650" s="201"/>
      <c r="U650" s="201"/>
      <c r="V650" s="201"/>
      <c r="W650" s="201"/>
      <c r="X650" s="201"/>
      <c r="Y650" s="201"/>
      <c r="Z650" s="201"/>
    </row>
    <row r="651" ht="15.75" customHeight="1" spans="1:26" x14ac:dyDescent="0.25">
      <c r="A651" s="201"/>
      <c r="B651" s="201"/>
      <c r="C651" s="684"/>
      <c r="D651" s="203"/>
      <c r="E651" s="203"/>
      <c r="F651" s="203"/>
      <c r="G651" s="203"/>
      <c r="H651" s="203"/>
      <c r="I651" s="203"/>
      <c r="J651" s="203"/>
      <c r="K651" s="203"/>
      <c r="L651" s="203"/>
      <c r="M651" s="203"/>
      <c r="N651" s="203"/>
      <c r="O651" s="201"/>
      <c r="P651" s="201"/>
      <c r="Q651" s="201"/>
      <c r="R651" s="201"/>
      <c r="S651" s="201"/>
      <c r="T651" s="201"/>
      <c r="U651" s="201"/>
      <c r="V651" s="201"/>
      <c r="W651" s="201"/>
      <c r="X651" s="201"/>
      <c r="Y651" s="201"/>
      <c r="Z651" s="201"/>
    </row>
    <row r="652" ht="15.75" customHeight="1" spans="1:26" x14ac:dyDescent="0.25">
      <c r="A652" s="201"/>
      <c r="B652" s="201"/>
      <c r="C652" s="684"/>
      <c r="D652" s="203"/>
      <c r="E652" s="203"/>
      <c r="F652" s="203"/>
      <c r="G652" s="203"/>
      <c r="H652" s="203"/>
      <c r="I652" s="203"/>
      <c r="J652" s="203"/>
      <c r="K652" s="203"/>
      <c r="L652" s="203"/>
      <c r="M652" s="203"/>
      <c r="N652" s="203"/>
      <c r="O652" s="201"/>
      <c r="P652" s="201"/>
      <c r="Q652" s="201"/>
      <c r="R652" s="201"/>
      <c r="S652" s="201"/>
      <c r="T652" s="201"/>
      <c r="U652" s="201"/>
      <c r="V652" s="201"/>
      <c r="W652" s="201"/>
      <c r="X652" s="201"/>
      <c r="Y652" s="201"/>
      <c r="Z652" s="201"/>
    </row>
    <row r="653" ht="15.75" customHeight="1" spans="1:26" x14ac:dyDescent="0.25">
      <c r="A653" s="201"/>
      <c r="B653" s="201"/>
      <c r="C653" s="684"/>
      <c r="D653" s="203"/>
      <c r="E653" s="203"/>
      <c r="F653" s="203"/>
      <c r="G653" s="203"/>
      <c r="H653" s="203"/>
      <c r="I653" s="203"/>
      <c r="J653" s="203"/>
      <c r="K653" s="203"/>
      <c r="L653" s="203"/>
      <c r="M653" s="203"/>
      <c r="N653" s="203"/>
      <c r="O653" s="201"/>
      <c r="P653" s="201"/>
      <c r="Q653" s="201"/>
      <c r="R653" s="201"/>
      <c r="S653" s="201"/>
      <c r="T653" s="201"/>
      <c r="U653" s="201"/>
      <c r="V653" s="201"/>
      <c r="W653" s="201"/>
      <c r="X653" s="201"/>
      <c r="Y653" s="201"/>
      <c r="Z653" s="201"/>
    </row>
    <row r="654" ht="15.75" customHeight="1" spans="1:26" x14ac:dyDescent="0.25">
      <c r="A654" s="201"/>
      <c r="B654" s="201"/>
      <c r="C654" s="684"/>
      <c r="D654" s="203"/>
      <c r="E654" s="203"/>
      <c r="F654" s="203"/>
      <c r="G654" s="203"/>
      <c r="H654" s="203"/>
      <c r="I654" s="203"/>
      <c r="J654" s="203"/>
      <c r="K654" s="203"/>
      <c r="L654" s="203"/>
      <c r="M654" s="203"/>
      <c r="N654" s="203"/>
      <c r="O654" s="201"/>
      <c r="P654" s="201"/>
      <c r="Q654" s="201"/>
      <c r="R654" s="201"/>
      <c r="S654" s="201"/>
      <c r="T654" s="201"/>
      <c r="U654" s="201"/>
      <c r="V654" s="201"/>
      <c r="W654" s="201"/>
      <c r="X654" s="201"/>
      <c r="Y654" s="201"/>
      <c r="Z654" s="201"/>
    </row>
    <row r="655" ht="15.75" customHeight="1" spans="1:26" x14ac:dyDescent="0.25">
      <c r="A655" s="201"/>
      <c r="B655" s="201"/>
      <c r="C655" s="684"/>
      <c r="D655" s="203"/>
      <c r="E655" s="203"/>
      <c r="F655" s="203"/>
      <c r="G655" s="203"/>
      <c r="H655" s="203"/>
      <c r="I655" s="203"/>
      <c r="J655" s="203"/>
      <c r="K655" s="203"/>
      <c r="L655" s="203"/>
      <c r="M655" s="203"/>
      <c r="N655" s="203"/>
      <c r="O655" s="201"/>
      <c r="P655" s="201"/>
      <c r="Q655" s="201"/>
      <c r="R655" s="201"/>
      <c r="S655" s="201"/>
      <c r="T655" s="201"/>
      <c r="U655" s="201"/>
      <c r="V655" s="201"/>
      <c r="W655" s="201"/>
      <c r="X655" s="201"/>
      <c r="Y655" s="201"/>
      <c r="Z655" s="201"/>
    </row>
    <row r="656" ht="15.75" customHeight="1" spans="1:26" x14ac:dyDescent="0.25">
      <c r="A656" s="201"/>
      <c r="B656" s="201"/>
      <c r="C656" s="684"/>
      <c r="D656" s="203"/>
      <c r="E656" s="203"/>
      <c r="F656" s="203"/>
      <c r="G656" s="203"/>
      <c r="H656" s="203"/>
      <c r="I656" s="203"/>
      <c r="J656" s="203"/>
      <c r="K656" s="203"/>
      <c r="L656" s="203"/>
      <c r="M656" s="203"/>
      <c r="N656" s="203"/>
      <c r="O656" s="201"/>
      <c r="P656" s="201"/>
      <c r="Q656" s="201"/>
      <c r="R656" s="201"/>
      <c r="S656" s="201"/>
      <c r="T656" s="201"/>
      <c r="U656" s="201"/>
      <c r="V656" s="201"/>
      <c r="W656" s="201"/>
      <c r="X656" s="201"/>
      <c r="Y656" s="201"/>
      <c r="Z656" s="201"/>
    </row>
    <row r="657" ht="15.75" customHeight="1" spans="1:26" x14ac:dyDescent="0.25">
      <c r="A657" s="201"/>
      <c r="B657" s="201"/>
      <c r="C657" s="684"/>
      <c r="D657" s="203"/>
      <c r="E657" s="203"/>
      <c r="F657" s="203"/>
      <c r="G657" s="203"/>
      <c r="H657" s="203"/>
      <c r="I657" s="203"/>
      <c r="J657" s="203"/>
      <c r="K657" s="203"/>
      <c r="L657" s="203"/>
      <c r="M657" s="203"/>
      <c r="N657" s="203"/>
      <c r="O657" s="201"/>
      <c r="P657" s="201"/>
      <c r="Q657" s="201"/>
      <c r="R657" s="201"/>
      <c r="S657" s="201"/>
      <c r="T657" s="201"/>
      <c r="U657" s="201"/>
      <c r="V657" s="201"/>
      <c r="W657" s="201"/>
      <c r="X657" s="201"/>
      <c r="Y657" s="201"/>
      <c r="Z657" s="201"/>
    </row>
    <row r="658" ht="15.75" customHeight="1" spans="1:26" x14ac:dyDescent="0.25">
      <c r="A658" s="201"/>
      <c r="B658" s="201"/>
      <c r="C658" s="684"/>
      <c r="D658" s="203"/>
      <c r="E658" s="203"/>
      <c r="F658" s="203"/>
      <c r="G658" s="203"/>
      <c r="H658" s="203"/>
      <c r="I658" s="203"/>
      <c r="J658" s="203"/>
      <c r="K658" s="203"/>
      <c r="L658" s="203"/>
      <c r="M658" s="203"/>
      <c r="N658" s="203"/>
      <c r="O658" s="201"/>
      <c r="P658" s="201"/>
      <c r="Q658" s="201"/>
      <c r="R658" s="201"/>
      <c r="S658" s="201"/>
      <c r="T658" s="201"/>
      <c r="U658" s="201"/>
      <c r="V658" s="201"/>
      <c r="W658" s="201"/>
      <c r="X658" s="201"/>
      <c r="Y658" s="201"/>
      <c r="Z658" s="201"/>
    </row>
    <row r="659" ht="15.75" customHeight="1" spans="1:26" x14ac:dyDescent="0.25">
      <c r="A659" s="201"/>
      <c r="B659" s="201"/>
      <c r="C659" s="684"/>
      <c r="D659" s="203"/>
      <c r="E659" s="203"/>
      <c r="F659" s="203"/>
      <c r="G659" s="203"/>
      <c r="H659" s="203"/>
      <c r="I659" s="203"/>
      <c r="J659" s="203"/>
      <c r="K659" s="203"/>
      <c r="L659" s="203"/>
      <c r="M659" s="203"/>
      <c r="N659" s="203"/>
      <c r="O659" s="201"/>
      <c r="P659" s="201"/>
      <c r="Q659" s="201"/>
      <c r="R659" s="201"/>
      <c r="S659" s="201"/>
      <c r="T659" s="201"/>
      <c r="U659" s="201"/>
      <c r="V659" s="201"/>
      <c r="W659" s="201"/>
      <c r="X659" s="201"/>
      <c r="Y659" s="201"/>
      <c r="Z659" s="201"/>
    </row>
    <row r="660" ht="15.75" customHeight="1" spans="1:26" x14ac:dyDescent="0.25">
      <c r="A660" s="201"/>
      <c r="B660" s="201"/>
      <c r="C660" s="684"/>
      <c r="D660" s="203"/>
      <c r="E660" s="203"/>
      <c r="F660" s="203"/>
      <c r="G660" s="203"/>
      <c r="H660" s="203"/>
      <c r="I660" s="203"/>
      <c r="J660" s="203"/>
      <c r="K660" s="203"/>
      <c r="L660" s="203"/>
      <c r="M660" s="203"/>
      <c r="N660" s="203"/>
      <c r="O660" s="201"/>
      <c r="P660" s="201"/>
      <c r="Q660" s="201"/>
      <c r="R660" s="201"/>
      <c r="S660" s="201"/>
      <c r="T660" s="201"/>
      <c r="U660" s="201"/>
      <c r="V660" s="201"/>
      <c r="W660" s="201"/>
      <c r="X660" s="201"/>
      <c r="Y660" s="201"/>
      <c r="Z660" s="201"/>
    </row>
    <row r="661" ht="15.75" customHeight="1" spans="1:26" x14ac:dyDescent="0.25">
      <c r="A661" s="201"/>
      <c r="B661" s="201"/>
      <c r="C661" s="684"/>
      <c r="D661" s="203"/>
      <c r="E661" s="203"/>
      <c r="F661" s="203"/>
      <c r="G661" s="203"/>
      <c r="H661" s="203"/>
      <c r="I661" s="203"/>
      <c r="J661" s="203"/>
      <c r="K661" s="203"/>
      <c r="L661" s="203"/>
      <c r="M661" s="203"/>
      <c r="N661" s="203"/>
      <c r="O661" s="201"/>
      <c r="P661" s="201"/>
      <c r="Q661" s="201"/>
      <c r="R661" s="201"/>
      <c r="S661" s="201"/>
      <c r="T661" s="201"/>
      <c r="U661" s="201"/>
      <c r="V661" s="201"/>
      <c r="W661" s="201"/>
      <c r="X661" s="201"/>
      <c r="Y661" s="201"/>
      <c r="Z661" s="201"/>
    </row>
    <row r="662" ht="15.75" customHeight="1" spans="1:26" x14ac:dyDescent="0.25">
      <c r="A662" s="201"/>
      <c r="B662" s="201"/>
      <c r="C662" s="684"/>
      <c r="D662" s="203"/>
      <c r="E662" s="203"/>
      <c r="F662" s="203"/>
      <c r="G662" s="203"/>
      <c r="H662" s="203"/>
      <c r="I662" s="203"/>
      <c r="J662" s="203"/>
      <c r="K662" s="203"/>
      <c r="L662" s="203"/>
      <c r="M662" s="203"/>
      <c r="N662" s="203"/>
      <c r="O662" s="201"/>
      <c r="P662" s="201"/>
      <c r="Q662" s="201"/>
      <c r="R662" s="201"/>
      <c r="S662" s="201"/>
      <c r="T662" s="201"/>
      <c r="U662" s="201"/>
      <c r="V662" s="201"/>
      <c r="W662" s="201"/>
      <c r="X662" s="201"/>
      <c r="Y662" s="201"/>
      <c r="Z662" s="201"/>
    </row>
    <row r="663" ht="15.75" customHeight="1" spans="1:26" x14ac:dyDescent="0.25">
      <c r="A663" s="201"/>
      <c r="B663" s="201"/>
      <c r="C663" s="684"/>
      <c r="D663" s="203"/>
      <c r="E663" s="203"/>
      <c r="F663" s="203"/>
      <c r="G663" s="203"/>
      <c r="H663" s="203"/>
      <c r="I663" s="203"/>
      <c r="J663" s="203"/>
      <c r="K663" s="203"/>
      <c r="L663" s="203"/>
      <c r="M663" s="203"/>
      <c r="N663" s="203"/>
      <c r="O663" s="201"/>
      <c r="P663" s="201"/>
      <c r="Q663" s="201"/>
      <c r="R663" s="201"/>
      <c r="S663" s="201"/>
      <c r="T663" s="201"/>
      <c r="U663" s="201"/>
      <c r="V663" s="201"/>
      <c r="W663" s="201"/>
      <c r="X663" s="201"/>
      <c r="Y663" s="201"/>
      <c r="Z663" s="201"/>
    </row>
    <row r="664" ht="15.75" customHeight="1" spans="1:26" x14ac:dyDescent="0.25">
      <c r="A664" s="201"/>
      <c r="B664" s="201"/>
      <c r="C664" s="684"/>
      <c r="D664" s="203"/>
      <c r="E664" s="203"/>
      <c r="F664" s="203"/>
      <c r="G664" s="203"/>
      <c r="H664" s="203"/>
      <c r="I664" s="203"/>
      <c r="J664" s="203"/>
      <c r="K664" s="203"/>
      <c r="L664" s="203"/>
      <c r="M664" s="203"/>
      <c r="N664" s="203"/>
      <c r="O664" s="201"/>
      <c r="P664" s="201"/>
      <c r="Q664" s="201"/>
      <c r="R664" s="201"/>
      <c r="S664" s="201"/>
      <c r="T664" s="201"/>
      <c r="U664" s="201"/>
      <c r="V664" s="201"/>
      <c r="W664" s="201"/>
      <c r="X664" s="201"/>
      <c r="Y664" s="201"/>
      <c r="Z664" s="201"/>
    </row>
    <row r="665" ht="15.75" customHeight="1" spans="1:26" x14ac:dyDescent="0.25">
      <c r="A665" s="201"/>
      <c r="B665" s="201"/>
      <c r="C665" s="684"/>
      <c r="D665" s="203"/>
      <c r="E665" s="203"/>
      <c r="F665" s="203"/>
      <c r="G665" s="203"/>
      <c r="H665" s="203"/>
      <c r="I665" s="203"/>
      <c r="J665" s="203"/>
      <c r="K665" s="203"/>
      <c r="L665" s="203"/>
      <c r="M665" s="203"/>
      <c r="N665" s="203"/>
      <c r="O665" s="201"/>
      <c r="P665" s="201"/>
      <c r="Q665" s="201"/>
      <c r="R665" s="201"/>
      <c r="S665" s="201"/>
      <c r="T665" s="201"/>
      <c r="U665" s="201"/>
      <c r="V665" s="201"/>
      <c r="W665" s="201"/>
      <c r="X665" s="201"/>
      <c r="Y665" s="201"/>
      <c r="Z665" s="201"/>
    </row>
    <row r="666" ht="15.75" customHeight="1" spans="1:26" x14ac:dyDescent="0.25">
      <c r="A666" s="201"/>
      <c r="B666" s="201"/>
      <c r="C666" s="684"/>
      <c r="D666" s="203"/>
      <c r="E666" s="203"/>
      <c r="F666" s="203"/>
      <c r="G666" s="203"/>
      <c r="H666" s="203"/>
      <c r="I666" s="203"/>
      <c r="J666" s="203"/>
      <c r="K666" s="203"/>
      <c r="L666" s="203"/>
      <c r="M666" s="203"/>
      <c r="N666" s="203"/>
      <c r="O666" s="201"/>
      <c r="P666" s="201"/>
      <c r="Q666" s="201"/>
      <c r="R666" s="201"/>
      <c r="S666" s="201"/>
      <c r="T666" s="201"/>
      <c r="U666" s="201"/>
      <c r="V666" s="201"/>
      <c r="W666" s="201"/>
      <c r="X666" s="201"/>
      <c r="Y666" s="201"/>
      <c r="Z666" s="201"/>
    </row>
    <row r="667" ht="15.75" customHeight="1" spans="1:26" x14ac:dyDescent="0.25">
      <c r="A667" s="201"/>
      <c r="B667" s="201"/>
      <c r="C667" s="684"/>
      <c r="D667" s="203"/>
      <c r="E667" s="203"/>
      <c r="F667" s="203"/>
      <c r="G667" s="203"/>
      <c r="H667" s="203"/>
      <c r="I667" s="203"/>
      <c r="J667" s="203"/>
      <c r="K667" s="203"/>
      <c r="L667" s="203"/>
      <c r="M667" s="203"/>
      <c r="N667" s="203"/>
      <c r="O667" s="201"/>
      <c r="P667" s="201"/>
      <c r="Q667" s="201"/>
      <c r="R667" s="201"/>
      <c r="S667" s="201"/>
      <c r="T667" s="201"/>
      <c r="U667" s="201"/>
      <c r="V667" s="201"/>
      <c r="W667" s="201"/>
      <c r="X667" s="201"/>
      <c r="Y667" s="201"/>
      <c r="Z667" s="201"/>
    </row>
    <row r="668" ht="15.75" customHeight="1" spans="1:26" x14ac:dyDescent="0.25">
      <c r="A668" s="201"/>
      <c r="B668" s="201"/>
      <c r="C668" s="684"/>
      <c r="D668" s="203"/>
      <c r="E668" s="203"/>
      <c r="F668" s="203"/>
      <c r="G668" s="203"/>
      <c r="H668" s="203"/>
      <c r="I668" s="203"/>
      <c r="J668" s="203"/>
      <c r="K668" s="203"/>
      <c r="L668" s="203"/>
      <c r="M668" s="203"/>
      <c r="N668" s="203"/>
      <c r="O668" s="201"/>
      <c r="P668" s="201"/>
      <c r="Q668" s="201"/>
      <c r="R668" s="201"/>
      <c r="S668" s="201"/>
      <c r="T668" s="201"/>
      <c r="U668" s="201"/>
      <c r="V668" s="201"/>
      <c r="W668" s="201"/>
      <c r="X668" s="201"/>
      <c r="Y668" s="201"/>
      <c r="Z668" s="201"/>
    </row>
    <row r="669" ht="15.75" customHeight="1" spans="1:26" x14ac:dyDescent="0.25">
      <c r="A669" s="201"/>
      <c r="B669" s="201"/>
      <c r="C669" s="684"/>
      <c r="D669" s="203"/>
      <c r="E669" s="203"/>
      <c r="F669" s="203"/>
      <c r="G669" s="203"/>
      <c r="H669" s="203"/>
      <c r="I669" s="203"/>
      <c r="J669" s="203"/>
      <c r="K669" s="203"/>
      <c r="L669" s="203"/>
      <c r="M669" s="203"/>
      <c r="N669" s="203"/>
      <c r="O669" s="201"/>
      <c r="P669" s="201"/>
      <c r="Q669" s="201"/>
      <c r="R669" s="201"/>
      <c r="S669" s="201"/>
      <c r="T669" s="201"/>
      <c r="U669" s="201"/>
      <c r="V669" s="201"/>
      <c r="W669" s="201"/>
      <c r="X669" s="201"/>
      <c r="Y669" s="201"/>
      <c r="Z669" s="201"/>
    </row>
    <row r="670" ht="15.75" customHeight="1" spans="1:26" x14ac:dyDescent="0.25">
      <c r="A670" s="201"/>
      <c r="B670" s="201"/>
      <c r="C670" s="684"/>
      <c r="D670" s="203"/>
      <c r="E670" s="203"/>
      <c r="F670" s="203"/>
      <c r="G670" s="203"/>
      <c r="H670" s="203"/>
      <c r="I670" s="203"/>
      <c r="J670" s="203"/>
      <c r="K670" s="203"/>
      <c r="L670" s="203"/>
      <c r="M670" s="203"/>
      <c r="N670" s="203"/>
      <c r="O670" s="201"/>
      <c r="P670" s="201"/>
      <c r="Q670" s="201"/>
      <c r="R670" s="201"/>
      <c r="S670" s="201"/>
      <c r="T670" s="201"/>
      <c r="U670" s="201"/>
      <c r="V670" s="201"/>
      <c r="W670" s="201"/>
      <c r="X670" s="201"/>
      <c r="Y670" s="201"/>
      <c r="Z670" s="201"/>
    </row>
    <row r="671" ht="15.75" customHeight="1" spans="1:26" x14ac:dyDescent="0.25">
      <c r="A671" s="201"/>
      <c r="B671" s="201"/>
      <c r="C671" s="684"/>
      <c r="D671" s="203"/>
      <c r="E671" s="203"/>
      <c r="F671" s="203"/>
      <c r="G671" s="203"/>
      <c r="H671" s="203"/>
      <c r="I671" s="203"/>
      <c r="J671" s="203"/>
      <c r="K671" s="203"/>
      <c r="L671" s="203"/>
      <c r="M671" s="203"/>
      <c r="N671" s="203"/>
      <c r="O671" s="201"/>
      <c r="P671" s="201"/>
      <c r="Q671" s="201"/>
      <c r="R671" s="201"/>
      <c r="S671" s="201"/>
      <c r="T671" s="201"/>
      <c r="U671" s="201"/>
      <c r="V671" s="201"/>
      <c r="W671" s="201"/>
      <c r="X671" s="201"/>
      <c r="Y671" s="201"/>
      <c r="Z671" s="201"/>
    </row>
    <row r="672" ht="15.75" customHeight="1" spans="1:26" x14ac:dyDescent="0.25">
      <c r="A672" s="201"/>
      <c r="B672" s="201"/>
      <c r="C672" s="684"/>
      <c r="D672" s="203"/>
      <c r="E672" s="203"/>
      <c r="F672" s="203"/>
      <c r="G672" s="203"/>
      <c r="H672" s="203"/>
      <c r="I672" s="203"/>
      <c r="J672" s="203"/>
      <c r="K672" s="203"/>
      <c r="L672" s="203"/>
      <c r="M672" s="203"/>
      <c r="N672" s="203"/>
      <c r="O672" s="201"/>
      <c r="P672" s="201"/>
      <c r="Q672" s="201"/>
      <c r="R672" s="201"/>
      <c r="S672" s="201"/>
      <c r="T672" s="201"/>
      <c r="U672" s="201"/>
      <c r="V672" s="201"/>
      <c r="W672" s="201"/>
      <c r="X672" s="201"/>
      <c r="Y672" s="201"/>
      <c r="Z672" s="201"/>
    </row>
    <row r="673" ht="15.75" customHeight="1" spans="1:26" x14ac:dyDescent="0.25">
      <c r="A673" s="201"/>
      <c r="B673" s="201"/>
      <c r="C673" s="684"/>
      <c r="D673" s="203"/>
      <c r="E673" s="203"/>
      <c r="F673" s="203"/>
      <c r="G673" s="203"/>
      <c r="H673" s="203"/>
      <c r="I673" s="203"/>
      <c r="J673" s="203"/>
      <c r="K673" s="203"/>
      <c r="L673" s="203"/>
      <c r="M673" s="203"/>
      <c r="N673" s="203"/>
      <c r="O673" s="201"/>
      <c r="P673" s="201"/>
      <c r="Q673" s="201"/>
      <c r="R673" s="201"/>
      <c r="S673" s="201"/>
      <c r="T673" s="201"/>
      <c r="U673" s="201"/>
      <c r="V673" s="201"/>
      <c r="W673" s="201"/>
      <c r="X673" s="201"/>
      <c r="Y673" s="201"/>
      <c r="Z673" s="201"/>
    </row>
    <row r="674" ht="15.75" customHeight="1" spans="1:26" x14ac:dyDescent="0.25">
      <c r="A674" s="201"/>
      <c r="B674" s="201"/>
      <c r="C674" s="684"/>
      <c r="D674" s="203"/>
      <c r="E674" s="203"/>
      <c r="F674" s="203"/>
      <c r="G674" s="203"/>
      <c r="H674" s="203"/>
      <c r="I674" s="203"/>
      <c r="J674" s="203"/>
      <c r="K674" s="203"/>
      <c r="L674" s="203"/>
      <c r="M674" s="203"/>
      <c r="N674" s="203"/>
      <c r="O674" s="201"/>
      <c r="P674" s="201"/>
      <c r="Q674" s="201"/>
      <c r="R674" s="201"/>
      <c r="S674" s="201"/>
      <c r="T674" s="201"/>
      <c r="U674" s="201"/>
      <c r="V674" s="201"/>
      <c r="W674" s="201"/>
      <c r="X674" s="201"/>
      <c r="Y674" s="201"/>
      <c r="Z674" s="201"/>
    </row>
    <row r="675" ht="15.75" customHeight="1" spans="1:26" x14ac:dyDescent="0.25">
      <c r="A675" s="201"/>
      <c r="B675" s="201"/>
      <c r="C675" s="684"/>
      <c r="D675" s="203"/>
      <c r="E675" s="203"/>
      <c r="F675" s="203"/>
      <c r="G675" s="203"/>
      <c r="H675" s="203"/>
      <c r="I675" s="203"/>
      <c r="J675" s="203"/>
      <c r="K675" s="203"/>
      <c r="L675" s="203"/>
      <c r="M675" s="203"/>
      <c r="N675" s="203"/>
      <c r="O675" s="201"/>
      <c r="P675" s="201"/>
      <c r="Q675" s="201"/>
      <c r="R675" s="201"/>
      <c r="S675" s="201"/>
      <c r="T675" s="201"/>
      <c r="U675" s="201"/>
      <c r="V675" s="201"/>
      <c r="W675" s="201"/>
      <c r="X675" s="201"/>
      <c r="Y675" s="201"/>
      <c r="Z675" s="201"/>
    </row>
    <row r="676" ht="15.75" customHeight="1" spans="1:26" x14ac:dyDescent="0.25">
      <c r="A676" s="201"/>
      <c r="B676" s="201"/>
      <c r="C676" s="684"/>
      <c r="D676" s="203"/>
      <c r="E676" s="203"/>
      <c r="F676" s="203"/>
      <c r="G676" s="203"/>
      <c r="H676" s="203"/>
      <c r="I676" s="203"/>
      <c r="J676" s="203"/>
      <c r="K676" s="203"/>
      <c r="L676" s="203"/>
      <c r="M676" s="203"/>
      <c r="N676" s="203"/>
      <c r="O676" s="201"/>
      <c r="P676" s="201"/>
      <c r="Q676" s="201"/>
      <c r="R676" s="201"/>
      <c r="S676" s="201"/>
      <c r="T676" s="201"/>
      <c r="U676" s="201"/>
      <c r="V676" s="201"/>
      <c r="W676" s="201"/>
      <c r="X676" s="201"/>
      <c r="Y676" s="201"/>
      <c r="Z676" s="201"/>
    </row>
    <row r="677" ht="15.75" customHeight="1" spans="1:26" x14ac:dyDescent="0.25">
      <c r="A677" s="201"/>
      <c r="B677" s="201"/>
      <c r="C677" s="684"/>
      <c r="D677" s="203"/>
      <c r="E677" s="203"/>
      <c r="F677" s="203"/>
      <c r="G677" s="203"/>
      <c r="H677" s="203"/>
      <c r="I677" s="203"/>
      <c r="J677" s="203"/>
      <c r="K677" s="203"/>
      <c r="L677" s="203"/>
      <c r="M677" s="203"/>
      <c r="N677" s="203"/>
      <c r="O677" s="201"/>
      <c r="P677" s="201"/>
      <c r="Q677" s="201"/>
      <c r="R677" s="201"/>
      <c r="S677" s="201"/>
      <c r="T677" s="201"/>
      <c r="U677" s="201"/>
      <c r="V677" s="201"/>
      <c r="W677" s="201"/>
      <c r="X677" s="201"/>
      <c r="Y677" s="201"/>
      <c r="Z677" s="201"/>
    </row>
    <row r="678" ht="15.75" customHeight="1" spans="1:26" x14ac:dyDescent="0.25">
      <c r="A678" s="201"/>
      <c r="B678" s="201"/>
      <c r="C678" s="684"/>
      <c r="D678" s="203"/>
      <c r="E678" s="203"/>
      <c r="F678" s="203"/>
      <c r="G678" s="203"/>
      <c r="H678" s="203"/>
      <c r="I678" s="203"/>
      <c r="J678" s="203"/>
      <c r="K678" s="203"/>
      <c r="L678" s="203"/>
      <c r="M678" s="203"/>
      <c r="N678" s="203"/>
      <c r="O678" s="201"/>
      <c r="P678" s="201"/>
      <c r="Q678" s="201"/>
      <c r="R678" s="201"/>
      <c r="S678" s="201"/>
      <c r="T678" s="201"/>
      <c r="U678" s="201"/>
      <c r="V678" s="201"/>
      <c r="W678" s="201"/>
      <c r="X678" s="201"/>
      <c r="Y678" s="201"/>
      <c r="Z678" s="201"/>
    </row>
    <row r="679" ht="15.75" customHeight="1" spans="1:26" x14ac:dyDescent="0.25">
      <c r="A679" s="201"/>
      <c r="B679" s="201"/>
      <c r="C679" s="684"/>
      <c r="D679" s="203"/>
      <c r="E679" s="203"/>
      <c r="F679" s="203"/>
      <c r="G679" s="203"/>
      <c r="H679" s="203"/>
      <c r="I679" s="203"/>
      <c r="J679" s="203"/>
      <c r="K679" s="203"/>
      <c r="L679" s="203"/>
      <c r="M679" s="203"/>
      <c r="N679" s="203"/>
      <c r="O679" s="201"/>
      <c r="P679" s="201"/>
      <c r="Q679" s="201"/>
      <c r="R679" s="201"/>
      <c r="S679" s="201"/>
      <c r="T679" s="201"/>
      <c r="U679" s="201"/>
      <c r="V679" s="201"/>
      <c r="W679" s="201"/>
      <c r="X679" s="201"/>
      <c r="Y679" s="201"/>
      <c r="Z679" s="201"/>
    </row>
    <row r="680" ht="15.75" customHeight="1" spans="1:26" x14ac:dyDescent="0.25">
      <c r="A680" s="201"/>
      <c r="B680" s="201"/>
      <c r="C680" s="684"/>
      <c r="D680" s="203"/>
      <c r="E680" s="203"/>
      <c r="F680" s="203"/>
      <c r="G680" s="203"/>
      <c r="H680" s="203"/>
      <c r="I680" s="203"/>
      <c r="J680" s="203"/>
      <c r="K680" s="203"/>
      <c r="L680" s="203"/>
      <c r="M680" s="203"/>
      <c r="N680" s="203"/>
      <c r="O680" s="201"/>
      <c r="P680" s="201"/>
      <c r="Q680" s="201"/>
      <c r="R680" s="201"/>
      <c r="S680" s="201"/>
      <c r="T680" s="201"/>
      <c r="U680" s="201"/>
      <c r="V680" s="201"/>
      <c r="W680" s="201"/>
      <c r="X680" s="201"/>
      <c r="Y680" s="201"/>
      <c r="Z680" s="201"/>
    </row>
    <row r="681" ht="15.75" customHeight="1" spans="1:26" x14ac:dyDescent="0.25">
      <c r="A681" s="201"/>
      <c r="B681" s="201"/>
      <c r="C681" s="684"/>
      <c r="D681" s="203"/>
      <c r="E681" s="203"/>
      <c r="F681" s="203"/>
      <c r="G681" s="203"/>
      <c r="H681" s="203"/>
      <c r="I681" s="203"/>
      <c r="J681" s="203"/>
      <c r="K681" s="203"/>
      <c r="L681" s="203"/>
      <c r="M681" s="203"/>
      <c r="N681" s="203"/>
      <c r="O681" s="201"/>
      <c r="P681" s="201"/>
      <c r="Q681" s="201"/>
      <c r="R681" s="201"/>
      <c r="S681" s="201"/>
      <c r="T681" s="201"/>
      <c r="U681" s="201"/>
      <c r="V681" s="201"/>
      <c r="W681" s="201"/>
      <c r="X681" s="201"/>
      <c r="Y681" s="201"/>
      <c r="Z681" s="201"/>
    </row>
    <row r="682" ht="15.75" customHeight="1" spans="1:26" x14ac:dyDescent="0.25">
      <c r="A682" s="201"/>
      <c r="B682" s="201"/>
      <c r="C682" s="684"/>
      <c r="D682" s="203"/>
      <c r="E682" s="203"/>
      <c r="F682" s="203"/>
      <c r="G682" s="203"/>
      <c r="H682" s="203"/>
      <c r="I682" s="203"/>
      <c r="J682" s="203"/>
      <c r="K682" s="203"/>
      <c r="L682" s="203"/>
      <c r="M682" s="203"/>
      <c r="N682" s="203"/>
      <c r="O682" s="201"/>
      <c r="P682" s="201"/>
      <c r="Q682" s="201"/>
      <c r="R682" s="201"/>
      <c r="S682" s="201"/>
      <c r="T682" s="201"/>
      <c r="U682" s="201"/>
      <c r="V682" s="201"/>
      <c r="W682" s="201"/>
      <c r="X682" s="201"/>
      <c r="Y682" s="201"/>
      <c r="Z682" s="201"/>
    </row>
    <row r="683" ht="15.75" customHeight="1" spans="1:26" x14ac:dyDescent="0.25">
      <c r="A683" s="201"/>
      <c r="B683" s="201"/>
      <c r="C683" s="684"/>
      <c r="D683" s="203"/>
      <c r="E683" s="203"/>
      <c r="F683" s="203"/>
      <c r="G683" s="203"/>
      <c r="H683" s="203"/>
      <c r="I683" s="203"/>
      <c r="J683" s="203"/>
      <c r="K683" s="203"/>
      <c r="L683" s="203"/>
      <c r="M683" s="203"/>
      <c r="N683" s="203"/>
      <c r="O683" s="201"/>
      <c r="P683" s="201"/>
      <c r="Q683" s="201"/>
      <c r="R683" s="201"/>
      <c r="S683" s="201"/>
      <c r="T683" s="201"/>
      <c r="U683" s="201"/>
      <c r="V683" s="201"/>
      <c r="W683" s="201"/>
      <c r="X683" s="201"/>
      <c r="Y683" s="201"/>
      <c r="Z683" s="201"/>
    </row>
    <row r="684" ht="15.75" customHeight="1" spans="1:26" x14ac:dyDescent="0.25">
      <c r="A684" s="201"/>
      <c r="B684" s="201"/>
      <c r="C684" s="684"/>
      <c r="D684" s="203"/>
      <c r="E684" s="203"/>
      <c r="F684" s="203"/>
      <c r="G684" s="203"/>
      <c r="H684" s="203"/>
      <c r="I684" s="203"/>
      <c r="J684" s="203"/>
      <c r="K684" s="203"/>
      <c r="L684" s="203"/>
      <c r="M684" s="203"/>
      <c r="N684" s="203"/>
      <c r="O684" s="201"/>
      <c r="P684" s="201"/>
      <c r="Q684" s="201"/>
      <c r="R684" s="201"/>
      <c r="S684" s="201"/>
      <c r="T684" s="201"/>
      <c r="U684" s="201"/>
      <c r="V684" s="201"/>
      <c r="W684" s="201"/>
      <c r="X684" s="201"/>
      <c r="Y684" s="201"/>
      <c r="Z684" s="201"/>
    </row>
    <row r="685" ht="15.75" customHeight="1" spans="1:26" x14ac:dyDescent="0.25">
      <c r="A685" s="201"/>
      <c r="B685" s="201"/>
      <c r="C685" s="684"/>
      <c r="D685" s="203"/>
      <c r="E685" s="203"/>
      <c r="F685" s="203"/>
      <c r="G685" s="203"/>
      <c r="H685" s="203"/>
      <c r="I685" s="203"/>
      <c r="J685" s="203"/>
      <c r="K685" s="203"/>
      <c r="L685" s="203"/>
      <c r="M685" s="203"/>
      <c r="N685" s="203"/>
      <c r="O685" s="201"/>
      <c r="P685" s="201"/>
      <c r="Q685" s="201"/>
      <c r="R685" s="201"/>
      <c r="S685" s="201"/>
      <c r="T685" s="201"/>
      <c r="U685" s="201"/>
      <c r="V685" s="201"/>
      <c r="W685" s="201"/>
      <c r="X685" s="201"/>
      <c r="Y685" s="201"/>
      <c r="Z685" s="201"/>
    </row>
    <row r="686" ht="15.75" customHeight="1" spans="1:26" x14ac:dyDescent="0.25">
      <c r="A686" s="201"/>
      <c r="B686" s="201"/>
      <c r="C686" s="684"/>
      <c r="D686" s="203"/>
      <c r="E686" s="203"/>
      <c r="F686" s="203"/>
      <c r="G686" s="203"/>
      <c r="H686" s="203"/>
      <c r="I686" s="203"/>
      <c r="J686" s="203"/>
      <c r="K686" s="203"/>
      <c r="L686" s="203"/>
      <c r="M686" s="203"/>
      <c r="N686" s="203"/>
      <c r="O686" s="201"/>
      <c r="P686" s="201"/>
      <c r="Q686" s="201"/>
      <c r="R686" s="201"/>
      <c r="S686" s="201"/>
      <c r="T686" s="201"/>
      <c r="U686" s="201"/>
      <c r="V686" s="201"/>
      <c r="W686" s="201"/>
      <c r="X686" s="201"/>
      <c r="Y686" s="201"/>
      <c r="Z686" s="201"/>
    </row>
    <row r="687" ht="15.75" customHeight="1" spans="1:26" x14ac:dyDescent="0.25">
      <c r="A687" s="201"/>
      <c r="B687" s="201"/>
      <c r="C687" s="684"/>
      <c r="D687" s="203"/>
      <c r="E687" s="203"/>
      <c r="F687" s="203"/>
      <c r="G687" s="203"/>
      <c r="H687" s="203"/>
      <c r="I687" s="203"/>
      <c r="J687" s="203"/>
      <c r="K687" s="203"/>
      <c r="L687" s="203"/>
      <c r="M687" s="203"/>
      <c r="N687" s="203"/>
      <c r="O687" s="201"/>
      <c r="P687" s="201"/>
      <c r="Q687" s="201"/>
      <c r="R687" s="201"/>
      <c r="S687" s="201"/>
      <c r="T687" s="201"/>
      <c r="U687" s="201"/>
      <c r="V687" s="201"/>
      <c r="W687" s="201"/>
      <c r="X687" s="201"/>
      <c r="Y687" s="201"/>
      <c r="Z687" s="201"/>
    </row>
    <row r="688" ht="15.75" customHeight="1" spans="1:26" x14ac:dyDescent="0.25">
      <c r="A688" s="201"/>
      <c r="B688" s="201"/>
      <c r="C688" s="684"/>
      <c r="D688" s="203"/>
      <c r="E688" s="203"/>
      <c r="F688" s="203"/>
      <c r="G688" s="203"/>
      <c r="H688" s="203"/>
      <c r="I688" s="203"/>
      <c r="J688" s="203"/>
      <c r="K688" s="203"/>
      <c r="L688" s="203"/>
      <c r="M688" s="203"/>
      <c r="N688" s="203"/>
      <c r="O688" s="201"/>
      <c r="P688" s="201"/>
      <c r="Q688" s="201"/>
      <c r="R688" s="201"/>
      <c r="S688" s="201"/>
      <c r="T688" s="201"/>
      <c r="U688" s="201"/>
      <c r="V688" s="201"/>
      <c r="W688" s="201"/>
      <c r="X688" s="201"/>
      <c r="Y688" s="201"/>
      <c r="Z688" s="201"/>
    </row>
    <row r="689" ht="15.75" customHeight="1" spans="1:26" x14ac:dyDescent="0.25">
      <c r="A689" s="201"/>
      <c r="B689" s="201"/>
      <c r="C689" s="684"/>
      <c r="D689" s="203"/>
      <c r="E689" s="203"/>
      <c r="F689" s="203"/>
      <c r="G689" s="203"/>
      <c r="H689" s="203"/>
      <c r="I689" s="203"/>
      <c r="J689" s="203"/>
      <c r="K689" s="203"/>
      <c r="L689" s="203"/>
      <c r="M689" s="203"/>
      <c r="N689" s="203"/>
      <c r="O689" s="201"/>
      <c r="P689" s="201"/>
      <c r="Q689" s="201"/>
      <c r="R689" s="201"/>
      <c r="S689" s="201"/>
      <c r="T689" s="201"/>
      <c r="U689" s="201"/>
      <c r="V689" s="201"/>
      <c r="W689" s="201"/>
      <c r="X689" s="201"/>
      <c r="Y689" s="201"/>
      <c r="Z689" s="201"/>
    </row>
    <row r="690" ht="15.75" customHeight="1" spans="1:26" x14ac:dyDescent="0.25">
      <c r="A690" s="201"/>
      <c r="B690" s="201"/>
      <c r="C690" s="684"/>
      <c r="D690" s="203"/>
      <c r="E690" s="203"/>
      <c r="F690" s="203"/>
      <c r="G690" s="203"/>
      <c r="H690" s="203"/>
      <c r="I690" s="203"/>
      <c r="J690" s="203"/>
      <c r="K690" s="203"/>
      <c r="L690" s="203"/>
      <c r="M690" s="203"/>
      <c r="N690" s="203"/>
      <c r="O690" s="201"/>
      <c r="P690" s="201"/>
      <c r="Q690" s="201"/>
      <c r="R690" s="201"/>
      <c r="S690" s="201"/>
      <c r="T690" s="201"/>
      <c r="U690" s="201"/>
      <c r="V690" s="201"/>
      <c r="W690" s="201"/>
      <c r="X690" s="201"/>
      <c r="Y690" s="201"/>
      <c r="Z690" s="201"/>
    </row>
    <row r="691" ht="15.75" customHeight="1" spans="1:26" x14ac:dyDescent="0.25">
      <c r="A691" s="201"/>
      <c r="B691" s="201"/>
      <c r="C691" s="684"/>
      <c r="D691" s="203"/>
      <c r="E691" s="203"/>
      <c r="F691" s="203"/>
      <c r="G691" s="203"/>
      <c r="H691" s="203"/>
      <c r="I691" s="203"/>
      <c r="J691" s="203"/>
      <c r="K691" s="203"/>
      <c r="L691" s="203"/>
      <c r="M691" s="203"/>
      <c r="N691" s="203"/>
      <c r="O691" s="201"/>
      <c r="P691" s="201"/>
      <c r="Q691" s="201"/>
      <c r="R691" s="201"/>
      <c r="S691" s="201"/>
      <c r="T691" s="201"/>
      <c r="U691" s="201"/>
      <c r="V691" s="201"/>
      <c r="W691" s="201"/>
      <c r="X691" s="201"/>
      <c r="Y691" s="201"/>
      <c r="Z691" s="201"/>
    </row>
    <row r="692" ht="15.75" customHeight="1" spans="1:26" x14ac:dyDescent="0.25">
      <c r="A692" s="201"/>
      <c r="B692" s="201"/>
      <c r="C692" s="684"/>
      <c r="D692" s="203"/>
      <c r="E692" s="203"/>
      <c r="F692" s="203"/>
      <c r="G692" s="203"/>
      <c r="H692" s="203"/>
      <c r="I692" s="203"/>
      <c r="J692" s="203"/>
      <c r="K692" s="203"/>
      <c r="L692" s="203"/>
      <c r="M692" s="203"/>
      <c r="N692" s="203"/>
      <c r="O692" s="201"/>
      <c r="P692" s="201"/>
      <c r="Q692" s="201"/>
      <c r="R692" s="201"/>
      <c r="S692" s="201"/>
      <c r="T692" s="201"/>
      <c r="U692" s="201"/>
      <c r="V692" s="201"/>
      <c r="W692" s="201"/>
      <c r="X692" s="201"/>
      <c r="Y692" s="201"/>
      <c r="Z692" s="201"/>
    </row>
    <row r="693" ht="15.75" customHeight="1" spans="1:26" x14ac:dyDescent="0.25">
      <c r="A693" s="201"/>
      <c r="B693" s="201"/>
      <c r="C693" s="684"/>
      <c r="D693" s="203"/>
      <c r="E693" s="203"/>
      <c r="F693" s="203"/>
      <c r="G693" s="203"/>
      <c r="H693" s="203"/>
      <c r="I693" s="203"/>
      <c r="J693" s="203"/>
      <c r="K693" s="203"/>
      <c r="L693" s="203"/>
      <c r="M693" s="203"/>
      <c r="N693" s="203"/>
      <c r="O693" s="201"/>
      <c r="P693" s="201"/>
      <c r="Q693" s="201"/>
      <c r="R693" s="201"/>
      <c r="S693" s="201"/>
      <c r="T693" s="201"/>
      <c r="U693" s="201"/>
      <c r="V693" s="201"/>
      <c r="W693" s="201"/>
      <c r="X693" s="201"/>
      <c r="Y693" s="201"/>
      <c r="Z693" s="201"/>
    </row>
    <row r="694" ht="15.75" customHeight="1" spans="1:26" x14ac:dyDescent="0.25">
      <c r="A694" s="201"/>
      <c r="B694" s="201"/>
      <c r="C694" s="684"/>
      <c r="D694" s="203"/>
      <c r="E694" s="203"/>
      <c r="F694" s="203"/>
      <c r="G694" s="203"/>
      <c r="H694" s="203"/>
      <c r="I694" s="203"/>
      <c r="J694" s="203"/>
      <c r="K694" s="203"/>
      <c r="L694" s="203"/>
      <c r="M694" s="203"/>
      <c r="N694" s="203"/>
      <c r="O694" s="201"/>
      <c r="P694" s="201"/>
      <c r="Q694" s="201"/>
      <c r="R694" s="201"/>
      <c r="S694" s="201"/>
      <c r="T694" s="201"/>
      <c r="U694" s="201"/>
      <c r="V694" s="201"/>
      <c r="W694" s="201"/>
      <c r="X694" s="201"/>
      <c r="Y694" s="201"/>
      <c r="Z694" s="201"/>
    </row>
    <row r="695" ht="15.75" customHeight="1" spans="1:26" x14ac:dyDescent="0.25">
      <c r="A695" s="201"/>
      <c r="B695" s="201"/>
      <c r="C695" s="684"/>
      <c r="D695" s="203"/>
      <c r="E695" s="203"/>
      <c r="F695" s="203"/>
      <c r="G695" s="203"/>
      <c r="H695" s="203"/>
      <c r="I695" s="203"/>
      <c r="J695" s="203"/>
      <c r="K695" s="203"/>
      <c r="L695" s="203"/>
      <c r="M695" s="203"/>
      <c r="N695" s="203"/>
      <c r="O695" s="201"/>
      <c r="P695" s="201"/>
      <c r="Q695" s="201"/>
      <c r="R695" s="201"/>
      <c r="S695" s="201"/>
      <c r="T695" s="201"/>
      <c r="U695" s="201"/>
      <c r="V695" s="201"/>
      <c r="W695" s="201"/>
      <c r="X695" s="201"/>
      <c r="Y695" s="201"/>
      <c r="Z695" s="201"/>
    </row>
    <row r="696" ht="15.75" customHeight="1" spans="1:26" x14ac:dyDescent="0.25">
      <c r="A696" s="201"/>
      <c r="B696" s="201"/>
      <c r="C696" s="684"/>
      <c r="D696" s="203"/>
      <c r="E696" s="203"/>
      <c r="F696" s="203"/>
      <c r="G696" s="203"/>
      <c r="H696" s="203"/>
      <c r="I696" s="203"/>
      <c r="J696" s="203"/>
      <c r="K696" s="203"/>
      <c r="L696" s="203"/>
      <c r="M696" s="203"/>
      <c r="N696" s="203"/>
      <c r="O696" s="201"/>
      <c r="P696" s="201"/>
      <c r="Q696" s="201"/>
      <c r="R696" s="201"/>
      <c r="S696" s="201"/>
      <c r="T696" s="201"/>
      <c r="U696" s="201"/>
      <c r="V696" s="201"/>
      <c r="W696" s="201"/>
      <c r="X696" s="201"/>
      <c r="Y696" s="201"/>
      <c r="Z696" s="201"/>
    </row>
    <row r="697" ht="15.75" customHeight="1" spans="1:26" x14ac:dyDescent="0.25">
      <c r="A697" s="201"/>
      <c r="B697" s="201"/>
      <c r="C697" s="684"/>
      <c r="D697" s="203"/>
      <c r="E697" s="203"/>
      <c r="F697" s="203"/>
      <c r="G697" s="203"/>
      <c r="H697" s="203"/>
      <c r="I697" s="203"/>
      <c r="J697" s="203"/>
      <c r="K697" s="203"/>
      <c r="L697" s="203"/>
      <c r="M697" s="203"/>
      <c r="N697" s="203"/>
      <c r="O697" s="201"/>
      <c r="P697" s="201"/>
      <c r="Q697" s="201"/>
      <c r="R697" s="201"/>
      <c r="S697" s="201"/>
      <c r="T697" s="201"/>
      <c r="U697" s="201"/>
      <c r="V697" s="201"/>
      <c r="W697" s="201"/>
      <c r="X697" s="201"/>
      <c r="Y697" s="201"/>
      <c r="Z697" s="201"/>
    </row>
    <row r="698" ht="15.75" customHeight="1" spans="1:26" x14ac:dyDescent="0.25">
      <c r="A698" s="201"/>
      <c r="B698" s="201"/>
      <c r="C698" s="684"/>
      <c r="D698" s="203"/>
      <c r="E698" s="203"/>
      <c r="F698" s="203"/>
      <c r="G698" s="203"/>
      <c r="H698" s="203"/>
      <c r="I698" s="203"/>
      <c r="J698" s="203"/>
      <c r="K698" s="203"/>
      <c r="L698" s="203"/>
      <c r="M698" s="203"/>
      <c r="N698" s="203"/>
      <c r="O698" s="201"/>
      <c r="P698" s="201"/>
      <c r="Q698" s="201"/>
      <c r="R698" s="201"/>
      <c r="S698" s="201"/>
      <c r="T698" s="201"/>
      <c r="U698" s="201"/>
      <c r="V698" s="201"/>
      <c r="W698" s="201"/>
      <c r="X698" s="201"/>
      <c r="Y698" s="201"/>
      <c r="Z698" s="201"/>
    </row>
    <row r="699" ht="15.75" customHeight="1" spans="1:26" x14ac:dyDescent="0.25">
      <c r="A699" s="201"/>
      <c r="B699" s="201"/>
      <c r="C699" s="684"/>
      <c r="D699" s="203"/>
      <c r="E699" s="203"/>
      <c r="F699" s="203"/>
      <c r="G699" s="203"/>
      <c r="H699" s="203"/>
      <c r="I699" s="203"/>
      <c r="J699" s="203"/>
      <c r="K699" s="203"/>
      <c r="L699" s="203"/>
      <c r="M699" s="203"/>
      <c r="N699" s="203"/>
      <c r="O699" s="201"/>
      <c r="P699" s="201"/>
      <c r="Q699" s="201"/>
      <c r="R699" s="201"/>
      <c r="S699" s="201"/>
      <c r="T699" s="201"/>
      <c r="U699" s="201"/>
      <c r="V699" s="201"/>
      <c r="W699" s="201"/>
      <c r="X699" s="201"/>
      <c r="Y699" s="201"/>
      <c r="Z699" s="201"/>
    </row>
    <row r="700" ht="15.75" customHeight="1" spans="1:26" x14ac:dyDescent="0.25">
      <c r="A700" s="201"/>
      <c r="B700" s="201"/>
      <c r="C700" s="684"/>
      <c r="D700" s="203"/>
      <c r="E700" s="203"/>
      <c r="F700" s="203"/>
      <c r="G700" s="203"/>
      <c r="H700" s="203"/>
      <c r="I700" s="203"/>
      <c r="J700" s="203"/>
      <c r="K700" s="203"/>
      <c r="L700" s="203"/>
      <c r="M700" s="203"/>
      <c r="N700" s="203"/>
      <c r="O700" s="201"/>
      <c r="P700" s="201"/>
      <c r="Q700" s="201"/>
      <c r="R700" s="201"/>
      <c r="S700" s="201"/>
      <c r="T700" s="201"/>
      <c r="U700" s="201"/>
      <c r="V700" s="201"/>
      <c r="W700" s="201"/>
      <c r="X700" s="201"/>
      <c r="Y700" s="201"/>
      <c r="Z700" s="201"/>
    </row>
    <row r="701" ht="15.75" customHeight="1" spans="1:26" x14ac:dyDescent="0.25">
      <c r="A701" s="201"/>
      <c r="B701" s="201"/>
      <c r="C701" s="684"/>
      <c r="D701" s="203"/>
      <c r="E701" s="203"/>
      <c r="F701" s="203"/>
      <c r="G701" s="203"/>
      <c r="H701" s="203"/>
      <c r="I701" s="203"/>
      <c r="J701" s="203"/>
      <c r="K701" s="203"/>
      <c r="L701" s="203"/>
      <c r="M701" s="203"/>
      <c r="N701" s="203"/>
      <c r="O701" s="201"/>
      <c r="P701" s="201"/>
      <c r="Q701" s="201"/>
      <c r="R701" s="201"/>
      <c r="S701" s="201"/>
      <c r="T701" s="201"/>
      <c r="U701" s="201"/>
      <c r="V701" s="201"/>
      <c r="W701" s="201"/>
      <c r="X701" s="201"/>
      <c r="Y701" s="201"/>
      <c r="Z701" s="201"/>
    </row>
    <row r="702" ht="15.75" customHeight="1" spans="1:26" x14ac:dyDescent="0.25">
      <c r="A702" s="201"/>
      <c r="B702" s="201"/>
      <c r="C702" s="684"/>
      <c r="D702" s="203"/>
      <c r="E702" s="203"/>
      <c r="F702" s="203"/>
      <c r="G702" s="203"/>
      <c r="H702" s="203"/>
      <c r="I702" s="203"/>
      <c r="J702" s="203"/>
      <c r="K702" s="203"/>
      <c r="L702" s="203"/>
      <c r="M702" s="203"/>
      <c r="N702" s="203"/>
      <c r="O702" s="201"/>
      <c r="P702" s="201"/>
      <c r="Q702" s="201"/>
      <c r="R702" s="201"/>
      <c r="S702" s="201"/>
      <c r="T702" s="201"/>
      <c r="U702" s="201"/>
      <c r="V702" s="201"/>
      <c r="W702" s="201"/>
      <c r="X702" s="201"/>
      <c r="Y702" s="201"/>
      <c r="Z702" s="201"/>
    </row>
    <row r="703" ht="15.75" customHeight="1" spans="1:26" x14ac:dyDescent="0.25">
      <c r="A703" s="201"/>
      <c r="B703" s="201"/>
      <c r="C703" s="684"/>
      <c r="D703" s="203"/>
      <c r="E703" s="203"/>
      <c r="F703" s="203"/>
      <c r="G703" s="203"/>
      <c r="H703" s="203"/>
      <c r="I703" s="203"/>
      <c r="J703" s="203"/>
      <c r="K703" s="203"/>
      <c r="L703" s="203"/>
      <c r="M703" s="203"/>
      <c r="N703" s="203"/>
      <c r="O703" s="201"/>
      <c r="P703" s="201"/>
      <c r="Q703" s="201"/>
      <c r="R703" s="201"/>
      <c r="S703" s="201"/>
      <c r="T703" s="201"/>
      <c r="U703" s="201"/>
      <c r="V703" s="201"/>
      <c r="W703" s="201"/>
      <c r="X703" s="201"/>
      <c r="Y703" s="201"/>
      <c r="Z703" s="201"/>
    </row>
    <row r="704" ht="15.75" customHeight="1" spans="1:26" x14ac:dyDescent="0.25">
      <c r="A704" s="201"/>
      <c r="B704" s="201"/>
      <c r="C704" s="684"/>
      <c r="D704" s="203"/>
      <c r="E704" s="203"/>
      <c r="F704" s="203"/>
      <c r="G704" s="203"/>
      <c r="H704" s="203"/>
      <c r="I704" s="203"/>
      <c r="J704" s="203"/>
      <c r="K704" s="203"/>
      <c r="L704" s="203"/>
      <c r="M704" s="203"/>
      <c r="N704" s="203"/>
      <c r="O704" s="201"/>
      <c r="P704" s="201"/>
      <c r="Q704" s="201"/>
      <c r="R704" s="201"/>
      <c r="S704" s="201"/>
      <c r="T704" s="201"/>
      <c r="U704" s="201"/>
      <c r="V704" s="201"/>
      <c r="W704" s="201"/>
      <c r="X704" s="201"/>
      <c r="Y704" s="201"/>
      <c r="Z704" s="201"/>
    </row>
    <row r="705" ht="15.75" customHeight="1" spans="1:26" x14ac:dyDescent="0.25">
      <c r="A705" s="201"/>
      <c r="B705" s="201"/>
      <c r="C705" s="684"/>
      <c r="D705" s="203"/>
      <c r="E705" s="203"/>
      <c r="F705" s="203"/>
      <c r="G705" s="203"/>
      <c r="H705" s="203"/>
      <c r="I705" s="203"/>
      <c r="J705" s="203"/>
      <c r="K705" s="203"/>
      <c r="L705" s="203"/>
      <c r="M705" s="203"/>
      <c r="N705" s="203"/>
      <c r="O705" s="201"/>
      <c r="P705" s="201"/>
      <c r="Q705" s="201"/>
      <c r="R705" s="201"/>
      <c r="S705" s="201"/>
      <c r="T705" s="201"/>
      <c r="U705" s="201"/>
      <c r="V705" s="201"/>
      <c r="W705" s="201"/>
      <c r="X705" s="201"/>
      <c r="Y705" s="201"/>
      <c r="Z705" s="201"/>
    </row>
    <row r="706" ht="15.75" customHeight="1" spans="1:26" x14ac:dyDescent="0.25">
      <c r="A706" s="201"/>
      <c r="B706" s="201"/>
      <c r="C706" s="684"/>
      <c r="D706" s="203"/>
      <c r="E706" s="203"/>
      <c r="F706" s="203"/>
      <c r="G706" s="203"/>
      <c r="H706" s="203"/>
      <c r="I706" s="203"/>
      <c r="J706" s="203"/>
      <c r="K706" s="203"/>
      <c r="L706" s="203"/>
      <c r="M706" s="203"/>
      <c r="N706" s="203"/>
      <c r="O706" s="201"/>
      <c r="P706" s="201"/>
      <c r="Q706" s="201"/>
      <c r="R706" s="201"/>
      <c r="S706" s="201"/>
      <c r="T706" s="201"/>
      <c r="U706" s="201"/>
      <c r="V706" s="201"/>
      <c r="W706" s="201"/>
      <c r="X706" s="201"/>
      <c r="Y706" s="201"/>
      <c r="Z706" s="201"/>
    </row>
    <row r="707" ht="15.75" customHeight="1" spans="1:26" x14ac:dyDescent="0.25">
      <c r="A707" s="201"/>
      <c r="B707" s="201"/>
      <c r="C707" s="684"/>
      <c r="D707" s="203"/>
      <c r="E707" s="203"/>
      <c r="F707" s="203"/>
      <c r="G707" s="203"/>
      <c r="H707" s="203"/>
      <c r="I707" s="203"/>
      <c r="J707" s="203"/>
      <c r="K707" s="203"/>
      <c r="L707" s="203"/>
      <c r="M707" s="203"/>
      <c r="N707" s="203"/>
      <c r="O707" s="201"/>
      <c r="P707" s="201"/>
      <c r="Q707" s="201"/>
      <c r="R707" s="201"/>
      <c r="S707" s="201"/>
      <c r="T707" s="201"/>
      <c r="U707" s="201"/>
      <c r="V707" s="201"/>
      <c r="W707" s="201"/>
      <c r="X707" s="201"/>
      <c r="Y707" s="201"/>
      <c r="Z707" s="201"/>
    </row>
    <row r="708" ht="15.75" customHeight="1" spans="1:26" x14ac:dyDescent="0.25">
      <c r="A708" s="201"/>
      <c r="B708" s="201"/>
      <c r="C708" s="684"/>
      <c r="D708" s="203"/>
      <c r="E708" s="203"/>
      <c r="F708" s="203"/>
      <c r="G708" s="203"/>
      <c r="H708" s="203"/>
      <c r="I708" s="203"/>
      <c r="J708" s="203"/>
      <c r="K708" s="203"/>
      <c r="L708" s="203"/>
      <c r="M708" s="203"/>
      <c r="N708" s="203"/>
      <c r="O708" s="201"/>
      <c r="P708" s="201"/>
      <c r="Q708" s="201"/>
      <c r="R708" s="201"/>
      <c r="S708" s="201"/>
      <c r="T708" s="201"/>
      <c r="U708" s="201"/>
      <c r="V708" s="201"/>
      <c r="W708" s="201"/>
      <c r="X708" s="201"/>
      <c r="Y708" s="201"/>
      <c r="Z708" s="201"/>
    </row>
    <row r="709" ht="15.75" customHeight="1" spans="1:26" x14ac:dyDescent="0.25">
      <c r="A709" s="201"/>
      <c r="B709" s="201"/>
      <c r="C709" s="684"/>
      <c r="D709" s="203"/>
      <c r="E709" s="203"/>
      <c r="F709" s="203"/>
      <c r="G709" s="203"/>
      <c r="H709" s="203"/>
      <c r="I709" s="203"/>
      <c r="J709" s="203"/>
      <c r="K709" s="203"/>
      <c r="L709" s="203"/>
      <c r="M709" s="203"/>
      <c r="N709" s="203"/>
      <c r="O709" s="201"/>
      <c r="P709" s="201"/>
      <c r="Q709" s="201"/>
      <c r="R709" s="201"/>
      <c r="S709" s="201"/>
      <c r="T709" s="201"/>
      <c r="U709" s="201"/>
      <c r="V709" s="201"/>
      <c r="W709" s="201"/>
      <c r="X709" s="201"/>
      <c r="Y709" s="201"/>
      <c r="Z709" s="201"/>
    </row>
    <row r="710" ht="15.75" customHeight="1" spans="1:26" x14ac:dyDescent="0.25">
      <c r="A710" s="201"/>
      <c r="B710" s="201"/>
      <c r="C710" s="684"/>
      <c r="D710" s="203"/>
      <c r="E710" s="203"/>
      <c r="F710" s="203"/>
      <c r="G710" s="203"/>
      <c r="H710" s="203"/>
      <c r="I710" s="203"/>
      <c r="J710" s="203"/>
      <c r="K710" s="203"/>
      <c r="L710" s="203"/>
      <c r="M710" s="203"/>
      <c r="N710" s="203"/>
      <c r="O710" s="201"/>
      <c r="P710" s="201"/>
      <c r="Q710" s="201"/>
      <c r="R710" s="201"/>
      <c r="S710" s="201"/>
      <c r="T710" s="201"/>
      <c r="U710" s="201"/>
      <c r="V710" s="201"/>
      <c r="W710" s="201"/>
      <c r="X710" s="201"/>
      <c r="Y710" s="201"/>
      <c r="Z710" s="201"/>
    </row>
    <row r="711" ht="15.75" customHeight="1" spans="1:26" x14ac:dyDescent="0.25">
      <c r="A711" s="201"/>
      <c r="B711" s="201"/>
      <c r="C711" s="684"/>
      <c r="D711" s="203"/>
      <c r="E711" s="203"/>
      <c r="F711" s="203"/>
      <c r="G711" s="203"/>
      <c r="H711" s="203"/>
      <c r="I711" s="203"/>
      <c r="J711" s="203"/>
      <c r="K711" s="203"/>
      <c r="L711" s="203"/>
      <c r="M711" s="203"/>
      <c r="N711" s="203"/>
      <c r="O711" s="201"/>
      <c r="P711" s="201"/>
      <c r="Q711" s="201"/>
      <c r="R711" s="201"/>
      <c r="S711" s="201"/>
      <c r="T711" s="201"/>
      <c r="U711" s="201"/>
      <c r="V711" s="201"/>
      <c r="W711" s="201"/>
      <c r="X711" s="201"/>
      <c r="Y711" s="201"/>
      <c r="Z711" s="201"/>
    </row>
    <row r="712" ht="15.75" customHeight="1" spans="1:26" x14ac:dyDescent="0.25">
      <c r="A712" s="201"/>
      <c r="B712" s="201"/>
      <c r="C712" s="684"/>
      <c r="D712" s="203"/>
      <c r="E712" s="203"/>
      <c r="F712" s="203"/>
      <c r="G712" s="203"/>
      <c r="H712" s="203"/>
      <c r="I712" s="203"/>
      <c r="J712" s="203"/>
      <c r="K712" s="203"/>
      <c r="L712" s="203"/>
      <c r="M712" s="203"/>
      <c r="N712" s="203"/>
      <c r="O712" s="201"/>
      <c r="P712" s="201"/>
      <c r="Q712" s="201"/>
      <c r="R712" s="201"/>
      <c r="S712" s="201"/>
      <c r="T712" s="201"/>
      <c r="U712" s="201"/>
      <c r="V712" s="201"/>
      <c r="W712" s="201"/>
      <c r="X712" s="201"/>
      <c r="Y712" s="201"/>
      <c r="Z712" s="201"/>
    </row>
    <row r="713" ht="15.75" customHeight="1" spans="1:26" x14ac:dyDescent="0.25">
      <c r="A713" s="201"/>
      <c r="B713" s="201"/>
      <c r="C713" s="684"/>
      <c r="D713" s="203"/>
      <c r="E713" s="203"/>
      <c r="F713" s="203"/>
      <c r="G713" s="203"/>
      <c r="H713" s="203"/>
      <c r="I713" s="203"/>
      <c r="J713" s="203"/>
      <c r="K713" s="203"/>
      <c r="L713" s="203"/>
      <c r="M713" s="203"/>
      <c r="N713" s="203"/>
      <c r="O713" s="201"/>
      <c r="P713" s="201"/>
      <c r="Q713" s="201"/>
      <c r="R713" s="201"/>
      <c r="S713" s="201"/>
      <c r="T713" s="201"/>
      <c r="U713" s="201"/>
      <c r="V713" s="201"/>
      <c r="W713" s="201"/>
      <c r="X713" s="201"/>
      <c r="Y713" s="201"/>
      <c r="Z713" s="201"/>
    </row>
    <row r="714" ht="15.75" customHeight="1" spans="1:26" x14ac:dyDescent="0.25">
      <c r="A714" s="201"/>
      <c r="B714" s="201"/>
      <c r="C714" s="684"/>
      <c r="D714" s="203"/>
      <c r="E714" s="203"/>
      <c r="F714" s="203"/>
      <c r="G714" s="203"/>
      <c r="H714" s="203"/>
      <c r="I714" s="203"/>
      <c r="J714" s="203"/>
      <c r="K714" s="203"/>
      <c r="L714" s="203"/>
      <c r="M714" s="203"/>
      <c r="N714" s="203"/>
      <c r="O714" s="201"/>
      <c r="P714" s="201"/>
      <c r="Q714" s="201"/>
      <c r="R714" s="201"/>
      <c r="S714" s="201"/>
      <c r="T714" s="201"/>
      <c r="U714" s="201"/>
      <c r="V714" s="201"/>
      <c r="W714" s="201"/>
      <c r="X714" s="201"/>
      <c r="Y714" s="201"/>
      <c r="Z714" s="201"/>
    </row>
    <row r="715" ht="15.75" customHeight="1" spans="1:26" x14ac:dyDescent="0.25">
      <c r="A715" s="201"/>
      <c r="B715" s="201"/>
      <c r="C715" s="684"/>
      <c r="D715" s="203"/>
      <c r="E715" s="203"/>
      <c r="F715" s="203"/>
      <c r="G715" s="203"/>
      <c r="H715" s="203"/>
      <c r="I715" s="203"/>
      <c r="J715" s="203"/>
      <c r="K715" s="203"/>
      <c r="L715" s="203"/>
      <c r="M715" s="203"/>
      <c r="N715" s="203"/>
      <c r="O715" s="201"/>
      <c r="P715" s="201"/>
      <c r="Q715" s="201"/>
      <c r="R715" s="201"/>
      <c r="S715" s="201"/>
      <c r="T715" s="201"/>
      <c r="U715" s="201"/>
      <c r="V715" s="201"/>
      <c r="W715" s="201"/>
      <c r="X715" s="201"/>
      <c r="Y715" s="201"/>
      <c r="Z715" s="201"/>
    </row>
    <row r="716" ht="15.75" customHeight="1" spans="1:26" x14ac:dyDescent="0.25">
      <c r="A716" s="201"/>
      <c r="B716" s="201"/>
      <c r="C716" s="684"/>
      <c r="D716" s="203"/>
      <c r="E716" s="203"/>
      <c r="F716" s="203"/>
      <c r="G716" s="203"/>
      <c r="H716" s="203"/>
      <c r="I716" s="203"/>
      <c r="J716" s="203"/>
      <c r="K716" s="203"/>
      <c r="L716" s="203"/>
      <c r="M716" s="203"/>
      <c r="N716" s="203"/>
      <c r="O716" s="201"/>
      <c r="P716" s="201"/>
      <c r="Q716" s="201"/>
      <c r="R716" s="201"/>
      <c r="S716" s="201"/>
      <c r="T716" s="201"/>
      <c r="U716" s="201"/>
      <c r="V716" s="201"/>
      <c r="W716" s="201"/>
      <c r="X716" s="201"/>
      <c r="Y716" s="201"/>
      <c r="Z716" s="201"/>
    </row>
    <row r="717" ht="15.75" customHeight="1" spans="1:26" x14ac:dyDescent="0.25">
      <c r="A717" s="201"/>
      <c r="B717" s="201"/>
      <c r="C717" s="684"/>
      <c r="D717" s="203"/>
      <c r="E717" s="203"/>
      <c r="F717" s="203"/>
      <c r="G717" s="203"/>
      <c r="H717" s="203"/>
      <c r="I717" s="203"/>
      <c r="J717" s="203"/>
      <c r="K717" s="203"/>
      <c r="L717" s="203"/>
      <c r="M717" s="203"/>
      <c r="N717" s="203"/>
      <c r="O717" s="201"/>
      <c r="P717" s="201"/>
      <c r="Q717" s="201"/>
      <c r="R717" s="201"/>
      <c r="S717" s="201"/>
      <c r="T717" s="201"/>
      <c r="U717" s="201"/>
      <c r="V717" s="201"/>
      <c r="W717" s="201"/>
      <c r="X717" s="201"/>
      <c r="Y717" s="201"/>
      <c r="Z717" s="201"/>
    </row>
    <row r="718" ht="15.75" customHeight="1" spans="1:26" x14ac:dyDescent="0.25">
      <c r="A718" s="201"/>
      <c r="B718" s="201"/>
      <c r="C718" s="684"/>
      <c r="D718" s="203"/>
      <c r="E718" s="203"/>
      <c r="F718" s="203"/>
      <c r="G718" s="203"/>
      <c r="H718" s="203"/>
      <c r="I718" s="203"/>
      <c r="J718" s="203"/>
      <c r="K718" s="203"/>
      <c r="L718" s="203"/>
      <c r="M718" s="203"/>
      <c r="N718" s="203"/>
      <c r="O718" s="201"/>
      <c r="P718" s="201"/>
      <c r="Q718" s="201"/>
      <c r="R718" s="201"/>
      <c r="S718" s="201"/>
      <c r="T718" s="201"/>
      <c r="U718" s="201"/>
      <c r="V718" s="201"/>
      <c r="W718" s="201"/>
      <c r="X718" s="201"/>
      <c r="Y718" s="201"/>
      <c r="Z718" s="201"/>
    </row>
    <row r="719" ht="15.75" customHeight="1" spans="1:26" x14ac:dyDescent="0.25">
      <c r="A719" s="201"/>
      <c r="B719" s="201"/>
      <c r="C719" s="684"/>
      <c r="D719" s="203"/>
      <c r="E719" s="203"/>
      <c r="F719" s="203"/>
      <c r="G719" s="203"/>
      <c r="H719" s="203"/>
      <c r="I719" s="203"/>
      <c r="J719" s="203"/>
      <c r="K719" s="203"/>
      <c r="L719" s="203"/>
      <c r="M719" s="203"/>
      <c r="N719" s="203"/>
      <c r="O719" s="201"/>
      <c r="P719" s="201"/>
      <c r="Q719" s="201"/>
      <c r="R719" s="201"/>
      <c r="S719" s="201"/>
      <c r="T719" s="201"/>
      <c r="U719" s="201"/>
      <c r="V719" s="201"/>
      <c r="W719" s="201"/>
      <c r="X719" s="201"/>
      <c r="Y719" s="201"/>
      <c r="Z719" s="201"/>
    </row>
    <row r="720" ht="15.75" customHeight="1" spans="1:26" x14ac:dyDescent="0.25">
      <c r="A720" s="201"/>
      <c r="B720" s="201"/>
      <c r="C720" s="684"/>
      <c r="D720" s="203"/>
      <c r="E720" s="203"/>
      <c r="F720" s="203"/>
      <c r="G720" s="203"/>
      <c r="H720" s="203"/>
      <c r="I720" s="203"/>
      <c r="J720" s="203"/>
      <c r="K720" s="203"/>
      <c r="L720" s="203"/>
      <c r="M720" s="203"/>
      <c r="N720" s="203"/>
      <c r="O720" s="201"/>
      <c r="P720" s="201"/>
      <c r="Q720" s="201"/>
      <c r="R720" s="201"/>
      <c r="S720" s="201"/>
      <c r="T720" s="201"/>
      <c r="U720" s="201"/>
      <c r="V720" s="201"/>
      <c r="W720" s="201"/>
      <c r="X720" s="201"/>
      <c r="Y720" s="201"/>
      <c r="Z720" s="201"/>
    </row>
    <row r="721" ht="15.75" customHeight="1" spans="1:26" x14ac:dyDescent="0.25">
      <c r="A721" s="201"/>
      <c r="B721" s="201"/>
      <c r="C721" s="684"/>
      <c r="D721" s="203"/>
      <c r="E721" s="203"/>
      <c r="F721" s="203"/>
      <c r="G721" s="203"/>
      <c r="H721" s="203"/>
      <c r="I721" s="203"/>
      <c r="J721" s="203"/>
      <c r="K721" s="203"/>
      <c r="L721" s="203"/>
      <c r="M721" s="203"/>
      <c r="N721" s="203"/>
      <c r="O721" s="201"/>
      <c r="P721" s="201"/>
      <c r="Q721" s="201"/>
      <c r="R721" s="201"/>
      <c r="S721" s="201"/>
      <c r="T721" s="201"/>
      <c r="U721" s="201"/>
      <c r="V721" s="201"/>
      <c r="W721" s="201"/>
      <c r="X721" s="201"/>
      <c r="Y721" s="201"/>
      <c r="Z721" s="201"/>
    </row>
    <row r="722" ht="15.75" customHeight="1" spans="1:26" x14ac:dyDescent="0.25">
      <c r="A722" s="201"/>
      <c r="B722" s="201"/>
      <c r="C722" s="684"/>
      <c r="D722" s="203"/>
      <c r="E722" s="203"/>
      <c r="F722" s="203"/>
      <c r="G722" s="203"/>
      <c r="H722" s="203"/>
      <c r="I722" s="203"/>
      <c r="J722" s="203"/>
      <c r="K722" s="203"/>
      <c r="L722" s="203"/>
      <c r="M722" s="203"/>
      <c r="N722" s="203"/>
      <c r="O722" s="201"/>
      <c r="P722" s="201"/>
      <c r="Q722" s="201"/>
      <c r="R722" s="201"/>
      <c r="S722" s="201"/>
      <c r="T722" s="201"/>
      <c r="U722" s="201"/>
      <c r="V722" s="201"/>
      <c r="W722" s="201"/>
      <c r="X722" s="201"/>
      <c r="Y722" s="201"/>
      <c r="Z722" s="201"/>
    </row>
    <row r="723" ht="15.75" customHeight="1" spans="1:26" x14ac:dyDescent="0.25">
      <c r="A723" s="201"/>
      <c r="B723" s="201"/>
      <c r="C723" s="684"/>
      <c r="D723" s="203"/>
      <c r="E723" s="203"/>
      <c r="F723" s="203"/>
      <c r="G723" s="203"/>
      <c r="H723" s="203"/>
      <c r="I723" s="203"/>
      <c r="J723" s="203"/>
      <c r="K723" s="203"/>
      <c r="L723" s="203"/>
      <c r="M723" s="203"/>
      <c r="N723" s="203"/>
      <c r="O723" s="201"/>
      <c r="P723" s="201"/>
      <c r="Q723" s="201"/>
      <c r="R723" s="201"/>
      <c r="S723" s="201"/>
      <c r="T723" s="201"/>
      <c r="U723" s="201"/>
      <c r="V723" s="201"/>
      <c r="W723" s="201"/>
      <c r="X723" s="201"/>
      <c r="Y723" s="201"/>
      <c r="Z723" s="201"/>
    </row>
    <row r="724" ht="15.75" customHeight="1" spans="1:26" x14ac:dyDescent="0.25">
      <c r="A724" s="201"/>
      <c r="B724" s="201"/>
      <c r="C724" s="684"/>
      <c r="D724" s="203"/>
      <c r="E724" s="203"/>
      <c r="F724" s="203"/>
      <c r="G724" s="203"/>
      <c r="H724" s="203"/>
      <c r="I724" s="203"/>
      <c r="J724" s="203"/>
      <c r="K724" s="203"/>
      <c r="L724" s="203"/>
      <c r="M724" s="203"/>
      <c r="N724" s="203"/>
      <c r="O724" s="201"/>
      <c r="P724" s="201"/>
      <c r="Q724" s="201"/>
      <c r="R724" s="201"/>
      <c r="S724" s="201"/>
      <c r="T724" s="201"/>
      <c r="U724" s="201"/>
      <c r="V724" s="201"/>
      <c r="W724" s="201"/>
      <c r="X724" s="201"/>
      <c r="Y724" s="201"/>
      <c r="Z724" s="201"/>
    </row>
    <row r="725" ht="15.75" customHeight="1" spans="1:26" x14ac:dyDescent="0.25">
      <c r="A725" s="201"/>
      <c r="B725" s="201"/>
      <c r="C725" s="684"/>
      <c r="D725" s="203"/>
      <c r="E725" s="203"/>
      <c r="F725" s="203"/>
      <c r="G725" s="203"/>
      <c r="H725" s="203"/>
      <c r="I725" s="203"/>
      <c r="J725" s="203"/>
      <c r="K725" s="203"/>
      <c r="L725" s="203"/>
      <c r="M725" s="203"/>
      <c r="N725" s="203"/>
      <c r="O725" s="201"/>
      <c r="P725" s="201"/>
      <c r="Q725" s="201"/>
      <c r="R725" s="201"/>
      <c r="S725" s="201"/>
      <c r="T725" s="201"/>
      <c r="U725" s="201"/>
      <c r="V725" s="201"/>
      <c r="W725" s="201"/>
      <c r="X725" s="201"/>
      <c r="Y725" s="201"/>
      <c r="Z725" s="201"/>
    </row>
    <row r="726" ht="15.75" customHeight="1" spans="1:26" x14ac:dyDescent="0.25">
      <c r="A726" s="201"/>
      <c r="B726" s="201"/>
      <c r="C726" s="684"/>
      <c r="D726" s="203"/>
      <c r="E726" s="203"/>
      <c r="F726" s="203"/>
      <c r="G726" s="203"/>
      <c r="H726" s="203"/>
      <c r="I726" s="203"/>
      <c r="J726" s="203"/>
      <c r="K726" s="203"/>
      <c r="L726" s="203"/>
      <c r="M726" s="203"/>
      <c r="N726" s="203"/>
      <c r="O726" s="201"/>
      <c r="P726" s="201"/>
      <c r="Q726" s="201"/>
      <c r="R726" s="201"/>
      <c r="S726" s="201"/>
      <c r="T726" s="201"/>
      <c r="U726" s="201"/>
      <c r="V726" s="201"/>
      <c r="W726" s="201"/>
      <c r="X726" s="201"/>
      <c r="Y726" s="201"/>
      <c r="Z726" s="201"/>
    </row>
    <row r="727" ht="15.75" customHeight="1" spans="1:26" x14ac:dyDescent="0.25">
      <c r="A727" s="201"/>
      <c r="B727" s="201"/>
      <c r="C727" s="684"/>
      <c r="D727" s="203"/>
      <c r="E727" s="203"/>
      <c r="F727" s="203"/>
      <c r="G727" s="203"/>
      <c r="H727" s="203"/>
      <c r="I727" s="203"/>
      <c r="J727" s="203"/>
      <c r="K727" s="203"/>
      <c r="L727" s="203"/>
      <c r="M727" s="203"/>
      <c r="N727" s="203"/>
      <c r="O727" s="201"/>
      <c r="P727" s="201"/>
      <c r="Q727" s="201"/>
      <c r="R727" s="201"/>
      <c r="S727" s="201"/>
      <c r="T727" s="201"/>
      <c r="U727" s="201"/>
      <c r="V727" s="201"/>
      <c r="W727" s="201"/>
      <c r="X727" s="201"/>
      <c r="Y727" s="201"/>
      <c r="Z727" s="201"/>
    </row>
    <row r="728" ht="15.75" customHeight="1" spans="1:26" x14ac:dyDescent="0.25">
      <c r="A728" s="201"/>
      <c r="B728" s="201"/>
      <c r="C728" s="684"/>
      <c r="D728" s="203"/>
      <c r="E728" s="203"/>
      <c r="F728" s="203"/>
      <c r="G728" s="203"/>
      <c r="H728" s="203"/>
      <c r="I728" s="203"/>
      <c r="J728" s="203"/>
      <c r="K728" s="203"/>
      <c r="L728" s="203"/>
      <c r="M728" s="203"/>
      <c r="N728" s="203"/>
      <c r="O728" s="201"/>
      <c r="P728" s="201"/>
      <c r="Q728" s="201"/>
      <c r="R728" s="201"/>
      <c r="S728" s="201"/>
      <c r="T728" s="201"/>
      <c r="U728" s="201"/>
      <c r="V728" s="201"/>
      <c r="W728" s="201"/>
      <c r="X728" s="201"/>
      <c r="Y728" s="201"/>
      <c r="Z728" s="201"/>
    </row>
    <row r="729" ht="15.75" customHeight="1" spans="1:26" x14ac:dyDescent="0.25">
      <c r="A729" s="201"/>
      <c r="B729" s="201"/>
      <c r="C729" s="684"/>
      <c r="D729" s="203"/>
      <c r="E729" s="203"/>
      <c r="F729" s="203"/>
      <c r="G729" s="203"/>
      <c r="H729" s="203"/>
      <c r="I729" s="203"/>
      <c r="J729" s="203"/>
      <c r="K729" s="203"/>
      <c r="L729" s="203"/>
      <c r="M729" s="203"/>
      <c r="N729" s="203"/>
      <c r="O729" s="201"/>
      <c r="P729" s="201"/>
      <c r="Q729" s="201"/>
      <c r="R729" s="201"/>
      <c r="S729" s="201"/>
      <c r="T729" s="201"/>
      <c r="U729" s="201"/>
      <c r="V729" s="201"/>
      <c r="W729" s="201"/>
      <c r="X729" s="201"/>
      <c r="Y729" s="201"/>
      <c r="Z729" s="201"/>
    </row>
    <row r="730" ht="15.75" customHeight="1" spans="1:26" x14ac:dyDescent="0.25">
      <c r="A730" s="201"/>
      <c r="B730" s="201"/>
      <c r="C730" s="684"/>
      <c r="D730" s="203"/>
      <c r="E730" s="203"/>
      <c r="F730" s="203"/>
      <c r="G730" s="203"/>
      <c r="H730" s="203"/>
      <c r="I730" s="203"/>
      <c r="J730" s="203"/>
      <c r="K730" s="203"/>
      <c r="L730" s="203"/>
      <c r="M730" s="203"/>
      <c r="N730" s="203"/>
      <c r="O730" s="201"/>
      <c r="P730" s="201"/>
      <c r="Q730" s="201"/>
      <c r="R730" s="201"/>
      <c r="S730" s="201"/>
      <c r="T730" s="201"/>
      <c r="U730" s="201"/>
      <c r="V730" s="201"/>
      <c r="W730" s="201"/>
      <c r="X730" s="201"/>
      <c r="Y730" s="201"/>
      <c r="Z730" s="201"/>
    </row>
    <row r="731" ht="15.75" customHeight="1" spans="1:26" x14ac:dyDescent="0.25">
      <c r="A731" s="201"/>
      <c r="B731" s="201"/>
      <c r="C731" s="684"/>
      <c r="D731" s="203"/>
      <c r="E731" s="203"/>
      <c r="F731" s="203"/>
      <c r="G731" s="203"/>
      <c r="H731" s="203"/>
      <c r="I731" s="203"/>
      <c r="J731" s="203"/>
      <c r="K731" s="203"/>
      <c r="L731" s="203"/>
      <c r="M731" s="203"/>
      <c r="N731" s="203"/>
      <c r="O731" s="201"/>
      <c r="P731" s="201"/>
      <c r="Q731" s="201"/>
      <c r="R731" s="201"/>
      <c r="S731" s="201"/>
      <c r="T731" s="201"/>
      <c r="U731" s="201"/>
      <c r="V731" s="201"/>
      <c r="W731" s="201"/>
      <c r="X731" s="201"/>
      <c r="Y731" s="201"/>
      <c r="Z731" s="201"/>
    </row>
    <row r="732" ht="15.75" customHeight="1" spans="1:26" x14ac:dyDescent="0.25">
      <c r="A732" s="201"/>
      <c r="B732" s="201"/>
      <c r="C732" s="684"/>
      <c r="D732" s="203"/>
      <c r="E732" s="203"/>
      <c r="F732" s="203"/>
      <c r="G732" s="203"/>
      <c r="H732" s="203"/>
      <c r="I732" s="203"/>
      <c r="J732" s="203"/>
      <c r="K732" s="203"/>
      <c r="L732" s="203"/>
      <c r="M732" s="203"/>
      <c r="N732" s="203"/>
      <c r="O732" s="201"/>
      <c r="P732" s="201"/>
      <c r="Q732" s="201"/>
      <c r="R732" s="201"/>
      <c r="S732" s="201"/>
      <c r="T732" s="201"/>
      <c r="U732" s="201"/>
      <c r="V732" s="201"/>
      <c r="W732" s="201"/>
      <c r="X732" s="201"/>
      <c r="Y732" s="201"/>
      <c r="Z732" s="201"/>
    </row>
    <row r="733" ht="15.75" customHeight="1" spans="1:26" x14ac:dyDescent="0.25">
      <c r="A733" s="201"/>
      <c r="B733" s="201"/>
      <c r="C733" s="684"/>
      <c r="D733" s="203"/>
      <c r="E733" s="203"/>
      <c r="F733" s="203"/>
      <c r="G733" s="203"/>
      <c r="H733" s="203"/>
      <c r="I733" s="203"/>
      <c r="J733" s="203"/>
      <c r="K733" s="203"/>
      <c r="L733" s="203"/>
      <c r="M733" s="203"/>
      <c r="N733" s="203"/>
      <c r="O733" s="201"/>
      <c r="P733" s="201"/>
      <c r="Q733" s="201"/>
      <c r="R733" s="201"/>
      <c r="S733" s="201"/>
      <c r="T733" s="201"/>
      <c r="U733" s="201"/>
      <c r="V733" s="201"/>
      <c r="W733" s="201"/>
      <c r="X733" s="201"/>
      <c r="Y733" s="201"/>
      <c r="Z733" s="201"/>
    </row>
    <row r="734" ht="15.75" customHeight="1" spans="1:26" x14ac:dyDescent="0.25">
      <c r="A734" s="201"/>
      <c r="B734" s="201"/>
      <c r="C734" s="684"/>
      <c r="D734" s="203"/>
      <c r="E734" s="203"/>
      <c r="F734" s="203"/>
      <c r="G734" s="203"/>
      <c r="H734" s="203"/>
      <c r="I734" s="203"/>
      <c r="J734" s="203"/>
      <c r="K734" s="203"/>
      <c r="L734" s="203"/>
      <c r="M734" s="203"/>
      <c r="N734" s="203"/>
      <c r="O734" s="201"/>
      <c r="P734" s="201"/>
      <c r="Q734" s="201"/>
      <c r="R734" s="201"/>
      <c r="S734" s="201"/>
      <c r="T734" s="201"/>
      <c r="U734" s="201"/>
      <c r="V734" s="201"/>
      <c r="W734" s="201"/>
      <c r="X734" s="201"/>
      <c r="Y734" s="201"/>
      <c r="Z734" s="201"/>
    </row>
    <row r="735" ht="15.75" customHeight="1" spans="1:26" x14ac:dyDescent="0.25">
      <c r="A735" s="201"/>
      <c r="B735" s="201"/>
      <c r="C735" s="684"/>
      <c r="D735" s="203"/>
      <c r="E735" s="203"/>
      <c r="F735" s="203"/>
      <c r="G735" s="203"/>
      <c r="H735" s="203"/>
      <c r="I735" s="203"/>
      <c r="J735" s="203"/>
      <c r="K735" s="203"/>
      <c r="L735" s="203"/>
      <c r="M735" s="203"/>
      <c r="N735" s="203"/>
      <c r="O735" s="201"/>
      <c r="P735" s="201"/>
      <c r="Q735" s="201"/>
      <c r="R735" s="201"/>
      <c r="S735" s="201"/>
      <c r="T735" s="201"/>
      <c r="U735" s="201"/>
      <c r="V735" s="201"/>
      <c r="W735" s="201"/>
      <c r="X735" s="201"/>
      <c r="Y735" s="201"/>
      <c r="Z735" s="201"/>
    </row>
    <row r="736" ht="15.75" customHeight="1" spans="1:26" x14ac:dyDescent="0.25">
      <c r="A736" s="201"/>
      <c r="B736" s="201"/>
      <c r="C736" s="684"/>
      <c r="D736" s="203"/>
      <c r="E736" s="203"/>
      <c r="F736" s="203"/>
      <c r="G736" s="203"/>
      <c r="H736" s="203"/>
      <c r="I736" s="203"/>
      <c r="J736" s="203"/>
      <c r="K736" s="203"/>
      <c r="L736" s="203"/>
      <c r="M736" s="203"/>
      <c r="N736" s="203"/>
      <c r="O736" s="201"/>
      <c r="P736" s="201"/>
      <c r="Q736" s="201"/>
      <c r="R736" s="201"/>
      <c r="S736" s="201"/>
      <c r="T736" s="201"/>
      <c r="U736" s="201"/>
      <c r="V736" s="201"/>
      <c r="W736" s="201"/>
      <c r="X736" s="201"/>
      <c r="Y736" s="201"/>
      <c r="Z736" s="201"/>
    </row>
    <row r="737" ht="15.75" customHeight="1" spans="1:26" x14ac:dyDescent="0.25">
      <c r="A737" s="201"/>
      <c r="B737" s="201"/>
      <c r="C737" s="684"/>
      <c r="D737" s="203"/>
      <c r="E737" s="203"/>
      <c r="F737" s="203"/>
      <c r="G737" s="203"/>
      <c r="H737" s="203"/>
      <c r="I737" s="203"/>
      <c r="J737" s="203"/>
      <c r="K737" s="203"/>
      <c r="L737" s="203"/>
      <c r="M737" s="203"/>
      <c r="N737" s="203"/>
      <c r="O737" s="201"/>
      <c r="P737" s="201"/>
      <c r="Q737" s="201"/>
      <c r="R737" s="201"/>
      <c r="S737" s="201"/>
      <c r="T737" s="201"/>
      <c r="U737" s="201"/>
      <c r="V737" s="201"/>
      <c r="W737" s="201"/>
      <c r="X737" s="201"/>
      <c r="Y737" s="201"/>
      <c r="Z737" s="201"/>
    </row>
    <row r="738" ht="15.75" customHeight="1" spans="1:26" x14ac:dyDescent="0.25">
      <c r="A738" s="201"/>
      <c r="B738" s="201"/>
      <c r="C738" s="684"/>
      <c r="D738" s="203"/>
      <c r="E738" s="203"/>
      <c r="F738" s="203"/>
      <c r="G738" s="203"/>
      <c r="H738" s="203"/>
      <c r="I738" s="203"/>
      <c r="J738" s="203"/>
      <c r="K738" s="203"/>
      <c r="L738" s="203"/>
      <c r="M738" s="203"/>
      <c r="N738" s="203"/>
      <c r="O738" s="201"/>
      <c r="P738" s="201"/>
      <c r="Q738" s="201"/>
      <c r="R738" s="201"/>
      <c r="S738" s="201"/>
      <c r="T738" s="201"/>
      <c r="U738" s="201"/>
      <c r="V738" s="201"/>
      <c r="W738" s="201"/>
      <c r="X738" s="201"/>
      <c r="Y738" s="201"/>
      <c r="Z738" s="201"/>
    </row>
    <row r="739" ht="15.75" customHeight="1" spans="1:26" x14ac:dyDescent="0.25">
      <c r="A739" s="201"/>
      <c r="B739" s="201"/>
      <c r="C739" s="684"/>
      <c r="D739" s="203"/>
      <c r="E739" s="203"/>
      <c r="F739" s="203"/>
      <c r="G739" s="203"/>
      <c r="H739" s="203"/>
      <c r="I739" s="203"/>
      <c r="J739" s="203"/>
      <c r="K739" s="203"/>
      <c r="L739" s="203"/>
      <c r="M739" s="203"/>
      <c r="N739" s="203"/>
      <c r="O739" s="201"/>
      <c r="P739" s="201"/>
      <c r="Q739" s="201"/>
      <c r="R739" s="201"/>
      <c r="S739" s="201"/>
      <c r="T739" s="201"/>
      <c r="U739" s="201"/>
      <c r="V739" s="201"/>
      <c r="W739" s="201"/>
      <c r="X739" s="201"/>
      <c r="Y739" s="201"/>
      <c r="Z739" s="201"/>
    </row>
    <row r="740" ht="15.75" customHeight="1" spans="1:26" x14ac:dyDescent="0.25">
      <c r="A740" s="201"/>
      <c r="B740" s="201"/>
      <c r="C740" s="684"/>
      <c r="D740" s="203"/>
      <c r="E740" s="203"/>
      <c r="F740" s="203"/>
      <c r="G740" s="203"/>
      <c r="H740" s="203"/>
      <c r="I740" s="203"/>
      <c r="J740" s="203"/>
      <c r="K740" s="203"/>
      <c r="L740" s="203"/>
      <c r="M740" s="203"/>
      <c r="N740" s="203"/>
      <c r="O740" s="201"/>
      <c r="P740" s="201"/>
      <c r="Q740" s="201"/>
      <c r="R740" s="201"/>
      <c r="S740" s="201"/>
      <c r="T740" s="201"/>
      <c r="U740" s="201"/>
      <c r="V740" s="201"/>
      <c r="W740" s="201"/>
      <c r="X740" s="201"/>
      <c r="Y740" s="201"/>
      <c r="Z740" s="201"/>
    </row>
    <row r="741" ht="15.75" customHeight="1" spans="1:26" x14ac:dyDescent="0.25">
      <c r="A741" s="201"/>
      <c r="B741" s="201"/>
      <c r="C741" s="684"/>
      <c r="D741" s="203"/>
      <c r="E741" s="203"/>
      <c r="F741" s="203"/>
      <c r="G741" s="203"/>
      <c r="H741" s="203"/>
      <c r="I741" s="203"/>
      <c r="J741" s="203"/>
      <c r="K741" s="203"/>
      <c r="L741" s="203"/>
      <c r="M741" s="203"/>
      <c r="N741" s="203"/>
      <c r="O741" s="201"/>
      <c r="P741" s="201"/>
      <c r="Q741" s="201"/>
      <c r="R741" s="201"/>
      <c r="S741" s="201"/>
      <c r="T741" s="201"/>
      <c r="U741" s="201"/>
      <c r="V741" s="201"/>
      <c r="W741" s="201"/>
      <c r="X741" s="201"/>
      <c r="Y741" s="201"/>
      <c r="Z741" s="201"/>
    </row>
    <row r="742" ht="15.75" customHeight="1" spans="1:26" x14ac:dyDescent="0.25">
      <c r="A742" s="201"/>
      <c r="B742" s="201"/>
      <c r="C742" s="684"/>
      <c r="D742" s="203"/>
      <c r="E742" s="203"/>
      <c r="F742" s="203"/>
      <c r="G742" s="203"/>
      <c r="H742" s="203"/>
      <c r="I742" s="203"/>
      <c r="J742" s="203"/>
      <c r="K742" s="203"/>
      <c r="L742" s="203"/>
      <c r="M742" s="203"/>
      <c r="N742" s="203"/>
      <c r="O742" s="201"/>
      <c r="P742" s="201"/>
      <c r="Q742" s="201"/>
      <c r="R742" s="201"/>
      <c r="S742" s="201"/>
      <c r="T742" s="201"/>
      <c r="U742" s="201"/>
      <c r="V742" s="201"/>
      <c r="W742" s="201"/>
      <c r="X742" s="201"/>
      <c r="Y742" s="201"/>
      <c r="Z742" s="201"/>
    </row>
    <row r="743" ht="15.75" customHeight="1" spans="1:26" x14ac:dyDescent="0.25">
      <c r="A743" s="201"/>
      <c r="B743" s="201"/>
      <c r="C743" s="684"/>
      <c r="D743" s="203"/>
      <c r="E743" s="203"/>
      <c r="F743" s="203"/>
      <c r="G743" s="203"/>
      <c r="H743" s="203"/>
      <c r="I743" s="203"/>
      <c r="J743" s="203"/>
      <c r="K743" s="203"/>
      <c r="L743" s="203"/>
      <c r="M743" s="203"/>
      <c r="N743" s="203"/>
      <c r="O743" s="201"/>
      <c r="P743" s="201"/>
      <c r="Q743" s="201"/>
      <c r="R743" s="201"/>
      <c r="S743" s="201"/>
      <c r="T743" s="201"/>
      <c r="U743" s="201"/>
      <c r="V743" s="201"/>
      <c r="W743" s="201"/>
      <c r="X743" s="201"/>
      <c r="Y743" s="201"/>
      <c r="Z743" s="201"/>
    </row>
    <row r="744" ht="15.75" customHeight="1" spans="1:26" x14ac:dyDescent="0.25">
      <c r="A744" s="201"/>
      <c r="B744" s="201"/>
      <c r="C744" s="684"/>
      <c r="D744" s="203"/>
      <c r="E744" s="203"/>
      <c r="F744" s="203"/>
      <c r="G744" s="203"/>
      <c r="H744" s="203"/>
      <c r="I744" s="203"/>
      <c r="J744" s="203"/>
      <c r="K744" s="203"/>
      <c r="L744" s="203"/>
      <c r="M744" s="203"/>
      <c r="N744" s="203"/>
      <c r="O744" s="201"/>
      <c r="P744" s="201"/>
      <c r="Q744" s="201"/>
      <c r="R744" s="201"/>
      <c r="S744" s="201"/>
      <c r="T744" s="201"/>
      <c r="U744" s="201"/>
      <c r="V744" s="201"/>
      <c r="W744" s="201"/>
      <c r="X744" s="201"/>
      <c r="Y744" s="201"/>
      <c r="Z744" s="201"/>
    </row>
    <row r="745" ht="15.75" customHeight="1" spans="1:26" x14ac:dyDescent="0.25">
      <c r="A745" s="201"/>
      <c r="B745" s="201"/>
      <c r="C745" s="684"/>
      <c r="D745" s="203"/>
      <c r="E745" s="203"/>
      <c r="F745" s="203"/>
      <c r="G745" s="203"/>
      <c r="H745" s="203"/>
      <c r="I745" s="203"/>
      <c r="J745" s="203"/>
      <c r="K745" s="203"/>
      <c r="L745" s="203"/>
      <c r="M745" s="203"/>
      <c r="N745" s="203"/>
      <c r="O745" s="201"/>
      <c r="P745" s="201"/>
      <c r="Q745" s="201"/>
      <c r="R745" s="201"/>
      <c r="S745" s="201"/>
      <c r="T745" s="201"/>
      <c r="U745" s="201"/>
      <c r="V745" s="201"/>
      <c r="W745" s="201"/>
      <c r="X745" s="201"/>
      <c r="Y745" s="201"/>
      <c r="Z745" s="201"/>
    </row>
    <row r="746" ht="15.75" customHeight="1" spans="1:26" x14ac:dyDescent="0.25">
      <c r="A746" s="201"/>
      <c r="B746" s="201"/>
      <c r="C746" s="684"/>
      <c r="D746" s="203"/>
      <c r="E746" s="203"/>
      <c r="F746" s="203"/>
      <c r="G746" s="203"/>
      <c r="H746" s="203"/>
      <c r="I746" s="203"/>
      <c r="J746" s="203"/>
      <c r="K746" s="203"/>
      <c r="L746" s="203"/>
      <c r="M746" s="203"/>
      <c r="N746" s="203"/>
      <c r="O746" s="201"/>
      <c r="P746" s="201"/>
      <c r="Q746" s="201"/>
      <c r="R746" s="201"/>
      <c r="S746" s="201"/>
      <c r="T746" s="201"/>
      <c r="U746" s="201"/>
      <c r="V746" s="201"/>
      <c r="W746" s="201"/>
      <c r="X746" s="201"/>
      <c r="Y746" s="201"/>
      <c r="Z746" s="201"/>
    </row>
    <row r="747" ht="15.75" customHeight="1" spans="1:26" x14ac:dyDescent="0.25">
      <c r="A747" s="201"/>
      <c r="B747" s="201"/>
      <c r="C747" s="684"/>
      <c r="D747" s="203"/>
      <c r="E747" s="203"/>
      <c r="F747" s="203"/>
      <c r="G747" s="203"/>
      <c r="H747" s="203"/>
      <c r="I747" s="203"/>
      <c r="J747" s="203"/>
      <c r="K747" s="203"/>
      <c r="L747" s="203"/>
      <c r="M747" s="203"/>
      <c r="N747" s="203"/>
      <c r="O747" s="201"/>
      <c r="P747" s="201"/>
      <c r="Q747" s="201"/>
      <c r="R747" s="201"/>
      <c r="S747" s="201"/>
      <c r="T747" s="201"/>
      <c r="U747" s="201"/>
      <c r="V747" s="201"/>
      <c r="W747" s="201"/>
      <c r="X747" s="201"/>
      <c r="Y747" s="201"/>
      <c r="Z747" s="201"/>
    </row>
    <row r="748" ht="15.75" customHeight="1" spans="1:26" x14ac:dyDescent="0.25">
      <c r="A748" s="201"/>
      <c r="B748" s="201"/>
      <c r="C748" s="684"/>
      <c r="D748" s="203"/>
      <c r="E748" s="203"/>
      <c r="F748" s="203"/>
      <c r="G748" s="203"/>
      <c r="H748" s="203"/>
      <c r="I748" s="203"/>
      <c r="J748" s="203"/>
      <c r="K748" s="203"/>
      <c r="L748" s="203"/>
      <c r="M748" s="203"/>
      <c r="N748" s="203"/>
      <c r="O748" s="201"/>
      <c r="P748" s="201"/>
      <c r="Q748" s="201"/>
      <c r="R748" s="201"/>
      <c r="S748" s="201"/>
      <c r="T748" s="201"/>
      <c r="U748" s="201"/>
      <c r="V748" s="201"/>
      <c r="W748" s="201"/>
      <c r="X748" s="201"/>
      <c r="Y748" s="201"/>
      <c r="Z748" s="201"/>
    </row>
    <row r="749" ht="15.75" customHeight="1" spans="1:26" x14ac:dyDescent="0.25">
      <c r="A749" s="201"/>
      <c r="B749" s="201"/>
      <c r="C749" s="684"/>
      <c r="D749" s="203"/>
      <c r="E749" s="203"/>
      <c r="F749" s="203"/>
      <c r="G749" s="203"/>
      <c r="H749" s="203"/>
      <c r="I749" s="203"/>
      <c r="J749" s="203"/>
      <c r="K749" s="203"/>
      <c r="L749" s="203"/>
      <c r="M749" s="203"/>
      <c r="N749" s="203"/>
      <c r="O749" s="201"/>
      <c r="P749" s="201"/>
      <c r="Q749" s="201"/>
      <c r="R749" s="201"/>
      <c r="S749" s="201"/>
      <c r="T749" s="201"/>
      <c r="U749" s="201"/>
      <c r="V749" s="201"/>
      <c r="W749" s="201"/>
      <c r="X749" s="201"/>
      <c r="Y749" s="201"/>
      <c r="Z749" s="201"/>
    </row>
    <row r="750" ht="15.75" customHeight="1" spans="1:26" x14ac:dyDescent="0.25">
      <c r="A750" s="201"/>
      <c r="B750" s="201"/>
      <c r="C750" s="684"/>
      <c r="D750" s="203"/>
      <c r="E750" s="203"/>
      <c r="F750" s="203"/>
      <c r="G750" s="203"/>
      <c r="H750" s="203"/>
      <c r="I750" s="203"/>
      <c r="J750" s="203"/>
      <c r="K750" s="203"/>
      <c r="L750" s="203"/>
      <c r="M750" s="203"/>
      <c r="N750" s="203"/>
      <c r="O750" s="201"/>
      <c r="P750" s="201"/>
      <c r="Q750" s="201"/>
      <c r="R750" s="201"/>
      <c r="S750" s="201"/>
      <c r="T750" s="201"/>
      <c r="U750" s="201"/>
      <c r="V750" s="201"/>
      <c r="W750" s="201"/>
      <c r="X750" s="201"/>
      <c r="Y750" s="201"/>
      <c r="Z750" s="201"/>
    </row>
    <row r="751" ht="15.75" customHeight="1" spans="1:26" x14ac:dyDescent="0.25">
      <c r="A751" s="201"/>
      <c r="B751" s="201"/>
      <c r="C751" s="684"/>
      <c r="D751" s="203"/>
      <c r="E751" s="203"/>
      <c r="F751" s="203"/>
      <c r="G751" s="203"/>
      <c r="H751" s="203"/>
      <c r="I751" s="203"/>
      <c r="J751" s="203"/>
      <c r="K751" s="203"/>
      <c r="L751" s="203"/>
      <c r="M751" s="203"/>
      <c r="N751" s="203"/>
      <c r="O751" s="201"/>
      <c r="P751" s="201"/>
      <c r="Q751" s="201"/>
      <c r="R751" s="201"/>
      <c r="S751" s="201"/>
      <c r="T751" s="201"/>
      <c r="U751" s="201"/>
      <c r="V751" s="201"/>
      <c r="W751" s="201"/>
      <c r="X751" s="201"/>
      <c r="Y751" s="201"/>
      <c r="Z751" s="201"/>
    </row>
    <row r="752" ht="15.75" customHeight="1" spans="1:26" x14ac:dyDescent="0.25">
      <c r="A752" s="201"/>
      <c r="B752" s="201"/>
      <c r="C752" s="684"/>
      <c r="D752" s="203"/>
      <c r="E752" s="203"/>
      <c r="F752" s="203"/>
      <c r="G752" s="203"/>
      <c r="H752" s="203"/>
      <c r="I752" s="203"/>
      <c r="J752" s="203"/>
      <c r="K752" s="203"/>
      <c r="L752" s="203"/>
      <c r="M752" s="203"/>
      <c r="N752" s="203"/>
      <c r="O752" s="201"/>
      <c r="P752" s="201"/>
      <c r="Q752" s="201"/>
      <c r="R752" s="201"/>
      <c r="S752" s="201"/>
      <c r="T752" s="201"/>
      <c r="U752" s="201"/>
      <c r="V752" s="201"/>
      <c r="W752" s="201"/>
      <c r="X752" s="201"/>
      <c r="Y752" s="201"/>
      <c r="Z752" s="201"/>
    </row>
    <row r="753" ht="15.75" customHeight="1" spans="1:26" x14ac:dyDescent="0.25">
      <c r="A753" s="201"/>
      <c r="B753" s="201"/>
      <c r="C753" s="684"/>
      <c r="D753" s="203"/>
      <c r="E753" s="203"/>
      <c r="F753" s="203"/>
      <c r="G753" s="203"/>
      <c r="H753" s="203"/>
      <c r="I753" s="203"/>
      <c r="J753" s="203"/>
      <c r="K753" s="203"/>
      <c r="L753" s="203"/>
      <c r="M753" s="203"/>
      <c r="N753" s="203"/>
      <c r="O753" s="201"/>
      <c r="P753" s="201"/>
      <c r="Q753" s="201"/>
      <c r="R753" s="201"/>
      <c r="S753" s="201"/>
      <c r="T753" s="201"/>
      <c r="U753" s="201"/>
      <c r="V753" s="201"/>
      <c r="W753" s="201"/>
      <c r="X753" s="201"/>
      <c r="Y753" s="201"/>
      <c r="Z753" s="201"/>
    </row>
    <row r="754" ht="15.75" customHeight="1" spans="1:26" x14ac:dyDescent="0.25">
      <c r="A754" s="201"/>
      <c r="B754" s="201"/>
      <c r="C754" s="684"/>
      <c r="D754" s="203"/>
      <c r="E754" s="203"/>
      <c r="F754" s="203"/>
      <c r="G754" s="203"/>
      <c r="H754" s="203"/>
      <c r="I754" s="203"/>
      <c r="J754" s="203"/>
      <c r="K754" s="203"/>
      <c r="L754" s="203"/>
      <c r="M754" s="203"/>
      <c r="N754" s="203"/>
      <c r="O754" s="201"/>
      <c r="P754" s="201"/>
      <c r="Q754" s="201"/>
      <c r="R754" s="201"/>
      <c r="S754" s="201"/>
      <c r="T754" s="201"/>
      <c r="U754" s="201"/>
      <c r="V754" s="201"/>
      <c r="W754" s="201"/>
      <c r="X754" s="201"/>
      <c r="Y754" s="201"/>
      <c r="Z754" s="201"/>
    </row>
    <row r="755" ht="15.75" customHeight="1" spans="1:26" x14ac:dyDescent="0.25">
      <c r="A755" s="201"/>
      <c r="B755" s="201"/>
      <c r="C755" s="684"/>
      <c r="D755" s="203"/>
      <c r="E755" s="203"/>
      <c r="F755" s="203"/>
      <c r="G755" s="203"/>
      <c r="H755" s="203"/>
      <c r="I755" s="203"/>
      <c r="J755" s="203"/>
      <c r="K755" s="203"/>
      <c r="L755" s="203"/>
      <c r="M755" s="203"/>
      <c r="N755" s="203"/>
      <c r="O755" s="201"/>
      <c r="P755" s="201"/>
      <c r="Q755" s="201"/>
      <c r="R755" s="201"/>
      <c r="S755" s="201"/>
      <c r="T755" s="201"/>
      <c r="U755" s="201"/>
      <c r="V755" s="201"/>
      <c r="W755" s="201"/>
      <c r="X755" s="201"/>
      <c r="Y755" s="201"/>
      <c r="Z755" s="201"/>
    </row>
    <row r="756" ht="15.75" customHeight="1" spans="1:26" x14ac:dyDescent="0.25">
      <c r="A756" s="201"/>
      <c r="B756" s="201"/>
      <c r="C756" s="684"/>
      <c r="D756" s="203"/>
      <c r="E756" s="203"/>
      <c r="F756" s="203"/>
      <c r="G756" s="203"/>
      <c r="H756" s="203"/>
      <c r="I756" s="203"/>
      <c r="J756" s="203"/>
      <c r="K756" s="203"/>
      <c r="L756" s="203"/>
      <c r="M756" s="203"/>
      <c r="N756" s="203"/>
      <c r="O756" s="201"/>
      <c r="P756" s="201"/>
      <c r="Q756" s="201"/>
      <c r="R756" s="201"/>
      <c r="S756" s="201"/>
      <c r="T756" s="201"/>
      <c r="U756" s="201"/>
      <c r="V756" s="201"/>
      <c r="W756" s="201"/>
      <c r="X756" s="201"/>
      <c r="Y756" s="201"/>
      <c r="Z756" s="201"/>
    </row>
    <row r="757" ht="15.75" customHeight="1" spans="1:26" x14ac:dyDescent="0.25">
      <c r="A757" s="201"/>
      <c r="B757" s="201"/>
      <c r="C757" s="684"/>
      <c r="D757" s="203"/>
      <c r="E757" s="203"/>
      <c r="F757" s="203"/>
      <c r="G757" s="203"/>
      <c r="H757" s="203"/>
      <c r="I757" s="203"/>
      <c r="J757" s="203"/>
      <c r="K757" s="203"/>
      <c r="L757" s="203"/>
      <c r="M757" s="203"/>
      <c r="N757" s="203"/>
      <c r="O757" s="201"/>
      <c r="P757" s="201"/>
      <c r="Q757" s="201"/>
      <c r="R757" s="201"/>
      <c r="S757" s="201"/>
      <c r="T757" s="201"/>
      <c r="U757" s="201"/>
      <c r="V757" s="201"/>
      <c r="W757" s="201"/>
      <c r="X757" s="201"/>
      <c r="Y757" s="201"/>
      <c r="Z757" s="201"/>
    </row>
    <row r="758" ht="15.75" customHeight="1" spans="1:26" x14ac:dyDescent="0.25">
      <c r="A758" s="201"/>
      <c r="B758" s="201"/>
      <c r="C758" s="684"/>
      <c r="D758" s="203"/>
      <c r="E758" s="203"/>
      <c r="F758" s="203"/>
      <c r="G758" s="203"/>
      <c r="H758" s="203"/>
      <c r="I758" s="203"/>
      <c r="J758" s="203"/>
      <c r="K758" s="203"/>
      <c r="L758" s="203"/>
      <c r="M758" s="203"/>
      <c r="N758" s="203"/>
      <c r="O758" s="201"/>
      <c r="P758" s="201"/>
      <c r="Q758" s="201"/>
      <c r="R758" s="201"/>
      <c r="S758" s="201"/>
      <c r="T758" s="201"/>
      <c r="U758" s="201"/>
      <c r="V758" s="201"/>
      <c r="W758" s="201"/>
      <c r="X758" s="201"/>
      <c r="Y758" s="201"/>
      <c r="Z758" s="201"/>
    </row>
    <row r="759" ht="15.75" customHeight="1" spans="1:26" x14ac:dyDescent="0.25">
      <c r="A759" s="201"/>
      <c r="B759" s="201"/>
      <c r="C759" s="684"/>
      <c r="D759" s="203"/>
      <c r="E759" s="203"/>
      <c r="F759" s="203"/>
      <c r="G759" s="203"/>
      <c r="H759" s="203"/>
      <c r="I759" s="203"/>
      <c r="J759" s="203"/>
      <c r="K759" s="203"/>
      <c r="L759" s="203"/>
      <c r="M759" s="203"/>
      <c r="N759" s="203"/>
      <c r="O759" s="201"/>
      <c r="P759" s="201"/>
      <c r="Q759" s="201"/>
      <c r="R759" s="201"/>
      <c r="S759" s="201"/>
      <c r="T759" s="201"/>
      <c r="U759" s="201"/>
      <c r="V759" s="201"/>
      <c r="W759" s="201"/>
      <c r="X759" s="201"/>
      <c r="Y759" s="201"/>
      <c r="Z759" s="201"/>
    </row>
    <row r="760" ht="15.75" customHeight="1" spans="1:26" x14ac:dyDescent="0.25">
      <c r="A760" s="201"/>
      <c r="B760" s="201"/>
      <c r="C760" s="684"/>
      <c r="D760" s="203"/>
      <c r="E760" s="203"/>
      <c r="F760" s="203"/>
      <c r="G760" s="203"/>
      <c r="H760" s="203"/>
      <c r="I760" s="203"/>
      <c r="J760" s="203"/>
      <c r="K760" s="203"/>
      <c r="L760" s="203"/>
      <c r="M760" s="203"/>
      <c r="N760" s="203"/>
      <c r="O760" s="201"/>
      <c r="P760" s="201"/>
      <c r="Q760" s="201"/>
      <c r="R760" s="201"/>
      <c r="S760" s="201"/>
      <c r="T760" s="201"/>
      <c r="U760" s="201"/>
      <c r="V760" s="201"/>
      <c r="W760" s="201"/>
      <c r="X760" s="201"/>
      <c r="Y760" s="201"/>
      <c r="Z760" s="201"/>
    </row>
    <row r="761" ht="15.75" customHeight="1" spans="1:26" x14ac:dyDescent="0.25">
      <c r="A761" s="201"/>
      <c r="B761" s="201"/>
      <c r="C761" s="684"/>
      <c r="D761" s="203"/>
      <c r="E761" s="203"/>
      <c r="F761" s="203"/>
      <c r="G761" s="203"/>
      <c r="H761" s="203"/>
      <c r="I761" s="203"/>
      <c r="J761" s="203"/>
      <c r="K761" s="203"/>
      <c r="L761" s="203"/>
      <c r="M761" s="203"/>
      <c r="N761" s="203"/>
      <c r="O761" s="201"/>
      <c r="P761" s="201"/>
      <c r="Q761" s="201"/>
      <c r="R761" s="201"/>
      <c r="S761" s="201"/>
      <c r="T761" s="201"/>
      <c r="U761" s="201"/>
      <c r="V761" s="201"/>
      <c r="W761" s="201"/>
      <c r="X761" s="201"/>
      <c r="Y761" s="201"/>
      <c r="Z761" s="201"/>
    </row>
    <row r="762" ht="15.75" customHeight="1" spans="1:26" x14ac:dyDescent="0.25">
      <c r="A762" s="201"/>
      <c r="B762" s="201"/>
      <c r="C762" s="684"/>
      <c r="D762" s="203"/>
      <c r="E762" s="203"/>
      <c r="F762" s="203"/>
      <c r="G762" s="203"/>
      <c r="H762" s="203"/>
      <c r="I762" s="203"/>
      <c r="J762" s="203"/>
      <c r="K762" s="203"/>
      <c r="L762" s="203"/>
      <c r="M762" s="203"/>
      <c r="N762" s="203"/>
      <c r="O762" s="201"/>
      <c r="P762" s="201"/>
      <c r="Q762" s="201"/>
      <c r="R762" s="201"/>
      <c r="S762" s="201"/>
      <c r="T762" s="201"/>
      <c r="U762" s="201"/>
      <c r="V762" s="201"/>
      <c r="W762" s="201"/>
      <c r="X762" s="201"/>
      <c r="Y762" s="201"/>
      <c r="Z762" s="201"/>
    </row>
    <row r="763" ht="15.75" customHeight="1" spans="1:26" x14ac:dyDescent="0.25">
      <c r="A763" s="201"/>
      <c r="B763" s="201"/>
      <c r="C763" s="684"/>
      <c r="D763" s="203"/>
      <c r="E763" s="203"/>
      <c r="F763" s="203"/>
      <c r="G763" s="203"/>
      <c r="H763" s="203"/>
      <c r="I763" s="203"/>
      <c r="J763" s="203"/>
      <c r="K763" s="203"/>
      <c r="L763" s="203"/>
      <c r="M763" s="203"/>
      <c r="N763" s="203"/>
      <c r="O763" s="201"/>
      <c r="P763" s="201"/>
      <c r="Q763" s="201"/>
      <c r="R763" s="201"/>
      <c r="S763" s="201"/>
      <c r="T763" s="201"/>
      <c r="U763" s="201"/>
      <c r="V763" s="201"/>
      <c r="W763" s="201"/>
      <c r="X763" s="201"/>
      <c r="Y763" s="201"/>
      <c r="Z763" s="201"/>
    </row>
    <row r="764" ht="15.75" customHeight="1" spans="1:26" x14ac:dyDescent="0.25">
      <c r="A764" s="201"/>
      <c r="B764" s="201"/>
      <c r="C764" s="684"/>
      <c r="D764" s="203"/>
      <c r="E764" s="203"/>
      <c r="F764" s="203"/>
      <c r="G764" s="203"/>
      <c r="H764" s="203"/>
      <c r="I764" s="203"/>
      <c r="J764" s="203"/>
      <c r="K764" s="203"/>
      <c r="L764" s="203"/>
      <c r="M764" s="203"/>
      <c r="N764" s="203"/>
      <c r="O764" s="201"/>
      <c r="P764" s="201"/>
      <c r="Q764" s="201"/>
      <c r="R764" s="201"/>
      <c r="S764" s="201"/>
      <c r="T764" s="201"/>
      <c r="U764" s="201"/>
      <c r="V764" s="201"/>
      <c r="W764" s="201"/>
      <c r="X764" s="201"/>
      <c r="Y764" s="201"/>
      <c r="Z764" s="201"/>
    </row>
    <row r="765" ht="15.75" customHeight="1" spans="1:26" x14ac:dyDescent="0.25">
      <c r="A765" s="201"/>
      <c r="B765" s="201"/>
      <c r="C765" s="684"/>
      <c r="D765" s="203"/>
      <c r="E765" s="203"/>
      <c r="F765" s="203"/>
      <c r="G765" s="203"/>
      <c r="H765" s="203"/>
      <c r="I765" s="203"/>
      <c r="J765" s="203"/>
      <c r="K765" s="203"/>
      <c r="L765" s="203"/>
      <c r="M765" s="203"/>
      <c r="N765" s="203"/>
      <c r="O765" s="201"/>
      <c r="P765" s="201"/>
      <c r="Q765" s="201"/>
      <c r="R765" s="201"/>
      <c r="S765" s="201"/>
      <c r="T765" s="201"/>
      <c r="U765" s="201"/>
      <c r="V765" s="201"/>
      <c r="W765" s="201"/>
      <c r="X765" s="201"/>
      <c r="Y765" s="201"/>
      <c r="Z765" s="201"/>
    </row>
    <row r="766" ht="15.75" customHeight="1" spans="1:26" x14ac:dyDescent="0.25">
      <c r="A766" s="201"/>
      <c r="B766" s="201"/>
      <c r="C766" s="684"/>
      <c r="D766" s="203"/>
      <c r="E766" s="203"/>
      <c r="F766" s="203"/>
      <c r="G766" s="203"/>
      <c r="H766" s="203"/>
      <c r="I766" s="203"/>
      <c r="J766" s="203"/>
      <c r="K766" s="203"/>
      <c r="L766" s="203"/>
      <c r="M766" s="203"/>
      <c r="N766" s="203"/>
      <c r="O766" s="201"/>
      <c r="P766" s="201"/>
      <c r="Q766" s="201"/>
      <c r="R766" s="201"/>
      <c r="S766" s="201"/>
      <c r="T766" s="201"/>
      <c r="U766" s="201"/>
      <c r="V766" s="201"/>
      <c r="W766" s="201"/>
      <c r="X766" s="201"/>
      <c r="Y766" s="201"/>
      <c r="Z766" s="201"/>
    </row>
    <row r="767" ht="15.75" customHeight="1" spans="1:26" x14ac:dyDescent="0.25">
      <c r="A767" s="201"/>
      <c r="B767" s="201"/>
      <c r="C767" s="684"/>
      <c r="D767" s="203"/>
      <c r="E767" s="203"/>
      <c r="F767" s="203"/>
      <c r="G767" s="203"/>
      <c r="H767" s="203"/>
      <c r="I767" s="203"/>
      <c r="J767" s="203"/>
      <c r="K767" s="203"/>
      <c r="L767" s="203"/>
      <c r="M767" s="203"/>
      <c r="N767" s="203"/>
      <c r="O767" s="201"/>
      <c r="P767" s="201"/>
      <c r="Q767" s="201"/>
      <c r="R767" s="201"/>
      <c r="S767" s="201"/>
      <c r="T767" s="201"/>
      <c r="U767" s="201"/>
      <c r="V767" s="201"/>
      <c r="W767" s="201"/>
      <c r="X767" s="201"/>
      <c r="Y767" s="201"/>
      <c r="Z767" s="201"/>
    </row>
    <row r="768" ht="15.75" customHeight="1" spans="1:26" x14ac:dyDescent="0.25">
      <c r="A768" s="201"/>
      <c r="B768" s="201"/>
      <c r="C768" s="684"/>
      <c r="D768" s="203"/>
      <c r="E768" s="203"/>
      <c r="F768" s="203"/>
      <c r="G768" s="203"/>
      <c r="H768" s="203"/>
      <c r="I768" s="203"/>
      <c r="J768" s="203"/>
      <c r="K768" s="203"/>
      <c r="L768" s="203"/>
      <c r="M768" s="203"/>
      <c r="N768" s="203"/>
      <c r="O768" s="201"/>
      <c r="P768" s="201"/>
      <c r="Q768" s="201"/>
      <c r="R768" s="201"/>
      <c r="S768" s="201"/>
      <c r="T768" s="201"/>
      <c r="U768" s="201"/>
      <c r="V768" s="201"/>
      <c r="W768" s="201"/>
      <c r="X768" s="201"/>
      <c r="Y768" s="201"/>
      <c r="Z768" s="201"/>
    </row>
    <row r="769" ht="15.75" customHeight="1" spans="1:26" x14ac:dyDescent="0.25">
      <c r="A769" s="201"/>
      <c r="B769" s="201"/>
      <c r="C769" s="684"/>
      <c r="D769" s="203"/>
      <c r="E769" s="203"/>
      <c r="F769" s="203"/>
      <c r="G769" s="203"/>
      <c r="H769" s="203"/>
      <c r="I769" s="203"/>
      <c r="J769" s="203"/>
      <c r="K769" s="203"/>
      <c r="L769" s="203"/>
      <c r="M769" s="203"/>
      <c r="N769" s="203"/>
      <c r="O769" s="201"/>
      <c r="P769" s="201"/>
      <c r="Q769" s="201"/>
      <c r="R769" s="201"/>
      <c r="S769" s="201"/>
      <c r="T769" s="201"/>
      <c r="U769" s="201"/>
      <c r="V769" s="201"/>
      <c r="W769" s="201"/>
      <c r="X769" s="201"/>
      <c r="Y769" s="201"/>
      <c r="Z769" s="201"/>
    </row>
    <row r="770" ht="15.75" customHeight="1" spans="1:26" x14ac:dyDescent="0.25">
      <c r="A770" s="201"/>
      <c r="B770" s="201"/>
      <c r="C770" s="684"/>
      <c r="D770" s="203"/>
      <c r="E770" s="203"/>
      <c r="F770" s="203"/>
      <c r="G770" s="203"/>
      <c r="H770" s="203"/>
      <c r="I770" s="203"/>
      <c r="J770" s="203"/>
      <c r="K770" s="203"/>
      <c r="L770" s="203"/>
      <c r="M770" s="203"/>
      <c r="N770" s="203"/>
      <c r="O770" s="201"/>
      <c r="P770" s="201"/>
      <c r="Q770" s="201"/>
      <c r="R770" s="201"/>
      <c r="S770" s="201"/>
      <c r="T770" s="201"/>
      <c r="U770" s="201"/>
      <c r="V770" s="201"/>
      <c r="W770" s="201"/>
      <c r="X770" s="201"/>
      <c r="Y770" s="201"/>
      <c r="Z770" s="201"/>
    </row>
    <row r="771" ht="15.75" customHeight="1" spans="1:26" x14ac:dyDescent="0.25">
      <c r="A771" s="201"/>
      <c r="B771" s="201"/>
      <c r="C771" s="684"/>
      <c r="D771" s="203"/>
      <c r="E771" s="203"/>
      <c r="F771" s="203"/>
      <c r="G771" s="203"/>
      <c r="H771" s="203"/>
      <c r="I771" s="203"/>
      <c r="J771" s="203"/>
      <c r="K771" s="203"/>
      <c r="L771" s="203"/>
      <c r="M771" s="203"/>
      <c r="N771" s="203"/>
      <c r="O771" s="201"/>
      <c r="P771" s="201"/>
      <c r="Q771" s="201"/>
      <c r="R771" s="201"/>
      <c r="S771" s="201"/>
      <c r="T771" s="201"/>
      <c r="U771" s="201"/>
      <c r="V771" s="201"/>
      <c r="W771" s="201"/>
      <c r="X771" s="201"/>
      <c r="Y771" s="201"/>
      <c r="Z771" s="201"/>
    </row>
    <row r="772" ht="15.75" customHeight="1" spans="1:26" x14ac:dyDescent="0.25">
      <c r="A772" s="201"/>
      <c r="B772" s="201"/>
      <c r="C772" s="684"/>
      <c r="D772" s="203"/>
      <c r="E772" s="203"/>
      <c r="F772" s="203"/>
      <c r="G772" s="203"/>
      <c r="H772" s="203"/>
      <c r="I772" s="203"/>
      <c r="J772" s="203"/>
      <c r="K772" s="203"/>
      <c r="L772" s="203"/>
      <c r="M772" s="203"/>
      <c r="N772" s="203"/>
      <c r="O772" s="201"/>
      <c r="P772" s="201"/>
      <c r="Q772" s="201"/>
      <c r="R772" s="201"/>
      <c r="S772" s="201"/>
      <c r="T772" s="201"/>
      <c r="U772" s="201"/>
      <c r="V772" s="201"/>
      <c r="W772" s="201"/>
      <c r="X772" s="201"/>
      <c r="Y772" s="201"/>
      <c r="Z772" s="201"/>
    </row>
    <row r="773" ht="15.75" customHeight="1" spans="1:26" x14ac:dyDescent="0.25">
      <c r="A773" s="201"/>
      <c r="B773" s="201"/>
      <c r="C773" s="684"/>
      <c r="D773" s="203"/>
      <c r="E773" s="203"/>
      <c r="F773" s="203"/>
      <c r="G773" s="203"/>
      <c r="H773" s="203"/>
      <c r="I773" s="203"/>
      <c r="J773" s="203"/>
      <c r="K773" s="203"/>
      <c r="L773" s="203"/>
      <c r="M773" s="203"/>
      <c r="N773" s="203"/>
      <c r="O773" s="201"/>
      <c r="P773" s="201"/>
      <c r="Q773" s="201"/>
      <c r="R773" s="201"/>
      <c r="S773" s="201"/>
      <c r="T773" s="201"/>
      <c r="U773" s="201"/>
      <c r="V773" s="201"/>
      <c r="W773" s="201"/>
      <c r="X773" s="201"/>
      <c r="Y773" s="201"/>
      <c r="Z773" s="201"/>
    </row>
    <row r="774" ht="15.75" customHeight="1" spans="1:26" x14ac:dyDescent="0.25">
      <c r="A774" s="201"/>
      <c r="B774" s="201"/>
      <c r="C774" s="684"/>
      <c r="D774" s="203"/>
      <c r="E774" s="203"/>
      <c r="F774" s="203"/>
      <c r="G774" s="203"/>
      <c r="H774" s="203"/>
      <c r="I774" s="203"/>
      <c r="J774" s="203"/>
      <c r="K774" s="203"/>
      <c r="L774" s="203"/>
      <c r="M774" s="203"/>
      <c r="N774" s="203"/>
      <c r="O774" s="201"/>
      <c r="P774" s="201"/>
      <c r="Q774" s="201"/>
      <c r="R774" s="201"/>
      <c r="S774" s="201"/>
      <c r="T774" s="201"/>
      <c r="U774" s="201"/>
      <c r="V774" s="201"/>
      <c r="W774" s="201"/>
      <c r="X774" s="201"/>
      <c r="Y774" s="201"/>
      <c r="Z774" s="201"/>
    </row>
    <row r="775" ht="15.75" customHeight="1" spans="1:26" x14ac:dyDescent="0.25">
      <c r="A775" s="201"/>
      <c r="B775" s="201"/>
      <c r="C775" s="684"/>
      <c r="D775" s="203"/>
      <c r="E775" s="203"/>
      <c r="F775" s="203"/>
      <c r="G775" s="203"/>
      <c r="H775" s="203"/>
      <c r="I775" s="203"/>
      <c r="J775" s="203"/>
      <c r="K775" s="203"/>
      <c r="L775" s="203"/>
      <c r="M775" s="203"/>
      <c r="N775" s="203"/>
      <c r="O775" s="201"/>
      <c r="P775" s="201"/>
      <c r="Q775" s="201"/>
      <c r="R775" s="201"/>
      <c r="S775" s="201"/>
      <c r="T775" s="201"/>
      <c r="U775" s="201"/>
      <c r="V775" s="201"/>
      <c r="W775" s="201"/>
      <c r="X775" s="201"/>
      <c r="Y775" s="201"/>
      <c r="Z775" s="201"/>
    </row>
    <row r="776" ht="15.75" customHeight="1" spans="1:26" x14ac:dyDescent="0.25">
      <c r="A776" s="201"/>
      <c r="B776" s="201"/>
      <c r="C776" s="684"/>
      <c r="D776" s="203"/>
      <c r="E776" s="203"/>
      <c r="F776" s="203"/>
      <c r="G776" s="203"/>
      <c r="H776" s="203"/>
      <c r="I776" s="203"/>
      <c r="J776" s="203"/>
      <c r="K776" s="203"/>
      <c r="L776" s="203"/>
      <c r="M776" s="203"/>
      <c r="N776" s="203"/>
      <c r="O776" s="201"/>
      <c r="P776" s="201"/>
      <c r="Q776" s="201"/>
      <c r="R776" s="201"/>
      <c r="S776" s="201"/>
      <c r="T776" s="201"/>
      <c r="U776" s="201"/>
      <c r="V776" s="201"/>
      <c r="W776" s="201"/>
      <c r="X776" s="201"/>
      <c r="Y776" s="201"/>
      <c r="Z776" s="201"/>
    </row>
    <row r="777" ht="15.75" customHeight="1" spans="1:26" x14ac:dyDescent="0.25">
      <c r="A777" s="201"/>
      <c r="B777" s="201"/>
      <c r="C777" s="684"/>
      <c r="D777" s="203"/>
      <c r="E777" s="203"/>
      <c r="F777" s="203"/>
      <c r="G777" s="203"/>
      <c r="H777" s="203"/>
      <c r="I777" s="203"/>
      <c r="J777" s="203"/>
      <c r="K777" s="203"/>
      <c r="L777" s="203"/>
      <c r="M777" s="203"/>
      <c r="N777" s="203"/>
      <c r="O777" s="201"/>
      <c r="P777" s="201"/>
      <c r="Q777" s="201"/>
      <c r="R777" s="201"/>
      <c r="S777" s="201"/>
      <c r="T777" s="201"/>
      <c r="U777" s="201"/>
      <c r="V777" s="201"/>
      <c r="W777" s="201"/>
      <c r="X777" s="201"/>
      <c r="Y777" s="201"/>
      <c r="Z777" s="201"/>
    </row>
    <row r="778" ht="15.75" customHeight="1" spans="1:26" x14ac:dyDescent="0.25">
      <c r="A778" s="201"/>
      <c r="B778" s="201"/>
      <c r="C778" s="684"/>
      <c r="D778" s="203"/>
      <c r="E778" s="203"/>
      <c r="F778" s="203"/>
      <c r="G778" s="203"/>
      <c r="H778" s="203"/>
      <c r="I778" s="203"/>
      <c r="J778" s="203"/>
      <c r="K778" s="203"/>
      <c r="L778" s="203"/>
      <c r="M778" s="203"/>
      <c r="N778" s="203"/>
      <c r="O778" s="201"/>
      <c r="P778" s="201"/>
      <c r="Q778" s="201"/>
      <c r="R778" s="201"/>
      <c r="S778" s="201"/>
      <c r="T778" s="201"/>
      <c r="U778" s="201"/>
      <c r="V778" s="201"/>
      <c r="W778" s="201"/>
      <c r="X778" s="201"/>
      <c r="Y778" s="201"/>
      <c r="Z778" s="201"/>
    </row>
    <row r="779" ht="15.75" customHeight="1" spans="1:26" x14ac:dyDescent="0.25">
      <c r="A779" s="201"/>
      <c r="B779" s="201"/>
      <c r="C779" s="684"/>
      <c r="D779" s="203"/>
      <c r="E779" s="203"/>
      <c r="F779" s="203"/>
      <c r="G779" s="203"/>
      <c r="H779" s="203"/>
      <c r="I779" s="203"/>
      <c r="J779" s="203"/>
      <c r="K779" s="203"/>
      <c r="L779" s="203"/>
      <c r="M779" s="203"/>
      <c r="N779" s="203"/>
      <c r="O779" s="201"/>
      <c r="P779" s="201"/>
      <c r="Q779" s="201"/>
      <c r="R779" s="201"/>
      <c r="S779" s="201"/>
      <c r="T779" s="201"/>
      <c r="U779" s="201"/>
      <c r="V779" s="201"/>
      <c r="W779" s="201"/>
      <c r="X779" s="201"/>
      <c r="Y779" s="201"/>
      <c r="Z779" s="201"/>
    </row>
    <row r="780" ht="15.75" customHeight="1" spans="1:26" x14ac:dyDescent="0.25">
      <c r="A780" s="201"/>
      <c r="B780" s="201"/>
      <c r="C780" s="684"/>
      <c r="D780" s="203"/>
      <c r="E780" s="203"/>
      <c r="F780" s="203"/>
      <c r="G780" s="203"/>
      <c r="H780" s="203"/>
      <c r="I780" s="203"/>
      <c r="J780" s="203"/>
      <c r="K780" s="203"/>
      <c r="L780" s="203"/>
      <c r="M780" s="203"/>
      <c r="N780" s="203"/>
      <c r="O780" s="201"/>
      <c r="P780" s="201"/>
      <c r="Q780" s="201"/>
      <c r="R780" s="201"/>
      <c r="S780" s="201"/>
      <c r="T780" s="201"/>
      <c r="U780" s="201"/>
      <c r="V780" s="201"/>
      <c r="W780" s="201"/>
      <c r="X780" s="201"/>
      <c r="Y780" s="201"/>
      <c r="Z780" s="201"/>
    </row>
    <row r="781" ht="15.75" customHeight="1" spans="1:26" x14ac:dyDescent="0.25">
      <c r="A781" s="201"/>
      <c r="B781" s="201"/>
      <c r="C781" s="684"/>
      <c r="D781" s="203"/>
      <c r="E781" s="203"/>
      <c r="F781" s="203"/>
      <c r="G781" s="203"/>
      <c r="H781" s="203"/>
      <c r="I781" s="203"/>
      <c r="J781" s="203"/>
      <c r="K781" s="203"/>
      <c r="L781" s="203"/>
      <c r="M781" s="203"/>
      <c r="N781" s="203"/>
      <c r="O781" s="201"/>
      <c r="P781" s="201"/>
      <c r="Q781" s="201"/>
      <c r="R781" s="201"/>
      <c r="S781" s="201"/>
      <c r="T781" s="201"/>
      <c r="U781" s="201"/>
      <c r="V781" s="201"/>
      <c r="W781" s="201"/>
      <c r="X781" s="201"/>
      <c r="Y781" s="201"/>
      <c r="Z781" s="201"/>
    </row>
    <row r="782" ht="15.75" customHeight="1" spans="1:26" x14ac:dyDescent="0.25">
      <c r="A782" s="201"/>
      <c r="B782" s="201"/>
      <c r="C782" s="684"/>
      <c r="D782" s="203"/>
      <c r="E782" s="203"/>
      <c r="F782" s="203"/>
      <c r="G782" s="203"/>
      <c r="H782" s="203"/>
      <c r="I782" s="203"/>
      <c r="J782" s="203"/>
      <c r="K782" s="203"/>
      <c r="L782" s="203"/>
      <c r="M782" s="203"/>
      <c r="N782" s="203"/>
      <c r="O782" s="201"/>
      <c r="P782" s="201"/>
      <c r="Q782" s="201"/>
      <c r="R782" s="201"/>
      <c r="S782" s="201"/>
      <c r="T782" s="201"/>
      <c r="U782" s="201"/>
      <c r="V782" s="201"/>
      <c r="W782" s="201"/>
      <c r="X782" s="201"/>
      <c r="Y782" s="201"/>
      <c r="Z782" s="201"/>
    </row>
    <row r="783" ht="15.75" customHeight="1" spans="1:26" x14ac:dyDescent="0.25">
      <c r="A783" s="201"/>
      <c r="B783" s="201"/>
      <c r="C783" s="684"/>
      <c r="D783" s="203"/>
      <c r="E783" s="203"/>
      <c r="F783" s="203"/>
      <c r="G783" s="203"/>
      <c r="H783" s="203"/>
      <c r="I783" s="203"/>
      <c r="J783" s="203"/>
      <c r="K783" s="203"/>
      <c r="L783" s="203"/>
      <c r="M783" s="203"/>
      <c r="N783" s="203"/>
      <c r="O783" s="201"/>
      <c r="P783" s="201"/>
      <c r="Q783" s="201"/>
      <c r="R783" s="201"/>
      <c r="S783" s="201"/>
      <c r="T783" s="201"/>
      <c r="U783" s="201"/>
      <c r="V783" s="201"/>
      <c r="W783" s="201"/>
      <c r="X783" s="201"/>
      <c r="Y783" s="201"/>
      <c r="Z783" s="201"/>
    </row>
    <row r="784" ht="15.75" customHeight="1" spans="1:26" x14ac:dyDescent="0.25">
      <c r="A784" s="201"/>
      <c r="B784" s="201"/>
      <c r="C784" s="684"/>
      <c r="D784" s="203"/>
      <c r="E784" s="203"/>
      <c r="F784" s="203"/>
      <c r="G784" s="203"/>
      <c r="H784" s="203"/>
      <c r="I784" s="203"/>
      <c r="J784" s="203"/>
      <c r="K784" s="203"/>
      <c r="L784" s="203"/>
      <c r="M784" s="203"/>
      <c r="N784" s="203"/>
      <c r="O784" s="201"/>
      <c r="P784" s="201"/>
      <c r="Q784" s="201"/>
      <c r="R784" s="201"/>
      <c r="S784" s="201"/>
      <c r="T784" s="201"/>
      <c r="U784" s="201"/>
      <c r="V784" s="201"/>
      <c r="W784" s="201"/>
      <c r="X784" s="201"/>
      <c r="Y784" s="201"/>
      <c r="Z784" s="201"/>
    </row>
    <row r="785" ht="15.75" customHeight="1" spans="1:26" x14ac:dyDescent="0.25">
      <c r="A785" s="201"/>
      <c r="B785" s="201"/>
      <c r="C785" s="684"/>
      <c r="D785" s="203"/>
      <c r="E785" s="203"/>
      <c r="F785" s="203"/>
      <c r="G785" s="203"/>
      <c r="H785" s="203"/>
      <c r="I785" s="203"/>
      <c r="J785" s="203"/>
      <c r="K785" s="203"/>
      <c r="L785" s="203"/>
      <c r="M785" s="203"/>
      <c r="N785" s="203"/>
      <c r="O785" s="201"/>
      <c r="P785" s="201"/>
      <c r="Q785" s="201"/>
      <c r="R785" s="201"/>
      <c r="S785" s="201"/>
      <c r="T785" s="201"/>
      <c r="U785" s="201"/>
      <c r="V785" s="201"/>
      <c r="W785" s="201"/>
      <c r="X785" s="201"/>
      <c r="Y785" s="201"/>
      <c r="Z785" s="201"/>
    </row>
    <row r="786" ht="15.75" customHeight="1" spans="1:26" x14ac:dyDescent="0.25">
      <c r="A786" s="201"/>
      <c r="B786" s="201"/>
      <c r="C786" s="684"/>
      <c r="D786" s="203"/>
      <c r="E786" s="203"/>
      <c r="F786" s="203"/>
      <c r="G786" s="203"/>
      <c r="H786" s="203"/>
      <c r="I786" s="203"/>
      <c r="J786" s="203"/>
      <c r="K786" s="203"/>
      <c r="L786" s="203"/>
      <c r="M786" s="203"/>
      <c r="N786" s="203"/>
      <c r="O786" s="201"/>
      <c r="P786" s="201"/>
      <c r="Q786" s="201"/>
      <c r="R786" s="201"/>
      <c r="S786" s="201"/>
      <c r="T786" s="201"/>
      <c r="U786" s="201"/>
      <c r="V786" s="201"/>
      <c r="W786" s="201"/>
      <c r="X786" s="201"/>
      <c r="Y786" s="201"/>
      <c r="Z786" s="201"/>
    </row>
    <row r="787" ht="15.75" customHeight="1" spans="1:26" x14ac:dyDescent="0.25">
      <c r="A787" s="201"/>
      <c r="B787" s="201"/>
      <c r="C787" s="684"/>
      <c r="D787" s="203"/>
      <c r="E787" s="203"/>
      <c r="F787" s="203"/>
      <c r="G787" s="203"/>
      <c r="H787" s="203"/>
      <c r="I787" s="203"/>
      <c r="J787" s="203"/>
      <c r="K787" s="203"/>
      <c r="L787" s="203"/>
      <c r="M787" s="203"/>
      <c r="N787" s="203"/>
      <c r="O787" s="201"/>
      <c r="P787" s="201"/>
      <c r="Q787" s="201"/>
      <c r="R787" s="201"/>
      <c r="S787" s="201"/>
      <c r="T787" s="201"/>
      <c r="U787" s="201"/>
      <c r="V787" s="201"/>
      <c r="W787" s="201"/>
      <c r="X787" s="201"/>
      <c r="Y787" s="201"/>
      <c r="Z787" s="201"/>
    </row>
    <row r="788" ht="15.75" customHeight="1" spans="1:26" x14ac:dyDescent="0.25">
      <c r="A788" s="201"/>
      <c r="B788" s="201"/>
      <c r="C788" s="684"/>
      <c r="D788" s="203"/>
      <c r="E788" s="203"/>
      <c r="F788" s="203"/>
      <c r="G788" s="203"/>
      <c r="H788" s="203"/>
      <c r="I788" s="203"/>
      <c r="J788" s="203"/>
      <c r="K788" s="203"/>
      <c r="L788" s="203"/>
      <c r="M788" s="203"/>
      <c r="N788" s="203"/>
      <c r="O788" s="201"/>
      <c r="P788" s="201"/>
      <c r="Q788" s="201"/>
      <c r="R788" s="201"/>
      <c r="S788" s="201"/>
      <c r="T788" s="201"/>
      <c r="U788" s="201"/>
      <c r="V788" s="201"/>
      <c r="W788" s="201"/>
      <c r="X788" s="201"/>
      <c r="Y788" s="201"/>
      <c r="Z788" s="201"/>
    </row>
    <row r="789" ht="15.75" customHeight="1" spans="1:26" x14ac:dyDescent="0.25">
      <c r="A789" s="201"/>
      <c r="B789" s="201"/>
      <c r="C789" s="684"/>
      <c r="D789" s="203"/>
      <c r="E789" s="203"/>
      <c r="F789" s="203"/>
      <c r="G789" s="203"/>
      <c r="H789" s="203"/>
      <c r="I789" s="203"/>
      <c r="J789" s="203"/>
      <c r="K789" s="203"/>
      <c r="L789" s="203"/>
      <c r="M789" s="203"/>
      <c r="N789" s="203"/>
      <c r="O789" s="201"/>
      <c r="P789" s="201"/>
      <c r="Q789" s="201"/>
      <c r="R789" s="201"/>
      <c r="S789" s="201"/>
      <c r="T789" s="201"/>
      <c r="U789" s="201"/>
      <c r="V789" s="201"/>
      <c r="W789" s="201"/>
      <c r="X789" s="201"/>
      <c r="Y789" s="201"/>
      <c r="Z789" s="201"/>
    </row>
    <row r="790" ht="15.75" customHeight="1" spans="1:26" x14ac:dyDescent="0.25">
      <c r="A790" s="201"/>
      <c r="B790" s="201"/>
      <c r="C790" s="684"/>
      <c r="D790" s="203"/>
      <c r="E790" s="203"/>
      <c r="F790" s="203"/>
      <c r="G790" s="203"/>
      <c r="H790" s="203"/>
      <c r="I790" s="203"/>
      <c r="J790" s="203"/>
      <c r="K790" s="203"/>
      <c r="L790" s="203"/>
      <c r="M790" s="203"/>
      <c r="N790" s="203"/>
      <c r="O790" s="201"/>
      <c r="P790" s="201"/>
      <c r="Q790" s="201"/>
      <c r="R790" s="201"/>
      <c r="S790" s="201"/>
      <c r="T790" s="201"/>
      <c r="U790" s="201"/>
      <c r="V790" s="201"/>
      <c r="W790" s="201"/>
      <c r="X790" s="201"/>
      <c r="Y790" s="201"/>
      <c r="Z790" s="201"/>
    </row>
    <row r="791" ht="15.75" customHeight="1" spans="1:26" x14ac:dyDescent="0.25">
      <c r="A791" s="201"/>
      <c r="B791" s="201"/>
      <c r="C791" s="684"/>
      <c r="D791" s="203"/>
      <c r="E791" s="203"/>
      <c r="F791" s="203"/>
      <c r="G791" s="203"/>
      <c r="H791" s="203"/>
      <c r="I791" s="203"/>
      <c r="J791" s="203"/>
      <c r="K791" s="203"/>
      <c r="L791" s="203"/>
      <c r="M791" s="203"/>
      <c r="N791" s="203"/>
      <c r="O791" s="201"/>
      <c r="P791" s="201"/>
      <c r="Q791" s="201"/>
      <c r="R791" s="201"/>
      <c r="S791" s="201"/>
      <c r="T791" s="201"/>
      <c r="U791" s="201"/>
      <c r="V791" s="201"/>
      <c r="W791" s="201"/>
      <c r="X791" s="201"/>
      <c r="Y791" s="201"/>
      <c r="Z791" s="201"/>
    </row>
    <row r="792" ht="15.75" customHeight="1" spans="1:26" x14ac:dyDescent="0.25">
      <c r="A792" s="201"/>
      <c r="B792" s="201"/>
      <c r="C792" s="684"/>
      <c r="D792" s="203"/>
      <c r="E792" s="203"/>
      <c r="F792" s="203"/>
      <c r="G792" s="203"/>
      <c r="H792" s="203"/>
      <c r="I792" s="203"/>
      <c r="J792" s="203"/>
      <c r="K792" s="203"/>
      <c r="L792" s="203"/>
      <c r="M792" s="203"/>
      <c r="N792" s="203"/>
      <c r="O792" s="201"/>
      <c r="P792" s="201"/>
      <c r="Q792" s="201"/>
      <c r="R792" s="201"/>
      <c r="S792" s="201"/>
      <c r="T792" s="201"/>
      <c r="U792" s="201"/>
      <c r="V792" s="201"/>
      <c r="W792" s="201"/>
      <c r="X792" s="201"/>
      <c r="Y792" s="201"/>
      <c r="Z792" s="201"/>
    </row>
    <row r="793" ht="15.75" customHeight="1" spans="1:26" x14ac:dyDescent="0.25">
      <c r="A793" s="201"/>
      <c r="B793" s="201"/>
      <c r="C793" s="684"/>
      <c r="D793" s="203"/>
      <c r="E793" s="203"/>
      <c r="F793" s="203"/>
      <c r="G793" s="203"/>
      <c r="H793" s="203"/>
      <c r="I793" s="203"/>
      <c r="J793" s="203"/>
      <c r="K793" s="203"/>
      <c r="L793" s="203"/>
      <c r="M793" s="203"/>
      <c r="N793" s="203"/>
      <c r="O793" s="201"/>
      <c r="P793" s="201"/>
      <c r="Q793" s="201"/>
      <c r="R793" s="201"/>
      <c r="S793" s="201"/>
      <c r="T793" s="201"/>
      <c r="U793" s="201"/>
      <c r="V793" s="201"/>
      <c r="W793" s="201"/>
      <c r="X793" s="201"/>
      <c r="Y793" s="201"/>
      <c r="Z793" s="201"/>
    </row>
    <row r="794" ht="15.75" customHeight="1" spans="1:26" x14ac:dyDescent="0.25">
      <c r="A794" s="201"/>
      <c r="B794" s="201"/>
      <c r="C794" s="684"/>
      <c r="D794" s="203"/>
      <c r="E794" s="203"/>
      <c r="F794" s="203"/>
      <c r="G794" s="203"/>
      <c r="H794" s="203"/>
      <c r="I794" s="203"/>
      <c r="J794" s="203"/>
      <c r="K794" s="203"/>
      <c r="L794" s="203"/>
      <c r="M794" s="203"/>
      <c r="N794" s="203"/>
      <c r="O794" s="201"/>
      <c r="P794" s="201"/>
      <c r="Q794" s="201"/>
      <c r="R794" s="201"/>
      <c r="S794" s="201"/>
      <c r="T794" s="201"/>
      <c r="U794" s="201"/>
      <c r="V794" s="201"/>
      <c r="W794" s="201"/>
      <c r="X794" s="201"/>
      <c r="Y794" s="201"/>
      <c r="Z794" s="201"/>
    </row>
    <row r="795" ht="15.75" customHeight="1" spans="1:26" x14ac:dyDescent="0.25">
      <c r="A795" s="201"/>
      <c r="B795" s="201"/>
      <c r="C795" s="684"/>
      <c r="D795" s="203"/>
      <c r="E795" s="203"/>
      <c r="F795" s="203"/>
      <c r="G795" s="203"/>
      <c r="H795" s="203"/>
      <c r="I795" s="203"/>
      <c r="J795" s="203"/>
      <c r="K795" s="203"/>
      <c r="L795" s="203"/>
      <c r="M795" s="203"/>
      <c r="N795" s="203"/>
      <c r="O795" s="201"/>
      <c r="P795" s="201"/>
      <c r="Q795" s="201"/>
      <c r="R795" s="201"/>
      <c r="S795" s="201"/>
      <c r="T795" s="201"/>
      <c r="U795" s="201"/>
      <c r="V795" s="201"/>
      <c r="W795" s="201"/>
      <c r="X795" s="201"/>
      <c r="Y795" s="201"/>
      <c r="Z795" s="201"/>
    </row>
    <row r="796" ht="15.75" customHeight="1" spans="1:26" x14ac:dyDescent="0.25">
      <c r="A796" s="201"/>
      <c r="B796" s="201"/>
      <c r="C796" s="684"/>
      <c r="D796" s="203"/>
      <c r="E796" s="203"/>
      <c r="F796" s="203"/>
      <c r="G796" s="203"/>
      <c r="H796" s="203"/>
      <c r="I796" s="203"/>
      <c r="J796" s="203"/>
      <c r="K796" s="203"/>
      <c r="L796" s="203"/>
      <c r="M796" s="203"/>
      <c r="N796" s="203"/>
      <c r="O796" s="201"/>
      <c r="P796" s="201"/>
      <c r="Q796" s="201"/>
      <c r="R796" s="201"/>
      <c r="S796" s="201"/>
      <c r="T796" s="201"/>
      <c r="U796" s="201"/>
      <c r="V796" s="201"/>
      <c r="W796" s="201"/>
      <c r="X796" s="201"/>
      <c r="Y796" s="201"/>
      <c r="Z796" s="201"/>
    </row>
    <row r="797" ht="15.75" customHeight="1" spans="1:26" x14ac:dyDescent="0.25">
      <c r="A797" s="201"/>
      <c r="B797" s="201"/>
      <c r="C797" s="684"/>
      <c r="D797" s="203"/>
      <c r="E797" s="203"/>
      <c r="F797" s="203"/>
      <c r="G797" s="203"/>
      <c r="H797" s="203"/>
      <c r="I797" s="203"/>
      <c r="J797" s="203"/>
      <c r="K797" s="203"/>
      <c r="L797" s="203"/>
      <c r="M797" s="203"/>
      <c r="N797" s="203"/>
      <c r="O797" s="201"/>
      <c r="P797" s="201"/>
      <c r="Q797" s="201"/>
      <c r="R797" s="201"/>
      <c r="S797" s="201"/>
      <c r="T797" s="201"/>
      <c r="U797" s="201"/>
      <c r="V797" s="201"/>
      <c r="W797" s="201"/>
      <c r="X797" s="201"/>
      <c r="Y797" s="201"/>
      <c r="Z797" s="201"/>
    </row>
    <row r="798" ht="15.75" customHeight="1" spans="1:26" x14ac:dyDescent="0.25">
      <c r="A798" s="201"/>
      <c r="B798" s="201"/>
      <c r="C798" s="684"/>
      <c r="D798" s="203"/>
      <c r="E798" s="203"/>
      <c r="F798" s="203"/>
      <c r="G798" s="203"/>
      <c r="H798" s="203"/>
      <c r="I798" s="203"/>
      <c r="J798" s="203"/>
      <c r="K798" s="203"/>
      <c r="L798" s="203"/>
      <c r="M798" s="203"/>
      <c r="N798" s="203"/>
      <c r="O798" s="201"/>
      <c r="P798" s="201"/>
      <c r="Q798" s="201"/>
      <c r="R798" s="201"/>
      <c r="S798" s="201"/>
      <c r="T798" s="201"/>
      <c r="U798" s="201"/>
      <c r="V798" s="201"/>
      <c r="W798" s="201"/>
      <c r="X798" s="201"/>
      <c r="Y798" s="201"/>
      <c r="Z798" s="201"/>
    </row>
    <row r="799" ht="15.75" customHeight="1" spans="1:26" x14ac:dyDescent="0.25">
      <c r="A799" s="201"/>
      <c r="B799" s="201"/>
      <c r="C799" s="684"/>
      <c r="D799" s="203"/>
      <c r="E799" s="203"/>
      <c r="F799" s="203"/>
      <c r="G799" s="203"/>
      <c r="H799" s="203"/>
      <c r="I799" s="203"/>
      <c r="J799" s="203"/>
      <c r="K799" s="203"/>
      <c r="L799" s="203"/>
      <c r="M799" s="203"/>
      <c r="N799" s="203"/>
      <c r="O799" s="201"/>
      <c r="P799" s="201"/>
      <c r="Q799" s="201"/>
      <c r="R799" s="201"/>
      <c r="S799" s="201"/>
      <c r="T799" s="201"/>
      <c r="U799" s="201"/>
      <c r="V799" s="201"/>
      <c r="W799" s="201"/>
      <c r="X799" s="201"/>
      <c r="Y799" s="201"/>
      <c r="Z799" s="201"/>
    </row>
    <row r="800" ht="15.75" customHeight="1" spans="1:26" x14ac:dyDescent="0.25">
      <c r="A800" s="201"/>
      <c r="B800" s="201"/>
      <c r="C800" s="684"/>
      <c r="D800" s="203"/>
      <c r="E800" s="203"/>
      <c r="F800" s="203"/>
      <c r="G800" s="203"/>
      <c r="H800" s="203"/>
      <c r="I800" s="203"/>
      <c r="J800" s="203"/>
      <c r="K800" s="203"/>
      <c r="L800" s="203"/>
      <c r="M800" s="203"/>
      <c r="N800" s="203"/>
      <c r="O800" s="201"/>
      <c r="P800" s="201"/>
      <c r="Q800" s="201"/>
      <c r="R800" s="201"/>
      <c r="S800" s="201"/>
      <c r="T800" s="201"/>
      <c r="U800" s="201"/>
      <c r="V800" s="201"/>
      <c r="W800" s="201"/>
      <c r="X800" s="201"/>
      <c r="Y800" s="201"/>
      <c r="Z800" s="201"/>
    </row>
    <row r="801" ht="15.75" customHeight="1" spans="1:26" x14ac:dyDescent="0.25">
      <c r="A801" s="201"/>
      <c r="B801" s="201"/>
      <c r="C801" s="684"/>
      <c r="D801" s="203"/>
      <c r="E801" s="203"/>
      <c r="F801" s="203"/>
      <c r="G801" s="203"/>
      <c r="H801" s="203"/>
      <c r="I801" s="203"/>
      <c r="J801" s="203"/>
      <c r="K801" s="203"/>
      <c r="L801" s="203"/>
      <c r="M801" s="203"/>
      <c r="N801" s="203"/>
      <c r="O801" s="201"/>
      <c r="P801" s="201"/>
      <c r="Q801" s="201"/>
      <c r="R801" s="201"/>
      <c r="S801" s="201"/>
      <c r="T801" s="201"/>
      <c r="U801" s="201"/>
      <c r="V801" s="201"/>
      <c r="W801" s="201"/>
      <c r="X801" s="201"/>
      <c r="Y801" s="201"/>
      <c r="Z801" s="201"/>
    </row>
    <row r="802" ht="15.75" customHeight="1" spans="1:26" x14ac:dyDescent="0.25">
      <c r="A802" s="201"/>
      <c r="B802" s="201"/>
      <c r="C802" s="684"/>
      <c r="D802" s="203"/>
      <c r="E802" s="203"/>
      <c r="F802" s="203"/>
      <c r="G802" s="203"/>
      <c r="H802" s="203"/>
      <c r="I802" s="203"/>
      <c r="J802" s="203"/>
      <c r="K802" s="203"/>
      <c r="L802" s="203"/>
      <c r="M802" s="203"/>
      <c r="N802" s="203"/>
      <c r="O802" s="201"/>
      <c r="P802" s="201"/>
      <c r="Q802" s="201"/>
      <c r="R802" s="201"/>
      <c r="S802" s="201"/>
      <c r="T802" s="201"/>
      <c r="U802" s="201"/>
      <c r="V802" s="201"/>
      <c r="W802" s="201"/>
      <c r="X802" s="201"/>
      <c r="Y802" s="201"/>
      <c r="Z802" s="201"/>
    </row>
    <row r="803" ht="15.75" customHeight="1" spans="1:26" x14ac:dyDescent="0.25">
      <c r="A803" s="201"/>
      <c r="B803" s="201"/>
      <c r="C803" s="684"/>
      <c r="D803" s="203"/>
      <c r="E803" s="203"/>
      <c r="F803" s="203"/>
      <c r="G803" s="203"/>
      <c r="H803" s="203"/>
      <c r="I803" s="203"/>
      <c r="J803" s="203"/>
      <c r="K803" s="203"/>
      <c r="L803" s="203"/>
      <c r="M803" s="203"/>
      <c r="N803" s="203"/>
      <c r="O803" s="201"/>
      <c r="P803" s="201"/>
      <c r="Q803" s="201"/>
      <c r="R803" s="201"/>
      <c r="S803" s="201"/>
      <c r="T803" s="201"/>
      <c r="U803" s="201"/>
      <c r="V803" s="201"/>
      <c r="W803" s="201"/>
      <c r="X803" s="201"/>
      <c r="Y803" s="201"/>
      <c r="Z803" s="201"/>
    </row>
    <row r="804" ht="15.75" customHeight="1" spans="1:26" x14ac:dyDescent="0.25">
      <c r="A804" s="201"/>
      <c r="B804" s="201"/>
      <c r="C804" s="684"/>
      <c r="D804" s="203"/>
      <c r="E804" s="203"/>
      <c r="F804" s="203"/>
      <c r="G804" s="203"/>
      <c r="H804" s="203"/>
      <c r="I804" s="203"/>
      <c r="J804" s="203"/>
      <c r="K804" s="203"/>
      <c r="L804" s="203"/>
      <c r="M804" s="203"/>
      <c r="N804" s="203"/>
      <c r="O804" s="201"/>
      <c r="P804" s="201"/>
      <c r="Q804" s="201"/>
      <c r="R804" s="201"/>
      <c r="S804" s="201"/>
      <c r="T804" s="201"/>
      <c r="U804" s="201"/>
      <c r="V804" s="201"/>
      <c r="W804" s="201"/>
      <c r="X804" s="201"/>
      <c r="Y804" s="201"/>
      <c r="Z804" s="201"/>
    </row>
    <row r="805" ht="15.75" customHeight="1" spans="1:26" x14ac:dyDescent="0.25">
      <c r="A805" s="201"/>
      <c r="B805" s="201"/>
      <c r="C805" s="684"/>
      <c r="D805" s="203"/>
      <c r="E805" s="203"/>
      <c r="F805" s="203"/>
      <c r="G805" s="203"/>
      <c r="H805" s="203"/>
      <c r="I805" s="203"/>
      <c r="J805" s="203"/>
      <c r="K805" s="203"/>
      <c r="L805" s="203"/>
      <c r="M805" s="203"/>
      <c r="N805" s="203"/>
      <c r="O805" s="201"/>
      <c r="P805" s="201"/>
      <c r="Q805" s="201"/>
      <c r="R805" s="201"/>
      <c r="S805" s="201"/>
      <c r="T805" s="201"/>
      <c r="U805" s="201"/>
      <c r="V805" s="201"/>
      <c r="W805" s="201"/>
      <c r="X805" s="201"/>
      <c r="Y805" s="201"/>
      <c r="Z805" s="201"/>
    </row>
    <row r="806" ht="15.75" customHeight="1" spans="1:26" x14ac:dyDescent="0.25">
      <c r="A806" s="201"/>
      <c r="B806" s="201"/>
      <c r="C806" s="684"/>
      <c r="D806" s="203"/>
      <c r="E806" s="203"/>
      <c r="F806" s="203"/>
      <c r="G806" s="203"/>
      <c r="H806" s="203"/>
      <c r="I806" s="203"/>
      <c r="J806" s="203"/>
      <c r="K806" s="203"/>
      <c r="L806" s="203"/>
      <c r="M806" s="203"/>
      <c r="N806" s="203"/>
      <c r="O806" s="201"/>
      <c r="P806" s="201"/>
      <c r="Q806" s="201"/>
      <c r="R806" s="201"/>
      <c r="S806" s="201"/>
      <c r="T806" s="201"/>
      <c r="U806" s="201"/>
      <c r="V806" s="201"/>
      <c r="W806" s="201"/>
      <c r="X806" s="201"/>
      <c r="Y806" s="201"/>
      <c r="Z806" s="201"/>
    </row>
    <row r="807" ht="15.75" customHeight="1" spans="1:26" x14ac:dyDescent="0.25">
      <c r="A807" s="201"/>
      <c r="B807" s="201"/>
      <c r="C807" s="684"/>
      <c r="D807" s="203"/>
      <c r="E807" s="203"/>
      <c r="F807" s="203"/>
      <c r="G807" s="203"/>
      <c r="H807" s="203"/>
      <c r="I807" s="203"/>
      <c r="J807" s="203"/>
      <c r="K807" s="203"/>
      <c r="L807" s="203"/>
      <c r="M807" s="203"/>
      <c r="N807" s="203"/>
      <c r="O807" s="201"/>
      <c r="P807" s="201"/>
      <c r="Q807" s="201"/>
      <c r="R807" s="201"/>
      <c r="S807" s="201"/>
      <c r="T807" s="201"/>
      <c r="U807" s="201"/>
      <c r="V807" s="201"/>
      <c r="W807" s="201"/>
      <c r="X807" s="201"/>
      <c r="Y807" s="201"/>
      <c r="Z807" s="201"/>
    </row>
    <row r="808" ht="15.75" customHeight="1" spans="1:26" x14ac:dyDescent="0.25">
      <c r="A808" s="201"/>
      <c r="B808" s="201"/>
      <c r="C808" s="684"/>
      <c r="D808" s="203"/>
      <c r="E808" s="203"/>
      <c r="F808" s="203"/>
      <c r="G808" s="203"/>
      <c r="H808" s="203"/>
      <c r="I808" s="203"/>
      <c r="J808" s="203"/>
      <c r="K808" s="203"/>
      <c r="L808" s="203"/>
      <c r="M808" s="203"/>
      <c r="N808" s="203"/>
      <c r="O808" s="201"/>
      <c r="P808" s="201"/>
      <c r="Q808" s="201"/>
      <c r="R808" s="201"/>
      <c r="S808" s="201"/>
      <c r="T808" s="201"/>
      <c r="U808" s="201"/>
      <c r="V808" s="201"/>
      <c r="W808" s="201"/>
      <c r="X808" s="201"/>
      <c r="Y808" s="201"/>
      <c r="Z808" s="201"/>
    </row>
    <row r="809" ht="15.75" customHeight="1" spans="1:26" x14ac:dyDescent="0.25">
      <c r="A809" s="201"/>
      <c r="B809" s="201"/>
      <c r="C809" s="684"/>
      <c r="D809" s="203"/>
      <c r="E809" s="203"/>
      <c r="F809" s="203"/>
      <c r="G809" s="203"/>
      <c r="H809" s="203"/>
      <c r="I809" s="203"/>
      <c r="J809" s="203"/>
      <c r="K809" s="203"/>
      <c r="L809" s="203"/>
      <c r="M809" s="203"/>
      <c r="N809" s="203"/>
      <c r="O809" s="201"/>
      <c r="P809" s="201"/>
      <c r="Q809" s="201"/>
      <c r="R809" s="201"/>
      <c r="S809" s="201"/>
      <c r="T809" s="201"/>
      <c r="U809" s="201"/>
      <c r="V809" s="201"/>
      <c r="W809" s="201"/>
      <c r="X809" s="201"/>
      <c r="Y809" s="201"/>
      <c r="Z809" s="201"/>
    </row>
    <row r="810" ht="15.75" customHeight="1" spans="1:26" x14ac:dyDescent="0.25">
      <c r="A810" s="201"/>
      <c r="B810" s="201"/>
      <c r="C810" s="684"/>
      <c r="D810" s="203"/>
      <c r="E810" s="203"/>
      <c r="F810" s="203"/>
      <c r="G810" s="203"/>
      <c r="H810" s="203"/>
      <c r="I810" s="203"/>
      <c r="J810" s="203"/>
      <c r="K810" s="203"/>
      <c r="L810" s="203"/>
      <c r="M810" s="203"/>
      <c r="N810" s="203"/>
      <c r="O810" s="201"/>
      <c r="P810" s="201"/>
      <c r="Q810" s="201"/>
      <c r="R810" s="201"/>
      <c r="S810" s="201"/>
      <c r="T810" s="201"/>
      <c r="U810" s="201"/>
      <c r="V810" s="201"/>
      <c r="W810" s="201"/>
      <c r="X810" s="201"/>
      <c r="Y810" s="201"/>
      <c r="Z810" s="201"/>
    </row>
    <row r="811" ht="15.75" customHeight="1" spans="1:26" x14ac:dyDescent="0.25">
      <c r="A811" s="201"/>
      <c r="B811" s="201"/>
      <c r="C811" s="684"/>
      <c r="D811" s="203"/>
      <c r="E811" s="203"/>
      <c r="F811" s="203"/>
      <c r="G811" s="203"/>
      <c r="H811" s="203"/>
      <c r="I811" s="203"/>
      <c r="J811" s="203"/>
      <c r="K811" s="203"/>
      <c r="L811" s="203"/>
      <c r="M811" s="203"/>
      <c r="N811" s="203"/>
      <c r="O811" s="201"/>
      <c r="P811" s="201"/>
      <c r="Q811" s="201"/>
      <c r="R811" s="201"/>
      <c r="S811" s="201"/>
      <c r="T811" s="201"/>
      <c r="U811" s="201"/>
      <c r="V811" s="201"/>
      <c r="W811" s="201"/>
      <c r="X811" s="201"/>
      <c r="Y811" s="201"/>
      <c r="Z811" s="201"/>
    </row>
    <row r="812" ht="15.75" customHeight="1" spans="1:26" x14ac:dyDescent="0.25">
      <c r="A812" s="201"/>
      <c r="B812" s="201"/>
      <c r="C812" s="684"/>
      <c r="D812" s="203"/>
      <c r="E812" s="203"/>
      <c r="F812" s="203"/>
      <c r="G812" s="203"/>
      <c r="H812" s="203"/>
      <c r="I812" s="203"/>
      <c r="J812" s="203"/>
      <c r="K812" s="203"/>
      <c r="L812" s="203"/>
      <c r="M812" s="203"/>
      <c r="N812" s="203"/>
      <c r="O812" s="201"/>
      <c r="P812" s="201"/>
      <c r="Q812" s="201"/>
      <c r="R812" s="201"/>
      <c r="S812" s="201"/>
      <c r="T812" s="201"/>
      <c r="U812" s="201"/>
      <c r="V812" s="201"/>
      <c r="W812" s="201"/>
      <c r="X812" s="201"/>
      <c r="Y812" s="201"/>
      <c r="Z812" s="201"/>
    </row>
    <row r="813" ht="15.75" customHeight="1" spans="1:26" x14ac:dyDescent="0.25">
      <c r="A813" s="201"/>
      <c r="B813" s="201"/>
      <c r="C813" s="684"/>
      <c r="D813" s="203"/>
      <c r="E813" s="203"/>
      <c r="F813" s="203"/>
      <c r="G813" s="203"/>
      <c r="H813" s="203"/>
      <c r="I813" s="203"/>
      <c r="J813" s="203"/>
      <c r="K813" s="203"/>
      <c r="L813" s="203"/>
      <c r="M813" s="203"/>
      <c r="N813" s="203"/>
      <c r="O813" s="201"/>
      <c r="P813" s="201"/>
      <c r="Q813" s="201"/>
      <c r="R813" s="201"/>
      <c r="S813" s="201"/>
      <c r="T813" s="201"/>
      <c r="U813" s="201"/>
      <c r="V813" s="201"/>
      <c r="W813" s="201"/>
      <c r="X813" s="201"/>
      <c r="Y813" s="201"/>
      <c r="Z813" s="201"/>
    </row>
    <row r="814" ht="15.75" customHeight="1" spans="1:26" x14ac:dyDescent="0.25">
      <c r="A814" s="201"/>
      <c r="B814" s="201"/>
      <c r="C814" s="684"/>
      <c r="D814" s="203"/>
      <c r="E814" s="203"/>
      <c r="F814" s="203"/>
      <c r="G814" s="203"/>
      <c r="H814" s="203"/>
      <c r="I814" s="203"/>
      <c r="J814" s="203"/>
      <c r="K814" s="203"/>
      <c r="L814" s="203"/>
      <c r="M814" s="203"/>
      <c r="N814" s="203"/>
      <c r="O814" s="201"/>
      <c r="P814" s="201"/>
      <c r="Q814" s="201"/>
      <c r="R814" s="201"/>
      <c r="S814" s="201"/>
      <c r="T814" s="201"/>
      <c r="U814" s="201"/>
      <c r="V814" s="201"/>
      <c r="W814" s="201"/>
      <c r="X814" s="201"/>
      <c r="Y814" s="201"/>
      <c r="Z814" s="201"/>
    </row>
    <row r="815" ht="15.75" customHeight="1" spans="1:26" x14ac:dyDescent="0.25">
      <c r="A815" s="201"/>
      <c r="B815" s="201"/>
      <c r="C815" s="684"/>
      <c r="D815" s="203"/>
      <c r="E815" s="203"/>
      <c r="F815" s="203"/>
      <c r="G815" s="203"/>
      <c r="H815" s="203"/>
      <c r="I815" s="203"/>
      <c r="J815" s="203"/>
      <c r="K815" s="203"/>
      <c r="L815" s="203"/>
      <c r="M815" s="203"/>
      <c r="N815" s="203"/>
      <c r="O815" s="201"/>
      <c r="P815" s="201"/>
      <c r="Q815" s="201"/>
      <c r="R815" s="201"/>
      <c r="S815" s="201"/>
      <c r="T815" s="201"/>
      <c r="U815" s="201"/>
      <c r="V815" s="201"/>
      <c r="W815" s="201"/>
      <c r="X815" s="201"/>
      <c r="Y815" s="201"/>
      <c r="Z815" s="201"/>
    </row>
    <row r="816" ht="15.75" customHeight="1" spans="1:26" x14ac:dyDescent="0.25">
      <c r="A816" s="201"/>
      <c r="B816" s="201"/>
      <c r="C816" s="684"/>
      <c r="D816" s="203"/>
      <c r="E816" s="203"/>
      <c r="F816" s="203"/>
      <c r="G816" s="203"/>
      <c r="H816" s="203"/>
      <c r="I816" s="203"/>
      <c r="J816" s="203"/>
      <c r="K816" s="203"/>
      <c r="L816" s="203"/>
      <c r="M816" s="203"/>
      <c r="N816" s="203"/>
      <c r="O816" s="201"/>
      <c r="P816" s="201"/>
      <c r="Q816" s="201"/>
      <c r="R816" s="201"/>
      <c r="S816" s="201"/>
      <c r="T816" s="201"/>
      <c r="U816" s="201"/>
      <c r="V816" s="201"/>
      <c r="W816" s="201"/>
      <c r="X816" s="201"/>
      <c r="Y816" s="201"/>
      <c r="Z816" s="201"/>
    </row>
    <row r="817" ht="15.75" customHeight="1" spans="1:26" x14ac:dyDescent="0.25">
      <c r="A817" s="201"/>
      <c r="B817" s="201"/>
      <c r="C817" s="684"/>
      <c r="D817" s="203"/>
      <c r="E817" s="203"/>
      <c r="F817" s="203"/>
      <c r="G817" s="203"/>
      <c r="H817" s="203"/>
      <c r="I817" s="203"/>
      <c r="J817" s="203"/>
      <c r="K817" s="203"/>
      <c r="L817" s="203"/>
      <c r="M817" s="203"/>
      <c r="N817" s="203"/>
      <c r="O817" s="201"/>
      <c r="P817" s="201"/>
      <c r="Q817" s="201"/>
      <c r="R817" s="201"/>
      <c r="S817" s="201"/>
      <c r="T817" s="201"/>
      <c r="U817" s="201"/>
      <c r="V817" s="201"/>
      <c r="W817" s="201"/>
      <c r="X817" s="201"/>
      <c r="Y817" s="201"/>
      <c r="Z817" s="201"/>
    </row>
    <row r="818" ht="15.75" customHeight="1" spans="1:26" x14ac:dyDescent="0.25">
      <c r="A818" s="201"/>
      <c r="B818" s="201"/>
      <c r="C818" s="684"/>
      <c r="D818" s="203"/>
      <c r="E818" s="203"/>
      <c r="F818" s="203"/>
      <c r="G818" s="203"/>
      <c r="H818" s="203"/>
      <c r="I818" s="203"/>
      <c r="J818" s="203"/>
      <c r="K818" s="203"/>
      <c r="L818" s="203"/>
      <c r="M818" s="203"/>
      <c r="N818" s="203"/>
      <c r="O818" s="201"/>
      <c r="P818" s="201"/>
      <c r="Q818" s="201"/>
      <c r="R818" s="201"/>
      <c r="S818" s="201"/>
      <c r="T818" s="201"/>
      <c r="U818" s="201"/>
      <c r="V818" s="201"/>
      <c r="W818" s="201"/>
      <c r="X818" s="201"/>
      <c r="Y818" s="201"/>
      <c r="Z818" s="201"/>
    </row>
    <row r="819" ht="15.75" customHeight="1" spans="1:26" x14ac:dyDescent="0.25">
      <c r="A819" s="201"/>
      <c r="B819" s="201"/>
      <c r="C819" s="684"/>
      <c r="D819" s="203"/>
      <c r="E819" s="203"/>
      <c r="F819" s="203"/>
      <c r="G819" s="203"/>
      <c r="H819" s="203"/>
      <c r="I819" s="203"/>
      <c r="J819" s="203"/>
      <c r="K819" s="203"/>
      <c r="L819" s="203"/>
      <c r="M819" s="203"/>
      <c r="N819" s="203"/>
      <c r="O819" s="201"/>
      <c r="P819" s="201"/>
      <c r="Q819" s="201"/>
      <c r="R819" s="201"/>
      <c r="S819" s="201"/>
      <c r="T819" s="201"/>
      <c r="U819" s="201"/>
      <c r="V819" s="201"/>
      <c r="W819" s="201"/>
      <c r="X819" s="201"/>
      <c r="Y819" s="201"/>
      <c r="Z819" s="201"/>
    </row>
    <row r="820" ht="15.75" customHeight="1" spans="1:26" x14ac:dyDescent="0.25">
      <c r="A820" s="201"/>
      <c r="B820" s="201"/>
      <c r="C820" s="684"/>
      <c r="D820" s="203"/>
      <c r="E820" s="203"/>
      <c r="F820" s="203"/>
      <c r="G820" s="203"/>
      <c r="H820" s="203"/>
      <c r="I820" s="203"/>
      <c r="J820" s="203"/>
      <c r="K820" s="203"/>
      <c r="L820" s="203"/>
      <c r="M820" s="203"/>
      <c r="N820" s="203"/>
      <c r="O820" s="201"/>
      <c r="P820" s="201"/>
      <c r="Q820" s="201"/>
      <c r="R820" s="201"/>
      <c r="S820" s="201"/>
      <c r="T820" s="201"/>
      <c r="U820" s="201"/>
      <c r="V820" s="201"/>
      <c r="W820" s="201"/>
      <c r="X820" s="201"/>
      <c r="Y820" s="201"/>
      <c r="Z820" s="201"/>
    </row>
    <row r="821" ht="15.75" customHeight="1" spans="1:26" x14ac:dyDescent="0.25">
      <c r="A821" s="201"/>
      <c r="B821" s="201"/>
      <c r="C821" s="684"/>
      <c r="D821" s="203"/>
      <c r="E821" s="203"/>
      <c r="F821" s="203"/>
      <c r="G821" s="203"/>
      <c r="H821" s="203"/>
      <c r="I821" s="203"/>
      <c r="J821" s="203"/>
      <c r="K821" s="203"/>
      <c r="L821" s="203"/>
      <c r="M821" s="203"/>
      <c r="N821" s="203"/>
      <c r="O821" s="201"/>
      <c r="P821" s="201"/>
      <c r="Q821" s="201"/>
      <c r="R821" s="201"/>
      <c r="S821" s="201"/>
      <c r="T821" s="201"/>
      <c r="U821" s="201"/>
      <c r="V821" s="201"/>
      <c r="W821" s="201"/>
      <c r="X821" s="201"/>
      <c r="Y821" s="201"/>
      <c r="Z821" s="201"/>
    </row>
    <row r="822" ht="15.75" customHeight="1" spans="1:26" x14ac:dyDescent="0.25">
      <c r="A822" s="201"/>
      <c r="B822" s="201"/>
      <c r="C822" s="684"/>
      <c r="D822" s="203"/>
      <c r="E822" s="203"/>
      <c r="F822" s="203"/>
      <c r="G822" s="203"/>
      <c r="H822" s="203"/>
      <c r="I822" s="203"/>
      <c r="J822" s="203"/>
      <c r="K822" s="203"/>
      <c r="L822" s="203"/>
      <c r="M822" s="203"/>
      <c r="N822" s="203"/>
      <c r="O822" s="201"/>
      <c r="P822" s="201"/>
      <c r="Q822" s="201"/>
      <c r="R822" s="201"/>
      <c r="S822" s="201"/>
      <c r="T822" s="201"/>
      <c r="U822" s="201"/>
      <c r="V822" s="201"/>
      <c r="W822" s="201"/>
      <c r="X822" s="201"/>
      <c r="Y822" s="201"/>
      <c r="Z822" s="201"/>
    </row>
    <row r="823" ht="15.75" customHeight="1" spans="1:26" x14ac:dyDescent="0.25">
      <c r="A823" s="201"/>
      <c r="B823" s="201"/>
      <c r="C823" s="684"/>
      <c r="D823" s="203"/>
      <c r="E823" s="203"/>
      <c r="F823" s="203"/>
      <c r="G823" s="203"/>
      <c r="H823" s="203"/>
      <c r="I823" s="203"/>
      <c r="J823" s="203"/>
      <c r="K823" s="203"/>
      <c r="L823" s="203"/>
      <c r="M823" s="203"/>
      <c r="N823" s="203"/>
      <c r="O823" s="201"/>
      <c r="P823" s="201"/>
      <c r="Q823" s="201"/>
      <c r="R823" s="201"/>
      <c r="S823" s="201"/>
      <c r="T823" s="201"/>
      <c r="U823" s="201"/>
      <c r="V823" s="201"/>
      <c r="W823" s="201"/>
      <c r="X823" s="201"/>
      <c r="Y823" s="201"/>
      <c r="Z823" s="201"/>
    </row>
    <row r="824" ht="15.75" customHeight="1" spans="1:26" x14ac:dyDescent="0.25">
      <c r="A824" s="201"/>
      <c r="B824" s="201"/>
      <c r="C824" s="684"/>
      <c r="D824" s="203"/>
      <c r="E824" s="203"/>
      <c r="F824" s="203"/>
      <c r="G824" s="203"/>
      <c r="H824" s="203"/>
      <c r="I824" s="203"/>
      <c r="J824" s="203"/>
      <c r="K824" s="203"/>
      <c r="L824" s="203"/>
      <c r="M824" s="203"/>
      <c r="N824" s="203"/>
      <c r="O824" s="201"/>
      <c r="P824" s="201"/>
      <c r="Q824" s="201"/>
      <c r="R824" s="201"/>
      <c r="S824" s="201"/>
      <c r="T824" s="201"/>
      <c r="U824" s="201"/>
      <c r="V824" s="201"/>
      <c r="W824" s="201"/>
      <c r="X824" s="201"/>
      <c r="Y824" s="201"/>
      <c r="Z824" s="201"/>
    </row>
    <row r="825" ht="15.75" customHeight="1" spans="1:26" x14ac:dyDescent="0.25">
      <c r="A825" s="201"/>
      <c r="B825" s="201"/>
      <c r="C825" s="684"/>
      <c r="D825" s="203"/>
      <c r="E825" s="203"/>
      <c r="F825" s="203"/>
      <c r="G825" s="203"/>
      <c r="H825" s="203"/>
      <c r="I825" s="203"/>
      <c r="J825" s="203"/>
      <c r="K825" s="203"/>
      <c r="L825" s="203"/>
      <c r="M825" s="203"/>
      <c r="N825" s="203"/>
      <c r="O825" s="201"/>
      <c r="P825" s="201"/>
      <c r="Q825" s="201"/>
      <c r="R825" s="201"/>
      <c r="S825" s="201"/>
      <c r="T825" s="201"/>
      <c r="U825" s="201"/>
      <c r="V825" s="201"/>
      <c r="W825" s="201"/>
      <c r="X825" s="201"/>
      <c r="Y825" s="201"/>
      <c r="Z825" s="201"/>
    </row>
    <row r="826" ht="15.75" customHeight="1" spans="1:26" x14ac:dyDescent="0.25">
      <c r="A826" s="201"/>
      <c r="B826" s="201"/>
      <c r="C826" s="684"/>
      <c r="D826" s="203"/>
      <c r="E826" s="203"/>
      <c r="F826" s="203"/>
      <c r="G826" s="203"/>
      <c r="H826" s="203"/>
      <c r="I826" s="203"/>
      <c r="J826" s="203"/>
      <c r="K826" s="203"/>
      <c r="L826" s="203"/>
      <c r="M826" s="203"/>
      <c r="N826" s="203"/>
      <c r="O826" s="201"/>
      <c r="P826" s="201"/>
      <c r="Q826" s="201"/>
      <c r="R826" s="201"/>
      <c r="S826" s="201"/>
      <c r="T826" s="201"/>
      <c r="U826" s="201"/>
      <c r="V826" s="201"/>
      <c r="W826" s="201"/>
      <c r="X826" s="201"/>
      <c r="Y826" s="201"/>
      <c r="Z826" s="201"/>
    </row>
    <row r="827" ht="15.75" customHeight="1" spans="1:26" x14ac:dyDescent="0.25">
      <c r="A827" s="201"/>
      <c r="B827" s="201"/>
      <c r="C827" s="684"/>
      <c r="D827" s="203"/>
      <c r="E827" s="203"/>
      <c r="F827" s="203"/>
      <c r="G827" s="203"/>
      <c r="H827" s="203"/>
      <c r="I827" s="203"/>
      <c r="J827" s="203"/>
      <c r="K827" s="203"/>
      <c r="L827" s="203"/>
      <c r="M827" s="203"/>
      <c r="N827" s="203"/>
      <c r="O827" s="201"/>
      <c r="P827" s="201"/>
      <c r="Q827" s="201"/>
      <c r="R827" s="201"/>
      <c r="S827" s="201"/>
      <c r="T827" s="201"/>
      <c r="U827" s="201"/>
      <c r="V827" s="201"/>
      <c r="W827" s="201"/>
      <c r="X827" s="201"/>
      <c r="Y827" s="201"/>
      <c r="Z827" s="201"/>
    </row>
    <row r="828" ht="15.75" customHeight="1" spans="1:26" x14ac:dyDescent="0.25">
      <c r="A828" s="201"/>
      <c r="B828" s="201"/>
      <c r="C828" s="684"/>
      <c r="D828" s="203"/>
      <c r="E828" s="203"/>
      <c r="F828" s="203"/>
      <c r="G828" s="203"/>
      <c r="H828" s="203"/>
      <c r="I828" s="203"/>
      <c r="J828" s="203"/>
      <c r="K828" s="203"/>
      <c r="L828" s="203"/>
      <c r="M828" s="203"/>
      <c r="N828" s="203"/>
      <c r="O828" s="201"/>
      <c r="P828" s="201"/>
      <c r="Q828" s="201"/>
      <c r="R828" s="201"/>
      <c r="S828" s="201"/>
      <c r="T828" s="201"/>
      <c r="U828" s="201"/>
      <c r="V828" s="201"/>
      <c r="W828" s="201"/>
      <c r="X828" s="201"/>
      <c r="Y828" s="201"/>
      <c r="Z828" s="201"/>
    </row>
    <row r="829" ht="15.75" customHeight="1" spans="1:26" x14ac:dyDescent="0.25">
      <c r="A829" s="201"/>
      <c r="B829" s="201"/>
      <c r="C829" s="684"/>
      <c r="D829" s="203"/>
      <c r="E829" s="203"/>
      <c r="F829" s="203"/>
      <c r="G829" s="203"/>
      <c r="H829" s="203"/>
      <c r="I829" s="203"/>
      <c r="J829" s="203"/>
      <c r="K829" s="203"/>
      <c r="L829" s="203"/>
      <c r="M829" s="203"/>
      <c r="N829" s="203"/>
      <c r="O829" s="201"/>
      <c r="P829" s="201"/>
      <c r="Q829" s="201"/>
      <c r="R829" s="201"/>
      <c r="S829" s="201"/>
      <c r="T829" s="201"/>
      <c r="U829" s="201"/>
      <c r="V829" s="201"/>
      <c r="W829" s="201"/>
      <c r="X829" s="201"/>
      <c r="Y829" s="201"/>
      <c r="Z829" s="201"/>
    </row>
    <row r="830" ht="15.75" customHeight="1" spans="1:26" x14ac:dyDescent="0.25">
      <c r="A830" s="201"/>
      <c r="B830" s="201"/>
      <c r="C830" s="684"/>
      <c r="D830" s="203"/>
      <c r="E830" s="203"/>
      <c r="F830" s="203"/>
      <c r="G830" s="203"/>
      <c r="H830" s="203"/>
      <c r="I830" s="203"/>
      <c r="J830" s="203"/>
      <c r="K830" s="203"/>
      <c r="L830" s="203"/>
      <c r="M830" s="203"/>
      <c r="N830" s="203"/>
      <c r="O830" s="201"/>
      <c r="P830" s="201"/>
      <c r="Q830" s="201"/>
      <c r="R830" s="201"/>
      <c r="S830" s="201"/>
      <c r="T830" s="201"/>
      <c r="U830" s="201"/>
      <c r="V830" s="201"/>
      <c r="W830" s="201"/>
      <c r="X830" s="201"/>
      <c r="Y830" s="201"/>
      <c r="Z830" s="201"/>
    </row>
    <row r="831" ht="15.75" customHeight="1" spans="1:26" x14ac:dyDescent="0.25">
      <c r="A831" s="201"/>
      <c r="B831" s="201"/>
      <c r="C831" s="684"/>
      <c r="D831" s="203"/>
      <c r="E831" s="203"/>
      <c r="F831" s="203"/>
      <c r="G831" s="203"/>
      <c r="H831" s="203"/>
      <c r="I831" s="203"/>
      <c r="J831" s="203"/>
      <c r="K831" s="203"/>
      <c r="L831" s="203"/>
      <c r="M831" s="203"/>
      <c r="N831" s="203"/>
      <c r="O831" s="201"/>
      <c r="P831" s="201"/>
      <c r="Q831" s="201"/>
      <c r="R831" s="201"/>
      <c r="S831" s="201"/>
      <c r="T831" s="201"/>
      <c r="U831" s="201"/>
      <c r="V831" s="201"/>
      <c r="W831" s="201"/>
      <c r="X831" s="201"/>
      <c r="Y831" s="201"/>
      <c r="Z831" s="201"/>
    </row>
    <row r="832" ht="15.75" customHeight="1" spans="1:26" x14ac:dyDescent="0.25">
      <c r="A832" s="201"/>
      <c r="B832" s="201"/>
      <c r="C832" s="684"/>
      <c r="D832" s="203"/>
      <c r="E832" s="203"/>
      <c r="F832" s="203"/>
      <c r="G832" s="203"/>
      <c r="H832" s="203"/>
      <c r="I832" s="203"/>
      <c r="J832" s="203"/>
      <c r="K832" s="203"/>
      <c r="L832" s="203"/>
      <c r="M832" s="203"/>
      <c r="N832" s="203"/>
      <c r="O832" s="201"/>
      <c r="P832" s="201"/>
      <c r="Q832" s="201"/>
      <c r="R832" s="201"/>
      <c r="S832" s="201"/>
      <c r="T832" s="201"/>
      <c r="U832" s="201"/>
      <c r="V832" s="201"/>
      <c r="W832" s="201"/>
      <c r="X832" s="201"/>
      <c r="Y832" s="201"/>
      <c r="Z832" s="201"/>
    </row>
    <row r="833" ht="15.75" customHeight="1" spans="1:26" x14ac:dyDescent="0.25">
      <c r="A833" s="201"/>
      <c r="B833" s="201"/>
      <c r="C833" s="684"/>
      <c r="D833" s="203"/>
      <c r="E833" s="203"/>
      <c r="F833" s="203"/>
      <c r="G833" s="203"/>
      <c r="H833" s="203"/>
      <c r="I833" s="203"/>
      <c r="J833" s="203"/>
      <c r="K833" s="203"/>
      <c r="L833" s="203"/>
      <c r="M833" s="203"/>
      <c r="N833" s="203"/>
      <c r="O833" s="201"/>
      <c r="P833" s="201"/>
      <c r="Q833" s="201"/>
      <c r="R833" s="201"/>
      <c r="S833" s="201"/>
      <c r="T833" s="201"/>
      <c r="U833" s="201"/>
      <c r="V833" s="201"/>
      <c r="W833" s="201"/>
      <c r="X833" s="201"/>
      <c r="Y833" s="201"/>
      <c r="Z833" s="201"/>
    </row>
    <row r="834" ht="15.75" customHeight="1" spans="1:26" x14ac:dyDescent="0.25">
      <c r="A834" s="201"/>
      <c r="B834" s="201"/>
      <c r="C834" s="684"/>
      <c r="D834" s="203"/>
      <c r="E834" s="203"/>
      <c r="F834" s="203"/>
      <c r="G834" s="203"/>
      <c r="H834" s="203"/>
      <c r="I834" s="203"/>
      <c r="J834" s="203"/>
      <c r="K834" s="203"/>
      <c r="L834" s="203"/>
      <c r="M834" s="203"/>
      <c r="N834" s="203"/>
      <c r="O834" s="201"/>
      <c r="P834" s="201"/>
      <c r="Q834" s="201"/>
      <c r="R834" s="201"/>
      <c r="S834" s="201"/>
      <c r="T834" s="201"/>
      <c r="U834" s="201"/>
      <c r="V834" s="201"/>
      <c r="W834" s="201"/>
      <c r="X834" s="201"/>
      <c r="Y834" s="201"/>
      <c r="Z834" s="201"/>
    </row>
    <row r="835" ht="15.75" customHeight="1" spans="1:26" x14ac:dyDescent="0.25">
      <c r="A835" s="201"/>
      <c r="B835" s="201"/>
      <c r="C835" s="684"/>
      <c r="D835" s="203"/>
      <c r="E835" s="203"/>
      <c r="F835" s="203"/>
      <c r="G835" s="203"/>
      <c r="H835" s="203"/>
      <c r="I835" s="203"/>
      <c r="J835" s="203"/>
      <c r="K835" s="203"/>
      <c r="L835" s="203"/>
      <c r="M835" s="203"/>
      <c r="N835" s="203"/>
      <c r="O835" s="201"/>
      <c r="P835" s="201"/>
      <c r="Q835" s="201"/>
      <c r="R835" s="201"/>
      <c r="S835" s="201"/>
      <c r="T835" s="201"/>
      <c r="U835" s="201"/>
      <c r="V835" s="201"/>
      <c r="W835" s="201"/>
      <c r="X835" s="201"/>
      <c r="Y835" s="201"/>
      <c r="Z835" s="201"/>
    </row>
    <row r="836" ht="15.75" customHeight="1" spans="1:26" x14ac:dyDescent="0.25">
      <c r="A836" s="201"/>
      <c r="B836" s="201"/>
      <c r="C836" s="684"/>
      <c r="D836" s="203"/>
      <c r="E836" s="203"/>
      <c r="F836" s="203"/>
      <c r="G836" s="203"/>
      <c r="H836" s="203"/>
      <c r="I836" s="203"/>
      <c r="J836" s="203"/>
      <c r="K836" s="203"/>
      <c r="L836" s="203"/>
      <c r="M836" s="203"/>
      <c r="N836" s="203"/>
      <c r="O836" s="201"/>
      <c r="P836" s="201"/>
      <c r="Q836" s="201"/>
      <c r="R836" s="201"/>
      <c r="S836" s="201"/>
      <c r="T836" s="201"/>
      <c r="U836" s="201"/>
      <c r="V836" s="201"/>
      <c r="W836" s="201"/>
      <c r="X836" s="201"/>
      <c r="Y836" s="201"/>
      <c r="Z836" s="201"/>
    </row>
    <row r="837" ht="15.75" customHeight="1" spans="1:26" x14ac:dyDescent="0.25">
      <c r="A837" s="201"/>
      <c r="B837" s="201"/>
      <c r="C837" s="684"/>
      <c r="D837" s="203"/>
      <c r="E837" s="203"/>
      <c r="F837" s="203"/>
      <c r="G837" s="203"/>
      <c r="H837" s="203"/>
      <c r="I837" s="203"/>
      <c r="J837" s="203"/>
      <c r="K837" s="203"/>
      <c r="L837" s="203"/>
      <c r="M837" s="203"/>
      <c r="N837" s="203"/>
      <c r="O837" s="201"/>
      <c r="P837" s="201"/>
      <c r="Q837" s="201"/>
      <c r="R837" s="201"/>
      <c r="S837" s="201"/>
      <c r="T837" s="201"/>
      <c r="U837" s="201"/>
      <c r="V837" s="201"/>
      <c r="W837" s="201"/>
      <c r="X837" s="201"/>
      <c r="Y837" s="201"/>
      <c r="Z837" s="201"/>
    </row>
    <row r="838" ht="15.75" customHeight="1" spans="1:26" x14ac:dyDescent="0.25">
      <c r="A838" s="201"/>
      <c r="B838" s="201"/>
      <c r="C838" s="684"/>
      <c r="D838" s="203"/>
      <c r="E838" s="203"/>
      <c r="F838" s="203"/>
      <c r="G838" s="203"/>
      <c r="H838" s="203"/>
      <c r="I838" s="203"/>
      <c r="J838" s="203"/>
      <c r="K838" s="203"/>
      <c r="L838" s="203"/>
      <c r="M838" s="203"/>
      <c r="N838" s="203"/>
      <c r="O838" s="201"/>
      <c r="P838" s="201"/>
      <c r="Q838" s="201"/>
      <c r="R838" s="201"/>
      <c r="S838" s="201"/>
      <c r="T838" s="201"/>
      <c r="U838" s="201"/>
      <c r="V838" s="201"/>
      <c r="W838" s="201"/>
      <c r="X838" s="201"/>
      <c r="Y838" s="201"/>
      <c r="Z838" s="201"/>
    </row>
    <row r="839" ht="15.75" customHeight="1" spans="1:26" x14ac:dyDescent="0.25">
      <c r="A839" s="201"/>
      <c r="B839" s="201"/>
      <c r="C839" s="684"/>
      <c r="D839" s="203"/>
      <c r="E839" s="203"/>
      <c r="F839" s="203"/>
      <c r="G839" s="203"/>
      <c r="H839" s="203"/>
      <c r="I839" s="203"/>
      <c r="J839" s="203"/>
      <c r="K839" s="203"/>
      <c r="L839" s="203"/>
      <c r="M839" s="203"/>
      <c r="N839" s="203"/>
      <c r="O839" s="201"/>
      <c r="P839" s="201"/>
      <c r="Q839" s="201"/>
      <c r="R839" s="201"/>
      <c r="S839" s="201"/>
      <c r="T839" s="201"/>
      <c r="U839" s="201"/>
      <c r="V839" s="201"/>
      <c r="W839" s="201"/>
      <c r="X839" s="201"/>
      <c r="Y839" s="201"/>
      <c r="Z839" s="201"/>
    </row>
    <row r="840" ht="15.75" customHeight="1" spans="1:26" x14ac:dyDescent="0.25">
      <c r="A840" s="201"/>
      <c r="B840" s="201"/>
      <c r="C840" s="684"/>
      <c r="D840" s="203"/>
      <c r="E840" s="203"/>
      <c r="F840" s="203"/>
      <c r="G840" s="203"/>
      <c r="H840" s="203"/>
      <c r="I840" s="203"/>
      <c r="J840" s="203"/>
      <c r="K840" s="203"/>
      <c r="L840" s="203"/>
      <c r="M840" s="203"/>
      <c r="N840" s="203"/>
      <c r="O840" s="201"/>
      <c r="P840" s="201"/>
      <c r="Q840" s="201"/>
      <c r="R840" s="201"/>
      <c r="S840" s="201"/>
      <c r="T840" s="201"/>
      <c r="U840" s="201"/>
      <c r="V840" s="201"/>
      <c r="W840" s="201"/>
      <c r="X840" s="201"/>
      <c r="Y840" s="201"/>
      <c r="Z840" s="201"/>
    </row>
    <row r="841" ht="15.75" customHeight="1" spans="1:26" x14ac:dyDescent="0.25">
      <c r="A841" s="201"/>
      <c r="B841" s="201"/>
      <c r="C841" s="684"/>
      <c r="D841" s="203"/>
      <c r="E841" s="203"/>
      <c r="F841" s="203"/>
      <c r="G841" s="203"/>
      <c r="H841" s="203"/>
      <c r="I841" s="203"/>
      <c r="J841" s="203"/>
      <c r="K841" s="203"/>
      <c r="L841" s="203"/>
      <c r="M841" s="203"/>
      <c r="N841" s="203"/>
      <c r="O841" s="201"/>
      <c r="P841" s="201"/>
      <c r="Q841" s="201"/>
      <c r="R841" s="201"/>
      <c r="S841" s="201"/>
      <c r="T841" s="201"/>
      <c r="U841" s="201"/>
      <c r="V841" s="201"/>
      <c r="W841" s="201"/>
      <c r="X841" s="201"/>
      <c r="Y841" s="201"/>
      <c r="Z841" s="201"/>
    </row>
    <row r="842" ht="15.75" customHeight="1" spans="1:26" x14ac:dyDescent="0.25">
      <c r="A842" s="201"/>
      <c r="B842" s="201"/>
      <c r="C842" s="684"/>
      <c r="D842" s="203"/>
      <c r="E842" s="203"/>
      <c r="F842" s="203"/>
      <c r="G842" s="203"/>
      <c r="H842" s="203"/>
      <c r="I842" s="203"/>
      <c r="J842" s="203"/>
      <c r="K842" s="203"/>
      <c r="L842" s="203"/>
      <c r="M842" s="203"/>
      <c r="N842" s="203"/>
      <c r="O842" s="201"/>
      <c r="P842" s="201"/>
      <c r="Q842" s="201"/>
      <c r="R842" s="201"/>
      <c r="S842" s="201"/>
      <c r="T842" s="201"/>
      <c r="U842" s="201"/>
      <c r="V842" s="201"/>
      <c r="W842" s="201"/>
      <c r="X842" s="201"/>
      <c r="Y842" s="201"/>
      <c r="Z842" s="201"/>
    </row>
    <row r="843" ht="15.75" customHeight="1" spans="1:26" x14ac:dyDescent="0.25">
      <c r="A843" s="201"/>
      <c r="B843" s="201"/>
      <c r="C843" s="684"/>
      <c r="D843" s="203"/>
      <c r="E843" s="203"/>
      <c r="F843" s="203"/>
      <c r="G843" s="203"/>
      <c r="H843" s="203"/>
      <c r="I843" s="203"/>
      <c r="J843" s="203"/>
      <c r="K843" s="203"/>
      <c r="L843" s="203"/>
      <c r="M843" s="203"/>
      <c r="N843" s="203"/>
      <c r="O843" s="201"/>
      <c r="P843" s="201"/>
      <c r="Q843" s="201"/>
      <c r="R843" s="201"/>
      <c r="S843" s="201"/>
      <c r="T843" s="201"/>
      <c r="U843" s="201"/>
      <c r="V843" s="201"/>
      <c r="W843" s="201"/>
      <c r="X843" s="201"/>
      <c r="Y843" s="201"/>
      <c r="Z843" s="201"/>
    </row>
    <row r="844" ht="15.75" customHeight="1" spans="1:26" x14ac:dyDescent="0.25">
      <c r="A844" s="201"/>
      <c r="B844" s="201"/>
      <c r="C844" s="684"/>
      <c r="D844" s="203"/>
      <c r="E844" s="203"/>
      <c r="F844" s="203"/>
      <c r="G844" s="203"/>
      <c r="H844" s="203"/>
      <c r="I844" s="203"/>
      <c r="J844" s="203"/>
      <c r="K844" s="203"/>
      <c r="L844" s="203"/>
      <c r="M844" s="203"/>
      <c r="N844" s="203"/>
      <c r="O844" s="201"/>
      <c r="P844" s="201"/>
      <c r="Q844" s="201"/>
      <c r="R844" s="201"/>
      <c r="S844" s="201"/>
      <c r="T844" s="201"/>
      <c r="U844" s="201"/>
      <c r="V844" s="201"/>
      <c r="W844" s="201"/>
      <c r="X844" s="201"/>
      <c r="Y844" s="201"/>
      <c r="Z844" s="201"/>
    </row>
    <row r="845" ht="15.75" customHeight="1" spans="1:26" x14ac:dyDescent="0.25">
      <c r="A845" s="201"/>
      <c r="B845" s="201"/>
      <c r="C845" s="684"/>
      <c r="D845" s="203"/>
      <c r="E845" s="203"/>
      <c r="F845" s="203"/>
      <c r="G845" s="203"/>
      <c r="H845" s="203"/>
      <c r="I845" s="203"/>
      <c r="J845" s="203"/>
      <c r="K845" s="203"/>
      <c r="L845" s="203"/>
      <c r="M845" s="203"/>
      <c r="N845" s="203"/>
      <c r="O845" s="201"/>
      <c r="P845" s="201"/>
      <c r="Q845" s="201"/>
      <c r="R845" s="201"/>
      <c r="S845" s="201"/>
      <c r="T845" s="201"/>
      <c r="U845" s="201"/>
      <c r="V845" s="201"/>
      <c r="W845" s="201"/>
      <c r="X845" s="201"/>
      <c r="Y845" s="201"/>
      <c r="Z845" s="201"/>
    </row>
    <row r="846" ht="15.75" customHeight="1" spans="1:26" x14ac:dyDescent="0.25">
      <c r="A846" s="201"/>
      <c r="B846" s="201"/>
      <c r="C846" s="684"/>
      <c r="D846" s="203"/>
      <c r="E846" s="203"/>
      <c r="F846" s="203"/>
      <c r="G846" s="203"/>
      <c r="H846" s="203"/>
      <c r="I846" s="203"/>
      <c r="J846" s="203"/>
      <c r="K846" s="203"/>
      <c r="L846" s="203"/>
      <c r="M846" s="203"/>
      <c r="N846" s="203"/>
      <c r="O846" s="201"/>
      <c r="P846" s="201"/>
      <c r="Q846" s="201"/>
      <c r="R846" s="201"/>
      <c r="S846" s="201"/>
      <c r="T846" s="201"/>
      <c r="U846" s="201"/>
      <c r="V846" s="201"/>
      <c r="W846" s="201"/>
      <c r="X846" s="201"/>
      <c r="Y846" s="201"/>
      <c r="Z846" s="201"/>
    </row>
    <row r="847" ht="15.75" customHeight="1" spans="1:26" x14ac:dyDescent="0.25">
      <c r="A847" s="201"/>
      <c r="B847" s="201"/>
      <c r="C847" s="684"/>
      <c r="D847" s="203"/>
      <c r="E847" s="203"/>
      <c r="F847" s="203"/>
      <c r="G847" s="203"/>
      <c r="H847" s="203"/>
      <c r="I847" s="203"/>
      <c r="J847" s="203"/>
      <c r="K847" s="203"/>
      <c r="L847" s="203"/>
      <c r="M847" s="203"/>
      <c r="N847" s="203"/>
      <c r="O847" s="201"/>
      <c r="P847" s="201"/>
      <c r="Q847" s="201"/>
      <c r="R847" s="201"/>
      <c r="S847" s="201"/>
      <c r="T847" s="201"/>
      <c r="U847" s="201"/>
      <c r="V847" s="201"/>
      <c r="W847" s="201"/>
      <c r="X847" s="201"/>
      <c r="Y847" s="201"/>
      <c r="Z847" s="201"/>
    </row>
    <row r="848" ht="15.75" customHeight="1" spans="1:26" x14ac:dyDescent="0.25">
      <c r="A848" s="201"/>
      <c r="B848" s="201"/>
      <c r="C848" s="684"/>
      <c r="D848" s="203"/>
      <c r="E848" s="203"/>
      <c r="F848" s="203"/>
      <c r="G848" s="203"/>
      <c r="H848" s="203"/>
      <c r="I848" s="203"/>
      <c r="J848" s="203"/>
      <c r="K848" s="203"/>
      <c r="L848" s="203"/>
      <c r="M848" s="203"/>
      <c r="N848" s="203"/>
      <c r="O848" s="201"/>
      <c r="P848" s="201"/>
      <c r="Q848" s="201"/>
      <c r="R848" s="201"/>
      <c r="S848" s="201"/>
      <c r="T848" s="201"/>
      <c r="U848" s="201"/>
      <c r="V848" s="201"/>
      <c r="W848" s="201"/>
      <c r="X848" s="201"/>
      <c r="Y848" s="201"/>
      <c r="Z848" s="201"/>
    </row>
    <row r="849" ht="15.75" customHeight="1" spans="1:26" x14ac:dyDescent="0.25">
      <c r="A849" s="201"/>
      <c r="B849" s="201"/>
      <c r="C849" s="684"/>
      <c r="D849" s="203"/>
      <c r="E849" s="203"/>
      <c r="F849" s="203"/>
      <c r="G849" s="203"/>
      <c r="H849" s="203"/>
      <c r="I849" s="203"/>
      <c r="J849" s="203"/>
      <c r="K849" s="203"/>
      <c r="L849" s="203"/>
      <c r="M849" s="203"/>
      <c r="N849" s="203"/>
      <c r="O849" s="201"/>
      <c r="P849" s="201"/>
      <c r="Q849" s="201"/>
      <c r="R849" s="201"/>
      <c r="S849" s="201"/>
      <c r="T849" s="201"/>
      <c r="U849" s="201"/>
      <c r="V849" s="201"/>
      <c r="W849" s="201"/>
      <c r="X849" s="201"/>
      <c r="Y849" s="201"/>
      <c r="Z849" s="201"/>
    </row>
    <row r="850" ht="15.75" customHeight="1" spans="1:26" x14ac:dyDescent="0.25">
      <c r="A850" s="201"/>
      <c r="B850" s="201"/>
      <c r="C850" s="684"/>
      <c r="D850" s="203"/>
      <c r="E850" s="203"/>
      <c r="F850" s="203"/>
      <c r="G850" s="203"/>
      <c r="H850" s="203"/>
      <c r="I850" s="203"/>
      <c r="J850" s="203"/>
      <c r="K850" s="203"/>
      <c r="L850" s="203"/>
      <c r="M850" s="203"/>
      <c r="N850" s="203"/>
      <c r="O850" s="201"/>
      <c r="P850" s="201"/>
      <c r="Q850" s="201"/>
      <c r="R850" s="201"/>
      <c r="S850" s="201"/>
      <c r="T850" s="201"/>
      <c r="U850" s="201"/>
      <c r="V850" s="201"/>
      <c r="W850" s="201"/>
      <c r="X850" s="201"/>
      <c r="Y850" s="201"/>
      <c r="Z850" s="201"/>
    </row>
    <row r="851" ht="15.75" customHeight="1" spans="1:26" x14ac:dyDescent="0.25">
      <c r="A851" s="201"/>
      <c r="B851" s="201"/>
      <c r="C851" s="684"/>
      <c r="D851" s="203"/>
      <c r="E851" s="203"/>
      <c r="F851" s="203"/>
      <c r="G851" s="203"/>
      <c r="H851" s="203"/>
      <c r="I851" s="203"/>
      <c r="J851" s="203"/>
      <c r="K851" s="203"/>
      <c r="L851" s="203"/>
      <c r="M851" s="203"/>
      <c r="N851" s="203"/>
      <c r="O851" s="201"/>
      <c r="P851" s="201"/>
      <c r="Q851" s="201"/>
      <c r="R851" s="201"/>
      <c r="S851" s="201"/>
      <c r="T851" s="201"/>
      <c r="U851" s="201"/>
      <c r="V851" s="201"/>
      <c r="W851" s="201"/>
      <c r="X851" s="201"/>
      <c r="Y851" s="201"/>
      <c r="Z851" s="201"/>
    </row>
    <row r="852" ht="15.75" customHeight="1" spans="1:26" x14ac:dyDescent="0.25">
      <c r="A852" s="201"/>
      <c r="B852" s="201"/>
      <c r="C852" s="684"/>
      <c r="D852" s="203"/>
      <c r="E852" s="203"/>
      <c r="F852" s="203"/>
      <c r="G852" s="203"/>
      <c r="H852" s="203"/>
      <c r="I852" s="203"/>
      <c r="J852" s="203"/>
      <c r="K852" s="203"/>
      <c r="L852" s="203"/>
      <c r="M852" s="203"/>
      <c r="N852" s="203"/>
      <c r="O852" s="201"/>
      <c r="P852" s="201"/>
      <c r="Q852" s="201"/>
      <c r="R852" s="201"/>
      <c r="S852" s="201"/>
      <c r="T852" s="201"/>
      <c r="U852" s="201"/>
      <c r="V852" s="201"/>
      <c r="W852" s="201"/>
      <c r="X852" s="201"/>
      <c r="Y852" s="201"/>
      <c r="Z852" s="201"/>
    </row>
    <row r="853" ht="15.75" customHeight="1" spans="1:26" x14ac:dyDescent="0.25">
      <c r="A853" s="201"/>
      <c r="B853" s="201"/>
      <c r="C853" s="684"/>
      <c r="D853" s="203"/>
      <c r="E853" s="203"/>
      <c r="F853" s="203"/>
      <c r="G853" s="203"/>
      <c r="H853" s="203"/>
      <c r="I853" s="203"/>
      <c r="J853" s="203"/>
      <c r="K853" s="203"/>
      <c r="L853" s="203"/>
      <c r="M853" s="203"/>
      <c r="N853" s="203"/>
      <c r="O853" s="201"/>
      <c r="P853" s="201"/>
      <c r="Q853" s="201"/>
      <c r="R853" s="201"/>
      <c r="S853" s="201"/>
      <c r="T853" s="201"/>
      <c r="U853" s="201"/>
      <c r="V853" s="201"/>
      <c r="W853" s="201"/>
      <c r="X853" s="201"/>
      <c r="Y853" s="201"/>
      <c r="Z853" s="201"/>
    </row>
    <row r="854" ht="15.75" customHeight="1" spans="1:26" x14ac:dyDescent="0.25">
      <c r="A854" s="201"/>
      <c r="B854" s="201"/>
      <c r="C854" s="684"/>
      <c r="D854" s="203"/>
      <c r="E854" s="203"/>
      <c r="F854" s="203"/>
      <c r="G854" s="203"/>
      <c r="H854" s="203"/>
      <c r="I854" s="203"/>
      <c r="J854" s="203"/>
      <c r="K854" s="203"/>
      <c r="L854" s="203"/>
      <c r="M854" s="203"/>
      <c r="N854" s="203"/>
      <c r="O854" s="201"/>
      <c r="P854" s="201"/>
      <c r="Q854" s="201"/>
      <c r="R854" s="201"/>
      <c r="S854" s="201"/>
      <c r="T854" s="201"/>
      <c r="U854" s="201"/>
      <c r="V854" s="201"/>
      <c r="W854" s="201"/>
      <c r="X854" s="201"/>
      <c r="Y854" s="201"/>
      <c r="Z854" s="201"/>
    </row>
    <row r="855" ht="15.75" customHeight="1" spans="1:26" x14ac:dyDescent="0.25">
      <c r="A855" s="201"/>
      <c r="B855" s="201"/>
      <c r="C855" s="684"/>
      <c r="D855" s="203"/>
      <c r="E855" s="203"/>
      <c r="F855" s="203"/>
      <c r="G855" s="203"/>
      <c r="H855" s="203"/>
      <c r="I855" s="203"/>
      <c r="J855" s="203"/>
      <c r="K855" s="203"/>
      <c r="L855" s="203"/>
      <c r="M855" s="203"/>
      <c r="N855" s="203"/>
      <c r="O855" s="201"/>
      <c r="P855" s="201"/>
      <c r="Q855" s="201"/>
      <c r="R855" s="201"/>
      <c r="S855" s="201"/>
      <c r="T855" s="201"/>
      <c r="U855" s="201"/>
      <c r="V855" s="201"/>
      <c r="W855" s="201"/>
      <c r="X855" s="201"/>
      <c r="Y855" s="201"/>
      <c r="Z855" s="201"/>
    </row>
    <row r="856" ht="15.75" customHeight="1" spans="1:26" x14ac:dyDescent="0.25">
      <c r="A856" s="201"/>
      <c r="B856" s="201"/>
      <c r="C856" s="684"/>
      <c r="D856" s="203"/>
      <c r="E856" s="203"/>
      <c r="F856" s="203"/>
      <c r="G856" s="203"/>
      <c r="H856" s="203"/>
      <c r="I856" s="203"/>
      <c r="J856" s="203"/>
      <c r="K856" s="203"/>
      <c r="L856" s="203"/>
      <c r="M856" s="203"/>
      <c r="N856" s="203"/>
      <c r="O856" s="201"/>
      <c r="P856" s="201"/>
      <c r="Q856" s="201"/>
      <c r="R856" s="201"/>
      <c r="S856" s="201"/>
      <c r="T856" s="201"/>
      <c r="U856" s="201"/>
      <c r="V856" s="201"/>
      <c r="W856" s="201"/>
      <c r="X856" s="201"/>
      <c r="Y856" s="201"/>
      <c r="Z856" s="201"/>
    </row>
    <row r="857" ht="15.75" customHeight="1" spans="1:26" x14ac:dyDescent="0.25">
      <c r="A857" s="201"/>
      <c r="B857" s="201"/>
      <c r="C857" s="684"/>
      <c r="D857" s="203"/>
      <c r="E857" s="203"/>
      <c r="F857" s="203"/>
      <c r="G857" s="203"/>
      <c r="H857" s="203"/>
      <c r="I857" s="203"/>
      <c r="J857" s="203"/>
      <c r="K857" s="203"/>
      <c r="L857" s="203"/>
      <c r="M857" s="203"/>
      <c r="N857" s="203"/>
      <c r="O857" s="201"/>
      <c r="P857" s="201"/>
      <c r="Q857" s="201"/>
      <c r="R857" s="201"/>
      <c r="S857" s="201"/>
      <c r="T857" s="201"/>
      <c r="U857" s="201"/>
      <c r="V857" s="201"/>
      <c r="W857" s="201"/>
      <c r="X857" s="201"/>
      <c r="Y857" s="201"/>
      <c r="Z857" s="201"/>
    </row>
    <row r="858" ht="15.75" customHeight="1" spans="1:26" x14ac:dyDescent="0.25">
      <c r="A858" s="201"/>
      <c r="B858" s="201"/>
      <c r="C858" s="684"/>
      <c r="D858" s="203"/>
      <c r="E858" s="203"/>
      <c r="F858" s="203"/>
      <c r="G858" s="203"/>
      <c r="H858" s="203"/>
      <c r="I858" s="203"/>
      <c r="J858" s="203"/>
      <c r="K858" s="203"/>
      <c r="L858" s="203"/>
      <c r="M858" s="203"/>
      <c r="N858" s="203"/>
      <c r="O858" s="201"/>
      <c r="P858" s="201"/>
      <c r="Q858" s="201"/>
      <c r="R858" s="201"/>
      <c r="S858" s="201"/>
      <c r="T858" s="201"/>
      <c r="U858" s="201"/>
      <c r="V858" s="201"/>
      <c r="W858" s="201"/>
      <c r="X858" s="201"/>
      <c r="Y858" s="201"/>
      <c r="Z858" s="201"/>
    </row>
    <row r="859" ht="15.75" customHeight="1" spans="1:26" x14ac:dyDescent="0.25">
      <c r="A859" s="201"/>
      <c r="B859" s="201"/>
      <c r="C859" s="684"/>
      <c r="D859" s="203"/>
      <c r="E859" s="203"/>
      <c r="F859" s="203"/>
      <c r="G859" s="203"/>
      <c r="H859" s="203"/>
      <c r="I859" s="203"/>
      <c r="J859" s="203"/>
      <c r="K859" s="203"/>
      <c r="L859" s="203"/>
      <c r="M859" s="203"/>
      <c r="N859" s="203"/>
      <c r="O859" s="201"/>
      <c r="P859" s="201"/>
      <c r="Q859" s="201"/>
      <c r="R859" s="201"/>
      <c r="S859" s="201"/>
      <c r="T859" s="201"/>
      <c r="U859" s="201"/>
      <c r="V859" s="201"/>
      <c r="W859" s="201"/>
      <c r="X859" s="201"/>
      <c r="Y859" s="201"/>
      <c r="Z859" s="201"/>
    </row>
    <row r="860" ht="15.75" customHeight="1" spans="1:26" x14ac:dyDescent="0.25">
      <c r="A860" s="201"/>
      <c r="B860" s="201"/>
      <c r="C860" s="684"/>
      <c r="D860" s="203"/>
      <c r="E860" s="203"/>
      <c r="F860" s="203"/>
      <c r="G860" s="203"/>
      <c r="H860" s="203"/>
      <c r="I860" s="203"/>
      <c r="J860" s="203"/>
      <c r="K860" s="203"/>
      <c r="L860" s="203"/>
      <c r="M860" s="203"/>
      <c r="N860" s="203"/>
      <c r="O860" s="201"/>
      <c r="P860" s="201"/>
      <c r="Q860" s="201"/>
      <c r="R860" s="201"/>
      <c r="S860" s="201"/>
      <c r="T860" s="201"/>
      <c r="U860" s="201"/>
      <c r="V860" s="201"/>
      <c r="W860" s="201"/>
      <c r="X860" s="201"/>
      <c r="Y860" s="201"/>
      <c r="Z860" s="201"/>
    </row>
    <row r="861" ht="15.75" customHeight="1" spans="1:26" x14ac:dyDescent="0.25">
      <c r="A861" s="201"/>
      <c r="B861" s="201"/>
      <c r="C861" s="684"/>
      <c r="D861" s="203"/>
      <c r="E861" s="203"/>
      <c r="F861" s="203"/>
      <c r="G861" s="203"/>
      <c r="H861" s="203"/>
      <c r="I861" s="203"/>
      <c r="J861" s="203"/>
      <c r="K861" s="203"/>
      <c r="L861" s="203"/>
      <c r="M861" s="203"/>
      <c r="N861" s="203"/>
      <c r="O861" s="201"/>
      <c r="P861" s="201"/>
      <c r="Q861" s="201"/>
      <c r="R861" s="201"/>
      <c r="S861" s="201"/>
      <c r="T861" s="201"/>
      <c r="U861" s="201"/>
      <c r="V861" s="201"/>
      <c r="W861" s="201"/>
      <c r="X861" s="201"/>
      <c r="Y861" s="201"/>
      <c r="Z861" s="201"/>
    </row>
    <row r="862" ht="15.75" customHeight="1" spans="1:26" x14ac:dyDescent="0.25">
      <c r="A862" s="201"/>
      <c r="B862" s="201"/>
      <c r="C862" s="684"/>
      <c r="D862" s="203"/>
      <c r="E862" s="203"/>
      <c r="F862" s="203"/>
      <c r="G862" s="203"/>
      <c r="H862" s="203"/>
      <c r="I862" s="203"/>
      <c r="J862" s="203"/>
      <c r="K862" s="203"/>
      <c r="L862" s="203"/>
      <c r="M862" s="203"/>
      <c r="N862" s="203"/>
      <c r="O862" s="201"/>
      <c r="P862" s="201"/>
      <c r="Q862" s="201"/>
      <c r="R862" s="201"/>
      <c r="S862" s="201"/>
      <c r="T862" s="201"/>
      <c r="U862" s="201"/>
      <c r="V862" s="201"/>
      <c r="W862" s="201"/>
      <c r="X862" s="201"/>
      <c r="Y862" s="201"/>
      <c r="Z862" s="201"/>
    </row>
    <row r="863" ht="15.75" customHeight="1" spans="1:26" x14ac:dyDescent="0.25">
      <c r="A863" s="201"/>
      <c r="B863" s="201"/>
      <c r="C863" s="684"/>
      <c r="D863" s="203"/>
      <c r="E863" s="203"/>
      <c r="F863" s="203"/>
      <c r="G863" s="203"/>
      <c r="H863" s="203"/>
      <c r="I863" s="203"/>
      <c r="J863" s="203"/>
      <c r="K863" s="203"/>
      <c r="L863" s="203"/>
      <c r="M863" s="203"/>
      <c r="N863" s="203"/>
      <c r="O863" s="201"/>
      <c r="P863" s="201"/>
      <c r="Q863" s="201"/>
      <c r="R863" s="201"/>
      <c r="S863" s="201"/>
      <c r="T863" s="201"/>
      <c r="U863" s="201"/>
      <c r="V863" s="201"/>
      <c r="W863" s="201"/>
      <c r="X863" s="201"/>
      <c r="Y863" s="201"/>
      <c r="Z863" s="201"/>
    </row>
    <row r="864" ht="15.75" customHeight="1" spans="1:26" x14ac:dyDescent="0.25">
      <c r="A864" s="201"/>
      <c r="B864" s="201"/>
      <c r="C864" s="684"/>
      <c r="D864" s="203"/>
      <c r="E864" s="203"/>
      <c r="F864" s="203"/>
      <c r="G864" s="203"/>
      <c r="H864" s="203"/>
      <c r="I864" s="203"/>
      <c r="J864" s="203"/>
      <c r="K864" s="203"/>
      <c r="L864" s="203"/>
      <c r="M864" s="203"/>
      <c r="N864" s="203"/>
      <c r="O864" s="201"/>
      <c r="P864" s="201"/>
      <c r="Q864" s="201"/>
      <c r="R864" s="201"/>
      <c r="S864" s="201"/>
      <c r="T864" s="201"/>
      <c r="U864" s="201"/>
      <c r="V864" s="201"/>
      <c r="W864" s="201"/>
      <c r="X864" s="201"/>
      <c r="Y864" s="201"/>
      <c r="Z864" s="201"/>
    </row>
    <row r="865" ht="15.75" customHeight="1" spans="1:26" x14ac:dyDescent="0.25">
      <c r="A865" s="201"/>
      <c r="B865" s="201"/>
      <c r="C865" s="684"/>
      <c r="D865" s="203"/>
      <c r="E865" s="203"/>
      <c r="F865" s="203"/>
      <c r="G865" s="203"/>
      <c r="H865" s="203"/>
      <c r="I865" s="203"/>
      <c r="J865" s="203"/>
      <c r="K865" s="203"/>
      <c r="L865" s="203"/>
      <c r="M865" s="203"/>
      <c r="N865" s="203"/>
      <c r="O865" s="201"/>
      <c r="P865" s="201"/>
      <c r="Q865" s="201"/>
      <c r="R865" s="201"/>
      <c r="S865" s="201"/>
      <c r="T865" s="201"/>
      <c r="U865" s="201"/>
      <c r="V865" s="201"/>
      <c r="W865" s="201"/>
      <c r="X865" s="201"/>
      <c r="Y865" s="201"/>
      <c r="Z865" s="201"/>
    </row>
    <row r="866" ht="15.75" customHeight="1" spans="1:26" x14ac:dyDescent="0.25">
      <c r="A866" s="201"/>
      <c r="B866" s="201"/>
      <c r="C866" s="684"/>
      <c r="D866" s="203"/>
      <c r="E866" s="203"/>
      <c r="F866" s="203"/>
      <c r="G866" s="203"/>
      <c r="H866" s="203"/>
      <c r="I866" s="203"/>
      <c r="J866" s="203"/>
      <c r="K866" s="203"/>
      <c r="L866" s="203"/>
      <c r="M866" s="203"/>
      <c r="N866" s="203"/>
      <c r="O866" s="201"/>
      <c r="P866" s="201"/>
      <c r="Q866" s="201"/>
      <c r="R866" s="201"/>
      <c r="S866" s="201"/>
      <c r="T866" s="201"/>
      <c r="U866" s="201"/>
      <c r="V866" s="201"/>
      <c r="W866" s="201"/>
      <c r="X866" s="201"/>
      <c r="Y866" s="201"/>
      <c r="Z866" s="201"/>
    </row>
    <row r="867" ht="15.75" customHeight="1" spans="1:26" x14ac:dyDescent="0.25">
      <c r="A867" s="201"/>
      <c r="B867" s="201"/>
      <c r="C867" s="684"/>
      <c r="D867" s="203"/>
      <c r="E867" s="203"/>
      <c r="F867" s="203"/>
      <c r="G867" s="203"/>
      <c r="H867" s="203"/>
      <c r="I867" s="203"/>
      <c r="J867" s="203"/>
      <c r="K867" s="203"/>
      <c r="L867" s="203"/>
      <c r="M867" s="203"/>
      <c r="N867" s="203"/>
      <c r="O867" s="201"/>
      <c r="P867" s="201"/>
      <c r="Q867" s="201"/>
      <c r="R867" s="201"/>
      <c r="S867" s="201"/>
      <c r="T867" s="201"/>
      <c r="U867" s="201"/>
      <c r="V867" s="201"/>
      <c r="W867" s="201"/>
      <c r="X867" s="201"/>
      <c r="Y867" s="201"/>
      <c r="Z867" s="201"/>
    </row>
    <row r="868" ht="15.75" customHeight="1" spans="1:26" x14ac:dyDescent="0.25">
      <c r="A868" s="201"/>
      <c r="B868" s="201"/>
      <c r="C868" s="684"/>
      <c r="D868" s="203"/>
      <c r="E868" s="203"/>
      <c r="F868" s="203"/>
      <c r="G868" s="203"/>
      <c r="H868" s="203"/>
      <c r="I868" s="203"/>
      <c r="J868" s="203"/>
      <c r="K868" s="203"/>
      <c r="L868" s="203"/>
      <c r="M868" s="203"/>
      <c r="N868" s="203"/>
      <c r="O868" s="201"/>
      <c r="P868" s="201"/>
      <c r="Q868" s="201"/>
      <c r="R868" s="201"/>
      <c r="S868" s="201"/>
      <c r="T868" s="201"/>
      <c r="U868" s="201"/>
      <c r="V868" s="201"/>
      <c r="W868" s="201"/>
      <c r="X868" s="201"/>
      <c r="Y868" s="201"/>
      <c r="Z868" s="201"/>
    </row>
    <row r="869" ht="15.75" customHeight="1" spans="1:26" x14ac:dyDescent="0.25">
      <c r="A869" s="201"/>
      <c r="B869" s="201"/>
      <c r="C869" s="684"/>
      <c r="D869" s="203"/>
      <c r="E869" s="203"/>
      <c r="F869" s="203"/>
      <c r="G869" s="203"/>
      <c r="H869" s="203"/>
      <c r="I869" s="203"/>
      <c r="J869" s="203"/>
      <c r="K869" s="203"/>
      <c r="L869" s="203"/>
      <c r="M869" s="203"/>
      <c r="N869" s="203"/>
      <c r="O869" s="201"/>
      <c r="P869" s="201"/>
      <c r="Q869" s="201"/>
      <c r="R869" s="201"/>
      <c r="S869" s="201"/>
      <c r="T869" s="201"/>
      <c r="U869" s="201"/>
      <c r="V869" s="201"/>
      <c r="W869" s="201"/>
      <c r="X869" s="201"/>
      <c r="Y869" s="201"/>
      <c r="Z869" s="201"/>
    </row>
    <row r="870" ht="15.75" customHeight="1" spans="1:26" x14ac:dyDescent="0.25">
      <c r="A870" s="201"/>
      <c r="B870" s="201"/>
      <c r="C870" s="684"/>
      <c r="D870" s="203"/>
      <c r="E870" s="203"/>
      <c r="F870" s="203"/>
      <c r="G870" s="203"/>
      <c r="H870" s="203"/>
      <c r="I870" s="203"/>
      <c r="J870" s="203"/>
      <c r="K870" s="203"/>
      <c r="L870" s="203"/>
      <c r="M870" s="203"/>
      <c r="N870" s="203"/>
      <c r="O870" s="201"/>
      <c r="P870" s="201"/>
      <c r="Q870" s="201"/>
      <c r="R870" s="201"/>
      <c r="S870" s="201"/>
      <c r="T870" s="201"/>
      <c r="U870" s="201"/>
      <c r="V870" s="201"/>
      <c r="W870" s="201"/>
      <c r="X870" s="201"/>
      <c r="Y870" s="201"/>
      <c r="Z870" s="201"/>
    </row>
    <row r="871" ht="15.75" customHeight="1" spans="1:26" x14ac:dyDescent="0.25">
      <c r="A871" s="201"/>
      <c r="B871" s="201"/>
      <c r="C871" s="684"/>
      <c r="D871" s="203"/>
      <c r="E871" s="203"/>
      <c r="F871" s="203"/>
      <c r="G871" s="203"/>
      <c r="H871" s="203"/>
      <c r="I871" s="203"/>
      <c r="J871" s="203"/>
      <c r="K871" s="203"/>
      <c r="L871" s="203"/>
      <c r="M871" s="203"/>
      <c r="N871" s="203"/>
      <c r="O871" s="201"/>
      <c r="P871" s="201"/>
      <c r="Q871" s="201"/>
      <c r="R871" s="201"/>
      <c r="S871" s="201"/>
      <c r="T871" s="201"/>
      <c r="U871" s="201"/>
      <c r="V871" s="201"/>
      <c r="W871" s="201"/>
      <c r="X871" s="201"/>
      <c r="Y871" s="201"/>
      <c r="Z871" s="201"/>
    </row>
    <row r="872" ht="15.75" customHeight="1" spans="1:26" x14ac:dyDescent="0.25">
      <c r="A872" s="201"/>
      <c r="B872" s="201"/>
      <c r="C872" s="684"/>
      <c r="D872" s="203"/>
      <c r="E872" s="203"/>
      <c r="F872" s="203"/>
      <c r="G872" s="203"/>
      <c r="H872" s="203"/>
      <c r="I872" s="203"/>
      <c r="J872" s="203"/>
      <c r="K872" s="203"/>
      <c r="L872" s="203"/>
      <c r="M872" s="203"/>
      <c r="N872" s="203"/>
      <c r="O872" s="201"/>
      <c r="P872" s="201"/>
      <c r="Q872" s="201"/>
      <c r="R872" s="201"/>
      <c r="S872" s="201"/>
      <c r="T872" s="201"/>
      <c r="U872" s="201"/>
      <c r="V872" s="201"/>
      <c r="W872" s="201"/>
      <c r="X872" s="201"/>
      <c r="Y872" s="201"/>
      <c r="Z872" s="201"/>
    </row>
    <row r="873" ht="15.75" customHeight="1" spans="1:26" x14ac:dyDescent="0.25">
      <c r="A873" s="201"/>
      <c r="B873" s="201"/>
      <c r="C873" s="684"/>
      <c r="D873" s="203"/>
      <c r="E873" s="203"/>
      <c r="F873" s="203"/>
      <c r="G873" s="203"/>
      <c r="H873" s="203"/>
      <c r="I873" s="203"/>
      <c r="J873" s="203"/>
      <c r="K873" s="203"/>
      <c r="L873" s="203"/>
      <c r="M873" s="203"/>
      <c r="N873" s="203"/>
      <c r="O873" s="201"/>
      <c r="P873" s="201"/>
      <c r="Q873" s="201"/>
      <c r="R873" s="201"/>
      <c r="S873" s="201"/>
      <c r="T873" s="201"/>
      <c r="U873" s="201"/>
      <c r="V873" s="201"/>
      <c r="W873" s="201"/>
      <c r="X873" s="201"/>
      <c r="Y873" s="201"/>
      <c r="Z873" s="201"/>
    </row>
    <row r="874" ht="15.75" customHeight="1" spans="1:26" x14ac:dyDescent="0.25">
      <c r="A874" s="201"/>
      <c r="B874" s="201"/>
      <c r="C874" s="684"/>
      <c r="D874" s="203"/>
      <c r="E874" s="203"/>
      <c r="F874" s="203"/>
      <c r="G874" s="203"/>
      <c r="H874" s="203"/>
      <c r="I874" s="203"/>
      <c r="J874" s="203"/>
      <c r="K874" s="203"/>
      <c r="L874" s="203"/>
      <c r="M874" s="203"/>
      <c r="N874" s="203"/>
      <c r="O874" s="201"/>
      <c r="P874" s="201"/>
      <c r="Q874" s="201"/>
      <c r="R874" s="201"/>
      <c r="S874" s="201"/>
      <c r="T874" s="201"/>
      <c r="U874" s="201"/>
      <c r="V874" s="201"/>
      <c r="W874" s="201"/>
      <c r="X874" s="201"/>
      <c r="Y874" s="201"/>
      <c r="Z874" s="201"/>
    </row>
    <row r="875" ht="15.75" customHeight="1" spans="1:26" x14ac:dyDescent="0.25">
      <c r="A875" s="201"/>
      <c r="B875" s="201"/>
      <c r="C875" s="684"/>
      <c r="D875" s="203"/>
      <c r="E875" s="203"/>
      <c r="F875" s="203"/>
      <c r="G875" s="203"/>
      <c r="H875" s="203"/>
      <c r="I875" s="203"/>
      <c r="J875" s="203"/>
      <c r="K875" s="203"/>
      <c r="L875" s="203"/>
      <c r="M875" s="203"/>
      <c r="N875" s="203"/>
      <c r="O875" s="201"/>
      <c r="P875" s="201"/>
      <c r="Q875" s="201"/>
      <c r="R875" s="201"/>
      <c r="S875" s="201"/>
      <c r="T875" s="201"/>
      <c r="U875" s="201"/>
      <c r="V875" s="201"/>
      <c r="W875" s="201"/>
      <c r="X875" s="201"/>
      <c r="Y875" s="201"/>
      <c r="Z875" s="201"/>
    </row>
    <row r="876" ht="15.75" customHeight="1" spans="1:26" x14ac:dyDescent="0.25">
      <c r="A876" s="201"/>
      <c r="B876" s="201"/>
      <c r="C876" s="684"/>
      <c r="D876" s="203"/>
      <c r="E876" s="203"/>
      <c r="F876" s="203"/>
      <c r="G876" s="203"/>
      <c r="H876" s="203"/>
      <c r="I876" s="203"/>
      <c r="J876" s="203"/>
      <c r="K876" s="203"/>
      <c r="L876" s="203"/>
      <c r="M876" s="203"/>
      <c r="N876" s="203"/>
      <c r="O876" s="201"/>
      <c r="P876" s="201"/>
      <c r="Q876" s="201"/>
      <c r="R876" s="201"/>
      <c r="S876" s="201"/>
      <c r="T876" s="201"/>
      <c r="U876" s="201"/>
      <c r="V876" s="201"/>
      <c r="W876" s="201"/>
      <c r="X876" s="201"/>
      <c r="Y876" s="201"/>
      <c r="Z876" s="201"/>
    </row>
    <row r="877" ht="15.75" customHeight="1" spans="1:26" x14ac:dyDescent="0.25">
      <c r="A877" s="201"/>
      <c r="B877" s="201"/>
      <c r="C877" s="684"/>
      <c r="D877" s="203"/>
      <c r="E877" s="203"/>
      <c r="F877" s="203"/>
      <c r="G877" s="203"/>
      <c r="H877" s="203"/>
      <c r="I877" s="203"/>
      <c r="J877" s="203"/>
      <c r="K877" s="203"/>
      <c r="L877" s="203"/>
      <c r="M877" s="203"/>
      <c r="N877" s="203"/>
      <c r="O877" s="201"/>
      <c r="P877" s="201"/>
      <c r="Q877" s="201"/>
      <c r="R877" s="201"/>
      <c r="S877" s="201"/>
      <c r="T877" s="201"/>
      <c r="U877" s="201"/>
      <c r="V877" s="201"/>
      <c r="W877" s="201"/>
      <c r="X877" s="201"/>
      <c r="Y877" s="201"/>
      <c r="Z877" s="201"/>
    </row>
    <row r="878" ht="15.75" customHeight="1" spans="1:26" x14ac:dyDescent="0.25">
      <c r="A878" s="201"/>
      <c r="B878" s="201"/>
      <c r="C878" s="684"/>
      <c r="D878" s="203"/>
      <c r="E878" s="203"/>
      <c r="F878" s="203"/>
      <c r="G878" s="203"/>
      <c r="H878" s="203"/>
      <c r="I878" s="203"/>
      <c r="J878" s="203"/>
      <c r="K878" s="203"/>
      <c r="L878" s="203"/>
      <c r="M878" s="203"/>
      <c r="N878" s="203"/>
      <c r="O878" s="201"/>
      <c r="P878" s="201"/>
      <c r="Q878" s="201"/>
      <c r="R878" s="201"/>
      <c r="S878" s="201"/>
      <c r="T878" s="201"/>
      <c r="U878" s="201"/>
      <c r="V878" s="201"/>
      <c r="W878" s="201"/>
      <c r="X878" s="201"/>
      <c r="Y878" s="201"/>
      <c r="Z878" s="201"/>
    </row>
    <row r="879" ht="15.75" customHeight="1" spans="1:26" x14ac:dyDescent="0.25">
      <c r="A879" s="201"/>
      <c r="B879" s="201"/>
      <c r="C879" s="684"/>
      <c r="D879" s="203"/>
      <c r="E879" s="203"/>
      <c r="F879" s="203"/>
      <c r="G879" s="203"/>
      <c r="H879" s="203"/>
      <c r="I879" s="203"/>
      <c r="J879" s="203"/>
      <c r="K879" s="203"/>
      <c r="L879" s="203"/>
      <c r="M879" s="203"/>
      <c r="N879" s="203"/>
      <c r="O879" s="201"/>
      <c r="P879" s="201"/>
      <c r="Q879" s="201"/>
      <c r="R879" s="201"/>
      <c r="S879" s="201"/>
      <c r="T879" s="201"/>
      <c r="U879" s="201"/>
      <c r="V879" s="201"/>
      <c r="W879" s="201"/>
      <c r="X879" s="201"/>
      <c r="Y879" s="201"/>
      <c r="Z879" s="201"/>
    </row>
    <row r="880" ht="15.75" customHeight="1" spans="1:26" x14ac:dyDescent="0.25">
      <c r="A880" s="201"/>
      <c r="B880" s="201"/>
      <c r="C880" s="684"/>
      <c r="D880" s="203"/>
      <c r="E880" s="203"/>
      <c r="F880" s="203"/>
      <c r="G880" s="203"/>
      <c r="H880" s="203"/>
      <c r="I880" s="203"/>
      <c r="J880" s="203"/>
      <c r="K880" s="203"/>
      <c r="L880" s="203"/>
      <c r="M880" s="203"/>
      <c r="N880" s="203"/>
      <c r="O880" s="201"/>
      <c r="P880" s="201"/>
      <c r="Q880" s="201"/>
      <c r="R880" s="201"/>
      <c r="S880" s="201"/>
      <c r="T880" s="201"/>
      <c r="U880" s="201"/>
      <c r="V880" s="201"/>
      <c r="W880" s="201"/>
      <c r="X880" s="201"/>
      <c r="Y880" s="201"/>
      <c r="Z880" s="201"/>
    </row>
    <row r="881" ht="15.75" customHeight="1" spans="1:26" x14ac:dyDescent="0.25">
      <c r="A881" s="201"/>
      <c r="B881" s="201"/>
      <c r="C881" s="684"/>
      <c r="D881" s="203"/>
      <c r="E881" s="203"/>
      <c r="F881" s="203"/>
      <c r="G881" s="203"/>
      <c r="H881" s="203"/>
      <c r="I881" s="203"/>
      <c r="J881" s="203"/>
      <c r="K881" s="203"/>
      <c r="L881" s="203"/>
      <c r="M881" s="203"/>
      <c r="N881" s="203"/>
      <c r="O881" s="201"/>
      <c r="P881" s="201"/>
      <c r="Q881" s="201"/>
      <c r="R881" s="201"/>
      <c r="S881" s="201"/>
      <c r="T881" s="201"/>
      <c r="U881" s="201"/>
      <c r="V881" s="201"/>
      <c r="W881" s="201"/>
      <c r="X881" s="201"/>
      <c r="Y881" s="201"/>
      <c r="Z881" s="201"/>
    </row>
    <row r="882" ht="15.75" customHeight="1" spans="1:26" x14ac:dyDescent="0.25">
      <c r="A882" s="201"/>
      <c r="B882" s="201"/>
      <c r="C882" s="684"/>
      <c r="D882" s="203"/>
      <c r="E882" s="203"/>
      <c r="F882" s="203"/>
      <c r="G882" s="203"/>
      <c r="H882" s="203"/>
      <c r="I882" s="203"/>
      <c r="J882" s="203"/>
      <c r="K882" s="203"/>
      <c r="L882" s="203"/>
      <c r="M882" s="203"/>
      <c r="N882" s="203"/>
      <c r="O882" s="201"/>
      <c r="P882" s="201"/>
      <c r="Q882" s="201"/>
      <c r="R882" s="201"/>
      <c r="S882" s="201"/>
      <c r="T882" s="201"/>
      <c r="U882" s="201"/>
      <c r="V882" s="201"/>
      <c r="W882" s="201"/>
      <c r="X882" s="201"/>
      <c r="Y882" s="201"/>
      <c r="Z882" s="201"/>
    </row>
    <row r="883" ht="15.75" customHeight="1" spans="1:26" x14ac:dyDescent="0.25">
      <c r="A883" s="201"/>
      <c r="B883" s="201"/>
      <c r="C883" s="684"/>
      <c r="D883" s="203"/>
      <c r="E883" s="203"/>
      <c r="F883" s="203"/>
      <c r="G883" s="203"/>
      <c r="H883" s="203"/>
      <c r="I883" s="203"/>
      <c r="J883" s="203"/>
      <c r="K883" s="203"/>
      <c r="L883" s="203"/>
      <c r="M883" s="203"/>
      <c r="N883" s="203"/>
      <c r="O883" s="201"/>
      <c r="P883" s="201"/>
      <c r="Q883" s="201"/>
      <c r="R883" s="201"/>
      <c r="S883" s="201"/>
      <c r="T883" s="201"/>
      <c r="U883" s="201"/>
      <c r="V883" s="201"/>
      <c r="W883" s="201"/>
      <c r="X883" s="201"/>
      <c r="Y883" s="201"/>
      <c r="Z883" s="201"/>
    </row>
    <row r="884" ht="15.75" customHeight="1" spans="1:26" x14ac:dyDescent="0.25">
      <c r="A884" s="201"/>
      <c r="B884" s="201"/>
      <c r="C884" s="684"/>
      <c r="D884" s="203"/>
      <c r="E884" s="203"/>
      <c r="F884" s="203"/>
      <c r="G884" s="203"/>
      <c r="H884" s="203"/>
      <c r="I884" s="203"/>
      <c r="J884" s="203"/>
      <c r="K884" s="203"/>
      <c r="L884" s="203"/>
      <c r="M884" s="203"/>
      <c r="N884" s="203"/>
      <c r="O884" s="201"/>
      <c r="P884" s="201"/>
      <c r="Q884" s="201"/>
      <c r="R884" s="201"/>
      <c r="S884" s="201"/>
      <c r="T884" s="201"/>
      <c r="U884" s="201"/>
      <c r="V884" s="201"/>
      <c r="W884" s="201"/>
      <c r="X884" s="201"/>
      <c r="Y884" s="201"/>
      <c r="Z884" s="201"/>
    </row>
    <row r="885" ht="15.75" customHeight="1" spans="1:26" x14ac:dyDescent="0.25">
      <c r="A885" s="201"/>
      <c r="B885" s="201"/>
      <c r="C885" s="684"/>
      <c r="D885" s="203"/>
      <c r="E885" s="203"/>
      <c r="F885" s="203"/>
      <c r="G885" s="203"/>
      <c r="H885" s="203"/>
      <c r="I885" s="203"/>
      <c r="J885" s="203"/>
      <c r="K885" s="203"/>
      <c r="L885" s="203"/>
      <c r="M885" s="203"/>
      <c r="N885" s="203"/>
      <c r="O885" s="201"/>
      <c r="P885" s="201"/>
      <c r="Q885" s="201"/>
      <c r="R885" s="201"/>
      <c r="S885" s="201"/>
      <c r="T885" s="201"/>
      <c r="U885" s="201"/>
      <c r="V885" s="201"/>
      <c r="W885" s="201"/>
      <c r="X885" s="201"/>
      <c r="Y885" s="201"/>
      <c r="Z885" s="201"/>
    </row>
    <row r="886" ht="15.75" customHeight="1" spans="1:26" x14ac:dyDescent="0.25">
      <c r="A886" s="201"/>
      <c r="B886" s="201"/>
      <c r="C886" s="684"/>
      <c r="D886" s="203"/>
      <c r="E886" s="203"/>
      <c r="F886" s="203"/>
      <c r="G886" s="203"/>
      <c r="H886" s="203"/>
      <c r="I886" s="203"/>
      <c r="J886" s="203"/>
      <c r="K886" s="203"/>
      <c r="L886" s="203"/>
      <c r="M886" s="203"/>
      <c r="N886" s="203"/>
      <c r="O886" s="201"/>
      <c r="P886" s="201"/>
      <c r="Q886" s="201"/>
      <c r="R886" s="201"/>
      <c r="S886" s="201"/>
      <c r="T886" s="201"/>
      <c r="U886" s="201"/>
      <c r="V886" s="201"/>
      <c r="W886" s="201"/>
      <c r="X886" s="201"/>
      <c r="Y886" s="201"/>
      <c r="Z886" s="201"/>
    </row>
    <row r="887" ht="15.75" customHeight="1" spans="1:26" x14ac:dyDescent="0.25">
      <c r="A887" s="201"/>
      <c r="B887" s="201"/>
      <c r="C887" s="684"/>
      <c r="D887" s="203"/>
      <c r="E887" s="203"/>
      <c r="F887" s="203"/>
      <c r="G887" s="203"/>
      <c r="H887" s="203"/>
      <c r="I887" s="203"/>
      <c r="J887" s="203"/>
      <c r="K887" s="203"/>
      <c r="L887" s="203"/>
      <c r="M887" s="203"/>
      <c r="N887" s="203"/>
      <c r="O887" s="201"/>
      <c r="P887" s="201"/>
      <c r="Q887" s="201"/>
      <c r="R887" s="201"/>
      <c r="S887" s="201"/>
      <c r="T887" s="201"/>
      <c r="U887" s="201"/>
      <c r="V887" s="201"/>
      <c r="W887" s="201"/>
      <c r="X887" s="201"/>
      <c r="Y887" s="201"/>
      <c r="Z887" s="201"/>
    </row>
    <row r="888" ht="15.75" customHeight="1" spans="1:26" x14ac:dyDescent="0.25">
      <c r="A888" s="201"/>
      <c r="B888" s="201"/>
      <c r="C888" s="684"/>
      <c r="D888" s="203"/>
      <c r="E888" s="203"/>
      <c r="F888" s="203"/>
      <c r="G888" s="203"/>
      <c r="H888" s="203"/>
      <c r="I888" s="203"/>
      <c r="J888" s="203"/>
      <c r="K888" s="203"/>
      <c r="L888" s="203"/>
      <c r="M888" s="203"/>
      <c r="N888" s="203"/>
      <c r="O888" s="201"/>
      <c r="P888" s="201"/>
      <c r="Q888" s="201"/>
      <c r="R888" s="201"/>
      <c r="S888" s="201"/>
      <c r="T888" s="201"/>
      <c r="U888" s="201"/>
      <c r="V888" s="201"/>
      <c r="W888" s="201"/>
      <c r="X888" s="201"/>
      <c r="Y888" s="201"/>
      <c r="Z888" s="201"/>
    </row>
    <row r="889" ht="15.75" customHeight="1" spans="1:26" x14ac:dyDescent="0.25">
      <c r="A889" s="201"/>
      <c r="B889" s="201"/>
      <c r="C889" s="684"/>
      <c r="D889" s="203"/>
      <c r="E889" s="203"/>
      <c r="F889" s="203"/>
      <c r="G889" s="203"/>
      <c r="H889" s="203"/>
      <c r="I889" s="203"/>
      <c r="J889" s="203"/>
      <c r="K889" s="203"/>
      <c r="L889" s="203"/>
      <c r="M889" s="203"/>
      <c r="N889" s="203"/>
      <c r="O889" s="201"/>
      <c r="P889" s="201"/>
      <c r="Q889" s="201"/>
      <c r="R889" s="201"/>
      <c r="S889" s="201"/>
      <c r="T889" s="201"/>
      <c r="U889" s="201"/>
      <c r="V889" s="201"/>
      <c r="W889" s="201"/>
      <c r="X889" s="201"/>
      <c r="Y889" s="201"/>
      <c r="Z889" s="201"/>
    </row>
    <row r="890" ht="15.75" customHeight="1" spans="1:26" x14ac:dyDescent="0.25">
      <c r="A890" s="201"/>
      <c r="B890" s="201"/>
      <c r="C890" s="684"/>
      <c r="D890" s="203"/>
      <c r="E890" s="203"/>
      <c r="F890" s="203"/>
      <c r="G890" s="203"/>
      <c r="H890" s="203"/>
      <c r="I890" s="203"/>
      <c r="J890" s="203"/>
      <c r="K890" s="203"/>
      <c r="L890" s="203"/>
      <c r="M890" s="203"/>
      <c r="N890" s="203"/>
      <c r="O890" s="201"/>
      <c r="P890" s="201"/>
      <c r="Q890" s="201"/>
      <c r="R890" s="201"/>
      <c r="S890" s="201"/>
      <c r="T890" s="201"/>
      <c r="U890" s="201"/>
      <c r="V890" s="201"/>
      <c r="W890" s="201"/>
      <c r="X890" s="201"/>
      <c r="Y890" s="201"/>
      <c r="Z890" s="201"/>
    </row>
    <row r="891" ht="15.75" customHeight="1" spans="1:26" x14ac:dyDescent="0.25">
      <c r="A891" s="201"/>
      <c r="B891" s="201"/>
      <c r="C891" s="684"/>
      <c r="D891" s="203"/>
      <c r="E891" s="203"/>
      <c r="F891" s="203"/>
      <c r="G891" s="203"/>
      <c r="H891" s="203"/>
      <c r="I891" s="203"/>
      <c r="J891" s="203"/>
      <c r="K891" s="203"/>
      <c r="L891" s="203"/>
      <c r="M891" s="203"/>
      <c r="N891" s="203"/>
      <c r="O891" s="201"/>
      <c r="P891" s="201"/>
      <c r="Q891" s="201"/>
      <c r="R891" s="201"/>
      <c r="S891" s="201"/>
      <c r="T891" s="201"/>
      <c r="U891" s="201"/>
      <c r="V891" s="201"/>
      <c r="W891" s="201"/>
      <c r="X891" s="201"/>
      <c r="Y891" s="201"/>
      <c r="Z891" s="201"/>
    </row>
    <row r="892" ht="15.75" customHeight="1" spans="1:26" x14ac:dyDescent="0.25">
      <c r="A892" s="201"/>
      <c r="B892" s="201"/>
      <c r="C892" s="684"/>
      <c r="D892" s="203"/>
      <c r="E892" s="203"/>
      <c r="F892" s="203"/>
      <c r="G892" s="203"/>
      <c r="H892" s="203"/>
      <c r="I892" s="203"/>
      <c r="J892" s="203"/>
      <c r="K892" s="203"/>
      <c r="L892" s="203"/>
      <c r="M892" s="203"/>
      <c r="N892" s="203"/>
      <c r="O892" s="201"/>
      <c r="P892" s="201"/>
      <c r="Q892" s="201"/>
      <c r="R892" s="201"/>
      <c r="S892" s="201"/>
      <c r="T892" s="201"/>
      <c r="U892" s="201"/>
      <c r="V892" s="201"/>
      <c r="W892" s="201"/>
      <c r="X892" s="201"/>
      <c r="Y892" s="201"/>
      <c r="Z892" s="201"/>
    </row>
    <row r="893" ht="15.75" customHeight="1" spans="1:26" x14ac:dyDescent="0.25">
      <c r="A893" s="201"/>
      <c r="B893" s="201"/>
      <c r="C893" s="684"/>
      <c r="D893" s="203"/>
      <c r="E893" s="203"/>
      <c r="F893" s="203"/>
      <c r="G893" s="203"/>
      <c r="H893" s="203"/>
      <c r="I893" s="203"/>
      <c r="J893" s="203"/>
      <c r="K893" s="203"/>
      <c r="L893" s="203"/>
      <c r="M893" s="203"/>
      <c r="N893" s="203"/>
      <c r="O893" s="201"/>
      <c r="P893" s="201"/>
      <c r="Q893" s="201"/>
      <c r="R893" s="201"/>
      <c r="S893" s="201"/>
      <c r="T893" s="201"/>
      <c r="U893" s="201"/>
      <c r="V893" s="201"/>
      <c r="W893" s="201"/>
      <c r="X893" s="201"/>
      <c r="Y893" s="201"/>
      <c r="Z893" s="201"/>
    </row>
    <row r="894" ht="15.75" customHeight="1" spans="1:26" x14ac:dyDescent="0.25">
      <c r="A894" s="201"/>
      <c r="B894" s="201"/>
      <c r="C894" s="684"/>
      <c r="D894" s="203"/>
      <c r="E894" s="203"/>
      <c r="F894" s="203"/>
      <c r="G894" s="203"/>
      <c r="H894" s="203"/>
      <c r="I894" s="203"/>
      <c r="J894" s="203"/>
      <c r="K894" s="203"/>
      <c r="L894" s="203"/>
      <c r="M894" s="203"/>
      <c r="N894" s="203"/>
      <c r="O894" s="201"/>
      <c r="P894" s="201"/>
      <c r="Q894" s="201"/>
      <c r="R894" s="201"/>
      <c r="S894" s="201"/>
      <c r="T894" s="201"/>
      <c r="U894" s="201"/>
      <c r="V894" s="201"/>
      <c r="W894" s="201"/>
      <c r="X894" s="201"/>
      <c r="Y894" s="201"/>
      <c r="Z894" s="201"/>
    </row>
    <row r="895" ht="15.75" customHeight="1" spans="1:26" x14ac:dyDescent="0.25">
      <c r="A895" s="201"/>
      <c r="B895" s="201"/>
      <c r="C895" s="684"/>
      <c r="D895" s="203"/>
      <c r="E895" s="203"/>
      <c r="F895" s="203"/>
      <c r="G895" s="203"/>
      <c r="H895" s="203"/>
      <c r="I895" s="203"/>
      <c r="J895" s="203"/>
      <c r="K895" s="203"/>
      <c r="L895" s="203"/>
      <c r="M895" s="203"/>
      <c r="N895" s="203"/>
      <c r="O895" s="201"/>
      <c r="P895" s="201"/>
      <c r="Q895" s="201"/>
      <c r="R895" s="201"/>
      <c r="S895" s="201"/>
      <c r="T895" s="201"/>
      <c r="U895" s="201"/>
      <c r="V895" s="201"/>
      <c r="W895" s="201"/>
      <c r="X895" s="201"/>
      <c r="Y895" s="201"/>
      <c r="Z895" s="201"/>
    </row>
    <row r="896" ht="15.75" customHeight="1" spans="1:26" x14ac:dyDescent="0.25">
      <c r="A896" s="201"/>
      <c r="B896" s="201"/>
      <c r="C896" s="684"/>
      <c r="D896" s="203"/>
      <c r="E896" s="203"/>
      <c r="F896" s="203"/>
      <c r="G896" s="203"/>
      <c r="H896" s="203"/>
      <c r="I896" s="203"/>
      <c r="J896" s="203"/>
      <c r="K896" s="203"/>
      <c r="L896" s="203"/>
      <c r="M896" s="203"/>
      <c r="N896" s="203"/>
      <c r="O896" s="201"/>
      <c r="P896" s="201"/>
      <c r="Q896" s="201"/>
      <c r="R896" s="201"/>
      <c r="S896" s="201"/>
      <c r="T896" s="201"/>
      <c r="U896" s="201"/>
      <c r="V896" s="201"/>
      <c r="W896" s="201"/>
      <c r="X896" s="201"/>
      <c r="Y896" s="201"/>
      <c r="Z896" s="201"/>
    </row>
    <row r="897" ht="15.75" customHeight="1" spans="1:26" x14ac:dyDescent="0.25">
      <c r="A897" s="201"/>
      <c r="B897" s="201"/>
      <c r="C897" s="684"/>
      <c r="D897" s="203"/>
      <c r="E897" s="203"/>
      <c r="F897" s="203"/>
      <c r="G897" s="203"/>
      <c r="H897" s="203"/>
      <c r="I897" s="203"/>
      <c r="J897" s="203"/>
      <c r="K897" s="203"/>
      <c r="L897" s="203"/>
      <c r="M897" s="203"/>
      <c r="N897" s="203"/>
      <c r="O897" s="201"/>
      <c r="P897" s="201"/>
      <c r="Q897" s="201"/>
      <c r="R897" s="201"/>
      <c r="S897" s="201"/>
      <c r="T897" s="201"/>
      <c r="U897" s="201"/>
      <c r="V897" s="201"/>
      <c r="W897" s="201"/>
      <c r="X897" s="201"/>
      <c r="Y897" s="201"/>
      <c r="Z897" s="201"/>
    </row>
    <row r="898" ht="15.75" customHeight="1" spans="1:26" x14ac:dyDescent="0.25">
      <c r="A898" s="201"/>
      <c r="B898" s="201"/>
      <c r="C898" s="684"/>
      <c r="D898" s="203"/>
      <c r="E898" s="203"/>
      <c r="F898" s="203"/>
      <c r="G898" s="203"/>
      <c r="H898" s="203"/>
      <c r="I898" s="203"/>
      <c r="J898" s="203"/>
      <c r="K898" s="203"/>
      <c r="L898" s="203"/>
      <c r="M898" s="203"/>
      <c r="N898" s="203"/>
      <c r="O898" s="201"/>
      <c r="P898" s="201"/>
      <c r="Q898" s="201"/>
      <c r="R898" s="201"/>
      <c r="S898" s="201"/>
      <c r="T898" s="201"/>
      <c r="U898" s="201"/>
      <c r="V898" s="201"/>
      <c r="W898" s="201"/>
      <c r="X898" s="201"/>
      <c r="Y898" s="201"/>
      <c r="Z898" s="201"/>
    </row>
    <row r="899" ht="15.75" customHeight="1" spans="1:26" x14ac:dyDescent="0.25">
      <c r="A899" s="201"/>
      <c r="B899" s="201"/>
      <c r="C899" s="684"/>
      <c r="D899" s="203"/>
      <c r="E899" s="203"/>
      <c r="F899" s="203"/>
      <c r="G899" s="203"/>
      <c r="H899" s="203"/>
      <c r="I899" s="203"/>
      <c r="J899" s="203"/>
      <c r="K899" s="203"/>
      <c r="L899" s="203"/>
      <c r="M899" s="203"/>
      <c r="N899" s="203"/>
      <c r="O899" s="201"/>
      <c r="P899" s="201"/>
      <c r="Q899" s="201"/>
      <c r="R899" s="201"/>
      <c r="S899" s="201"/>
      <c r="T899" s="201"/>
      <c r="U899" s="201"/>
      <c r="V899" s="201"/>
      <c r="W899" s="201"/>
      <c r="X899" s="201"/>
      <c r="Y899" s="201"/>
      <c r="Z899" s="201"/>
    </row>
    <row r="900" ht="15.75" customHeight="1" spans="1:26" x14ac:dyDescent="0.25">
      <c r="A900" s="201"/>
      <c r="B900" s="201"/>
      <c r="C900" s="684"/>
      <c r="D900" s="203"/>
      <c r="E900" s="203"/>
      <c r="F900" s="203"/>
      <c r="G900" s="203"/>
      <c r="H900" s="203"/>
      <c r="I900" s="203"/>
      <c r="J900" s="203"/>
      <c r="K900" s="203"/>
      <c r="L900" s="203"/>
      <c r="M900" s="203"/>
      <c r="N900" s="203"/>
      <c r="O900" s="201"/>
      <c r="P900" s="201"/>
      <c r="Q900" s="201"/>
      <c r="R900" s="201"/>
      <c r="S900" s="201"/>
      <c r="T900" s="201"/>
      <c r="U900" s="201"/>
      <c r="V900" s="201"/>
      <c r="W900" s="201"/>
      <c r="X900" s="201"/>
      <c r="Y900" s="201"/>
      <c r="Z900" s="201"/>
    </row>
    <row r="901" ht="15.75" customHeight="1" spans="1:26" x14ac:dyDescent="0.25">
      <c r="A901" s="201"/>
      <c r="B901" s="201"/>
      <c r="C901" s="684"/>
      <c r="D901" s="203"/>
      <c r="E901" s="203"/>
      <c r="F901" s="203"/>
      <c r="G901" s="203"/>
      <c r="H901" s="203"/>
      <c r="I901" s="203"/>
      <c r="J901" s="203"/>
      <c r="K901" s="203"/>
      <c r="L901" s="203"/>
      <c r="M901" s="203"/>
      <c r="N901" s="203"/>
      <c r="O901" s="201"/>
      <c r="P901" s="201"/>
      <c r="Q901" s="201"/>
      <c r="R901" s="201"/>
      <c r="S901" s="201"/>
      <c r="T901" s="201"/>
      <c r="U901" s="201"/>
      <c r="V901" s="201"/>
      <c r="W901" s="201"/>
      <c r="X901" s="201"/>
      <c r="Y901" s="201"/>
      <c r="Z901" s="201"/>
    </row>
    <row r="902" ht="15.75" customHeight="1" spans="1:26" x14ac:dyDescent="0.25">
      <c r="A902" s="201"/>
      <c r="B902" s="201"/>
      <c r="C902" s="684"/>
      <c r="D902" s="203"/>
      <c r="E902" s="203"/>
      <c r="F902" s="203"/>
      <c r="G902" s="203"/>
      <c r="H902" s="203"/>
      <c r="I902" s="203"/>
      <c r="J902" s="203"/>
      <c r="K902" s="203"/>
      <c r="L902" s="203"/>
      <c r="M902" s="203"/>
      <c r="N902" s="203"/>
      <c r="O902" s="201"/>
      <c r="P902" s="201"/>
      <c r="Q902" s="201"/>
      <c r="R902" s="201"/>
      <c r="S902" s="201"/>
      <c r="T902" s="201"/>
      <c r="U902" s="201"/>
      <c r="V902" s="201"/>
      <c r="W902" s="201"/>
      <c r="X902" s="201"/>
      <c r="Y902" s="201"/>
      <c r="Z902" s="201"/>
    </row>
    <row r="903" ht="15.75" customHeight="1" spans="1:26" x14ac:dyDescent="0.25">
      <c r="A903" s="201"/>
      <c r="B903" s="201"/>
      <c r="C903" s="684"/>
      <c r="D903" s="203"/>
      <c r="E903" s="203"/>
      <c r="F903" s="203"/>
      <c r="G903" s="203"/>
      <c r="H903" s="203"/>
      <c r="I903" s="203"/>
      <c r="J903" s="203"/>
      <c r="K903" s="203"/>
      <c r="L903" s="203"/>
      <c r="M903" s="203"/>
      <c r="N903" s="203"/>
      <c r="O903" s="201"/>
      <c r="P903" s="201"/>
      <c r="Q903" s="201"/>
      <c r="R903" s="201"/>
      <c r="S903" s="201"/>
      <c r="T903" s="201"/>
      <c r="U903" s="201"/>
      <c r="V903" s="201"/>
      <c r="W903" s="201"/>
      <c r="X903" s="201"/>
      <c r="Y903" s="201"/>
      <c r="Z903" s="201"/>
    </row>
    <row r="904" ht="15.75" customHeight="1" spans="1:26" x14ac:dyDescent="0.25">
      <c r="A904" s="201"/>
      <c r="B904" s="201"/>
      <c r="C904" s="684"/>
      <c r="D904" s="203"/>
      <c r="E904" s="203"/>
      <c r="F904" s="203"/>
      <c r="G904" s="203"/>
      <c r="H904" s="203"/>
      <c r="I904" s="203"/>
      <c r="J904" s="203"/>
      <c r="K904" s="203"/>
      <c r="L904" s="203"/>
      <c r="M904" s="203"/>
      <c r="N904" s="203"/>
      <c r="O904" s="201"/>
      <c r="P904" s="201"/>
      <c r="Q904" s="201"/>
      <c r="R904" s="201"/>
      <c r="S904" s="201"/>
      <c r="T904" s="201"/>
      <c r="U904" s="201"/>
      <c r="V904" s="201"/>
      <c r="W904" s="201"/>
      <c r="X904" s="201"/>
      <c r="Y904" s="201"/>
      <c r="Z904" s="201"/>
    </row>
    <row r="905" ht="15.75" customHeight="1" spans="1:26" x14ac:dyDescent="0.25">
      <c r="A905" s="201"/>
      <c r="B905" s="201"/>
      <c r="C905" s="684"/>
      <c r="D905" s="203"/>
      <c r="E905" s="203"/>
      <c r="F905" s="203"/>
      <c r="G905" s="203"/>
      <c r="H905" s="203"/>
      <c r="I905" s="203"/>
      <c r="J905" s="203"/>
      <c r="K905" s="203"/>
      <c r="L905" s="203"/>
      <c r="M905" s="203"/>
      <c r="N905" s="203"/>
      <c r="O905" s="201"/>
      <c r="P905" s="201"/>
      <c r="Q905" s="201"/>
      <c r="R905" s="201"/>
      <c r="S905" s="201"/>
      <c r="T905" s="201"/>
      <c r="U905" s="201"/>
      <c r="V905" s="201"/>
      <c r="W905" s="201"/>
      <c r="X905" s="201"/>
      <c r="Y905" s="201"/>
      <c r="Z905" s="201"/>
    </row>
    <row r="906" ht="15.75" customHeight="1" spans="1:26" x14ac:dyDescent="0.25">
      <c r="A906" s="201"/>
      <c r="B906" s="201"/>
      <c r="C906" s="684"/>
      <c r="D906" s="203"/>
      <c r="E906" s="203"/>
      <c r="F906" s="203"/>
      <c r="G906" s="203"/>
      <c r="H906" s="203"/>
      <c r="I906" s="203"/>
      <c r="J906" s="203"/>
      <c r="K906" s="203"/>
      <c r="L906" s="203"/>
      <c r="M906" s="203"/>
      <c r="N906" s="203"/>
      <c r="O906" s="201"/>
      <c r="P906" s="201"/>
      <c r="Q906" s="201"/>
      <c r="R906" s="201"/>
      <c r="S906" s="201"/>
      <c r="T906" s="201"/>
      <c r="U906" s="201"/>
      <c r="V906" s="201"/>
      <c r="W906" s="201"/>
      <c r="X906" s="201"/>
      <c r="Y906" s="201"/>
      <c r="Z906" s="201"/>
    </row>
    <row r="907" ht="15.75" customHeight="1" spans="1:26" x14ac:dyDescent="0.25">
      <c r="A907" s="201"/>
      <c r="B907" s="201"/>
      <c r="C907" s="684"/>
      <c r="D907" s="203"/>
      <c r="E907" s="203"/>
      <c r="F907" s="203"/>
      <c r="G907" s="203"/>
      <c r="H907" s="203"/>
      <c r="I907" s="203"/>
      <c r="J907" s="203"/>
      <c r="K907" s="203"/>
      <c r="L907" s="203"/>
      <c r="M907" s="203"/>
      <c r="N907" s="203"/>
      <c r="O907" s="201"/>
      <c r="P907" s="201"/>
      <c r="Q907" s="201"/>
      <c r="R907" s="201"/>
      <c r="S907" s="201"/>
      <c r="T907" s="201"/>
      <c r="U907" s="201"/>
      <c r="V907" s="201"/>
      <c r="W907" s="201"/>
      <c r="X907" s="201"/>
      <c r="Y907" s="201"/>
      <c r="Z907" s="201"/>
    </row>
    <row r="908" ht="15.75" customHeight="1" spans="1:26" x14ac:dyDescent="0.25">
      <c r="A908" s="201"/>
      <c r="B908" s="201"/>
      <c r="C908" s="684"/>
      <c r="D908" s="203"/>
      <c r="E908" s="203"/>
      <c r="F908" s="203"/>
      <c r="G908" s="203"/>
      <c r="H908" s="203"/>
      <c r="I908" s="203"/>
      <c r="J908" s="203"/>
      <c r="K908" s="203"/>
      <c r="L908" s="203"/>
      <c r="M908" s="203"/>
      <c r="N908" s="203"/>
      <c r="O908" s="201"/>
      <c r="P908" s="201"/>
      <c r="Q908" s="201"/>
      <c r="R908" s="201"/>
      <c r="S908" s="201"/>
      <c r="T908" s="201"/>
      <c r="U908" s="201"/>
      <c r="V908" s="201"/>
      <c r="W908" s="201"/>
      <c r="X908" s="201"/>
      <c r="Y908" s="201"/>
      <c r="Z908" s="201"/>
    </row>
    <row r="909" ht="15.75" customHeight="1" spans="1:26" x14ac:dyDescent="0.25">
      <c r="A909" s="201"/>
      <c r="B909" s="201"/>
      <c r="C909" s="684"/>
      <c r="D909" s="203"/>
      <c r="E909" s="203"/>
      <c r="F909" s="203"/>
      <c r="G909" s="203"/>
      <c r="H909" s="203"/>
      <c r="I909" s="203"/>
      <c r="J909" s="203"/>
      <c r="K909" s="203"/>
      <c r="L909" s="203"/>
      <c r="M909" s="203"/>
      <c r="N909" s="203"/>
      <c r="O909" s="201"/>
      <c r="P909" s="201"/>
      <c r="Q909" s="201"/>
      <c r="R909" s="201"/>
      <c r="S909" s="201"/>
      <c r="T909" s="201"/>
      <c r="U909" s="201"/>
      <c r="V909" s="201"/>
      <c r="W909" s="201"/>
      <c r="X909" s="201"/>
      <c r="Y909" s="201"/>
      <c r="Z909" s="201"/>
    </row>
    <row r="910" ht="15.75" customHeight="1" spans="1:26" x14ac:dyDescent="0.25">
      <c r="A910" s="201"/>
      <c r="B910" s="201"/>
      <c r="C910" s="684"/>
      <c r="D910" s="203"/>
      <c r="E910" s="203"/>
      <c r="F910" s="203"/>
      <c r="G910" s="203"/>
      <c r="H910" s="203"/>
      <c r="I910" s="203"/>
      <c r="J910" s="203"/>
      <c r="K910" s="203"/>
      <c r="L910" s="203"/>
      <c r="M910" s="203"/>
      <c r="N910" s="203"/>
      <c r="O910" s="201"/>
      <c r="P910" s="201"/>
      <c r="Q910" s="201"/>
      <c r="R910" s="201"/>
      <c r="S910" s="201"/>
      <c r="T910" s="201"/>
      <c r="U910" s="201"/>
      <c r="V910" s="201"/>
      <c r="W910" s="201"/>
      <c r="X910" s="201"/>
      <c r="Y910" s="201"/>
      <c r="Z910" s="201"/>
    </row>
    <row r="911" ht="15.75" customHeight="1" spans="1:26" x14ac:dyDescent="0.25">
      <c r="A911" s="201"/>
      <c r="B911" s="201"/>
      <c r="C911" s="684"/>
      <c r="D911" s="203"/>
      <c r="E911" s="203"/>
      <c r="F911" s="203"/>
      <c r="G911" s="203"/>
      <c r="H911" s="203"/>
      <c r="I911" s="203"/>
      <c r="J911" s="203"/>
      <c r="K911" s="203"/>
      <c r="L911" s="203"/>
      <c r="M911" s="203"/>
      <c r="N911" s="203"/>
      <c r="O911" s="201"/>
      <c r="P911" s="201"/>
      <c r="Q911" s="201"/>
      <c r="R911" s="201"/>
      <c r="S911" s="201"/>
      <c r="T911" s="201"/>
      <c r="U911" s="201"/>
      <c r="V911" s="201"/>
      <c r="W911" s="201"/>
      <c r="X911" s="201"/>
      <c r="Y911" s="201"/>
      <c r="Z911" s="201"/>
    </row>
    <row r="912" ht="15.75" customHeight="1" spans="1:26" x14ac:dyDescent="0.25">
      <c r="A912" s="201"/>
      <c r="B912" s="201"/>
      <c r="C912" s="684"/>
      <c r="D912" s="203"/>
      <c r="E912" s="203"/>
      <c r="F912" s="203"/>
      <c r="G912" s="203"/>
      <c r="H912" s="203"/>
      <c r="I912" s="203"/>
      <c r="J912" s="203"/>
      <c r="K912" s="203"/>
      <c r="L912" s="203"/>
      <c r="M912" s="203"/>
      <c r="N912" s="203"/>
      <c r="O912" s="201"/>
      <c r="P912" s="201"/>
      <c r="Q912" s="201"/>
      <c r="R912" s="201"/>
      <c r="S912" s="201"/>
      <c r="T912" s="201"/>
      <c r="U912" s="201"/>
      <c r="V912" s="201"/>
      <c r="W912" s="201"/>
      <c r="X912" s="201"/>
      <c r="Y912" s="201"/>
      <c r="Z912" s="201"/>
    </row>
    <row r="913" ht="15.75" customHeight="1" spans="1:26" x14ac:dyDescent="0.25">
      <c r="A913" s="201"/>
      <c r="B913" s="201"/>
      <c r="C913" s="684"/>
      <c r="D913" s="203"/>
      <c r="E913" s="203"/>
      <c r="F913" s="203"/>
      <c r="G913" s="203"/>
      <c r="H913" s="203"/>
      <c r="I913" s="203"/>
      <c r="J913" s="203"/>
      <c r="K913" s="203"/>
      <c r="L913" s="203"/>
      <c r="M913" s="203"/>
      <c r="N913" s="203"/>
      <c r="O913" s="201"/>
      <c r="P913" s="201"/>
      <c r="Q913" s="201"/>
      <c r="R913" s="201"/>
      <c r="S913" s="201"/>
      <c r="T913" s="201"/>
      <c r="U913" s="201"/>
      <c r="V913" s="201"/>
      <c r="W913" s="201"/>
      <c r="X913" s="201"/>
      <c r="Y913" s="201"/>
      <c r="Z913" s="201"/>
    </row>
    <row r="914" ht="15.75" customHeight="1" spans="1:26" x14ac:dyDescent="0.25">
      <c r="A914" s="201"/>
      <c r="B914" s="201"/>
      <c r="C914" s="684"/>
      <c r="D914" s="203"/>
      <c r="E914" s="203"/>
      <c r="F914" s="203"/>
      <c r="G914" s="203"/>
      <c r="H914" s="203"/>
      <c r="I914" s="203"/>
      <c r="J914" s="203"/>
      <c r="K914" s="203"/>
      <c r="L914" s="203"/>
      <c r="M914" s="203"/>
      <c r="N914" s="203"/>
      <c r="O914" s="201"/>
      <c r="P914" s="201"/>
      <c r="Q914" s="201"/>
      <c r="R914" s="201"/>
      <c r="S914" s="201"/>
      <c r="T914" s="201"/>
      <c r="U914" s="201"/>
      <c r="V914" s="201"/>
      <c r="W914" s="201"/>
      <c r="X914" s="201"/>
      <c r="Y914" s="201"/>
      <c r="Z914" s="201"/>
    </row>
    <row r="915" ht="15.75" customHeight="1" spans="1:26" x14ac:dyDescent="0.25">
      <c r="A915" s="201"/>
      <c r="B915" s="201"/>
      <c r="C915" s="684"/>
      <c r="D915" s="203"/>
      <c r="E915" s="203"/>
      <c r="F915" s="203"/>
      <c r="G915" s="203"/>
      <c r="H915" s="203"/>
      <c r="I915" s="203"/>
      <c r="J915" s="203"/>
      <c r="K915" s="203"/>
      <c r="L915" s="203"/>
      <c r="M915" s="203"/>
      <c r="N915" s="203"/>
      <c r="O915" s="201"/>
      <c r="P915" s="201"/>
      <c r="Q915" s="201"/>
      <c r="R915" s="201"/>
      <c r="S915" s="201"/>
      <c r="T915" s="201"/>
      <c r="U915" s="201"/>
      <c r="V915" s="201"/>
      <c r="W915" s="201"/>
      <c r="X915" s="201"/>
      <c r="Y915" s="201"/>
      <c r="Z915" s="201"/>
    </row>
    <row r="916" ht="15.75" customHeight="1" spans="1:26" x14ac:dyDescent="0.25">
      <c r="A916" s="201"/>
      <c r="B916" s="201"/>
      <c r="C916" s="684"/>
      <c r="D916" s="203"/>
      <c r="E916" s="203"/>
      <c r="F916" s="203"/>
      <c r="G916" s="203"/>
      <c r="H916" s="203"/>
      <c r="I916" s="203"/>
      <c r="J916" s="203"/>
      <c r="K916" s="203"/>
      <c r="L916" s="203"/>
      <c r="M916" s="203"/>
      <c r="N916" s="203"/>
      <c r="O916" s="201"/>
      <c r="P916" s="201"/>
      <c r="Q916" s="201"/>
      <c r="R916" s="201"/>
      <c r="S916" s="201"/>
      <c r="T916" s="201"/>
      <c r="U916" s="201"/>
      <c r="V916" s="201"/>
      <c r="W916" s="201"/>
      <c r="X916" s="201"/>
      <c r="Y916" s="201"/>
      <c r="Z916" s="201"/>
    </row>
    <row r="917" ht="15.75" customHeight="1" spans="1:26" x14ac:dyDescent="0.25">
      <c r="A917" s="201"/>
      <c r="B917" s="201"/>
      <c r="C917" s="684"/>
      <c r="D917" s="203"/>
      <c r="E917" s="203"/>
      <c r="F917" s="203"/>
      <c r="G917" s="203"/>
      <c r="H917" s="203"/>
      <c r="I917" s="203"/>
      <c r="J917" s="203"/>
      <c r="K917" s="203"/>
      <c r="L917" s="203"/>
      <c r="M917" s="203"/>
      <c r="N917" s="203"/>
      <c r="O917" s="201"/>
      <c r="P917" s="201"/>
      <c r="Q917" s="201"/>
      <c r="R917" s="201"/>
      <c r="S917" s="201"/>
      <c r="T917" s="201"/>
      <c r="U917" s="201"/>
      <c r="V917" s="201"/>
      <c r="W917" s="201"/>
      <c r="X917" s="201"/>
      <c r="Y917" s="201"/>
      <c r="Z917" s="201"/>
    </row>
    <row r="918" ht="15.75" customHeight="1" spans="1:26" x14ac:dyDescent="0.25">
      <c r="A918" s="201"/>
      <c r="B918" s="201"/>
      <c r="C918" s="684"/>
      <c r="D918" s="203"/>
      <c r="E918" s="203"/>
      <c r="F918" s="203"/>
      <c r="G918" s="203"/>
      <c r="H918" s="203"/>
      <c r="I918" s="203"/>
      <c r="J918" s="203"/>
      <c r="K918" s="203"/>
      <c r="L918" s="203"/>
      <c r="M918" s="203"/>
      <c r="N918" s="203"/>
      <c r="O918" s="201"/>
      <c r="P918" s="201"/>
      <c r="Q918" s="201"/>
      <c r="R918" s="201"/>
      <c r="S918" s="201"/>
      <c r="T918" s="201"/>
      <c r="U918" s="201"/>
      <c r="V918" s="201"/>
      <c r="W918" s="201"/>
      <c r="X918" s="201"/>
      <c r="Y918" s="201"/>
      <c r="Z918" s="201"/>
    </row>
    <row r="919" ht="15.75" customHeight="1" spans="1:26" x14ac:dyDescent="0.25">
      <c r="A919" s="201"/>
      <c r="B919" s="201"/>
      <c r="C919" s="684"/>
      <c r="D919" s="203"/>
      <c r="E919" s="203"/>
      <c r="F919" s="203"/>
      <c r="G919" s="203"/>
      <c r="H919" s="203"/>
      <c r="I919" s="203"/>
      <c r="J919" s="203"/>
      <c r="K919" s="203"/>
      <c r="L919" s="203"/>
      <c r="M919" s="203"/>
      <c r="N919" s="203"/>
      <c r="O919" s="201"/>
      <c r="P919" s="201"/>
      <c r="Q919" s="201"/>
      <c r="R919" s="201"/>
      <c r="S919" s="201"/>
      <c r="T919" s="201"/>
      <c r="U919" s="201"/>
      <c r="V919" s="201"/>
      <c r="W919" s="201"/>
      <c r="X919" s="201"/>
      <c r="Y919" s="201"/>
      <c r="Z919" s="201"/>
    </row>
    <row r="920" ht="15.75" customHeight="1" spans="1:26" x14ac:dyDescent="0.25">
      <c r="A920" s="201"/>
      <c r="B920" s="201"/>
      <c r="C920" s="684"/>
      <c r="D920" s="203"/>
      <c r="E920" s="203"/>
      <c r="F920" s="203"/>
      <c r="G920" s="203"/>
      <c r="H920" s="203"/>
      <c r="I920" s="203"/>
      <c r="J920" s="203"/>
      <c r="K920" s="203"/>
      <c r="L920" s="203"/>
      <c r="M920" s="203"/>
      <c r="N920" s="203"/>
      <c r="O920" s="201"/>
      <c r="P920" s="201"/>
      <c r="Q920" s="201"/>
      <c r="R920" s="201"/>
      <c r="S920" s="201"/>
      <c r="T920" s="201"/>
      <c r="U920" s="201"/>
      <c r="V920" s="201"/>
      <c r="W920" s="201"/>
      <c r="X920" s="201"/>
      <c r="Y920" s="201"/>
      <c r="Z920" s="201"/>
    </row>
    <row r="921" ht="15.75" customHeight="1" spans="1:26" x14ac:dyDescent="0.25">
      <c r="A921" s="201"/>
      <c r="B921" s="201"/>
      <c r="C921" s="684"/>
      <c r="D921" s="203"/>
      <c r="E921" s="203"/>
      <c r="F921" s="203"/>
      <c r="G921" s="203"/>
      <c r="H921" s="203"/>
      <c r="I921" s="203"/>
      <c r="J921" s="203"/>
      <c r="K921" s="203"/>
      <c r="L921" s="203"/>
      <c r="M921" s="203"/>
      <c r="N921" s="203"/>
      <c r="O921" s="201"/>
      <c r="P921" s="201"/>
      <c r="Q921" s="201"/>
      <c r="R921" s="201"/>
      <c r="S921" s="201"/>
      <c r="T921" s="201"/>
      <c r="U921" s="201"/>
      <c r="V921" s="201"/>
      <c r="W921" s="201"/>
      <c r="X921" s="201"/>
      <c r="Y921" s="201"/>
      <c r="Z921" s="201"/>
    </row>
    <row r="922" ht="15.75" customHeight="1" spans="1:26" x14ac:dyDescent="0.25">
      <c r="A922" s="201"/>
      <c r="B922" s="201"/>
      <c r="C922" s="684"/>
      <c r="D922" s="203"/>
      <c r="E922" s="203"/>
      <c r="F922" s="203"/>
      <c r="G922" s="203"/>
      <c r="H922" s="203"/>
      <c r="I922" s="203"/>
      <c r="J922" s="203"/>
      <c r="K922" s="203"/>
      <c r="L922" s="203"/>
      <c r="M922" s="203"/>
      <c r="N922" s="203"/>
      <c r="O922" s="201"/>
      <c r="P922" s="201"/>
      <c r="Q922" s="201"/>
      <c r="R922" s="201"/>
      <c r="S922" s="201"/>
      <c r="T922" s="201"/>
      <c r="U922" s="201"/>
      <c r="V922" s="201"/>
      <c r="W922" s="201"/>
      <c r="X922" s="201"/>
      <c r="Y922" s="201"/>
      <c r="Z922" s="201"/>
    </row>
    <row r="923" ht="15.75" customHeight="1" spans="1:26" x14ac:dyDescent="0.25">
      <c r="A923" s="201"/>
      <c r="B923" s="201"/>
      <c r="C923" s="684"/>
      <c r="D923" s="203"/>
      <c r="E923" s="203"/>
      <c r="F923" s="203"/>
      <c r="G923" s="203"/>
      <c r="H923" s="203"/>
      <c r="I923" s="203"/>
      <c r="J923" s="203"/>
      <c r="K923" s="203"/>
      <c r="L923" s="203"/>
      <c r="M923" s="203"/>
      <c r="N923" s="203"/>
      <c r="O923" s="201"/>
      <c r="P923" s="201"/>
      <c r="Q923" s="201"/>
      <c r="R923" s="201"/>
      <c r="S923" s="201"/>
      <c r="T923" s="201"/>
      <c r="U923" s="201"/>
      <c r="V923" s="201"/>
      <c r="W923" s="201"/>
      <c r="X923" s="201"/>
      <c r="Y923" s="201"/>
      <c r="Z923" s="201"/>
    </row>
    <row r="924" ht="15.75" customHeight="1" spans="1:26" x14ac:dyDescent="0.25">
      <c r="A924" s="201"/>
      <c r="B924" s="201"/>
      <c r="C924" s="684"/>
      <c r="D924" s="203"/>
      <c r="E924" s="203"/>
      <c r="F924" s="203"/>
      <c r="G924" s="203"/>
      <c r="H924" s="203"/>
      <c r="I924" s="203"/>
      <c r="J924" s="203"/>
      <c r="K924" s="203"/>
      <c r="L924" s="203"/>
      <c r="M924" s="203"/>
      <c r="N924" s="203"/>
      <c r="O924" s="201"/>
      <c r="P924" s="201"/>
      <c r="Q924" s="201"/>
      <c r="R924" s="201"/>
      <c r="S924" s="201"/>
      <c r="T924" s="201"/>
      <c r="U924" s="201"/>
      <c r="V924" s="201"/>
      <c r="W924" s="201"/>
      <c r="X924" s="201"/>
      <c r="Y924" s="201"/>
      <c r="Z924" s="201"/>
    </row>
    <row r="925" ht="15.75" customHeight="1" spans="1:26" x14ac:dyDescent="0.25">
      <c r="A925" s="201"/>
      <c r="B925" s="201"/>
      <c r="C925" s="684"/>
      <c r="D925" s="203"/>
      <c r="E925" s="203"/>
      <c r="F925" s="203"/>
      <c r="G925" s="203"/>
      <c r="H925" s="203"/>
      <c r="I925" s="203"/>
      <c r="J925" s="203"/>
      <c r="K925" s="203"/>
      <c r="L925" s="203"/>
      <c r="M925" s="203"/>
      <c r="N925" s="203"/>
      <c r="O925" s="201"/>
      <c r="P925" s="201"/>
      <c r="Q925" s="201"/>
      <c r="R925" s="201"/>
      <c r="S925" s="201"/>
      <c r="T925" s="201"/>
      <c r="U925" s="201"/>
      <c r="V925" s="201"/>
      <c r="W925" s="201"/>
      <c r="X925" s="201"/>
      <c r="Y925" s="201"/>
      <c r="Z925" s="201"/>
    </row>
    <row r="926" ht="15.75" customHeight="1" spans="1:26" x14ac:dyDescent="0.25">
      <c r="A926" s="201"/>
      <c r="B926" s="201"/>
      <c r="C926" s="684"/>
      <c r="D926" s="203"/>
      <c r="E926" s="203"/>
      <c r="F926" s="203"/>
      <c r="G926" s="203"/>
      <c r="H926" s="203"/>
      <c r="I926" s="203"/>
      <c r="J926" s="203"/>
      <c r="K926" s="203"/>
      <c r="L926" s="203"/>
      <c r="M926" s="203"/>
      <c r="N926" s="203"/>
      <c r="O926" s="201"/>
      <c r="P926" s="201"/>
      <c r="Q926" s="201"/>
      <c r="R926" s="201"/>
      <c r="S926" s="201"/>
      <c r="T926" s="201"/>
      <c r="U926" s="201"/>
      <c r="V926" s="201"/>
      <c r="W926" s="201"/>
      <c r="X926" s="201"/>
      <c r="Y926" s="201"/>
      <c r="Z926" s="201"/>
    </row>
    <row r="927" ht="15.75" customHeight="1" spans="1:26" x14ac:dyDescent="0.25">
      <c r="A927" s="201"/>
      <c r="B927" s="201"/>
      <c r="C927" s="684"/>
      <c r="D927" s="203"/>
      <c r="E927" s="203"/>
      <c r="F927" s="203"/>
      <c r="G927" s="203"/>
      <c r="H927" s="203"/>
      <c r="I927" s="203"/>
      <c r="J927" s="203"/>
      <c r="K927" s="203"/>
      <c r="L927" s="203"/>
      <c r="M927" s="203"/>
      <c r="N927" s="203"/>
      <c r="O927" s="201"/>
      <c r="P927" s="201"/>
      <c r="Q927" s="201"/>
      <c r="R927" s="201"/>
      <c r="S927" s="201"/>
      <c r="T927" s="201"/>
      <c r="U927" s="201"/>
      <c r="V927" s="201"/>
      <c r="W927" s="201"/>
      <c r="X927" s="201"/>
      <c r="Y927" s="201"/>
      <c r="Z927" s="201"/>
    </row>
    <row r="928" ht="15.75" customHeight="1" spans="1:26" x14ac:dyDescent="0.25">
      <c r="A928" s="201"/>
      <c r="B928" s="201"/>
      <c r="C928" s="684"/>
      <c r="D928" s="203"/>
      <c r="E928" s="203"/>
      <c r="F928" s="203"/>
      <c r="G928" s="203"/>
      <c r="H928" s="203"/>
      <c r="I928" s="203"/>
      <c r="J928" s="203"/>
      <c r="K928" s="203"/>
      <c r="L928" s="203"/>
      <c r="M928" s="203"/>
      <c r="N928" s="203"/>
      <c r="O928" s="201"/>
      <c r="P928" s="201"/>
      <c r="Q928" s="201"/>
      <c r="R928" s="201"/>
      <c r="S928" s="201"/>
      <c r="T928" s="201"/>
      <c r="U928" s="201"/>
      <c r="V928" s="201"/>
      <c r="W928" s="201"/>
      <c r="X928" s="201"/>
      <c r="Y928" s="201"/>
      <c r="Z928" s="201"/>
    </row>
    <row r="929" ht="15.75" customHeight="1" spans="1:26" x14ac:dyDescent="0.25">
      <c r="A929" s="201"/>
      <c r="B929" s="201"/>
      <c r="C929" s="684"/>
      <c r="D929" s="203"/>
      <c r="E929" s="203"/>
      <c r="F929" s="203"/>
      <c r="G929" s="203"/>
      <c r="H929" s="203"/>
      <c r="I929" s="203"/>
      <c r="J929" s="203"/>
      <c r="K929" s="203"/>
      <c r="L929" s="203"/>
      <c r="M929" s="203"/>
      <c r="N929" s="203"/>
      <c r="O929" s="201"/>
      <c r="P929" s="201"/>
      <c r="Q929" s="201"/>
      <c r="R929" s="201"/>
      <c r="S929" s="201"/>
      <c r="T929" s="201"/>
      <c r="U929" s="201"/>
      <c r="V929" s="201"/>
      <c r="W929" s="201"/>
      <c r="X929" s="201"/>
      <c r="Y929" s="201"/>
      <c r="Z929" s="201"/>
    </row>
    <row r="930" ht="15.75" customHeight="1" spans="1:26" x14ac:dyDescent="0.25">
      <c r="A930" s="201"/>
      <c r="B930" s="201"/>
      <c r="C930" s="684"/>
      <c r="D930" s="203"/>
      <c r="E930" s="203"/>
      <c r="F930" s="203"/>
      <c r="G930" s="203"/>
      <c r="H930" s="203"/>
      <c r="I930" s="203"/>
      <c r="J930" s="203"/>
      <c r="K930" s="203"/>
      <c r="L930" s="203"/>
      <c r="M930" s="203"/>
      <c r="N930" s="203"/>
      <c r="O930" s="201"/>
      <c r="P930" s="201"/>
      <c r="Q930" s="201"/>
      <c r="R930" s="201"/>
      <c r="S930" s="201"/>
      <c r="T930" s="201"/>
      <c r="U930" s="201"/>
      <c r="V930" s="201"/>
      <c r="W930" s="201"/>
      <c r="X930" s="201"/>
      <c r="Y930" s="201"/>
      <c r="Z930" s="201"/>
    </row>
    <row r="931" ht="15.75" customHeight="1" spans="1:26" x14ac:dyDescent="0.25">
      <c r="A931" s="201"/>
      <c r="B931" s="201"/>
      <c r="C931" s="684"/>
      <c r="D931" s="203"/>
      <c r="E931" s="203"/>
      <c r="F931" s="203"/>
      <c r="G931" s="203"/>
      <c r="H931" s="203"/>
      <c r="I931" s="203"/>
      <c r="J931" s="203"/>
      <c r="K931" s="203"/>
      <c r="L931" s="203"/>
      <c r="M931" s="203"/>
      <c r="N931" s="203"/>
      <c r="O931" s="201"/>
      <c r="P931" s="201"/>
      <c r="Q931" s="201"/>
      <c r="R931" s="201"/>
      <c r="S931" s="201"/>
      <c r="T931" s="201"/>
      <c r="U931" s="201"/>
      <c r="V931" s="201"/>
      <c r="W931" s="201"/>
      <c r="X931" s="201"/>
      <c r="Y931" s="201"/>
      <c r="Z931" s="201"/>
    </row>
    <row r="932" ht="15.75" customHeight="1" spans="1:26" x14ac:dyDescent="0.25">
      <c r="A932" s="201"/>
      <c r="B932" s="201"/>
      <c r="C932" s="684"/>
      <c r="D932" s="203"/>
      <c r="E932" s="203"/>
      <c r="F932" s="203"/>
      <c r="G932" s="203"/>
      <c r="H932" s="203"/>
      <c r="I932" s="203"/>
      <c r="J932" s="203"/>
      <c r="K932" s="203"/>
      <c r="L932" s="203"/>
      <c r="M932" s="203"/>
      <c r="N932" s="203"/>
      <c r="O932" s="201"/>
      <c r="P932" s="201"/>
      <c r="Q932" s="201"/>
      <c r="R932" s="201"/>
      <c r="S932" s="201"/>
      <c r="T932" s="201"/>
      <c r="U932" s="201"/>
      <c r="V932" s="201"/>
      <c r="W932" s="201"/>
      <c r="X932" s="201"/>
      <c r="Y932" s="201"/>
      <c r="Z932" s="201"/>
    </row>
    <row r="933" ht="15.75" customHeight="1" spans="1:26" x14ac:dyDescent="0.25">
      <c r="A933" s="201"/>
      <c r="B933" s="201"/>
      <c r="C933" s="684"/>
      <c r="D933" s="203"/>
      <c r="E933" s="203"/>
      <c r="F933" s="203"/>
      <c r="G933" s="203"/>
      <c r="H933" s="203"/>
      <c r="I933" s="203"/>
      <c r="J933" s="203"/>
      <c r="K933" s="203"/>
      <c r="L933" s="203"/>
      <c r="M933" s="203"/>
      <c r="N933" s="203"/>
      <c r="O933" s="201"/>
      <c r="P933" s="201"/>
      <c r="Q933" s="201"/>
      <c r="R933" s="201"/>
      <c r="S933" s="201"/>
      <c r="T933" s="201"/>
      <c r="U933" s="201"/>
      <c r="V933" s="201"/>
      <c r="W933" s="201"/>
      <c r="X933" s="201"/>
      <c r="Y933" s="201"/>
      <c r="Z933" s="201"/>
    </row>
    <row r="934" ht="15.75" customHeight="1" spans="1:26" x14ac:dyDescent="0.25">
      <c r="A934" s="201"/>
      <c r="B934" s="201"/>
      <c r="C934" s="684"/>
      <c r="D934" s="203"/>
      <c r="E934" s="203"/>
      <c r="F934" s="203"/>
      <c r="G934" s="203"/>
      <c r="H934" s="203"/>
      <c r="I934" s="203"/>
      <c r="J934" s="203"/>
      <c r="K934" s="203"/>
      <c r="L934" s="203"/>
      <c r="M934" s="203"/>
      <c r="N934" s="203"/>
      <c r="O934" s="201"/>
      <c r="P934" s="201"/>
      <c r="Q934" s="201"/>
      <c r="R934" s="201"/>
      <c r="S934" s="201"/>
      <c r="T934" s="201"/>
      <c r="U934" s="201"/>
      <c r="V934" s="201"/>
      <c r="W934" s="201"/>
      <c r="X934" s="201"/>
      <c r="Y934" s="201"/>
      <c r="Z934" s="201"/>
    </row>
    <row r="935" ht="15.75" customHeight="1" spans="1:26" x14ac:dyDescent="0.25">
      <c r="A935" s="201"/>
      <c r="B935" s="201"/>
      <c r="C935" s="684"/>
      <c r="D935" s="203"/>
      <c r="E935" s="203"/>
      <c r="F935" s="203"/>
      <c r="G935" s="203"/>
      <c r="H935" s="203"/>
      <c r="I935" s="203"/>
      <c r="J935" s="203"/>
      <c r="K935" s="203"/>
      <c r="L935" s="203"/>
      <c r="M935" s="203"/>
      <c r="N935" s="203"/>
      <c r="O935" s="201"/>
      <c r="P935" s="201"/>
      <c r="Q935" s="201"/>
      <c r="R935" s="201"/>
      <c r="S935" s="201"/>
      <c r="T935" s="201"/>
      <c r="U935" s="201"/>
      <c r="V935" s="201"/>
      <c r="W935" s="201"/>
      <c r="X935" s="201"/>
      <c r="Y935" s="201"/>
      <c r="Z935" s="201"/>
    </row>
    <row r="936" ht="15.75" customHeight="1" spans="1:26" x14ac:dyDescent="0.25">
      <c r="A936" s="201"/>
      <c r="B936" s="201"/>
      <c r="C936" s="684"/>
      <c r="D936" s="203"/>
      <c r="E936" s="203"/>
      <c r="F936" s="203"/>
      <c r="G936" s="203"/>
      <c r="H936" s="203"/>
      <c r="I936" s="203"/>
      <c r="J936" s="203"/>
      <c r="K936" s="203"/>
      <c r="L936" s="203"/>
      <c r="M936" s="203"/>
      <c r="N936" s="203"/>
      <c r="O936" s="201"/>
      <c r="P936" s="201"/>
      <c r="Q936" s="201"/>
      <c r="R936" s="201"/>
      <c r="S936" s="201"/>
      <c r="T936" s="201"/>
      <c r="U936" s="201"/>
      <c r="V936" s="201"/>
      <c r="W936" s="201"/>
      <c r="X936" s="201"/>
      <c r="Y936" s="201"/>
      <c r="Z936" s="201"/>
    </row>
    <row r="937" ht="15.75" customHeight="1" spans="1:26" x14ac:dyDescent="0.25">
      <c r="A937" s="201"/>
      <c r="B937" s="201"/>
      <c r="C937" s="684"/>
      <c r="D937" s="203"/>
      <c r="E937" s="203"/>
      <c r="F937" s="203"/>
      <c r="G937" s="203"/>
      <c r="H937" s="203"/>
      <c r="I937" s="203"/>
      <c r="J937" s="203"/>
      <c r="K937" s="203"/>
      <c r="L937" s="203"/>
      <c r="M937" s="203"/>
      <c r="N937" s="203"/>
      <c r="O937" s="201"/>
      <c r="P937" s="201"/>
      <c r="Q937" s="201"/>
      <c r="R937" s="201"/>
      <c r="S937" s="201"/>
      <c r="T937" s="201"/>
      <c r="U937" s="201"/>
      <c r="V937" s="201"/>
      <c r="W937" s="201"/>
      <c r="X937" s="201"/>
      <c r="Y937" s="201"/>
      <c r="Z937" s="201"/>
    </row>
    <row r="938" ht="15.75" customHeight="1" spans="1:26" x14ac:dyDescent="0.25">
      <c r="A938" s="201"/>
      <c r="B938" s="201"/>
      <c r="C938" s="684"/>
      <c r="D938" s="203"/>
      <c r="E938" s="203"/>
      <c r="F938" s="203"/>
      <c r="G938" s="203"/>
      <c r="H938" s="203"/>
      <c r="I938" s="203"/>
      <c r="J938" s="203"/>
      <c r="K938" s="203"/>
      <c r="L938" s="203"/>
      <c r="M938" s="203"/>
      <c r="N938" s="203"/>
      <c r="O938" s="201"/>
      <c r="P938" s="201"/>
      <c r="Q938" s="201"/>
      <c r="R938" s="201"/>
      <c r="S938" s="201"/>
      <c r="T938" s="201"/>
      <c r="U938" s="201"/>
      <c r="V938" s="201"/>
      <c r="W938" s="201"/>
      <c r="X938" s="201"/>
      <c r="Y938" s="201"/>
      <c r="Z938" s="201"/>
    </row>
    <row r="939" ht="15.75" customHeight="1" spans="1:26" x14ac:dyDescent="0.25">
      <c r="A939" s="201"/>
      <c r="B939" s="201"/>
      <c r="C939" s="684"/>
      <c r="D939" s="203"/>
      <c r="E939" s="203"/>
      <c r="F939" s="203"/>
      <c r="G939" s="203"/>
      <c r="H939" s="203"/>
      <c r="I939" s="203"/>
      <c r="J939" s="203"/>
      <c r="K939" s="203"/>
      <c r="L939" s="203"/>
      <c r="M939" s="203"/>
      <c r="N939" s="203"/>
      <c r="O939" s="201"/>
      <c r="P939" s="201"/>
      <c r="Q939" s="201"/>
      <c r="R939" s="201"/>
      <c r="S939" s="201"/>
      <c r="T939" s="201"/>
      <c r="U939" s="201"/>
      <c r="V939" s="201"/>
      <c r="W939" s="201"/>
      <c r="X939" s="201"/>
      <c r="Y939" s="201"/>
      <c r="Z939" s="201"/>
    </row>
    <row r="940" ht="15.75" customHeight="1" spans="1:26" x14ac:dyDescent="0.25">
      <c r="A940" s="201"/>
      <c r="B940" s="201"/>
      <c r="C940" s="684"/>
      <c r="D940" s="203"/>
      <c r="E940" s="203"/>
      <c r="F940" s="203"/>
      <c r="G940" s="203"/>
      <c r="H940" s="203"/>
      <c r="I940" s="203"/>
      <c r="J940" s="203"/>
      <c r="K940" s="203"/>
      <c r="L940" s="203"/>
      <c r="M940" s="203"/>
      <c r="N940" s="203"/>
      <c r="O940" s="201"/>
      <c r="P940" s="201"/>
      <c r="Q940" s="201"/>
      <c r="R940" s="201"/>
      <c r="S940" s="201"/>
      <c r="T940" s="201"/>
      <c r="U940" s="201"/>
      <c r="V940" s="201"/>
      <c r="W940" s="201"/>
      <c r="X940" s="201"/>
      <c r="Y940" s="201"/>
      <c r="Z940" s="201"/>
    </row>
    <row r="941" ht="15.75" customHeight="1" spans="1:26" x14ac:dyDescent="0.25">
      <c r="A941" s="201"/>
      <c r="B941" s="201"/>
      <c r="C941" s="684"/>
      <c r="D941" s="203"/>
      <c r="E941" s="203"/>
      <c r="F941" s="203"/>
      <c r="G941" s="203"/>
      <c r="H941" s="203"/>
      <c r="I941" s="203"/>
      <c r="J941" s="203"/>
      <c r="K941" s="203"/>
      <c r="L941" s="203"/>
      <c r="M941" s="203"/>
      <c r="N941" s="203"/>
      <c r="O941" s="201"/>
      <c r="P941" s="201"/>
      <c r="Q941" s="201"/>
      <c r="R941" s="201"/>
      <c r="S941" s="201"/>
      <c r="T941" s="201"/>
      <c r="U941" s="201"/>
      <c r="V941" s="201"/>
      <c r="W941" s="201"/>
      <c r="X941" s="201"/>
      <c r="Y941" s="201"/>
      <c r="Z941" s="201"/>
    </row>
    <row r="942" ht="15.75" customHeight="1" spans="1:26" x14ac:dyDescent="0.25">
      <c r="A942" s="201"/>
      <c r="B942" s="201"/>
      <c r="C942" s="684"/>
      <c r="D942" s="203"/>
      <c r="E942" s="203"/>
      <c r="F942" s="203"/>
      <c r="G942" s="203"/>
      <c r="H942" s="203"/>
      <c r="I942" s="203"/>
      <c r="J942" s="203"/>
      <c r="K942" s="203"/>
      <c r="L942" s="203"/>
      <c r="M942" s="203"/>
      <c r="N942" s="203"/>
      <c r="O942" s="201"/>
      <c r="P942" s="201"/>
      <c r="Q942" s="201"/>
      <c r="R942" s="201"/>
      <c r="S942" s="201"/>
      <c r="T942" s="201"/>
      <c r="U942" s="201"/>
      <c r="V942" s="201"/>
      <c r="W942" s="201"/>
      <c r="X942" s="201"/>
      <c r="Y942" s="201"/>
      <c r="Z942" s="201"/>
    </row>
    <row r="943" ht="15.75" customHeight="1" spans="1:26" x14ac:dyDescent="0.25">
      <c r="A943" s="201"/>
      <c r="B943" s="201"/>
      <c r="C943" s="684"/>
      <c r="D943" s="203"/>
      <c r="E943" s="203"/>
      <c r="F943" s="203"/>
      <c r="G943" s="203"/>
      <c r="H943" s="203"/>
      <c r="I943" s="203"/>
      <c r="J943" s="203"/>
      <c r="K943" s="203"/>
      <c r="L943" s="203"/>
      <c r="M943" s="203"/>
      <c r="N943" s="203"/>
      <c r="O943" s="201"/>
      <c r="P943" s="201"/>
      <c r="Q943" s="201"/>
      <c r="R943" s="201"/>
      <c r="S943" s="201"/>
      <c r="T943" s="201"/>
      <c r="U943" s="201"/>
      <c r="V943" s="201"/>
      <c r="W943" s="201"/>
      <c r="X943" s="201"/>
      <c r="Y943" s="201"/>
      <c r="Z943" s="201"/>
    </row>
    <row r="944" ht="15.75" customHeight="1" spans="1:26" x14ac:dyDescent="0.25">
      <c r="A944" s="201"/>
      <c r="B944" s="201"/>
      <c r="C944" s="684"/>
      <c r="D944" s="203"/>
      <c r="E944" s="203"/>
      <c r="F944" s="203"/>
      <c r="G944" s="203"/>
      <c r="H944" s="203"/>
      <c r="I944" s="203"/>
      <c r="J944" s="203"/>
      <c r="K944" s="203"/>
      <c r="L944" s="203"/>
      <c r="M944" s="203"/>
      <c r="N944" s="203"/>
      <c r="O944" s="201"/>
      <c r="P944" s="201"/>
      <c r="Q944" s="201"/>
      <c r="R944" s="201"/>
      <c r="S944" s="201"/>
      <c r="T944" s="201"/>
      <c r="U944" s="201"/>
      <c r="V944" s="201"/>
      <c r="W944" s="201"/>
      <c r="X944" s="201"/>
      <c r="Y944" s="201"/>
      <c r="Z944" s="201"/>
    </row>
    <row r="945" ht="15.75" customHeight="1" spans="1:26" x14ac:dyDescent="0.25">
      <c r="A945" s="201"/>
      <c r="B945" s="201"/>
      <c r="C945" s="684"/>
      <c r="D945" s="203"/>
      <c r="E945" s="203"/>
      <c r="F945" s="203"/>
      <c r="G945" s="203"/>
      <c r="H945" s="203"/>
      <c r="I945" s="203"/>
      <c r="J945" s="203"/>
      <c r="K945" s="203"/>
      <c r="L945" s="203"/>
      <c r="M945" s="203"/>
      <c r="N945" s="203"/>
      <c r="O945" s="201"/>
      <c r="P945" s="201"/>
      <c r="Q945" s="201"/>
      <c r="R945" s="201"/>
      <c r="S945" s="201"/>
      <c r="T945" s="201"/>
      <c r="U945" s="201"/>
      <c r="V945" s="201"/>
      <c r="W945" s="201"/>
      <c r="X945" s="201"/>
      <c r="Y945" s="201"/>
      <c r="Z945" s="201"/>
    </row>
    <row r="946" ht="15.75" customHeight="1" spans="1:26" x14ac:dyDescent="0.25">
      <c r="A946" s="201"/>
      <c r="B946" s="201"/>
      <c r="C946" s="684"/>
      <c r="D946" s="203"/>
      <c r="E946" s="203"/>
      <c r="F946" s="203"/>
      <c r="G946" s="203"/>
      <c r="H946" s="203"/>
      <c r="I946" s="203"/>
      <c r="J946" s="203"/>
      <c r="K946" s="203"/>
      <c r="L946" s="203"/>
      <c r="M946" s="203"/>
      <c r="N946" s="203"/>
      <c r="O946" s="201"/>
      <c r="P946" s="201"/>
      <c r="Q946" s="201"/>
      <c r="R946" s="201"/>
      <c r="S946" s="201"/>
      <c r="T946" s="201"/>
      <c r="U946" s="201"/>
      <c r="V946" s="201"/>
      <c r="W946" s="201"/>
      <c r="X946" s="201"/>
      <c r="Y946" s="201"/>
      <c r="Z946" s="201"/>
    </row>
    <row r="947" ht="15.75" customHeight="1" spans="1:26" x14ac:dyDescent="0.25">
      <c r="A947" s="201"/>
      <c r="B947" s="201"/>
      <c r="C947" s="684"/>
      <c r="D947" s="203"/>
      <c r="E947" s="203"/>
      <c r="F947" s="203"/>
      <c r="G947" s="203"/>
      <c r="H947" s="203"/>
      <c r="I947" s="203"/>
      <c r="J947" s="203"/>
      <c r="K947" s="203"/>
      <c r="L947" s="203"/>
      <c r="M947" s="203"/>
      <c r="N947" s="203"/>
      <c r="O947" s="201"/>
      <c r="P947" s="201"/>
      <c r="Q947" s="201"/>
      <c r="R947" s="201"/>
      <c r="S947" s="201"/>
      <c r="T947" s="201"/>
      <c r="U947" s="201"/>
      <c r="V947" s="201"/>
      <c r="W947" s="201"/>
      <c r="X947" s="201"/>
      <c r="Y947" s="201"/>
      <c r="Z947" s="201"/>
    </row>
    <row r="948" ht="15.75" customHeight="1" spans="1:26" x14ac:dyDescent="0.25">
      <c r="A948" s="201"/>
      <c r="B948" s="201"/>
      <c r="C948" s="684"/>
      <c r="D948" s="203"/>
      <c r="E948" s="203"/>
      <c r="F948" s="203"/>
      <c r="G948" s="203"/>
      <c r="H948" s="203"/>
      <c r="I948" s="203"/>
      <c r="J948" s="203"/>
      <c r="K948" s="203"/>
      <c r="L948" s="203"/>
      <c r="M948" s="203"/>
      <c r="N948" s="203"/>
      <c r="O948" s="201"/>
      <c r="P948" s="201"/>
      <c r="Q948" s="201"/>
      <c r="R948" s="201"/>
      <c r="S948" s="201"/>
      <c r="T948" s="201"/>
      <c r="U948" s="201"/>
      <c r="V948" s="201"/>
      <c r="W948" s="201"/>
      <c r="X948" s="201"/>
      <c r="Y948" s="201"/>
      <c r="Z948" s="201"/>
    </row>
    <row r="949" ht="15.75" customHeight="1" spans="1:26" x14ac:dyDescent="0.25">
      <c r="A949" s="201"/>
      <c r="B949" s="201"/>
      <c r="C949" s="684"/>
      <c r="D949" s="203"/>
      <c r="E949" s="203"/>
      <c r="F949" s="203"/>
      <c r="G949" s="203"/>
      <c r="H949" s="203"/>
      <c r="I949" s="203"/>
      <c r="J949" s="203"/>
      <c r="K949" s="203"/>
      <c r="L949" s="203"/>
      <c r="M949" s="203"/>
      <c r="N949" s="203"/>
      <c r="O949" s="201"/>
      <c r="P949" s="201"/>
      <c r="Q949" s="201"/>
      <c r="R949" s="201"/>
      <c r="S949" s="201"/>
      <c r="T949" s="201"/>
      <c r="U949" s="201"/>
      <c r="V949" s="201"/>
      <c r="W949" s="201"/>
      <c r="X949" s="201"/>
      <c r="Y949" s="201"/>
      <c r="Z949" s="201"/>
    </row>
    <row r="950" ht="15.75" customHeight="1" spans="1:26" x14ac:dyDescent="0.25">
      <c r="A950" s="201"/>
      <c r="B950" s="201"/>
      <c r="C950" s="684"/>
      <c r="D950" s="203"/>
      <c r="E950" s="203"/>
      <c r="F950" s="203"/>
      <c r="G950" s="203"/>
      <c r="H950" s="203"/>
      <c r="I950" s="203"/>
      <c r="J950" s="203"/>
      <c r="K950" s="203"/>
      <c r="L950" s="203"/>
      <c r="M950" s="203"/>
      <c r="N950" s="203"/>
      <c r="O950" s="201"/>
      <c r="P950" s="201"/>
      <c r="Q950" s="201"/>
      <c r="R950" s="201"/>
      <c r="S950" s="201"/>
      <c r="T950" s="201"/>
      <c r="U950" s="201"/>
      <c r="V950" s="201"/>
      <c r="W950" s="201"/>
      <c r="X950" s="201"/>
      <c r="Y950" s="201"/>
      <c r="Z950" s="201"/>
    </row>
    <row r="951" ht="15.75" customHeight="1" spans="1:26" x14ac:dyDescent="0.25">
      <c r="A951" s="201"/>
      <c r="B951" s="201"/>
      <c r="C951" s="684"/>
      <c r="D951" s="203"/>
      <c r="E951" s="203"/>
      <c r="F951" s="203"/>
      <c r="G951" s="203"/>
      <c r="H951" s="203"/>
      <c r="I951" s="203"/>
      <c r="J951" s="203"/>
      <c r="K951" s="203"/>
      <c r="L951" s="203"/>
      <c r="M951" s="203"/>
      <c r="N951" s="203"/>
      <c r="O951" s="201"/>
      <c r="P951" s="201"/>
      <c r="Q951" s="201"/>
      <c r="R951" s="201"/>
      <c r="S951" s="201"/>
      <c r="T951" s="201"/>
      <c r="U951" s="201"/>
      <c r="V951" s="201"/>
      <c r="W951" s="201"/>
      <c r="X951" s="201"/>
      <c r="Y951" s="201"/>
      <c r="Z951" s="201"/>
    </row>
    <row r="952" ht="15.75" customHeight="1" spans="1:26" x14ac:dyDescent="0.25">
      <c r="A952" s="201"/>
      <c r="B952" s="201"/>
      <c r="C952" s="684"/>
      <c r="D952" s="203"/>
      <c r="E952" s="203"/>
      <c r="F952" s="203"/>
      <c r="G952" s="203"/>
      <c r="H952" s="203"/>
      <c r="I952" s="203"/>
      <c r="J952" s="203"/>
      <c r="K952" s="203"/>
      <c r="L952" s="203"/>
      <c r="M952" s="203"/>
      <c r="N952" s="203"/>
      <c r="O952" s="201"/>
      <c r="P952" s="201"/>
      <c r="Q952" s="201"/>
      <c r="R952" s="201"/>
      <c r="S952" s="201"/>
      <c r="T952" s="201"/>
      <c r="U952" s="201"/>
      <c r="V952" s="201"/>
      <c r="W952" s="201"/>
      <c r="X952" s="201"/>
      <c r="Y952" s="201"/>
      <c r="Z952" s="201"/>
    </row>
    <row r="953" ht="15.75" customHeight="1" spans="1:26" x14ac:dyDescent="0.25">
      <c r="A953" s="201"/>
      <c r="B953" s="201"/>
      <c r="C953" s="684"/>
      <c r="D953" s="203"/>
      <c r="E953" s="203"/>
      <c r="F953" s="203"/>
      <c r="G953" s="203"/>
      <c r="H953" s="203"/>
      <c r="I953" s="203"/>
      <c r="J953" s="203"/>
      <c r="K953" s="203"/>
      <c r="L953" s="203"/>
      <c r="M953" s="203"/>
      <c r="N953" s="203"/>
      <c r="O953" s="201"/>
      <c r="P953" s="201"/>
      <c r="Q953" s="201"/>
      <c r="R953" s="201"/>
      <c r="S953" s="201"/>
      <c r="T953" s="201"/>
      <c r="U953" s="201"/>
      <c r="V953" s="201"/>
      <c r="W953" s="201"/>
      <c r="X953" s="201"/>
      <c r="Y953" s="201"/>
      <c r="Z953" s="201"/>
    </row>
    <row r="954" ht="15.75" customHeight="1" spans="1:26" x14ac:dyDescent="0.25">
      <c r="A954" s="201"/>
      <c r="B954" s="201"/>
      <c r="C954" s="684"/>
      <c r="D954" s="203"/>
      <c r="E954" s="203"/>
      <c r="F954" s="203"/>
      <c r="G954" s="203"/>
      <c r="H954" s="203"/>
      <c r="I954" s="203"/>
      <c r="J954" s="203"/>
      <c r="K954" s="203"/>
      <c r="L954" s="203"/>
      <c r="M954" s="203"/>
      <c r="N954" s="203"/>
      <c r="O954" s="201"/>
      <c r="P954" s="201"/>
      <c r="Q954" s="201"/>
      <c r="R954" s="201"/>
      <c r="S954" s="201"/>
      <c r="T954" s="201"/>
      <c r="U954" s="201"/>
      <c r="V954" s="201"/>
      <c r="W954" s="201"/>
      <c r="X954" s="201"/>
      <c r="Y954" s="201"/>
      <c r="Z954" s="201"/>
    </row>
    <row r="955" ht="15.75" customHeight="1" spans="1:26" x14ac:dyDescent="0.25">
      <c r="A955" s="201"/>
      <c r="B955" s="201"/>
      <c r="C955" s="684"/>
      <c r="D955" s="203"/>
      <c r="E955" s="203"/>
      <c r="F955" s="203"/>
      <c r="G955" s="203"/>
      <c r="H955" s="203"/>
      <c r="I955" s="203"/>
      <c r="J955" s="203"/>
      <c r="K955" s="203"/>
      <c r="L955" s="203"/>
      <c r="M955" s="203"/>
      <c r="N955" s="203"/>
      <c r="O955" s="201"/>
      <c r="P955" s="201"/>
      <c r="Q955" s="201"/>
      <c r="R955" s="201"/>
      <c r="S955" s="201"/>
      <c r="T955" s="201"/>
      <c r="U955" s="201"/>
      <c r="V955" s="201"/>
      <c r="W955" s="201"/>
      <c r="X955" s="201"/>
      <c r="Y955" s="201"/>
      <c r="Z955" s="201"/>
    </row>
    <row r="956" ht="15.75" customHeight="1" spans="1:26" x14ac:dyDescent="0.25">
      <c r="A956" s="201"/>
      <c r="B956" s="201"/>
      <c r="C956" s="684"/>
      <c r="D956" s="203"/>
      <c r="E956" s="203"/>
      <c r="F956" s="203"/>
      <c r="G956" s="203"/>
      <c r="H956" s="203"/>
      <c r="I956" s="203"/>
      <c r="J956" s="203"/>
      <c r="K956" s="203"/>
      <c r="L956" s="203"/>
      <c r="M956" s="203"/>
      <c r="N956" s="203"/>
      <c r="O956" s="201"/>
      <c r="P956" s="201"/>
      <c r="Q956" s="201"/>
      <c r="R956" s="201"/>
      <c r="S956" s="201"/>
      <c r="T956" s="201"/>
      <c r="U956" s="201"/>
      <c r="V956" s="201"/>
      <c r="W956" s="201"/>
      <c r="X956" s="201"/>
      <c r="Y956" s="201"/>
      <c r="Z956" s="201"/>
    </row>
    <row r="957" ht="15.75" customHeight="1" spans="1:26" x14ac:dyDescent="0.25">
      <c r="A957" s="201"/>
      <c r="B957" s="201"/>
      <c r="C957" s="684"/>
      <c r="D957" s="203"/>
      <c r="E957" s="203"/>
      <c r="F957" s="203"/>
      <c r="G957" s="203"/>
      <c r="H957" s="203"/>
      <c r="I957" s="203"/>
      <c r="J957" s="203"/>
      <c r="K957" s="203"/>
      <c r="L957" s="203"/>
      <c r="M957" s="203"/>
      <c r="N957" s="203"/>
      <c r="O957" s="201"/>
      <c r="P957" s="201"/>
      <c r="Q957" s="201"/>
      <c r="R957" s="201"/>
      <c r="S957" s="201"/>
      <c r="T957" s="201"/>
      <c r="U957" s="201"/>
      <c r="V957" s="201"/>
      <c r="W957" s="201"/>
      <c r="X957" s="201"/>
      <c r="Y957" s="201"/>
      <c r="Z957" s="201"/>
    </row>
    <row r="958" ht="15.75" customHeight="1" spans="1:26" x14ac:dyDescent="0.25">
      <c r="A958" s="201"/>
      <c r="B958" s="201"/>
      <c r="C958" s="684"/>
      <c r="D958" s="203"/>
      <c r="E958" s="203"/>
      <c r="F958" s="203"/>
      <c r="G958" s="203"/>
      <c r="H958" s="203"/>
      <c r="I958" s="203"/>
      <c r="J958" s="203"/>
      <c r="K958" s="203"/>
      <c r="L958" s="203"/>
      <c r="M958" s="203"/>
      <c r="N958" s="203"/>
      <c r="O958" s="201"/>
      <c r="P958" s="201"/>
      <c r="Q958" s="201"/>
      <c r="R958" s="201"/>
      <c r="S958" s="201"/>
      <c r="T958" s="201"/>
      <c r="U958" s="201"/>
      <c r="V958" s="201"/>
      <c r="W958" s="201"/>
      <c r="X958" s="201"/>
      <c r="Y958" s="201"/>
      <c r="Z958" s="201"/>
    </row>
    <row r="959" ht="15.75" customHeight="1" spans="1:26" x14ac:dyDescent="0.25">
      <c r="A959" s="201"/>
      <c r="B959" s="201"/>
      <c r="C959" s="684"/>
      <c r="D959" s="203"/>
      <c r="E959" s="203"/>
      <c r="F959" s="203"/>
      <c r="G959" s="203"/>
      <c r="H959" s="203"/>
      <c r="I959" s="203"/>
      <c r="J959" s="203"/>
      <c r="K959" s="203"/>
      <c r="L959" s="203"/>
      <c r="M959" s="203"/>
      <c r="N959" s="203"/>
      <c r="O959" s="201"/>
      <c r="P959" s="201"/>
      <c r="Q959" s="201"/>
      <c r="R959" s="201"/>
      <c r="S959" s="201"/>
      <c r="T959" s="201"/>
      <c r="U959" s="201"/>
      <c r="V959" s="201"/>
      <c r="W959" s="201"/>
      <c r="X959" s="201"/>
      <c r="Y959" s="201"/>
      <c r="Z959" s="201"/>
    </row>
    <row r="960" ht="15.75" customHeight="1" spans="1:26" x14ac:dyDescent="0.25">
      <c r="A960" s="201"/>
      <c r="B960" s="201"/>
      <c r="C960" s="684"/>
      <c r="D960" s="203"/>
      <c r="E960" s="203"/>
      <c r="F960" s="203"/>
      <c r="G960" s="203"/>
      <c r="H960" s="203"/>
      <c r="I960" s="203"/>
      <c r="J960" s="203"/>
      <c r="K960" s="203"/>
      <c r="L960" s="203"/>
      <c r="M960" s="203"/>
      <c r="N960" s="203"/>
      <c r="O960" s="201"/>
      <c r="P960" s="201"/>
      <c r="Q960" s="201"/>
      <c r="R960" s="201"/>
      <c r="S960" s="201"/>
      <c r="T960" s="201"/>
      <c r="U960" s="201"/>
      <c r="V960" s="201"/>
      <c r="W960" s="201"/>
      <c r="X960" s="201"/>
      <c r="Y960" s="201"/>
      <c r="Z960" s="201"/>
    </row>
    <row r="961" ht="15.75" customHeight="1" spans="1:26" x14ac:dyDescent="0.25">
      <c r="A961" s="201"/>
      <c r="B961" s="201"/>
      <c r="C961" s="684"/>
      <c r="D961" s="203"/>
      <c r="E961" s="203"/>
      <c r="F961" s="203"/>
      <c r="G961" s="203"/>
      <c r="H961" s="203"/>
      <c r="I961" s="203"/>
      <c r="J961" s="203"/>
      <c r="K961" s="203"/>
      <c r="L961" s="203"/>
      <c r="M961" s="203"/>
      <c r="N961" s="203"/>
      <c r="O961" s="201"/>
      <c r="P961" s="201"/>
      <c r="Q961" s="201"/>
      <c r="R961" s="201"/>
      <c r="S961" s="201"/>
      <c r="T961" s="201"/>
      <c r="U961" s="201"/>
      <c r="V961" s="201"/>
      <c r="W961" s="201"/>
      <c r="X961" s="201"/>
      <c r="Y961" s="201"/>
      <c r="Z961" s="201"/>
    </row>
    <row r="962" ht="15.75" customHeight="1" spans="1:26" x14ac:dyDescent="0.25">
      <c r="A962" s="201"/>
      <c r="B962" s="201"/>
      <c r="C962" s="684"/>
      <c r="D962" s="203"/>
      <c r="E962" s="203"/>
      <c r="F962" s="203"/>
      <c r="G962" s="203"/>
      <c r="H962" s="203"/>
      <c r="I962" s="203"/>
      <c r="J962" s="203"/>
      <c r="K962" s="203"/>
      <c r="L962" s="203"/>
      <c r="M962" s="203"/>
      <c r="N962" s="203"/>
      <c r="O962" s="201"/>
      <c r="P962" s="201"/>
      <c r="Q962" s="201"/>
      <c r="R962" s="201"/>
      <c r="S962" s="201"/>
      <c r="T962" s="201"/>
      <c r="U962" s="201"/>
      <c r="V962" s="201"/>
      <c r="W962" s="201"/>
      <c r="X962" s="201"/>
      <c r="Y962" s="201"/>
      <c r="Z962" s="201"/>
    </row>
    <row r="963" ht="15.75" customHeight="1" spans="1:26" x14ac:dyDescent="0.25">
      <c r="A963" s="201"/>
      <c r="B963" s="201"/>
      <c r="C963" s="684"/>
      <c r="D963" s="203"/>
      <c r="E963" s="203"/>
      <c r="F963" s="203"/>
      <c r="G963" s="203"/>
      <c r="H963" s="203"/>
      <c r="I963" s="203"/>
      <c r="J963" s="203"/>
      <c r="K963" s="203"/>
      <c r="L963" s="203"/>
      <c r="M963" s="203"/>
      <c r="N963" s="203"/>
      <c r="O963" s="201"/>
      <c r="P963" s="201"/>
      <c r="Q963" s="201"/>
      <c r="R963" s="201"/>
      <c r="S963" s="201"/>
      <c r="T963" s="201"/>
      <c r="U963" s="201"/>
      <c r="V963" s="201"/>
      <c r="W963" s="201"/>
      <c r="X963" s="201"/>
      <c r="Y963" s="201"/>
      <c r="Z963" s="201"/>
    </row>
    <row r="964" ht="15.75" customHeight="1" spans="1:26" x14ac:dyDescent="0.25">
      <c r="A964" s="201"/>
      <c r="B964" s="201"/>
      <c r="C964" s="684"/>
      <c r="D964" s="203"/>
      <c r="E964" s="203"/>
      <c r="F964" s="203"/>
      <c r="G964" s="203"/>
      <c r="H964" s="203"/>
      <c r="I964" s="203"/>
      <c r="J964" s="203"/>
      <c r="K964" s="203"/>
      <c r="L964" s="203"/>
      <c r="M964" s="203"/>
      <c r="N964" s="203"/>
      <c r="O964" s="201"/>
      <c r="P964" s="201"/>
      <c r="Q964" s="201"/>
      <c r="R964" s="201"/>
      <c r="S964" s="201"/>
      <c r="T964" s="201"/>
      <c r="U964" s="201"/>
      <c r="V964" s="201"/>
      <c r="W964" s="201"/>
      <c r="X964" s="201"/>
      <c r="Y964" s="201"/>
      <c r="Z964" s="201"/>
    </row>
    <row r="965" ht="15.75" customHeight="1" spans="1:26" x14ac:dyDescent="0.25">
      <c r="A965" s="201"/>
      <c r="B965" s="201"/>
      <c r="C965" s="684"/>
      <c r="D965" s="203"/>
      <c r="E965" s="203"/>
      <c r="F965" s="203"/>
      <c r="G965" s="203"/>
      <c r="H965" s="203"/>
      <c r="I965" s="203"/>
      <c r="J965" s="203"/>
      <c r="K965" s="203"/>
      <c r="L965" s="203"/>
      <c r="M965" s="203"/>
      <c r="N965" s="203"/>
      <c r="O965" s="201"/>
      <c r="P965" s="201"/>
      <c r="Q965" s="201"/>
      <c r="R965" s="201"/>
      <c r="S965" s="201"/>
      <c r="T965" s="201"/>
      <c r="U965" s="201"/>
      <c r="V965" s="201"/>
      <c r="W965" s="201"/>
      <c r="X965" s="201"/>
      <c r="Y965" s="201"/>
      <c r="Z965" s="201"/>
    </row>
    <row r="966" ht="15.75" customHeight="1" spans="1:26" x14ac:dyDescent="0.25">
      <c r="A966" s="201"/>
      <c r="B966" s="201"/>
      <c r="C966" s="684"/>
      <c r="D966" s="203"/>
      <c r="E966" s="203"/>
      <c r="F966" s="203"/>
      <c r="G966" s="203"/>
      <c r="H966" s="203"/>
      <c r="I966" s="203"/>
      <c r="J966" s="203"/>
      <c r="K966" s="203"/>
      <c r="L966" s="203"/>
      <c r="M966" s="203"/>
      <c r="N966" s="203"/>
      <c r="O966" s="201"/>
      <c r="P966" s="201"/>
      <c r="Q966" s="201"/>
      <c r="R966" s="201"/>
      <c r="S966" s="201"/>
      <c r="T966" s="201"/>
      <c r="U966" s="201"/>
      <c r="V966" s="201"/>
      <c r="W966" s="201"/>
      <c r="X966" s="201"/>
      <c r="Y966" s="201"/>
      <c r="Z966" s="201"/>
    </row>
    <row r="967" ht="15.75" customHeight="1" spans="1:26" x14ac:dyDescent="0.25">
      <c r="A967" s="201"/>
      <c r="B967" s="201"/>
      <c r="C967" s="684"/>
      <c r="D967" s="203"/>
      <c r="E967" s="203"/>
      <c r="F967" s="203"/>
      <c r="G967" s="203"/>
      <c r="H967" s="203"/>
      <c r="I967" s="203"/>
      <c r="J967" s="203"/>
      <c r="K967" s="203"/>
      <c r="L967" s="203"/>
      <c r="M967" s="203"/>
      <c r="N967" s="203"/>
      <c r="O967" s="201"/>
      <c r="P967" s="201"/>
      <c r="Q967" s="201"/>
      <c r="R967" s="201"/>
      <c r="S967" s="201"/>
      <c r="T967" s="201"/>
      <c r="U967" s="201"/>
      <c r="V967" s="201"/>
      <c r="W967" s="201"/>
      <c r="X967" s="201"/>
      <c r="Y967" s="201"/>
      <c r="Z967" s="201"/>
    </row>
    <row r="968" ht="15.75" customHeight="1" spans="1:26" x14ac:dyDescent="0.25">
      <c r="A968" s="201"/>
      <c r="B968" s="201"/>
      <c r="C968" s="684"/>
      <c r="D968" s="203"/>
      <c r="E968" s="203"/>
      <c r="F968" s="203"/>
      <c r="G968" s="203"/>
      <c r="H968" s="203"/>
      <c r="I968" s="203"/>
      <c r="J968" s="203"/>
      <c r="K968" s="203"/>
      <c r="L968" s="203"/>
      <c r="M968" s="203"/>
      <c r="N968" s="203"/>
      <c r="O968" s="201"/>
      <c r="P968" s="201"/>
      <c r="Q968" s="201"/>
      <c r="R968" s="201"/>
      <c r="S968" s="201"/>
      <c r="T968" s="201"/>
      <c r="U968" s="201"/>
      <c r="V968" s="201"/>
      <c r="W968" s="201"/>
      <c r="X968" s="201"/>
      <c r="Y968" s="201"/>
      <c r="Z968" s="201"/>
    </row>
    <row r="969" ht="15.75" customHeight="1" spans="1:26" x14ac:dyDescent="0.25">
      <c r="A969" s="201"/>
      <c r="B969" s="201"/>
      <c r="C969" s="684"/>
      <c r="D969" s="203"/>
      <c r="E969" s="203"/>
      <c r="F969" s="203"/>
      <c r="G969" s="203"/>
      <c r="H969" s="203"/>
      <c r="I969" s="203"/>
      <c r="J969" s="203"/>
      <c r="K969" s="203"/>
      <c r="L969" s="203"/>
      <c r="M969" s="203"/>
      <c r="N969" s="203"/>
      <c r="O969" s="201"/>
      <c r="P969" s="201"/>
      <c r="Q969" s="201"/>
      <c r="R969" s="201"/>
      <c r="S969" s="201"/>
      <c r="T969" s="201"/>
      <c r="U969" s="201"/>
      <c r="V969" s="201"/>
      <c r="W969" s="201"/>
      <c r="X969" s="201"/>
      <c r="Y969" s="201"/>
      <c r="Z969" s="201"/>
    </row>
    <row r="970" ht="15.75" customHeight="1" spans="1:26" x14ac:dyDescent="0.25">
      <c r="A970" s="201"/>
      <c r="B970" s="201"/>
      <c r="C970" s="684"/>
      <c r="D970" s="203"/>
      <c r="E970" s="203"/>
      <c r="F970" s="203"/>
      <c r="G970" s="203"/>
      <c r="H970" s="203"/>
      <c r="I970" s="203"/>
      <c r="J970" s="203"/>
      <c r="K970" s="203"/>
      <c r="L970" s="203"/>
      <c r="M970" s="203"/>
      <c r="N970" s="203"/>
      <c r="O970" s="201"/>
      <c r="P970" s="201"/>
      <c r="Q970" s="201"/>
      <c r="R970" s="201"/>
      <c r="S970" s="201"/>
      <c r="T970" s="201"/>
      <c r="U970" s="201"/>
      <c r="V970" s="201"/>
      <c r="W970" s="201"/>
      <c r="X970" s="201"/>
      <c r="Y970" s="201"/>
      <c r="Z970" s="201"/>
    </row>
    <row r="971" ht="15.75" customHeight="1" spans="1:26" x14ac:dyDescent="0.25">
      <c r="A971" s="201"/>
      <c r="B971" s="201"/>
      <c r="C971" s="684"/>
      <c r="D971" s="203"/>
      <c r="E971" s="203"/>
      <c r="F971" s="203"/>
      <c r="G971" s="203"/>
      <c r="H971" s="203"/>
      <c r="I971" s="203"/>
      <c r="J971" s="203"/>
      <c r="K971" s="203"/>
      <c r="L971" s="203"/>
      <c r="M971" s="203"/>
      <c r="N971" s="203"/>
      <c r="O971" s="201"/>
      <c r="P971" s="201"/>
      <c r="Q971" s="201"/>
      <c r="R971" s="201"/>
      <c r="S971" s="201"/>
      <c r="T971" s="201"/>
      <c r="U971" s="201"/>
      <c r="V971" s="201"/>
      <c r="W971" s="201"/>
      <c r="X971" s="201"/>
      <c r="Y971" s="201"/>
      <c r="Z971" s="201"/>
    </row>
    <row r="972" ht="15.75" customHeight="1" spans="1:26" x14ac:dyDescent="0.25">
      <c r="A972" s="201"/>
      <c r="B972" s="201"/>
      <c r="C972" s="684"/>
      <c r="D972" s="203"/>
      <c r="E972" s="203"/>
      <c r="F972" s="203"/>
      <c r="G972" s="203"/>
      <c r="H972" s="203"/>
      <c r="I972" s="203"/>
      <c r="J972" s="203"/>
      <c r="K972" s="203"/>
      <c r="L972" s="203"/>
      <c r="M972" s="203"/>
      <c r="N972" s="203"/>
      <c r="O972" s="201"/>
      <c r="P972" s="201"/>
      <c r="Q972" s="201"/>
      <c r="R972" s="201"/>
      <c r="S972" s="201"/>
      <c r="T972" s="201"/>
      <c r="U972" s="201"/>
      <c r="V972" s="201"/>
      <c r="W972" s="201"/>
      <c r="X972" s="201"/>
      <c r="Y972" s="201"/>
      <c r="Z972" s="201"/>
    </row>
    <row r="973" ht="15.75" customHeight="1" spans="1:26" x14ac:dyDescent="0.25">
      <c r="A973" s="201"/>
      <c r="B973" s="201"/>
      <c r="C973" s="684"/>
      <c r="D973" s="203"/>
      <c r="E973" s="203"/>
      <c r="F973" s="203"/>
      <c r="G973" s="203"/>
      <c r="H973" s="203"/>
      <c r="I973" s="203"/>
      <c r="J973" s="203"/>
      <c r="K973" s="203"/>
      <c r="L973" s="203"/>
      <c r="M973" s="203"/>
      <c r="N973" s="203"/>
      <c r="O973" s="201"/>
      <c r="P973" s="201"/>
      <c r="Q973" s="201"/>
      <c r="R973" s="201"/>
      <c r="S973" s="201"/>
      <c r="T973" s="201"/>
      <c r="U973" s="201"/>
      <c r="V973" s="201"/>
      <c r="W973" s="201"/>
      <c r="X973" s="201"/>
      <c r="Y973" s="201"/>
      <c r="Z973" s="201"/>
    </row>
    <row r="974" ht="15.75" customHeight="1" spans="1:26" x14ac:dyDescent="0.25">
      <c r="A974" s="201"/>
      <c r="B974" s="201"/>
      <c r="C974" s="684"/>
      <c r="D974" s="203"/>
      <c r="E974" s="203"/>
      <c r="F974" s="203"/>
      <c r="G974" s="203"/>
      <c r="H974" s="203"/>
      <c r="I974" s="203"/>
      <c r="J974" s="203"/>
      <c r="K974" s="203"/>
      <c r="L974" s="203"/>
      <c r="M974" s="203"/>
      <c r="N974" s="203"/>
      <c r="O974" s="201"/>
      <c r="P974" s="201"/>
      <c r="Q974" s="201"/>
      <c r="R974" s="201"/>
      <c r="S974" s="201"/>
      <c r="T974" s="201"/>
      <c r="U974" s="201"/>
      <c r="V974" s="201"/>
      <c r="W974" s="201"/>
      <c r="X974" s="201"/>
      <c r="Y974" s="201"/>
      <c r="Z974" s="201"/>
    </row>
    <row r="975" ht="15.75" customHeight="1" spans="1:26" x14ac:dyDescent="0.25">
      <c r="A975" s="201"/>
      <c r="B975" s="201"/>
      <c r="C975" s="684"/>
      <c r="D975" s="203"/>
      <c r="E975" s="203"/>
      <c r="F975" s="203"/>
      <c r="G975" s="203"/>
      <c r="H975" s="203"/>
      <c r="I975" s="203"/>
      <c r="J975" s="203"/>
      <c r="K975" s="203"/>
      <c r="L975" s="203"/>
      <c r="M975" s="203"/>
      <c r="N975" s="203"/>
      <c r="O975" s="201"/>
      <c r="P975" s="201"/>
      <c r="Q975" s="201"/>
      <c r="R975" s="201"/>
      <c r="S975" s="201"/>
      <c r="T975" s="201"/>
      <c r="U975" s="201"/>
      <c r="V975" s="201"/>
      <c r="W975" s="201"/>
      <c r="X975" s="201"/>
      <c r="Y975" s="201"/>
      <c r="Z975" s="201"/>
    </row>
    <row r="976" ht="15.75" customHeight="1" spans="1:26" x14ac:dyDescent="0.25">
      <c r="A976" s="201"/>
      <c r="B976" s="201"/>
      <c r="C976" s="684"/>
      <c r="D976" s="203"/>
      <c r="E976" s="203"/>
      <c r="F976" s="203"/>
      <c r="G976" s="203"/>
      <c r="H976" s="203"/>
      <c r="I976" s="203"/>
      <c r="J976" s="203"/>
      <c r="K976" s="203"/>
      <c r="L976" s="203"/>
      <c r="M976" s="203"/>
      <c r="N976" s="203"/>
      <c r="O976" s="201"/>
      <c r="P976" s="201"/>
      <c r="Q976" s="201"/>
      <c r="R976" s="201"/>
      <c r="S976" s="201"/>
      <c r="T976" s="201"/>
      <c r="U976" s="201"/>
      <c r="V976" s="201"/>
      <c r="W976" s="201"/>
      <c r="X976" s="201"/>
      <c r="Y976" s="201"/>
      <c r="Z976" s="201"/>
    </row>
    <row r="977" ht="15.75" customHeight="1" spans="1:26" x14ac:dyDescent="0.25">
      <c r="A977" s="201"/>
      <c r="B977" s="201"/>
      <c r="C977" s="684"/>
      <c r="D977" s="203"/>
      <c r="E977" s="203"/>
      <c r="F977" s="203"/>
      <c r="G977" s="203"/>
      <c r="H977" s="203"/>
      <c r="I977" s="203"/>
      <c r="J977" s="203"/>
      <c r="K977" s="203"/>
      <c r="L977" s="203"/>
      <c r="M977" s="203"/>
      <c r="N977" s="203"/>
      <c r="O977" s="201"/>
      <c r="P977" s="201"/>
      <c r="Q977" s="201"/>
      <c r="R977" s="201"/>
      <c r="S977" s="201"/>
      <c r="T977" s="201"/>
      <c r="U977" s="201"/>
      <c r="V977" s="201"/>
      <c r="W977" s="201"/>
      <c r="X977" s="201"/>
      <c r="Y977" s="201"/>
      <c r="Z977" s="201"/>
    </row>
    <row r="978" ht="15.75" customHeight="1" spans="1:26" x14ac:dyDescent="0.25">
      <c r="A978" s="201"/>
      <c r="B978" s="201"/>
      <c r="C978" s="684"/>
      <c r="D978" s="203"/>
      <c r="E978" s="203"/>
      <c r="F978" s="203"/>
      <c r="G978" s="203"/>
      <c r="H978" s="203"/>
      <c r="I978" s="203"/>
      <c r="J978" s="203"/>
      <c r="K978" s="203"/>
      <c r="L978" s="203"/>
      <c r="M978" s="203"/>
      <c r="N978" s="203"/>
      <c r="O978" s="201"/>
      <c r="P978" s="201"/>
      <c r="Q978" s="201"/>
      <c r="R978" s="201"/>
      <c r="S978" s="201"/>
      <c r="T978" s="201"/>
      <c r="U978" s="201"/>
      <c r="V978" s="201"/>
      <c r="W978" s="201"/>
      <c r="X978" s="201"/>
      <c r="Y978" s="201"/>
      <c r="Z978" s="201"/>
    </row>
    <row r="979" ht="15.75" customHeight="1" spans="1:26" x14ac:dyDescent="0.25">
      <c r="A979" s="201"/>
      <c r="B979" s="201"/>
      <c r="C979" s="684"/>
      <c r="D979" s="203"/>
      <c r="E979" s="203"/>
      <c r="F979" s="203"/>
      <c r="G979" s="203"/>
      <c r="H979" s="203"/>
      <c r="I979" s="203"/>
      <c r="J979" s="203"/>
      <c r="K979" s="203"/>
      <c r="L979" s="203"/>
      <c r="M979" s="203"/>
      <c r="N979" s="203"/>
      <c r="O979" s="201"/>
      <c r="P979" s="201"/>
      <c r="Q979" s="201"/>
      <c r="R979" s="201"/>
      <c r="S979" s="201"/>
      <c r="T979" s="201"/>
      <c r="U979" s="201"/>
      <c r="V979" s="201"/>
      <c r="W979" s="201"/>
      <c r="X979" s="201"/>
      <c r="Y979" s="201"/>
      <c r="Z979" s="201"/>
    </row>
    <row r="980" ht="15.75" customHeight="1" spans="1:26" x14ac:dyDescent="0.25">
      <c r="A980" s="201"/>
      <c r="B980" s="201"/>
      <c r="C980" s="684"/>
      <c r="D980" s="203"/>
      <c r="E980" s="203"/>
      <c r="F980" s="203"/>
      <c r="G980" s="203"/>
      <c r="H980" s="203"/>
      <c r="I980" s="203"/>
      <c r="J980" s="203"/>
      <c r="K980" s="203"/>
      <c r="L980" s="203"/>
      <c r="M980" s="203"/>
      <c r="N980" s="203"/>
      <c r="O980" s="201"/>
      <c r="P980" s="201"/>
      <c r="Q980" s="201"/>
      <c r="R980" s="201"/>
      <c r="S980" s="201"/>
      <c r="T980" s="201"/>
      <c r="U980" s="201"/>
      <c r="V980" s="201"/>
      <c r="W980" s="201"/>
      <c r="X980" s="201"/>
      <c r="Y980" s="201"/>
      <c r="Z980" s="201"/>
    </row>
    <row r="981" ht="15.75" customHeight="1" spans="1:26" x14ac:dyDescent="0.25">
      <c r="A981" s="201"/>
      <c r="B981" s="201"/>
      <c r="C981" s="684"/>
      <c r="D981" s="203"/>
      <c r="E981" s="203"/>
      <c r="F981" s="203"/>
      <c r="G981" s="203"/>
      <c r="H981" s="203"/>
      <c r="I981" s="203"/>
      <c r="J981" s="203"/>
      <c r="K981" s="203"/>
      <c r="L981" s="203"/>
      <c r="M981" s="203"/>
      <c r="N981" s="203"/>
      <c r="O981" s="201"/>
      <c r="P981" s="201"/>
      <c r="Q981" s="201"/>
      <c r="R981" s="201"/>
      <c r="S981" s="201"/>
      <c r="T981" s="201"/>
      <c r="U981" s="201"/>
      <c r="V981" s="201"/>
      <c r="W981" s="201"/>
      <c r="X981" s="201"/>
      <c r="Y981" s="201"/>
      <c r="Z981" s="201"/>
    </row>
    <row r="982" ht="15.75" customHeight="1" spans="1:26" x14ac:dyDescent="0.25">
      <c r="A982" s="201"/>
      <c r="B982" s="201"/>
      <c r="C982" s="684"/>
      <c r="D982" s="203"/>
      <c r="E982" s="203"/>
      <c r="F982" s="203"/>
      <c r="G982" s="203"/>
      <c r="H982" s="203"/>
      <c r="I982" s="203"/>
      <c r="J982" s="203"/>
      <c r="K982" s="203"/>
      <c r="L982" s="203"/>
      <c r="M982" s="203"/>
      <c r="N982" s="203"/>
      <c r="O982" s="201"/>
      <c r="P982" s="201"/>
      <c r="Q982" s="201"/>
      <c r="R982" s="201"/>
      <c r="S982" s="201"/>
      <c r="T982" s="201"/>
      <c r="U982" s="201"/>
      <c r="V982" s="201"/>
      <c r="W982" s="201"/>
      <c r="X982" s="201"/>
      <c r="Y982" s="201"/>
      <c r="Z982" s="201"/>
    </row>
    <row r="983" ht="15.75" customHeight="1" spans="1:26" x14ac:dyDescent="0.25">
      <c r="A983" s="201"/>
      <c r="B983" s="201"/>
      <c r="C983" s="684"/>
      <c r="D983" s="203"/>
      <c r="E983" s="203"/>
      <c r="F983" s="203"/>
      <c r="G983" s="203"/>
      <c r="H983" s="203"/>
      <c r="I983" s="203"/>
      <c r="J983" s="203"/>
      <c r="K983" s="203"/>
      <c r="L983" s="203"/>
      <c r="M983" s="203"/>
      <c r="N983" s="203"/>
      <c r="O983" s="201"/>
      <c r="P983" s="201"/>
      <c r="Q983" s="201"/>
      <c r="R983" s="201"/>
      <c r="S983" s="201"/>
      <c r="T983" s="201"/>
      <c r="U983" s="201"/>
      <c r="V983" s="201"/>
      <c r="W983" s="201"/>
      <c r="X983" s="201"/>
      <c r="Y983" s="201"/>
      <c r="Z983" s="201"/>
    </row>
    <row r="984" ht="15.75" customHeight="1" spans="1:26" x14ac:dyDescent="0.25">
      <c r="A984" s="201"/>
      <c r="B984" s="201"/>
      <c r="C984" s="684"/>
      <c r="D984" s="203"/>
      <c r="E984" s="203"/>
      <c r="F984" s="203"/>
      <c r="G984" s="203"/>
      <c r="H984" s="203"/>
      <c r="I984" s="203"/>
      <c r="J984" s="203"/>
      <c r="K984" s="203"/>
      <c r="L984" s="203"/>
      <c r="M984" s="203"/>
      <c r="N984" s="203"/>
      <c r="O984" s="201"/>
      <c r="P984" s="201"/>
      <c r="Q984" s="201"/>
      <c r="R984" s="201"/>
      <c r="S984" s="201"/>
      <c r="T984" s="201"/>
      <c r="U984" s="201"/>
      <c r="V984" s="201"/>
      <c r="W984" s="201"/>
      <c r="X984" s="201"/>
      <c r="Y984" s="201"/>
      <c r="Z984" s="201"/>
    </row>
    <row r="985" ht="15.75" customHeight="1" spans="1:26" x14ac:dyDescent="0.25">
      <c r="A985" s="201"/>
      <c r="B985" s="201"/>
      <c r="C985" s="684"/>
      <c r="D985" s="203"/>
      <c r="E985" s="203"/>
      <c r="F985" s="203"/>
      <c r="G985" s="203"/>
      <c r="H985" s="203"/>
      <c r="I985" s="203"/>
      <c r="J985" s="203"/>
      <c r="K985" s="203"/>
      <c r="L985" s="203"/>
      <c r="M985" s="203"/>
      <c r="N985" s="203"/>
      <c r="O985" s="201"/>
      <c r="P985" s="201"/>
      <c r="Q985" s="201"/>
      <c r="R985" s="201"/>
      <c r="S985" s="201"/>
      <c r="T985" s="201"/>
      <c r="U985" s="201"/>
      <c r="V985" s="201"/>
      <c r="W985" s="201"/>
      <c r="X985" s="201"/>
      <c r="Y985" s="201"/>
      <c r="Z985" s="201"/>
    </row>
    <row r="986" ht="15.75" customHeight="1" spans="1:26" x14ac:dyDescent="0.25">
      <c r="A986" s="201"/>
      <c r="B986" s="201"/>
      <c r="C986" s="684"/>
      <c r="D986" s="203"/>
      <c r="E986" s="203"/>
      <c r="F986" s="203"/>
      <c r="G986" s="203"/>
      <c r="H986" s="203"/>
      <c r="I986" s="203"/>
      <c r="J986" s="203"/>
      <c r="K986" s="203"/>
      <c r="L986" s="203"/>
      <c r="M986" s="203"/>
      <c r="N986" s="203"/>
      <c r="O986" s="201"/>
      <c r="P986" s="201"/>
      <c r="Q986" s="201"/>
      <c r="R986" s="201"/>
      <c r="S986" s="201"/>
      <c r="T986" s="201"/>
      <c r="U986" s="201"/>
      <c r="V986" s="201"/>
      <c r="W986" s="201"/>
      <c r="X986" s="201"/>
      <c r="Y986" s="201"/>
      <c r="Z986" s="201"/>
    </row>
    <row r="987" ht="15.75" customHeight="1" spans="1:26" x14ac:dyDescent="0.25">
      <c r="A987" s="201"/>
      <c r="B987" s="201"/>
      <c r="C987" s="684"/>
      <c r="D987" s="203"/>
      <c r="E987" s="203"/>
      <c r="F987" s="203"/>
      <c r="G987" s="203"/>
      <c r="H987" s="203"/>
      <c r="I987" s="203"/>
      <c r="J987" s="203"/>
      <c r="K987" s="203"/>
      <c r="L987" s="203"/>
      <c r="M987" s="203"/>
      <c r="N987" s="203"/>
      <c r="O987" s="201"/>
      <c r="P987" s="201"/>
      <c r="Q987" s="201"/>
      <c r="R987" s="201"/>
      <c r="S987" s="201"/>
      <c r="T987" s="201"/>
      <c r="U987" s="201"/>
      <c r="V987" s="201"/>
      <c r="W987" s="201"/>
      <c r="X987" s="201"/>
      <c r="Y987" s="201"/>
      <c r="Z987" s="201"/>
    </row>
    <row r="988" ht="15.75" customHeight="1" spans="1:26" x14ac:dyDescent="0.25">
      <c r="A988" s="201"/>
      <c r="B988" s="201"/>
      <c r="C988" s="684"/>
      <c r="D988" s="203"/>
      <c r="E988" s="203"/>
      <c r="F988" s="203"/>
      <c r="G988" s="203"/>
      <c r="H988" s="203"/>
      <c r="I988" s="203"/>
      <c r="J988" s="203"/>
      <c r="K988" s="203"/>
      <c r="L988" s="203"/>
      <c r="M988" s="203"/>
      <c r="N988" s="203"/>
      <c r="O988" s="201"/>
      <c r="P988" s="201"/>
      <c r="Q988" s="201"/>
      <c r="R988" s="201"/>
      <c r="S988" s="201"/>
      <c r="T988" s="201"/>
      <c r="U988" s="201"/>
      <c r="V988" s="201"/>
      <c r="W988" s="201"/>
      <c r="X988" s="201"/>
      <c r="Y988" s="201"/>
      <c r="Z988" s="201"/>
    </row>
    <row r="989" ht="15.75" customHeight="1" spans="1:26" x14ac:dyDescent="0.25">
      <c r="A989" s="201"/>
      <c r="B989" s="201"/>
      <c r="C989" s="684"/>
      <c r="D989" s="203"/>
      <c r="E989" s="203"/>
      <c r="F989" s="203"/>
      <c r="G989" s="203"/>
      <c r="H989" s="203"/>
      <c r="I989" s="203"/>
      <c r="J989" s="203"/>
      <c r="K989" s="203"/>
      <c r="L989" s="203"/>
      <c r="M989" s="203"/>
      <c r="N989" s="203"/>
      <c r="O989" s="201"/>
      <c r="P989" s="201"/>
      <c r="Q989" s="201"/>
      <c r="R989" s="201"/>
      <c r="S989" s="201"/>
      <c r="T989" s="201"/>
      <c r="U989" s="201"/>
      <c r="V989" s="201"/>
      <c r="W989" s="201"/>
      <c r="X989" s="201"/>
      <c r="Y989" s="201"/>
      <c r="Z989" s="201"/>
    </row>
    <row r="990" ht="15.75" customHeight="1" spans="1:26" x14ac:dyDescent="0.25">
      <c r="A990" s="201"/>
      <c r="B990" s="201"/>
      <c r="C990" s="684"/>
      <c r="D990" s="203"/>
      <c r="E990" s="203"/>
      <c r="F990" s="203"/>
      <c r="G990" s="203"/>
      <c r="H990" s="203"/>
      <c r="I990" s="203"/>
      <c r="J990" s="203"/>
      <c r="K990" s="203"/>
      <c r="L990" s="203"/>
      <c r="M990" s="203"/>
      <c r="N990" s="203"/>
      <c r="O990" s="201"/>
      <c r="P990" s="201"/>
      <c r="Q990" s="201"/>
      <c r="R990" s="201"/>
      <c r="S990" s="201"/>
      <c r="T990" s="201"/>
      <c r="U990" s="201"/>
      <c r="V990" s="201"/>
      <c r="W990" s="201"/>
      <c r="X990" s="201"/>
      <c r="Y990" s="201"/>
      <c r="Z990" s="201"/>
    </row>
    <row r="991" ht="15.75" customHeight="1" spans="1:26" x14ac:dyDescent="0.25">
      <c r="A991" s="201"/>
      <c r="B991" s="201"/>
      <c r="C991" s="684"/>
      <c r="D991" s="203"/>
      <c r="E991" s="203"/>
      <c r="F991" s="203"/>
      <c r="G991" s="203"/>
      <c r="H991" s="203"/>
      <c r="I991" s="203"/>
      <c r="J991" s="203"/>
      <c r="K991" s="203"/>
      <c r="L991" s="203"/>
      <c r="M991" s="203"/>
      <c r="N991" s="203"/>
      <c r="O991" s="201"/>
      <c r="P991" s="201"/>
      <c r="Q991" s="201"/>
      <c r="R991" s="201"/>
      <c r="S991" s="201"/>
      <c r="T991" s="201"/>
      <c r="U991" s="201"/>
      <c r="V991" s="201"/>
      <c r="W991" s="201"/>
      <c r="X991" s="201"/>
      <c r="Y991" s="201"/>
      <c r="Z991" s="201"/>
    </row>
    <row r="992" ht="15.75" customHeight="1" spans="1:26" x14ac:dyDescent="0.25">
      <c r="A992" s="201"/>
      <c r="B992" s="201"/>
      <c r="C992" s="684"/>
      <c r="D992" s="203"/>
      <c r="E992" s="203"/>
      <c r="F992" s="203"/>
      <c r="G992" s="203"/>
      <c r="H992" s="203"/>
      <c r="I992" s="203"/>
      <c r="J992" s="203"/>
      <c r="K992" s="203"/>
      <c r="L992" s="203"/>
      <c r="M992" s="203"/>
      <c r="N992" s="203"/>
      <c r="O992" s="201"/>
      <c r="P992" s="201"/>
      <c r="Q992" s="201"/>
      <c r="R992" s="201"/>
      <c r="S992" s="201"/>
      <c r="T992" s="201"/>
      <c r="U992" s="201"/>
      <c r="V992" s="201"/>
      <c r="W992" s="201"/>
      <c r="X992" s="201"/>
      <c r="Y992" s="201"/>
      <c r="Z992" s="201"/>
    </row>
    <row r="993" ht="15.75" customHeight="1" spans="1:26" x14ac:dyDescent="0.25">
      <c r="A993" s="201"/>
      <c r="B993" s="201"/>
      <c r="C993" s="684"/>
      <c r="D993" s="203"/>
      <c r="E993" s="203"/>
      <c r="F993" s="203"/>
      <c r="G993" s="203"/>
      <c r="H993" s="203"/>
      <c r="I993" s="203"/>
      <c r="J993" s="203"/>
      <c r="K993" s="203"/>
      <c r="L993" s="203"/>
      <c r="M993" s="203"/>
      <c r="N993" s="203"/>
      <c r="O993" s="201"/>
      <c r="P993" s="201"/>
      <c r="Q993" s="201"/>
      <c r="R993" s="201"/>
      <c r="S993" s="201"/>
      <c r="T993" s="201"/>
      <c r="U993" s="201"/>
      <c r="V993" s="201"/>
      <c r="W993" s="201"/>
      <c r="X993" s="201"/>
      <c r="Y993" s="201"/>
      <c r="Z993" s="201"/>
    </row>
    <row r="994" ht="15.75" customHeight="1" spans="1:26" x14ac:dyDescent="0.25">
      <c r="A994" s="201"/>
      <c r="B994" s="201"/>
      <c r="C994" s="684"/>
      <c r="D994" s="203"/>
      <c r="E994" s="203"/>
      <c r="F994" s="203"/>
      <c r="G994" s="203"/>
      <c r="H994" s="203"/>
      <c r="I994" s="203"/>
      <c r="J994" s="203"/>
      <c r="K994" s="203"/>
      <c r="L994" s="203"/>
      <c r="M994" s="203"/>
      <c r="N994" s="203"/>
      <c r="O994" s="201"/>
      <c r="P994" s="201"/>
      <c r="Q994" s="201"/>
      <c r="R994" s="201"/>
      <c r="S994" s="201"/>
      <c r="T994" s="201"/>
      <c r="U994" s="201"/>
      <c r="V994" s="201"/>
      <c r="W994" s="201"/>
      <c r="X994" s="201"/>
      <c r="Y994" s="201"/>
      <c r="Z994" s="201"/>
    </row>
    <row r="995" ht="15.75" customHeight="1" spans="1:26" x14ac:dyDescent="0.25">
      <c r="A995" s="201"/>
      <c r="B995" s="201"/>
      <c r="C995" s="684"/>
      <c r="D995" s="203"/>
      <c r="E995" s="203"/>
      <c r="F995" s="203"/>
      <c r="G995" s="203"/>
      <c r="H995" s="203"/>
      <c r="I995" s="203"/>
      <c r="J995" s="203"/>
      <c r="K995" s="203"/>
      <c r="L995" s="203"/>
      <c r="M995" s="203"/>
      <c r="N995" s="203"/>
      <c r="O995" s="201"/>
      <c r="P995" s="201"/>
      <c r="Q995" s="201"/>
      <c r="R995" s="201"/>
      <c r="S995" s="201"/>
      <c r="T995" s="201"/>
      <c r="U995" s="201"/>
      <c r="V995" s="201"/>
      <c r="W995" s="201"/>
      <c r="X995" s="201"/>
      <c r="Y995" s="201"/>
      <c r="Z995" s="201"/>
    </row>
    <row r="996" ht="15.75" customHeight="1" spans="1:26" x14ac:dyDescent="0.25">
      <c r="A996" s="201"/>
      <c r="B996" s="201"/>
      <c r="C996" s="684"/>
      <c r="D996" s="203"/>
      <c r="E996" s="203"/>
      <c r="F996" s="203"/>
      <c r="G996" s="203"/>
      <c r="H996" s="203"/>
      <c r="I996" s="203"/>
      <c r="J996" s="203"/>
      <c r="K996" s="203"/>
      <c r="L996" s="203"/>
      <c r="M996" s="203"/>
      <c r="N996" s="203"/>
      <c r="O996" s="201"/>
      <c r="P996" s="201"/>
      <c r="Q996" s="201"/>
      <c r="R996" s="201"/>
      <c r="S996" s="201"/>
      <c r="T996" s="201"/>
      <c r="U996" s="201"/>
      <c r="V996" s="201"/>
      <c r="W996" s="201"/>
      <c r="X996" s="201"/>
      <c r="Y996" s="201"/>
      <c r="Z996" s="201"/>
    </row>
    <row r="997" ht="15.75" customHeight="1" spans="1:26" x14ac:dyDescent="0.25">
      <c r="A997" s="201"/>
      <c r="B997" s="201"/>
      <c r="C997" s="684"/>
      <c r="D997" s="203"/>
      <c r="E997" s="203"/>
      <c r="F997" s="203"/>
      <c r="G997" s="203"/>
      <c r="H997" s="203"/>
      <c r="I997" s="203"/>
      <c r="J997" s="203"/>
      <c r="K997" s="203"/>
      <c r="L997" s="203"/>
      <c r="M997" s="203"/>
      <c r="N997" s="203"/>
      <c r="O997" s="201"/>
      <c r="P997" s="201"/>
      <c r="Q997" s="201"/>
      <c r="R997" s="201"/>
      <c r="S997" s="201"/>
      <c r="T997" s="201"/>
      <c r="U997" s="201"/>
      <c r="V997" s="201"/>
      <c r="W997" s="201"/>
      <c r="X997" s="201"/>
      <c r="Y997" s="201"/>
      <c r="Z997" s="201"/>
    </row>
    <row r="998" ht="15.75" customHeight="1" spans="1:26" x14ac:dyDescent="0.25">
      <c r="A998" s="201"/>
      <c r="B998" s="201"/>
      <c r="C998" s="684"/>
      <c r="D998" s="203"/>
      <c r="E998" s="203"/>
      <c r="F998" s="203"/>
      <c r="G998" s="203"/>
      <c r="H998" s="203"/>
      <c r="I998" s="203"/>
      <c r="J998" s="203"/>
      <c r="K998" s="203"/>
      <c r="L998" s="203"/>
      <c r="M998" s="203"/>
      <c r="N998" s="203"/>
      <c r="O998" s="201"/>
      <c r="P998" s="201"/>
      <c r="Q998" s="201"/>
      <c r="R998" s="201"/>
      <c r="S998" s="201"/>
      <c r="T998" s="201"/>
      <c r="U998" s="201"/>
      <c r="V998" s="201"/>
      <c r="W998" s="201"/>
      <c r="X998" s="201"/>
      <c r="Y998" s="201"/>
      <c r="Z998" s="201"/>
    </row>
    <row r="999" ht="15.75" customHeight="1" spans="1:26" x14ac:dyDescent="0.25">
      <c r="A999" s="201"/>
      <c r="B999" s="201"/>
      <c r="C999" s="684"/>
      <c r="D999" s="203"/>
      <c r="E999" s="203"/>
      <c r="F999" s="203"/>
      <c r="G999" s="203"/>
      <c r="H999" s="203"/>
      <c r="I999" s="203"/>
      <c r="J999" s="203"/>
      <c r="K999" s="203"/>
      <c r="L999" s="203"/>
      <c r="M999" s="203"/>
      <c r="N999" s="203"/>
      <c r="O999" s="201"/>
      <c r="P999" s="201"/>
      <c r="Q999" s="201"/>
      <c r="R999" s="201"/>
      <c r="S999" s="201"/>
      <c r="T999" s="201"/>
      <c r="U999" s="201"/>
      <c r="V999" s="201"/>
      <c r="W999" s="201"/>
      <c r="X999" s="201"/>
      <c r="Y999" s="201"/>
      <c r="Z999" s="201"/>
    </row>
    <row r="1000" ht="15.75" customHeight="1" spans="1:26" x14ac:dyDescent="0.25">
      <c r="A1000" s="201"/>
      <c r="B1000" s="201"/>
      <c r="C1000" s="684"/>
      <c r="D1000" s="203"/>
      <c r="E1000" s="203"/>
      <c r="F1000" s="203"/>
      <c r="G1000" s="203"/>
      <c r="H1000" s="203"/>
      <c r="I1000" s="203"/>
      <c r="J1000" s="203"/>
      <c r="K1000" s="203"/>
      <c r="L1000" s="203"/>
      <c r="M1000" s="203"/>
      <c r="N1000" s="203"/>
      <c r="O1000" s="201"/>
      <c r="P1000" s="201"/>
      <c r="Q1000" s="201"/>
      <c r="R1000" s="201"/>
      <c r="S1000" s="201"/>
      <c r="T1000" s="201"/>
      <c r="U1000" s="201"/>
      <c r="V1000" s="201"/>
      <c r="W1000" s="201"/>
      <c r="X1000" s="201"/>
      <c r="Y1000" s="201"/>
      <c r="Z1000" s="201"/>
    </row>
    <row r="1001" ht="15.75" customHeight="1" spans="1:26" x14ac:dyDescent="0.25">
      <c r="A1001" s="201"/>
      <c r="B1001" s="201"/>
      <c r="C1001" s="684"/>
      <c r="D1001" s="203"/>
      <c r="E1001" s="203"/>
      <c r="F1001" s="203"/>
      <c r="G1001" s="203"/>
      <c r="H1001" s="203"/>
      <c r="I1001" s="203"/>
      <c r="J1001" s="203"/>
      <c r="K1001" s="203"/>
      <c r="L1001" s="203"/>
      <c r="M1001" s="203"/>
      <c r="N1001" s="203"/>
      <c r="O1001" s="201"/>
      <c r="P1001" s="201"/>
      <c r="Q1001" s="201"/>
      <c r="R1001" s="201"/>
      <c r="S1001" s="201"/>
      <c r="T1001" s="201"/>
      <c r="U1001" s="201"/>
      <c r="V1001" s="201"/>
      <c r="W1001" s="201"/>
      <c r="X1001" s="201"/>
      <c r="Y1001" s="201"/>
      <c r="Z1001" s="201"/>
    </row>
    <row r="1002" ht="15.75" customHeight="1" spans="1:26" x14ac:dyDescent="0.25">
      <c r="A1002" s="201"/>
      <c r="B1002" s="201"/>
      <c r="C1002" s="684"/>
      <c r="D1002" s="203"/>
      <c r="E1002" s="203"/>
      <c r="F1002" s="203"/>
      <c r="G1002" s="203"/>
      <c r="H1002" s="203"/>
      <c r="I1002" s="203"/>
      <c r="J1002" s="203"/>
      <c r="K1002" s="203"/>
      <c r="L1002" s="203"/>
      <c r="M1002" s="203"/>
      <c r="N1002" s="203"/>
      <c r="O1002" s="201"/>
      <c r="P1002" s="201"/>
      <c r="Q1002" s="201"/>
      <c r="R1002" s="201"/>
      <c r="S1002" s="201"/>
      <c r="T1002" s="201"/>
      <c r="U1002" s="201"/>
      <c r="V1002" s="201"/>
      <c r="W1002" s="201"/>
      <c r="X1002" s="201"/>
      <c r="Y1002" s="201"/>
      <c r="Z1002" s="201"/>
    </row>
    <row r="1003" ht="15.75" customHeight="1" spans="1:26" x14ac:dyDescent="0.25">
      <c r="A1003" s="201"/>
      <c r="B1003" s="201"/>
      <c r="C1003" s="684"/>
      <c r="D1003" s="203"/>
      <c r="E1003" s="203"/>
      <c r="F1003" s="203"/>
      <c r="G1003" s="203"/>
      <c r="H1003" s="203"/>
      <c r="I1003" s="203"/>
      <c r="J1003" s="203"/>
      <c r="K1003" s="203"/>
      <c r="L1003" s="203"/>
      <c r="M1003" s="203"/>
      <c r="N1003" s="203"/>
      <c r="O1003" s="201"/>
      <c r="P1003" s="201"/>
      <c r="Q1003" s="201"/>
      <c r="R1003" s="201"/>
      <c r="S1003" s="201"/>
      <c r="T1003" s="201"/>
      <c r="U1003" s="201"/>
      <c r="V1003" s="201"/>
      <c r="W1003" s="201"/>
      <c r="X1003" s="201"/>
      <c r="Y1003" s="201"/>
      <c r="Z1003" s="201"/>
    </row>
    <row r="1004" ht="15.75" customHeight="1" spans="1:26" x14ac:dyDescent="0.25">
      <c r="A1004" s="201"/>
      <c r="B1004" s="201"/>
      <c r="C1004" s="684"/>
      <c r="D1004" s="203"/>
      <c r="E1004" s="203"/>
      <c r="F1004" s="203"/>
      <c r="G1004" s="203"/>
      <c r="H1004" s="203"/>
      <c r="I1004" s="203"/>
      <c r="J1004" s="203"/>
      <c r="K1004" s="203"/>
      <c r="L1004" s="203"/>
      <c r="M1004" s="203"/>
      <c r="N1004" s="203"/>
      <c r="O1004" s="201"/>
      <c r="P1004" s="201"/>
      <c r="Q1004" s="201"/>
      <c r="R1004" s="201"/>
      <c r="S1004" s="201"/>
      <c r="T1004" s="201"/>
      <c r="U1004" s="201"/>
      <c r="V1004" s="201"/>
      <c r="W1004" s="201"/>
      <c r="X1004" s="201"/>
      <c r="Y1004" s="201"/>
      <c r="Z1004" s="201"/>
    </row>
    <row r="1005" ht="15.75" customHeight="1" spans="1:26" x14ac:dyDescent="0.25">
      <c r="A1005" s="201"/>
      <c r="B1005" s="201"/>
      <c r="C1005" s="684"/>
      <c r="D1005" s="203"/>
      <c r="E1005" s="203"/>
      <c r="F1005" s="203"/>
      <c r="G1005" s="203"/>
      <c r="H1005" s="203"/>
      <c r="I1005" s="203"/>
      <c r="J1005" s="203"/>
      <c r="K1005" s="203"/>
      <c r="L1005" s="203"/>
      <c r="M1005" s="203"/>
      <c r="N1005" s="203"/>
      <c r="O1005" s="201"/>
      <c r="P1005" s="201"/>
      <c r="Q1005" s="201"/>
      <c r="R1005" s="201"/>
      <c r="S1005" s="201"/>
      <c r="T1005" s="201"/>
      <c r="U1005" s="201"/>
      <c r="V1005" s="201"/>
      <c r="W1005" s="201"/>
      <c r="X1005" s="201"/>
      <c r="Y1005" s="201"/>
      <c r="Z1005" s="201"/>
    </row>
    <row r="1006" ht="15.75" customHeight="1" spans="1:26" x14ac:dyDescent="0.25">
      <c r="A1006" s="201"/>
      <c r="B1006" s="201"/>
      <c r="C1006" s="684"/>
      <c r="D1006" s="203"/>
      <c r="E1006" s="203"/>
      <c r="F1006" s="203"/>
      <c r="G1006" s="203"/>
      <c r="H1006" s="203"/>
      <c r="I1006" s="203"/>
      <c r="J1006" s="203"/>
      <c r="K1006" s="203"/>
      <c r="L1006" s="203"/>
      <c r="M1006" s="203"/>
      <c r="N1006" s="203"/>
      <c r="O1006" s="201"/>
      <c r="P1006" s="201"/>
      <c r="Q1006" s="201"/>
      <c r="R1006" s="201"/>
      <c r="S1006" s="201"/>
      <c r="T1006" s="201"/>
      <c r="U1006" s="201"/>
      <c r="V1006" s="201"/>
      <c r="W1006" s="201"/>
      <c r="X1006" s="201"/>
      <c r="Y1006" s="201"/>
      <c r="Z1006" s="201"/>
    </row>
    <row r="1007" ht="15.75" customHeight="1" spans="1:26" x14ac:dyDescent="0.25">
      <c r="A1007" s="201"/>
      <c r="B1007" s="201"/>
      <c r="C1007" s="684"/>
      <c r="D1007" s="203"/>
      <c r="E1007" s="203"/>
      <c r="F1007" s="203"/>
      <c r="G1007" s="203"/>
      <c r="H1007" s="203"/>
      <c r="I1007" s="203"/>
      <c r="J1007" s="203"/>
      <c r="K1007" s="203"/>
      <c r="L1007" s="203"/>
      <c r="M1007" s="203"/>
      <c r="N1007" s="203"/>
      <c r="O1007" s="201"/>
      <c r="P1007" s="201"/>
      <c r="Q1007" s="201"/>
      <c r="R1007" s="201"/>
      <c r="S1007" s="201"/>
      <c r="T1007" s="201"/>
      <c r="U1007" s="201"/>
      <c r="V1007" s="201"/>
      <c r="W1007" s="201"/>
      <c r="X1007" s="201"/>
      <c r="Y1007" s="201"/>
      <c r="Z1007" s="201"/>
    </row>
    <row r="1008" ht="15.75" customHeight="1" spans="1:26" x14ac:dyDescent="0.25">
      <c r="A1008" s="201"/>
      <c r="B1008" s="201"/>
      <c r="C1008" s="684"/>
      <c r="D1008" s="203"/>
      <c r="E1008" s="203"/>
      <c r="F1008" s="203"/>
      <c r="G1008" s="203"/>
      <c r="H1008" s="203"/>
      <c r="I1008" s="203"/>
      <c r="J1008" s="203"/>
      <c r="K1008" s="203"/>
      <c r="L1008" s="203"/>
      <c r="M1008" s="203"/>
      <c r="N1008" s="203"/>
      <c r="O1008" s="201"/>
      <c r="P1008" s="201"/>
      <c r="Q1008" s="201"/>
      <c r="R1008" s="201"/>
      <c r="S1008" s="201"/>
      <c r="T1008" s="201"/>
      <c r="U1008" s="201"/>
      <c r="V1008" s="201"/>
      <c r="W1008" s="201"/>
      <c r="X1008" s="201"/>
      <c r="Y1008" s="201"/>
      <c r="Z1008" s="201"/>
    </row>
    <row r="1009" ht="15.75" customHeight="1" spans="1:26" x14ac:dyDescent="0.25">
      <c r="A1009" s="201"/>
      <c r="B1009" s="201"/>
      <c r="C1009" s="684"/>
      <c r="D1009" s="203"/>
      <c r="E1009" s="203"/>
      <c r="F1009" s="203"/>
      <c r="G1009" s="203"/>
      <c r="H1009" s="203"/>
      <c r="I1009" s="203"/>
      <c r="J1009" s="203"/>
      <c r="K1009" s="203"/>
      <c r="L1009" s="203"/>
      <c r="M1009" s="203"/>
      <c r="N1009" s="203"/>
      <c r="O1009" s="201"/>
      <c r="P1009" s="201"/>
      <c r="Q1009" s="201"/>
      <c r="R1009" s="201"/>
      <c r="S1009" s="201"/>
      <c r="T1009" s="201"/>
      <c r="U1009" s="201"/>
      <c r="V1009" s="201"/>
      <c r="W1009" s="201"/>
      <c r="X1009" s="201"/>
      <c r="Y1009" s="201"/>
      <c r="Z1009" s="201"/>
    </row>
    <row r="1010" ht="15.75" customHeight="1" spans="1:26" x14ac:dyDescent="0.25">
      <c r="A1010" s="201"/>
      <c r="B1010" s="201"/>
      <c r="C1010" s="684"/>
      <c r="D1010" s="203"/>
      <c r="E1010" s="203"/>
      <c r="F1010" s="203"/>
      <c r="G1010" s="203"/>
      <c r="H1010" s="203"/>
      <c r="I1010" s="203"/>
      <c r="J1010" s="203"/>
      <c r="K1010" s="203"/>
      <c r="L1010" s="203"/>
      <c r="M1010" s="203"/>
      <c r="N1010" s="203"/>
      <c r="O1010" s="201"/>
      <c r="P1010" s="201"/>
      <c r="Q1010" s="201"/>
      <c r="R1010" s="201"/>
      <c r="S1010" s="201"/>
      <c r="T1010" s="201"/>
      <c r="U1010" s="201"/>
      <c r="V1010" s="201"/>
      <c r="W1010" s="201"/>
      <c r="X1010" s="201"/>
      <c r="Y1010" s="201"/>
      <c r="Z1010" s="201"/>
    </row>
    <row r="1011" ht="15.75" customHeight="1" spans="1:26" x14ac:dyDescent="0.25">
      <c r="A1011" s="201"/>
      <c r="B1011" s="201"/>
      <c r="C1011" s="684"/>
      <c r="D1011" s="203"/>
      <c r="E1011" s="203"/>
      <c r="F1011" s="203"/>
      <c r="G1011" s="203"/>
      <c r="H1011" s="203"/>
      <c r="I1011" s="203"/>
      <c r="J1011" s="203"/>
      <c r="K1011" s="203"/>
      <c r="L1011" s="203"/>
      <c r="M1011" s="203"/>
      <c r="N1011" s="203"/>
      <c r="O1011" s="201"/>
      <c r="P1011" s="201"/>
      <c r="Q1011" s="201"/>
      <c r="R1011" s="201"/>
      <c r="S1011" s="201"/>
      <c r="T1011" s="201"/>
      <c r="U1011" s="201"/>
      <c r="V1011" s="201"/>
      <c r="W1011" s="201"/>
      <c r="X1011" s="201"/>
      <c r="Y1011" s="201"/>
      <c r="Z1011" s="201"/>
    </row>
    <row r="1012" ht="15.75" customHeight="1" spans="1:26" x14ac:dyDescent="0.25">
      <c r="A1012" s="201"/>
      <c r="B1012" s="201"/>
      <c r="C1012" s="684"/>
      <c r="D1012" s="203"/>
      <c r="E1012" s="203"/>
      <c r="F1012" s="203"/>
      <c r="G1012" s="203"/>
      <c r="H1012" s="203"/>
      <c r="I1012" s="203"/>
      <c r="J1012" s="203"/>
      <c r="K1012" s="203"/>
      <c r="L1012" s="203"/>
      <c r="M1012" s="203"/>
      <c r="N1012" s="203"/>
      <c r="O1012" s="201"/>
      <c r="P1012" s="201"/>
      <c r="Q1012" s="201"/>
      <c r="R1012" s="201"/>
      <c r="S1012" s="201"/>
      <c r="T1012" s="201"/>
      <c r="U1012" s="201"/>
      <c r="V1012" s="201"/>
      <c r="W1012" s="201"/>
      <c r="X1012" s="201"/>
      <c r="Y1012" s="201"/>
      <c r="Z1012" s="201"/>
    </row>
    <row r="1013" ht="15.75" customHeight="1" spans="1:26" x14ac:dyDescent="0.25">
      <c r="A1013" s="201"/>
      <c r="B1013" s="201"/>
      <c r="C1013" s="684"/>
      <c r="D1013" s="203"/>
      <c r="E1013" s="203"/>
      <c r="F1013" s="203"/>
      <c r="G1013" s="203"/>
      <c r="H1013" s="203"/>
      <c r="I1013" s="203"/>
      <c r="J1013" s="203"/>
      <c r="K1013" s="203"/>
      <c r="L1013" s="203"/>
      <c r="M1013" s="203"/>
      <c r="N1013" s="203"/>
      <c r="O1013" s="201"/>
      <c r="P1013" s="201"/>
      <c r="Q1013" s="201"/>
      <c r="R1013" s="201"/>
      <c r="S1013" s="201"/>
      <c r="T1013" s="201"/>
      <c r="U1013" s="201"/>
      <c r="V1013" s="201"/>
      <c r="W1013" s="201"/>
      <c r="X1013" s="201"/>
      <c r="Y1013" s="201"/>
      <c r="Z1013" s="201"/>
    </row>
    <row r="1014" ht="15.75" customHeight="1" spans="1:26" x14ac:dyDescent="0.25">
      <c r="A1014" s="201"/>
      <c r="B1014" s="201"/>
      <c r="C1014" s="684"/>
      <c r="D1014" s="203"/>
      <c r="E1014" s="203"/>
      <c r="F1014" s="203"/>
      <c r="G1014" s="203"/>
      <c r="H1014" s="203"/>
      <c r="I1014" s="203"/>
      <c r="J1014" s="203"/>
      <c r="K1014" s="203"/>
      <c r="L1014" s="203"/>
      <c r="M1014" s="203"/>
      <c r="N1014" s="203"/>
      <c r="O1014" s="201"/>
      <c r="P1014" s="201"/>
      <c r="Q1014" s="201"/>
      <c r="R1014" s="201"/>
      <c r="S1014" s="201"/>
      <c r="T1014" s="201"/>
      <c r="U1014" s="201"/>
      <c r="V1014" s="201"/>
      <c r="W1014" s="201"/>
      <c r="X1014" s="201"/>
      <c r="Y1014" s="201"/>
      <c r="Z1014" s="201"/>
    </row>
    <row r="1015" ht="15.75" customHeight="1" spans="1:26" x14ac:dyDescent="0.25">
      <c r="A1015" s="201"/>
      <c r="B1015" s="201"/>
      <c r="C1015" s="684"/>
      <c r="D1015" s="203"/>
      <c r="E1015" s="203"/>
      <c r="F1015" s="203"/>
      <c r="G1015" s="203"/>
      <c r="H1015" s="203"/>
      <c r="I1015" s="203"/>
      <c r="J1015" s="203"/>
      <c r="K1015" s="203"/>
      <c r="L1015" s="203"/>
      <c r="M1015" s="203"/>
      <c r="N1015" s="203"/>
      <c r="O1015" s="201"/>
      <c r="P1015" s="201"/>
      <c r="Q1015" s="201"/>
      <c r="R1015" s="201"/>
      <c r="S1015" s="201"/>
      <c r="T1015" s="201"/>
      <c r="U1015" s="201"/>
      <c r="V1015" s="201"/>
      <c r="W1015" s="201"/>
      <c r="X1015" s="201"/>
      <c r="Y1015" s="201"/>
      <c r="Z1015" s="201"/>
    </row>
    <row r="1016" ht="15.75" customHeight="1" spans="1:26" x14ac:dyDescent="0.25">
      <c r="A1016" s="201"/>
      <c r="B1016" s="201"/>
      <c r="C1016" s="684"/>
      <c r="D1016" s="203"/>
      <c r="E1016" s="203"/>
      <c r="F1016" s="203"/>
      <c r="G1016" s="203"/>
      <c r="H1016" s="203"/>
      <c r="I1016" s="203"/>
      <c r="J1016" s="203"/>
      <c r="K1016" s="203"/>
      <c r="L1016" s="203"/>
      <c r="M1016" s="203"/>
      <c r="N1016" s="203"/>
      <c r="O1016" s="201"/>
      <c r="P1016" s="201"/>
      <c r="Q1016" s="201"/>
      <c r="R1016" s="201"/>
      <c r="S1016" s="201"/>
      <c r="T1016" s="201"/>
      <c r="U1016" s="201"/>
      <c r="V1016" s="201"/>
      <c r="W1016" s="201"/>
      <c r="X1016" s="201"/>
      <c r="Y1016" s="201"/>
      <c r="Z1016" s="201"/>
    </row>
    <row r="1017" ht="15.75" customHeight="1" spans="1:26" x14ac:dyDescent="0.25">
      <c r="A1017" s="201"/>
      <c r="B1017" s="201"/>
      <c r="C1017" s="684"/>
      <c r="D1017" s="203"/>
      <c r="E1017" s="203"/>
      <c r="F1017" s="203"/>
      <c r="G1017" s="203"/>
      <c r="H1017" s="203"/>
      <c r="I1017" s="203"/>
      <c r="J1017" s="203"/>
      <c r="K1017" s="203"/>
      <c r="L1017" s="203"/>
      <c r="M1017" s="203"/>
      <c r="N1017" s="203"/>
      <c r="O1017" s="201"/>
      <c r="P1017" s="201"/>
      <c r="Q1017" s="201"/>
      <c r="R1017" s="201"/>
      <c r="S1017" s="201"/>
      <c r="T1017" s="201"/>
      <c r="U1017" s="201"/>
      <c r="V1017" s="201"/>
      <c r="W1017" s="201"/>
      <c r="X1017" s="201"/>
      <c r="Y1017" s="201"/>
      <c r="Z1017" s="201"/>
    </row>
    <row r="1018" ht="15.75" customHeight="1" spans="1:26" x14ac:dyDescent="0.25">
      <c r="A1018" s="201"/>
      <c r="B1018" s="201"/>
      <c r="C1018" s="684"/>
      <c r="D1018" s="203"/>
      <c r="E1018" s="203"/>
      <c r="F1018" s="203"/>
      <c r="G1018" s="203"/>
      <c r="H1018" s="203"/>
      <c r="I1018" s="203"/>
      <c r="J1018" s="203"/>
      <c r="K1018" s="203"/>
      <c r="L1018" s="203"/>
      <c r="M1018" s="203"/>
      <c r="N1018" s="203"/>
      <c r="O1018" s="201"/>
      <c r="P1018" s="201"/>
      <c r="Q1018" s="201"/>
      <c r="R1018" s="201"/>
      <c r="S1018" s="201"/>
      <c r="T1018" s="201"/>
      <c r="U1018" s="201"/>
      <c r="V1018" s="201"/>
      <c r="W1018" s="201"/>
      <c r="X1018" s="201"/>
      <c r="Y1018" s="201"/>
      <c r="Z1018" s="201"/>
    </row>
    <row r="1019" ht="15.75" customHeight="1" spans="1:26" x14ac:dyDescent="0.25">
      <c r="A1019" s="201"/>
      <c r="B1019" s="201"/>
      <c r="C1019" s="684"/>
      <c r="D1019" s="203"/>
      <c r="E1019" s="203"/>
      <c r="F1019" s="203"/>
      <c r="G1019" s="203"/>
      <c r="H1019" s="203"/>
      <c r="I1019" s="203"/>
      <c r="J1019" s="203"/>
      <c r="K1019" s="203"/>
      <c r="L1019" s="203"/>
      <c r="M1019" s="203"/>
      <c r="N1019" s="203"/>
      <c r="O1019" s="201"/>
      <c r="P1019" s="201"/>
      <c r="Q1019" s="201"/>
      <c r="R1019" s="201"/>
      <c r="S1019" s="201"/>
      <c r="T1019" s="201"/>
      <c r="U1019" s="201"/>
      <c r="V1019" s="201"/>
      <c r="W1019" s="201"/>
      <c r="X1019" s="201"/>
      <c r="Y1019" s="201"/>
      <c r="Z1019" s="201"/>
    </row>
    <row r="1020" ht="15.75" customHeight="1" spans="1:26" x14ac:dyDescent="0.25">
      <c r="A1020" s="201"/>
      <c r="B1020" s="201"/>
      <c r="C1020" s="684"/>
      <c r="D1020" s="203"/>
      <c r="E1020" s="203"/>
      <c r="F1020" s="203"/>
      <c r="G1020" s="203"/>
      <c r="H1020" s="203"/>
      <c r="I1020" s="203"/>
      <c r="J1020" s="203"/>
      <c r="K1020" s="203"/>
      <c r="L1020" s="203"/>
      <c r="M1020" s="203"/>
      <c r="N1020" s="203"/>
      <c r="O1020" s="201"/>
      <c r="P1020" s="201"/>
      <c r="Q1020" s="201"/>
      <c r="R1020" s="201"/>
      <c r="S1020" s="201"/>
      <c r="T1020" s="201"/>
      <c r="U1020" s="201"/>
      <c r="V1020" s="201"/>
      <c r="W1020" s="201"/>
      <c r="X1020" s="201"/>
      <c r="Y1020" s="201"/>
      <c r="Z1020" s="201"/>
    </row>
    <row r="1021" ht="15.75" customHeight="1" spans="1:26" x14ac:dyDescent="0.25">
      <c r="A1021" s="201"/>
      <c r="B1021" s="201"/>
      <c r="C1021" s="684"/>
      <c r="D1021" s="203"/>
      <c r="E1021" s="203"/>
      <c r="F1021" s="203"/>
      <c r="G1021" s="203"/>
      <c r="H1021" s="203"/>
      <c r="I1021" s="203"/>
      <c r="J1021" s="203"/>
      <c r="K1021" s="203"/>
      <c r="L1021" s="203"/>
      <c r="M1021" s="203"/>
      <c r="N1021" s="203"/>
      <c r="O1021" s="201"/>
      <c r="P1021" s="201"/>
      <c r="Q1021" s="201"/>
      <c r="R1021" s="201"/>
      <c r="S1021" s="201"/>
      <c r="T1021" s="201"/>
      <c r="U1021" s="201"/>
      <c r="V1021" s="201"/>
      <c r="W1021" s="201"/>
      <c r="X1021" s="201"/>
      <c r="Y1021" s="201"/>
      <c r="Z1021" s="201"/>
    </row>
    <row r="1022" ht="15.75" customHeight="1" spans="1:26" x14ac:dyDescent="0.25">
      <c r="A1022" s="201"/>
      <c r="B1022" s="201"/>
      <c r="C1022" s="684"/>
      <c r="D1022" s="203"/>
      <c r="E1022" s="203"/>
      <c r="F1022" s="203"/>
      <c r="G1022" s="203"/>
      <c r="H1022" s="203"/>
      <c r="I1022" s="203"/>
      <c r="J1022" s="203"/>
      <c r="K1022" s="203"/>
      <c r="L1022" s="203"/>
      <c r="M1022" s="203"/>
      <c r="N1022" s="203"/>
      <c r="O1022" s="201"/>
      <c r="P1022" s="201"/>
      <c r="Q1022" s="201"/>
      <c r="R1022" s="201"/>
      <c r="S1022" s="201"/>
      <c r="T1022" s="201"/>
      <c r="U1022" s="201"/>
      <c r="V1022" s="201"/>
      <c r="W1022" s="201"/>
      <c r="X1022" s="201"/>
      <c r="Y1022" s="201"/>
      <c r="Z1022" s="201"/>
    </row>
    <row r="1023" ht="15.75" customHeight="1" spans="1:26" x14ac:dyDescent="0.25">
      <c r="A1023" s="201"/>
      <c r="B1023" s="201"/>
      <c r="C1023" s="684"/>
      <c r="D1023" s="203"/>
      <c r="E1023" s="203"/>
      <c r="F1023" s="203"/>
      <c r="G1023" s="203"/>
      <c r="H1023" s="203"/>
      <c r="I1023" s="203"/>
      <c r="J1023" s="203"/>
      <c r="K1023" s="203"/>
      <c r="L1023" s="203"/>
      <c r="M1023" s="203"/>
      <c r="N1023" s="203"/>
      <c r="O1023" s="201"/>
      <c r="P1023" s="201"/>
      <c r="Q1023" s="201"/>
      <c r="R1023" s="201"/>
      <c r="S1023" s="201"/>
      <c r="T1023" s="201"/>
      <c r="U1023" s="201"/>
      <c r="V1023" s="201"/>
      <c r="W1023" s="201"/>
      <c r="X1023" s="201"/>
      <c r="Y1023" s="201"/>
      <c r="Z1023" s="201"/>
    </row>
    <row r="1024" ht="15.75" customHeight="1" spans="1:26" x14ac:dyDescent="0.25">
      <c r="A1024" s="201"/>
      <c r="B1024" s="201"/>
      <c r="C1024" s="684"/>
      <c r="D1024" s="203"/>
      <c r="E1024" s="203"/>
      <c r="F1024" s="203"/>
      <c r="G1024" s="203"/>
      <c r="H1024" s="203"/>
      <c r="I1024" s="203"/>
      <c r="J1024" s="203"/>
      <c r="K1024" s="203"/>
      <c r="L1024" s="203"/>
      <c r="M1024" s="203"/>
      <c r="N1024" s="203"/>
      <c r="O1024" s="201"/>
      <c r="P1024" s="201"/>
      <c r="Q1024" s="201"/>
      <c r="R1024" s="201"/>
      <c r="S1024" s="201"/>
      <c r="T1024" s="201"/>
      <c r="U1024" s="201"/>
      <c r="V1024" s="201"/>
      <c r="W1024" s="201"/>
      <c r="X1024" s="201"/>
      <c r="Y1024" s="201"/>
      <c r="Z1024" s="201"/>
    </row>
    <row r="1025" ht="15.75" customHeight="1" spans="1:26" x14ac:dyDescent="0.25">
      <c r="A1025" s="201"/>
      <c r="B1025" s="201"/>
      <c r="C1025" s="684"/>
      <c r="D1025" s="203"/>
      <c r="E1025" s="203"/>
      <c r="F1025" s="203"/>
      <c r="G1025" s="203"/>
      <c r="H1025" s="203"/>
      <c r="I1025" s="203"/>
      <c r="J1025" s="203"/>
      <c r="K1025" s="203"/>
      <c r="L1025" s="203"/>
      <c r="M1025" s="203"/>
      <c r="N1025" s="203"/>
      <c r="O1025" s="201"/>
      <c r="P1025" s="201"/>
      <c r="Q1025" s="201"/>
      <c r="R1025" s="201"/>
      <c r="S1025" s="201"/>
      <c r="T1025" s="201"/>
      <c r="U1025" s="201"/>
      <c r="V1025" s="201"/>
      <c r="W1025" s="201"/>
      <c r="X1025" s="201"/>
      <c r="Y1025" s="201"/>
      <c r="Z1025" s="201"/>
    </row>
  </sheetData>
  <pageMargins left="0.7" right="0.7" top="0.75" bottom="0.75" header="0" footer="0"/>
  <pageSetup orientation="portrait" horizontalDpi="4294967295" verticalDpi="4294967295" scale="100" fitToWidth="1" fitToHeight="1" firstPageNumber="1" useFirstPageNumber="1" copies="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Z1009"/>
  <sheetViews>
    <sheetView workbookViewId="0" showGridLines="0" zoomScale="100" zoomScaleNormal="100">
      <selection activeCell="K29" sqref="K29"/>
    </sheetView>
  </sheetViews>
  <sheetFormatPr defaultRowHeight="15" outlineLevelRow="0" outlineLevelCol="0" x14ac:dyDescent="0" defaultColWidth="14.44140625"/>
  <cols>
    <col min="1" max="1" width="2.44140625" style="515" customWidth="1"/>
    <col min="2" max="2" width="27.88671875" style="515" customWidth="1"/>
    <col min="3" max="3" width="7.88671875" style="515" customWidth="1"/>
    <col min="4" max="4" width="13.88671875" style="515" customWidth="1"/>
    <col min="5" max="5" width="3.44140625" style="515" customWidth="1"/>
    <col min="6" max="6" width="6.109375" style="515" customWidth="1"/>
    <col min="7" max="7" width="36.109375" style="515" customWidth="1"/>
    <col min="8" max="8" width="8.33203125" style="515" customWidth="1"/>
    <col min="9" max="9" width="17.44140625" style="515" customWidth="1"/>
    <col min="10" max="10" width="34.44140625" style="515" customWidth="1"/>
    <col min="11" max="11" width="8.77734375" style="515" customWidth="1"/>
    <col min="12" max="12" width="10.88671875" style="515" customWidth="1"/>
    <col min="13" max="26" width="8.88671875" style="515" customWidth="1"/>
    <col min="27" max="16384" width="14.44140625" style="515" customWidth="1"/>
  </cols>
  <sheetData>
    <row r="1" ht="14.25" customHeight="1" spans="1:26" x14ac:dyDescent="0.25">
      <c r="A1" s="380"/>
      <c r="B1" s="380"/>
      <c r="C1" s="380"/>
      <c r="D1" s="380"/>
      <c r="E1" s="380"/>
      <c r="F1" s="380"/>
      <c r="G1" s="380"/>
      <c r="H1" s="380"/>
      <c r="I1" s="380"/>
      <c r="J1" s="380"/>
      <c r="K1" s="380"/>
      <c r="L1" s="380"/>
      <c r="M1" s="380"/>
      <c r="N1" s="380"/>
      <c r="O1" s="380"/>
      <c r="P1" s="380"/>
      <c r="Q1" s="380"/>
      <c r="R1" s="380"/>
      <c r="S1" s="380"/>
      <c r="T1" s="380"/>
      <c r="U1" s="380"/>
      <c r="V1" s="380"/>
      <c r="W1" s="380"/>
      <c r="X1" s="380"/>
      <c r="Y1" s="380"/>
      <c r="Z1" s="380"/>
    </row>
    <row r="2" ht="14.25" customHeight="1" spans="1:26" x14ac:dyDescent="0.25">
      <c r="A2" s="380"/>
      <c r="B2" s="390" t="s">
        <v>903</v>
      </c>
      <c r="C2" s="392" t="s">
        <v>904</v>
      </c>
      <c r="D2" s="392" t="s">
        <v>905</v>
      </c>
      <c r="E2" s="515"/>
      <c r="F2" s="515"/>
      <c r="G2" s="515"/>
      <c r="H2" s="515"/>
      <c r="I2" s="515"/>
      <c r="J2" s="515"/>
      <c r="K2" s="380"/>
      <c r="L2" s="380"/>
      <c r="M2" s="380"/>
      <c r="N2" s="380"/>
      <c r="O2" s="380"/>
      <c r="P2" s="380"/>
      <c r="Q2" s="380"/>
      <c r="R2" s="380"/>
      <c r="S2" s="380"/>
      <c r="T2" s="380"/>
      <c r="U2" s="380"/>
      <c r="V2" s="380"/>
      <c r="W2" s="380"/>
      <c r="X2" s="380"/>
      <c r="Y2" s="380"/>
      <c r="Z2" s="380"/>
    </row>
    <row r="3" ht="14.25" customHeight="1" spans="1:26" x14ac:dyDescent="0.25">
      <c r="A3" s="380"/>
      <c r="B3" s="516" t="s">
        <v>906</v>
      </c>
      <c r="C3" s="381"/>
      <c r="D3" s="517">
        <v>13.85</v>
      </c>
      <c r="E3" s="515"/>
      <c r="F3" s="518" t="s">
        <v>907</v>
      </c>
      <c r="G3" s="518" t="s">
        <v>907</v>
      </c>
      <c r="H3" s="515"/>
      <c r="I3" s="515"/>
      <c r="J3" s="515"/>
      <c r="K3" s="380"/>
      <c r="L3" s="380"/>
      <c r="M3" s="380"/>
      <c r="N3" s="380"/>
      <c r="O3" s="380"/>
      <c r="P3" s="380"/>
      <c r="Q3" s="380"/>
      <c r="R3" s="380"/>
      <c r="S3" s="380"/>
      <c r="T3" s="380"/>
      <c r="U3" s="380"/>
      <c r="V3" s="380"/>
      <c r="W3" s="380"/>
      <c r="X3" s="380"/>
      <c r="Y3" s="380"/>
      <c r="Z3" s="380"/>
    </row>
    <row r="4" ht="14.25" customHeight="1" spans="1:26" x14ac:dyDescent="0.25">
      <c r="A4" s="380"/>
      <c r="B4" s="519" t="s">
        <v>908</v>
      </c>
      <c r="C4" s="520"/>
      <c r="D4" s="521">
        <v>1.3</v>
      </c>
      <c r="E4" s="515"/>
      <c r="F4" s="522" t="s">
        <v>909</v>
      </c>
      <c r="G4" s="522" t="s">
        <v>909</v>
      </c>
      <c r="H4" s="515"/>
      <c r="I4" s="515"/>
      <c r="J4" s="515"/>
      <c r="K4" s="380"/>
      <c r="L4" s="380"/>
      <c r="M4" s="380"/>
      <c r="N4" s="380"/>
      <c r="O4" s="380"/>
      <c r="P4" s="380"/>
      <c r="Q4" s="380"/>
      <c r="R4" s="380"/>
      <c r="S4" s="380"/>
      <c r="T4" s="380"/>
      <c r="U4" s="380"/>
      <c r="V4" s="380"/>
      <c r="W4" s="380"/>
      <c r="X4" s="380"/>
      <c r="Y4" s="380"/>
      <c r="Z4" s="380"/>
    </row>
    <row r="5" ht="14.25" customHeight="1" spans="1:26" x14ac:dyDescent="0.25">
      <c r="A5" s="380"/>
      <c r="B5" s="516" t="s">
        <v>910</v>
      </c>
      <c r="C5" s="381"/>
      <c r="D5" s="523">
        <f>D3*D4</f>
        <v>18.005</v>
      </c>
      <c r="E5" s="515"/>
      <c r="F5" s="524"/>
      <c r="G5" s="524"/>
      <c r="H5" s="515"/>
      <c r="I5" s="515"/>
      <c r="J5" s="515"/>
      <c r="K5" s="380"/>
      <c r="L5" s="380"/>
      <c r="M5" s="380"/>
      <c r="N5" s="380"/>
      <c r="O5" s="380"/>
      <c r="P5" s="380"/>
      <c r="Q5" s="380"/>
      <c r="R5" s="380"/>
      <c r="S5" s="380"/>
      <c r="T5" s="380"/>
      <c r="U5" s="380"/>
      <c r="V5" s="380"/>
      <c r="W5" s="380"/>
      <c r="X5" s="380"/>
      <c r="Y5" s="380"/>
      <c r="Z5" s="380"/>
    </row>
    <row r="6" ht="14.25" customHeight="1" spans="1:26" x14ac:dyDescent="0.25">
      <c r="A6" s="380"/>
      <c r="B6" s="380" t="s">
        <v>911</v>
      </c>
      <c r="C6" s="525">
        <v>3</v>
      </c>
      <c r="D6" s="526">
        <f>D5*40*52</f>
        <v>37450.399999999994</v>
      </c>
      <c r="E6" s="515"/>
      <c r="F6" s="518" t="s">
        <v>912</v>
      </c>
      <c r="G6" s="518" t="s">
        <v>912</v>
      </c>
      <c r="H6" s="515"/>
      <c r="I6" s="515"/>
      <c r="J6" s="515"/>
      <c r="K6" s="380"/>
      <c r="L6" s="380"/>
      <c r="M6" s="380"/>
      <c r="N6" s="380"/>
      <c r="O6" s="380"/>
      <c r="P6" s="380"/>
      <c r="Q6" s="380"/>
      <c r="R6" s="380"/>
      <c r="S6" s="380"/>
      <c r="T6" s="380"/>
      <c r="U6" s="380"/>
      <c r="V6" s="380"/>
      <c r="W6" s="380"/>
      <c r="X6" s="380"/>
      <c r="Y6" s="380"/>
      <c r="Z6" s="380"/>
    </row>
    <row r="7" ht="14.25" customHeight="1" spans="1:26" x14ac:dyDescent="0.25">
      <c r="A7" s="380"/>
      <c r="B7" s="380" t="s">
        <v>913</v>
      </c>
      <c r="C7" s="455">
        <v>2</v>
      </c>
      <c r="D7" s="526">
        <f>D5*40*36</f>
        <v>25927.199999999997</v>
      </c>
      <c r="E7" s="515"/>
      <c r="F7" s="522" t="s">
        <v>914</v>
      </c>
      <c r="G7" s="522" t="s">
        <v>914</v>
      </c>
      <c r="H7" s="515"/>
      <c r="I7" s="515"/>
      <c r="J7" s="515"/>
      <c r="K7" s="380"/>
      <c r="L7" s="380"/>
      <c r="M7" s="380"/>
      <c r="N7" s="380"/>
      <c r="O7" s="380"/>
      <c r="P7" s="380"/>
      <c r="Q7" s="380"/>
      <c r="R7" s="380"/>
      <c r="S7" s="380"/>
      <c r="T7" s="380"/>
      <c r="U7" s="380"/>
      <c r="V7" s="380"/>
      <c r="W7" s="380"/>
      <c r="X7" s="380"/>
      <c r="Y7" s="380"/>
      <c r="Z7" s="380"/>
    </row>
    <row r="8" ht="14.25" customHeight="1" spans="1:26" x14ac:dyDescent="0.25">
      <c r="A8" s="380"/>
      <c r="B8" s="527" t="s">
        <v>915</v>
      </c>
      <c r="C8" s="520">
        <v>1</v>
      </c>
      <c r="D8" s="528">
        <v>80000</v>
      </c>
      <c r="E8" s="515"/>
      <c r="F8" s="522" t="s">
        <v>916</v>
      </c>
      <c r="G8" s="522" t="s">
        <v>916</v>
      </c>
      <c r="H8" s="515"/>
      <c r="I8" s="515"/>
      <c r="J8" s="515"/>
      <c r="K8" s="515"/>
      <c r="L8" s="529"/>
      <c r="M8" s="380"/>
      <c r="N8" s="380"/>
      <c r="O8" s="380"/>
      <c r="P8" s="380"/>
      <c r="Q8" s="380"/>
      <c r="R8" s="380"/>
      <c r="S8" s="380"/>
      <c r="T8" s="380"/>
      <c r="U8" s="380"/>
      <c r="V8" s="380"/>
      <c r="W8" s="380"/>
      <c r="X8" s="380"/>
      <c r="Y8" s="380"/>
      <c r="Z8" s="380"/>
    </row>
    <row r="9" ht="14.25" customHeight="1" spans="1:26" x14ac:dyDescent="0.25">
      <c r="A9" s="380"/>
      <c r="B9" s="380" t="s">
        <v>917</v>
      </c>
      <c r="C9" s="380"/>
      <c r="D9" s="526">
        <f>C6*D6+C7*D7+C8*D8</f>
        <v>244205.59999999998</v>
      </c>
      <c r="E9" s="515"/>
      <c r="F9" s="524"/>
      <c r="G9" s="524"/>
      <c r="H9" s="515"/>
      <c r="I9" s="515"/>
      <c r="J9" s="515"/>
      <c r="K9" s="515"/>
      <c r="L9" s="529"/>
      <c r="M9" s="380"/>
      <c r="N9" s="380"/>
      <c r="O9" s="380"/>
      <c r="P9" s="380"/>
      <c r="Q9" s="380"/>
      <c r="R9" s="380"/>
      <c r="S9" s="380"/>
      <c r="T9" s="380"/>
      <c r="U9" s="380"/>
      <c r="V9" s="380"/>
      <c r="W9" s="380"/>
      <c r="X9" s="380"/>
      <c r="Y9" s="380"/>
      <c r="Z9" s="380"/>
    </row>
    <row r="10" ht="14.25" customHeight="1" spans="1:26" x14ac:dyDescent="0.25">
      <c r="A10" s="380"/>
      <c r="B10" s="527" t="s">
        <v>918</v>
      </c>
      <c r="C10" s="530">
        <v>0.35</v>
      </c>
      <c r="D10" s="531">
        <f>D9*C10</f>
        <v>85471.95999999999</v>
      </c>
      <c r="E10" s="515"/>
      <c r="F10" s="522" t="s">
        <v>919</v>
      </c>
      <c r="G10" s="522" t="s">
        <v>919</v>
      </c>
      <c r="H10" s="515"/>
      <c r="I10" s="515"/>
      <c r="J10" s="515"/>
      <c r="K10" s="515"/>
      <c r="L10" s="529"/>
      <c r="M10" s="380"/>
      <c r="N10" s="380"/>
      <c r="O10" s="380"/>
      <c r="P10" s="380"/>
      <c r="Q10" s="380"/>
      <c r="R10" s="380"/>
      <c r="S10" s="380"/>
      <c r="T10" s="380"/>
      <c r="U10" s="380"/>
      <c r="V10" s="380"/>
      <c r="W10" s="380"/>
      <c r="X10" s="380"/>
      <c r="Y10" s="380"/>
      <c r="Z10" s="380"/>
    </row>
    <row r="11" ht="14.25" customHeight="1" spans="1:26" x14ac:dyDescent="0.25">
      <c r="A11" s="380"/>
      <c r="B11" s="397" t="s">
        <v>920</v>
      </c>
      <c r="C11" s="380"/>
      <c r="D11" s="532">
        <f>D9+D10</f>
        <v>329677.55999999994</v>
      </c>
      <c r="E11" s="515"/>
      <c r="F11" s="515"/>
      <c r="G11" s="515"/>
      <c r="H11" s="515"/>
      <c r="I11" s="515"/>
      <c r="J11" s="515"/>
      <c r="K11" s="515"/>
      <c r="L11" s="529"/>
      <c r="M11" s="380"/>
      <c r="N11" s="380"/>
      <c r="O11" s="380"/>
      <c r="P11" s="380"/>
      <c r="Q11" s="380"/>
      <c r="R11" s="380"/>
      <c r="S11" s="380"/>
      <c r="T11" s="380"/>
      <c r="U11" s="380"/>
      <c r="V11" s="380"/>
      <c r="W11" s="380"/>
      <c r="X11" s="380"/>
      <c r="Y11" s="380"/>
      <c r="Z11" s="380"/>
    </row>
    <row r="12" ht="14.25" customHeight="1" spans="1:26" x14ac:dyDescent="0.25">
      <c r="A12" s="380"/>
      <c r="B12" s="397" t="s">
        <v>921</v>
      </c>
      <c r="C12" s="380"/>
      <c r="D12" s="532">
        <f>D11*(1+'Monthly PF'!C62)^4</f>
        <v>363902.34047779674</v>
      </c>
      <c r="E12" s="515"/>
      <c r="F12" s="515"/>
      <c r="G12" s="515"/>
      <c r="H12" s="515"/>
      <c r="I12" s="515"/>
      <c r="J12" s="515"/>
      <c r="K12" s="515"/>
      <c r="L12" s="529"/>
      <c r="M12" s="380"/>
      <c r="N12" s="380"/>
      <c r="O12" s="380"/>
      <c r="P12" s="380"/>
      <c r="Q12" s="380"/>
      <c r="R12" s="380"/>
      <c r="S12" s="380"/>
      <c r="T12" s="380"/>
      <c r="U12" s="380"/>
      <c r="V12" s="380"/>
      <c r="W12" s="380"/>
      <c r="X12" s="380"/>
      <c r="Y12" s="380"/>
      <c r="Z12" s="380"/>
    </row>
    <row r="13" ht="14.25" customHeight="1" spans="1:26" x14ac:dyDescent="0.25">
      <c r="A13" s="380"/>
      <c r="B13" s="533" t="s">
        <v>922</v>
      </c>
      <c r="C13" s="380"/>
      <c r="D13" s="380"/>
      <c r="E13" s="515"/>
      <c r="F13" s="515"/>
      <c r="G13" s="515"/>
      <c r="H13" s="515"/>
      <c r="I13" s="515"/>
      <c r="J13" s="515"/>
      <c r="K13" s="380"/>
      <c r="L13" s="380"/>
      <c r="M13" s="380"/>
      <c r="N13" s="380"/>
      <c r="O13" s="380"/>
      <c r="P13" s="380"/>
      <c r="Q13" s="380"/>
      <c r="R13" s="380"/>
      <c r="S13" s="380"/>
      <c r="T13" s="380"/>
      <c r="U13" s="380"/>
      <c r="V13" s="380"/>
      <c r="W13" s="380"/>
      <c r="X13" s="380"/>
      <c r="Y13" s="380"/>
      <c r="Z13" s="380"/>
    </row>
    <row r="14" ht="14.25" customHeight="1" spans="1:26" x14ac:dyDescent="0.25">
      <c r="A14" s="380"/>
      <c r="B14" s="515"/>
      <c r="C14" s="515"/>
      <c r="D14" s="515"/>
      <c r="E14" s="515"/>
      <c r="F14" s="515"/>
      <c r="G14" s="390" t="s">
        <v>923</v>
      </c>
      <c r="H14" s="534"/>
      <c r="I14" s="516"/>
      <c r="J14" s="515"/>
      <c r="K14" s="380"/>
      <c r="L14" s="380"/>
      <c r="M14" s="380"/>
      <c r="N14" s="380"/>
      <c r="O14" s="380"/>
      <c r="P14" s="380"/>
      <c r="Q14" s="380"/>
      <c r="R14" s="380"/>
      <c r="S14" s="380"/>
      <c r="T14" s="380"/>
      <c r="U14" s="380"/>
      <c r="V14" s="380"/>
      <c r="W14" s="380"/>
      <c r="X14" s="380"/>
      <c r="Y14" s="380"/>
      <c r="Z14" s="380"/>
    </row>
    <row r="15" ht="14.25" customHeight="1" spans="1:26" x14ac:dyDescent="0.25">
      <c r="A15" s="380"/>
      <c r="B15" s="515"/>
      <c r="C15" s="515"/>
      <c r="D15" s="515"/>
      <c r="E15" s="380"/>
      <c r="F15" s="380"/>
      <c r="G15" s="380" t="s">
        <v>924</v>
      </c>
      <c r="H15" s="535">
        <v>1</v>
      </c>
      <c r="I15" s="522" t="s">
        <v>925</v>
      </c>
      <c r="J15" s="380"/>
      <c r="K15" s="380"/>
      <c r="L15" s="380"/>
      <c r="M15" s="380"/>
      <c r="N15" s="380"/>
      <c r="O15" s="380"/>
      <c r="P15" s="380"/>
      <c r="Q15" s="380"/>
      <c r="R15" s="380"/>
      <c r="S15" s="380"/>
      <c r="T15" s="380"/>
      <c r="U15" s="380"/>
      <c r="V15" s="380"/>
      <c r="W15" s="380"/>
      <c r="X15" s="380"/>
      <c r="Y15" s="380"/>
      <c r="Z15" s="380"/>
    </row>
    <row r="16" ht="14.25" customHeight="1" spans="1:26" x14ac:dyDescent="0.25">
      <c r="A16" s="380"/>
      <c r="B16" s="515"/>
      <c r="C16" s="515"/>
      <c r="D16" s="515"/>
      <c r="E16" s="380"/>
      <c r="F16" s="380"/>
      <c r="G16" s="380" t="s">
        <v>926</v>
      </c>
      <c r="H16" s="523">
        <f>D5+1</f>
        <v>19.005</v>
      </c>
      <c r="I16" s="523"/>
      <c r="J16" s="380"/>
      <c r="K16" s="380"/>
      <c r="L16" s="380"/>
      <c r="M16" s="380"/>
      <c r="N16" s="380"/>
      <c r="O16" s="380"/>
      <c r="P16" s="380"/>
      <c r="Q16" s="380"/>
      <c r="R16" s="380"/>
      <c r="S16" s="380"/>
      <c r="T16" s="380"/>
      <c r="U16" s="380"/>
      <c r="V16" s="380"/>
      <c r="W16" s="380"/>
      <c r="X16" s="380"/>
      <c r="Y16" s="380"/>
      <c r="Z16" s="380"/>
    </row>
    <row r="17" ht="14.25" customHeight="1" spans="1:26" s="536" customFormat="1" x14ac:dyDescent="0.25">
      <c r="A17" s="451"/>
      <c r="B17" s="536"/>
      <c r="C17" s="536"/>
      <c r="D17" s="536"/>
      <c r="E17" s="451"/>
      <c r="F17" s="451"/>
      <c r="G17" s="537" t="s">
        <v>927</v>
      </c>
      <c r="H17" s="538">
        <f>H16*(1+C10)</f>
        <v>25.65675</v>
      </c>
      <c r="I17" s="399" t="s">
        <v>928</v>
      </c>
      <c r="J17" s="399"/>
      <c r="K17" s="399"/>
      <c r="L17" s="451"/>
      <c r="M17" s="451"/>
      <c r="N17" s="451"/>
      <c r="O17" s="451"/>
      <c r="P17" s="451"/>
      <c r="Q17" s="451"/>
      <c r="R17" s="451"/>
      <c r="S17" s="451"/>
      <c r="T17" s="451"/>
      <c r="U17" s="451"/>
      <c r="V17" s="451"/>
      <c r="W17" s="451"/>
      <c r="X17" s="451"/>
      <c r="Y17" s="451"/>
      <c r="Z17" s="451"/>
    </row>
    <row r="18" ht="14.25" customHeight="1" spans="1:26" s="536" customFormat="1" x14ac:dyDescent="0.25">
      <c r="A18" s="451"/>
      <c r="B18" s="536"/>
      <c r="C18" s="536"/>
      <c r="D18" s="536"/>
      <c r="E18" s="451"/>
      <c r="F18" s="451"/>
      <c r="G18" s="380" t="s">
        <v>929</v>
      </c>
      <c r="H18" s="523">
        <f>H17*H15</f>
        <v>25.65675</v>
      </c>
      <c r="I18" s="523"/>
      <c r="J18" s="451"/>
      <c r="K18" s="451"/>
      <c r="L18" s="451"/>
      <c r="M18" s="451"/>
      <c r="N18" s="451"/>
      <c r="O18" s="451"/>
      <c r="P18" s="451"/>
      <c r="Q18" s="451"/>
      <c r="R18" s="451"/>
      <c r="S18" s="451"/>
      <c r="T18" s="451"/>
      <c r="U18" s="451"/>
      <c r="V18" s="451"/>
      <c r="W18" s="451"/>
      <c r="X18" s="451"/>
      <c r="Y18" s="451"/>
      <c r="Z18" s="451"/>
    </row>
    <row r="19" ht="14.25" customHeight="1" spans="1:26" s="536" customFormat="1" x14ac:dyDescent="0.25">
      <c r="A19" s="451"/>
      <c r="B19" s="536"/>
      <c r="C19" s="536"/>
      <c r="D19" s="536"/>
      <c r="E19" s="451"/>
      <c r="F19" s="451"/>
      <c r="G19" s="539" t="s">
        <v>930</v>
      </c>
      <c r="H19" s="538">
        <v>8</v>
      </c>
      <c r="I19" s="523"/>
      <c r="J19" s="451"/>
      <c r="K19" s="451"/>
      <c r="L19" s="451"/>
      <c r="M19" s="451"/>
      <c r="N19" s="451"/>
      <c r="O19" s="451"/>
      <c r="P19" s="451"/>
      <c r="Q19" s="451"/>
      <c r="R19" s="451"/>
      <c r="S19" s="451"/>
      <c r="T19" s="451"/>
      <c r="U19" s="451"/>
      <c r="V19" s="451"/>
      <c r="W19" s="451"/>
      <c r="X19" s="451"/>
      <c r="Y19" s="451"/>
      <c r="Z19" s="451"/>
    </row>
    <row r="20" ht="14.25" customHeight="1" spans="1:26" x14ac:dyDescent="0.25">
      <c r="A20" s="380"/>
      <c r="B20" s="515"/>
      <c r="C20" s="515"/>
      <c r="D20" s="515"/>
      <c r="E20" s="380"/>
      <c r="F20" s="380"/>
      <c r="G20" s="540" t="s">
        <v>931</v>
      </c>
      <c r="H20" s="541">
        <f>H18+H19</f>
        <v>33.65675</v>
      </c>
      <c r="I20" s="541"/>
      <c r="J20" s="380"/>
      <c r="K20" s="380"/>
      <c r="L20" s="380"/>
      <c r="M20" s="380"/>
      <c r="N20" s="380"/>
      <c r="O20" s="380"/>
      <c r="P20" s="380"/>
      <c r="Q20" s="380"/>
      <c r="R20" s="380"/>
      <c r="S20" s="380"/>
      <c r="T20" s="380"/>
      <c r="U20" s="380"/>
      <c r="V20" s="380"/>
      <c r="W20" s="380"/>
      <c r="X20" s="380"/>
      <c r="Y20" s="380"/>
      <c r="Z20" s="380"/>
    </row>
    <row r="21" ht="14.25" customHeight="1" spans="1:26" x14ac:dyDescent="0.25">
      <c r="A21" s="380"/>
      <c r="B21" s="515"/>
      <c r="C21" s="515"/>
      <c r="D21" s="515"/>
      <c r="E21" s="380"/>
      <c r="F21" s="380"/>
      <c r="G21" s="515" t="s">
        <v>932</v>
      </c>
      <c r="H21" s="542">
        <f>'10 yr PF'!Q3</f>
        <v>9399.3</v>
      </c>
      <c r="I21" s="543"/>
      <c r="J21" s="380"/>
      <c r="K21" s="380"/>
      <c r="L21" s="380"/>
      <c r="M21" s="380"/>
      <c r="N21" s="380"/>
      <c r="O21" s="380"/>
      <c r="P21" s="380"/>
      <c r="Q21" s="380"/>
      <c r="R21" s="380"/>
      <c r="S21" s="380"/>
      <c r="T21" s="380"/>
      <c r="U21" s="380"/>
      <c r="V21" s="380"/>
      <c r="W21" s="380"/>
      <c r="X21" s="380"/>
      <c r="Y21" s="380"/>
      <c r="Z21" s="380"/>
    </row>
    <row r="22" ht="14.25" customHeight="1" spans="1:26" x14ac:dyDescent="0.25">
      <c r="A22" s="380"/>
      <c r="B22" s="515"/>
      <c r="C22" s="515"/>
      <c r="D22" s="515"/>
      <c r="E22" s="380"/>
      <c r="F22" s="380"/>
      <c r="G22" s="380" t="s">
        <v>933</v>
      </c>
      <c r="H22" s="544">
        <v>2.5</v>
      </c>
      <c r="I22" s="543"/>
      <c r="J22" s="380"/>
      <c r="K22" s="380"/>
      <c r="L22" s="545"/>
      <c r="M22" s="380"/>
      <c r="N22" s="380"/>
      <c r="O22" s="380"/>
      <c r="P22" s="380"/>
      <c r="Q22" s="380"/>
      <c r="R22" s="380"/>
      <c r="S22" s="380"/>
      <c r="T22" s="380"/>
      <c r="U22" s="380"/>
      <c r="V22" s="380"/>
      <c r="W22" s="380"/>
      <c r="X22" s="380"/>
      <c r="Y22" s="380"/>
      <c r="Z22" s="380"/>
    </row>
    <row r="23" ht="14.25" customHeight="1" spans="1:26" x14ac:dyDescent="0.25">
      <c r="A23" s="380"/>
      <c r="B23" s="515"/>
      <c r="C23" s="515"/>
      <c r="D23" s="515"/>
      <c r="E23" s="380"/>
      <c r="F23" s="380"/>
      <c r="G23" s="527" t="s">
        <v>934</v>
      </c>
      <c r="H23" s="546">
        <f>H21/H22</f>
        <v>3759.72</v>
      </c>
      <c r="I23" s="543"/>
      <c r="J23" s="380"/>
      <c r="K23" s="380"/>
      <c r="L23" s="380"/>
      <c r="M23" s="380"/>
      <c r="N23" s="380"/>
      <c r="O23" s="380"/>
      <c r="P23" s="380"/>
      <c r="Q23" s="380"/>
      <c r="R23" s="380"/>
      <c r="S23" s="380"/>
      <c r="T23" s="380"/>
      <c r="U23" s="380"/>
      <c r="V23" s="380"/>
      <c r="W23" s="380"/>
      <c r="X23" s="380"/>
      <c r="Y23" s="380"/>
      <c r="Z23" s="380"/>
    </row>
    <row r="24" ht="14.25" customHeight="1" spans="1:26" x14ac:dyDescent="0.25">
      <c r="A24" s="380"/>
      <c r="B24" s="515"/>
      <c r="C24" s="515"/>
      <c r="D24" s="515"/>
      <c r="E24" s="380"/>
      <c r="F24" s="380"/>
      <c r="G24" s="397" t="s">
        <v>920</v>
      </c>
      <c r="H24" s="532">
        <f>H23*H20</f>
        <v>126539.95611</v>
      </c>
      <c r="I24" s="532"/>
      <c r="J24" s="380"/>
      <c r="K24" s="380"/>
      <c r="L24" s="380"/>
      <c r="M24" s="380"/>
      <c r="N24" s="380"/>
      <c r="O24" s="380"/>
      <c r="P24" s="380"/>
      <c r="Q24" s="380"/>
      <c r="R24" s="380"/>
      <c r="S24" s="380"/>
      <c r="T24" s="380"/>
      <c r="U24" s="380"/>
      <c r="V24" s="380"/>
      <c r="W24" s="380"/>
      <c r="X24" s="380"/>
      <c r="Y24" s="380"/>
      <c r="Z24" s="380"/>
    </row>
    <row r="25" ht="14.25" customHeight="1" spans="1:26" x14ac:dyDescent="0.25">
      <c r="A25" s="380"/>
      <c r="B25" s="380"/>
      <c r="C25" s="380"/>
      <c r="D25" s="380"/>
      <c r="E25" s="380"/>
      <c r="F25" s="380"/>
      <c r="G25" s="397" t="s">
        <v>935</v>
      </c>
      <c r="H25" s="441">
        <f>H23*(H20*(1+'Monthly PF'!C62)^4)</f>
        <v>139676.4347333397</v>
      </c>
      <c r="I25" s="380"/>
      <c r="J25" s="390" t="s">
        <v>936</v>
      </c>
      <c r="K25" s="534"/>
      <c r="L25" s="380"/>
      <c r="M25" s="380"/>
      <c r="N25" s="380"/>
      <c r="O25" s="380"/>
      <c r="P25" s="380"/>
      <c r="Q25" s="380"/>
      <c r="R25" s="380"/>
      <c r="S25" s="380"/>
      <c r="T25" s="380"/>
      <c r="U25" s="380"/>
      <c r="V25" s="380"/>
      <c r="W25" s="380"/>
      <c r="X25" s="380"/>
      <c r="Y25" s="380"/>
      <c r="Z25" s="380"/>
    </row>
    <row r="26" ht="14.25" customHeight="1" spans="1:26" x14ac:dyDescent="0.25">
      <c r="A26" s="380"/>
      <c r="B26" s="515"/>
      <c r="C26" s="515"/>
      <c r="D26" s="516"/>
      <c r="E26" s="380"/>
      <c r="F26" s="380"/>
      <c r="G26" s="533" t="s">
        <v>922</v>
      </c>
      <c r="H26" s="380"/>
      <c r="I26" s="380"/>
      <c r="J26" s="547" t="s">
        <v>937</v>
      </c>
      <c r="K26" s="548">
        <v>150</v>
      </c>
      <c r="L26" s="393" t="s">
        <v>938</v>
      </c>
      <c r="M26" s="522" t="s">
        <v>939</v>
      </c>
      <c r="N26" s="380"/>
      <c r="O26" s="380"/>
      <c r="P26" s="380"/>
      <c r="Q26" s="380"/>
      <c r="R26" s="380"/>
      <c r="S26" s="380"/>
      <c r="T26" s="380"/>
      <c r="U26" s="380"/>
      <c r="V26" s="380"/>
      <c r="W26" s="380"/>
      <c r="X26" s="380"/>
      <c r="Y26" s="380"/>
      <c r="Z26" s="380"/>
    </row>
    <row r="27" ht="14.25" customHeight="1" spans="1:26" x14ac:dyDescent="0.25">
      <c r="A27" s="380"/>
      <c r="B27" s="515"/>
      <c r="C27" s="515"/>
      <c r="D27" s="547"/>
      <c r="E27" s="380"/>
      <c r="F27" s="380"/>
      <c r="G27" s="380"/>
      <c r="H27" s="380"/>
      <c r="I27" s="380"/>
      <c r="J27" s="547" t="s">
        <v>940</v>
      </c>
      <c r="K27" s="548">
        <f>0.75*K26</f>
        <v>112.5</v>
      </c>
      <c r="L27" s="380"/>
      <c r="M27" s="522" t="s">
        <v>941</v>
      </c>
      <c r="N27" s="380"/>
      <c r="O27" s="380"/>
      <c r="P27" s="380"/>
      <c r="Q27" s="380"/>
      <c r="R27" s="380"/>
      <c r="S27" s="380"/>
      <c r="T27" s="380"/>
      <c r="U27" s="380"/>
      <c r="V27" s="380"/>
      <c r="W27" s="380"/>
      <c r="X27" s="380"/>
      <c r="Y27" s="380"/>
      <c r="Z27" s="380"/>
    </row>
    <row r="28" ht="14.25" customHeight="1" spans="1:26" x14ac:dyDescent="0.25">
      <c r="A28" s="380"/>
      <c r="B28" s="515"/>
      <c r="C28" s="515"/>
      <c r="D28" s="547"/>
      <c r="E28" s="380"/>
      <c r="F28" s="380"/>
      <c r="G28" s="380"/>
      <c r="H28" s="380"/>
      <c r="I28" s="380"/>
      <c r="J28" s="547" t="s">
        <v>942</v>
      </c>
      <c r="K28" s="548">
        <v>50</v>
      </c>
      <c r="L28" s="380"/>
      <c r="M28" s="522"/>
      <c r="N28" s="380"/>
      <c r="O28" s="380"/>
      <c r="P28" s="380"/>
      <c r="Q28" s="380"/>
      <c r="R28" s="380"/>
      <c r="S28" s="380"/>
      <c r="T28" s="380"/>
      <c r="U28" s="380"/>
      <c r="V28" s="380"/>
      <c r="W28" s="380"/>
      <c r="X28" s="380"/>
      <c r="Y28" s="380"/>
      <c r="Z28" s="380"/>
    </row>
    <row r="29" ht="14.25" customHeight="1" spans="1:26" x14ac:dyDescent="0.25">
      <c r="A29" s="380"/>
      <c r="B29" s="515"/>
      <c r="C29" s="515"/>
      <c r="D29" s="547"/>
      <c r="E29" s="380"/>
      <c r="F29" s="380"/>
      <c r="G29" s="380"/>
      <c r="H29" s="380"/>
      <c r="I29" s="380"/>
      <c r="J29" s="549" t="s">
        <v>943</v>
      </c>
      <c r="K29" s="550">
        <v>50</v>
      </c>
      <c r="L29" s="380"/>
      <c r="M29" s="522" t="s">
        <v>944</v>
      </c>
      <c r="N29" s="380"/>
      <c r="O29" s="380"/>
      <c r="P29" s="380"/>
      <c r="Q29" s="380"/>
      <c r="R29" s="380"/>
      <c r="S29" s="380"/>
      <c r="T29" s="380"/>
      <c r="U29" s="380"/>
      <c r="V29" s="380"/>
      <c r="W29" s="380"/>
      <c r="X29" s="380"/>
      <c r="Y29" s="380"/>
      <c r="Z29" s="380"/>
    </row>
    <row r="30" ht="14.25" customHeight="1" spans="1:26" x14ac:dyDescent="0.25">
      <c r="A30" s="380"/>
      <c r="B30" s="515"/>
      <c r="C30" s="515"/>
      <c r="D30" s="547"/>
      <c r="E30" s="380"/>
      <c r="F30" s="380"/>
      <c r="G30" s="380"/>
      <c r="H30" s="380"/>
      <c r="I30" s="380"/>
      <c r="J30" s="515" t="s">
        <v>945</v>
      </c>
      <c r="K30" s="551">
        <f>SUM(K27:K29)</f>
        <v>212.5</v>
      </c>
      <c r="L30" s="380"/>
      <c r="M30" s="485"/>
      <c r="N30" s="380"/>
      <c r="O30" s="380"/>
      <c r="P30" s="380"/>
      <c r="Q30" s="380"/>
      <c r="R30" s="380"/>
      <c r="S30" s="380"/>
      <c r="T30" s="380"/>
      <c r="U30" s="380"/>
      <c r="V30" s="380"/>
      <c r="W30" s="380"/>
      <c r="X30" s="380"/>
      <c r="Y30" s="380"/>
      <c r="Z30" s="380"/>
    </row>
    <row r="31" ht="14.25" customHeight="1" spans="1:26" x14ac:dyDescent="0.25">
      <c r="A31" s="380"/>
      <c r="B31" s="515"/>
      <c r="C31" s="515"/>
      <c r="D31" s="547"/>
      <c r="E31" s="380"/>
      <c r="F31" s="380"/>
      <c r="G31" s="380"/>
      <c r="H31" s="380"/>
      <c r="I31" s="380"/>
      <c r="J31" s="515" t="s">
        <v>946</v>
      </c>
      <c r="K31" s="551">
        <f>K30*12</f>
        <v>2550</v>
      </c>
      <c r="L31" s="380"/>
      <c r="M31" s="485"/>
      <c r="N31" s="380"/>
      <c r="O31" s="380"/>
      <c r="P31" s="380"/>
      <c r="Q31" s="380"/>
      <c r="R31" s="380"/>
      <c r="S31" s="380"/>
      <c r="T31" s="380"/>
      <c r="U31" s="380"/>
      <c r="V31" s="380"/>
      <c r="W31" s="380"/>
      <c r="X31" s="380"/>
      <c r="Y31" s="380"/>
      <c r="Z31" s="380"/>
    </row>
    <row r="32" ht="14.25" customHeight="1" spans="1:26" x14ac:dyDescent="0.25">
      <c r="A32" s="380"/>
      <c r="B32" s="515"/>
      <c r="C32" s="515"/>
      <c r="D32" s="547"/>
      <c r="E32" s="380"/>
      <c r="F32" s="380"/>
      <c r="G32" s="380"/>
      <c r="H32" s="380"/>
      <c r="I32" s="380"/>
      <c r="J32" s="549" t="s">
        <v>947</v>
      </c>
      <c r="K32" s="552">
        <f>SUM('ToT (Intake Form)'!C24,'ToT (Intake Form)'!C27,'ToT (Intake Form)'!C30,'ToT (Intake Form)'!C33,'ToT (Intake Form)'!C36,'ToT (Intake Form)'!C39)</f>
        <v>39</v>
      </c>
      <c r="L32" s="380"/>
      <c r="M32" s="485"/>
      <c r="N32" s="380"/>
      <c r="O32" s="380"/>
      <c r="P32" s="380"/>
      <c r="Q32" s="380"/>
      <c r="R32" s="380"/>
      <c r="S32" s="380"/>
      <c r="T32" s="380"/>
      <c r="U32" s="380"/>
      <c r="V32" s="380"/>
      <c r="W32" s="380"/>
      <c r="X32" s="380"/>
      <c r="Y32" s="380"/>
      <c r="Z32" s="380"/>
    </row>
    <row r="33" ht="14.25" customHeight="1" spans="1:26" x14ac:dyDescent="0.25">
      <c r="A33" s="380"/>
      <c r="B33" s="515"/>
      <c r="C33" s="515"/>
      <c r="D33" s="547"/>
      <c r="E33" s="380"/>
      <c r="F33" s="380"/>
      <c r="G33" s="380"/>
      <c r="H33" s="380"/>
      <c r="I33" s="380"/>
      <c r="J33" s="515" t="s">
        <v>948</v>
      </c>
      <c r="K33" s="551">
        <f>K31*K32</f>
        <v>99450</v>
      </c>
      <c r="L33" s="380"/>
      <c r="M33" s="485"/>
      <c r="N33" s="380"/>
      <c r="O33" s="380"/>
      <c r="P33" s="380"/>
      <c r="Q33" s="380"/>
      <c r="R33" s="380"/>
      <c r="S33" s="380"/>
      <c r="T33" s="380"/>
      <c r="U33" s="380"/>
      <c r="V33" s="380"/>
      <c r="W33" s="380"/>
      <c r="X33" s="380"/>
      <c r="Y33" s="380"/>
      <c r="Z33" s="380"/>
    </row>
    <row r="34" ht="14.25" customHeight="1" spans="1:26" x14ac:dyDescent="0.25">
      <c r="A34" s="380"/>
      <c r="B34" s="515"/>
      <c r="C34" s="515"/>
      <c r="D34" s="389"/>
      <c r="E34" s="380"/>
      <c r="F34" s="380"/>
      <c r="G34" s="380"/>
      <c r="H34" s="380"/>
      <c r="I34" s="380"/>
      <c r="J34" s="549" t="s">
        <v>949</v>
      </c>
      <c r="K34" s="553">
        <f>'Monthly PF'!BU88</f>
        <v>0.6602950474183352</v>
      </c>
      <c r="L34" s="380"/>
      <c r="M34" s="554" t="s">
        <v>950</v>
      </c>
      <c r="N34" s="385"/>
      <c r="O34" s="385"/>
      <c r="P34" s="385"/>
      <c r="Q34" s="385"/>
      <c r="R34" s="385"/>
      <c r="S34" s="385"/>
      <c r="T34" s="385"/>
      <c r="U34" s="385"/>
      <c r="V34" s="380"/>
      <c r="W34" s="380"/>
      <c r="X34" s="380"/>
      <c r="Y34" s="380"/>
      <c r="Z34" s="380"/>
    </row>
    <row r="35" ht="14.25" customHeight="1" spans="1:26" x14ac:dyDescent="0.25">
      <c r="A35" s="380"/>
      <c r="B35" s="515"/>
      <c r="C35" s="515"/>
      <c r="D35" s="389"/>
      <c r="E35" s="380"/>
      <c r="F35" s="380"/>
      <c r="G35" s="380"/>
      <c r="H35" s="380"/>
      <c r="I35" s="380"/>
      <c r="J35" s="515" t="s">
        <v>951</v>
      </c>
      <c r="K35" s="547">
        <f>K33*K34</f>
        <v>65666.34246575343</v>
      </c>
      <c r="L35" s="380"/>
      <c r="M35" s="485"/>
      <c r="N35" s="380"/>
      <c r="O35" s="380"/>
      <c r="P35" s="380"/>
      <c r="Q35" s="380"/>
      <c r="R35" s="380"/>
      <c r="S35" s="380"/>
      <c r="T35" s="380"/>
      <c r="U35" s="380"/>
      <c r="V35" s="380"/>
      <c r="W35" s="380"/>
      <c r="X35" s="380"/>
      <c r="Y35" s="380"/>
      <c r="Z35" s="380"/>
    </row>
    <row r="36" ht="14.25" customHeight="1" spans="1:26" x14ac:dyDescent="0.25">
      <c r="A36" s="380"/>
      <c r="B36" s="515"/>
      <c r="C36" s="515"/>
      <c r="D36" s="389"/>
      <c r="E36" s="380"/>
      <c r="F36" s="380"/>
      <c r="G36" s="380"/>
      <c r="H36" s="380"/>
      <c r="I36" s="380"/>
      <c r="J36" s="527" t="s">
        <v>952</v>
      </c>
      <c r="K36" s="555">
        <v>4000</v>
      </c>
      <c r="L36" s="380"/>
      <c r="M36" s="522" t="s">
        <v>953</v>
      </c>
      <c r="N36" s="380"/>
      <c r="O36" s="380"/>
      <c r="P36" s="380"/>
      <c r="Q36" s="380"/>
      <c r="R36" s="380"/>
      <c r="S36" s="380"/>
      <c r="T36" s="380"/>
      <c r="U36" s="380"/>
      <c r="V36" s="380"/>
      <c r="W36" s="380"/>
      <c r="X36" s="380"/>
      <c r="Y36" s="380"/>
      <c r="Z36" s="380"/>
    </row>
    <row r="37" ht="14.25" customHeight="1" spans="1:26" x14ac:dyDescent="0.25">
      <c r="A37" s="380"/>
      <c r="B37" s="515"/>
      <c r="C37" s="515"/>
      <c r="D37" s="389"/>
      <c r="E37" s="380"/>
      <c r="F37" s="380"/>
      <c r="G37" s="380"/>
      <c r="H37" s="380"/>
      <c r="I37" s="380"/>
      <c r="J37" s="397" t="s">
        <v>920</v>
      </c>
      <c r="K37" s="441">
        <f>K35+K36</f>
        <v>69666.34246575343</v>
      </c>
      <c r="L37" s="380"/>
      <c r="M37" s="380"/>
      <c r="N37" s="380"/>
      <c r="O37" s="380"/>
      <c r="P37" s="380"/>
      <c r="Q37" s="380"/>
      <c r="R37" s="380"/>
      <c r="S37" s="380"/>
      <c r="T37" s="380"/>
      <c r="U37" s="380"/>
      <c r="V37" s="380"/>
      <c r="W37" s="380"/>
      <c r="X37" s="380"/>
      <c r="Y37" s="380"/>
      <c r="Z37" s="380"/>
    </row>
    <row r="38" ht="14.25" customHeight="1" spans="1:26" x14ac:dyDescent="0.25">
      <c r="A38" s="380"/>
      <c r="B38" s="515"/>
      <c r="C38" s="515"/>
      <c r="D38" s="441"/>
      <c r="E38" s="380"/>
      <c r="F38" s="380"/>
      <c r="G38" s="380"/>
      <c r="H38" s="380"/>
      <c r="I38" s="380"/>
      <c r="J38" s="397" t="s">
        <v>954</v>
      </c>
      <c r="K38" s="441">
        <f>K37*(1+'Monthly PF'!C62)^4</f>
        <v>76898.60685639447</v>
      </c>
      <c r="L38" s="380"/>
      <c r="M38" s="380"/>
      <c r="N38" s="380"/>
      <c r="O38" s="380"/>
      <c r="P38" s="380"/>
      <c r="Q38" s="380"/>
      <c r="R38" s="380"/>
      <c r="S38" s="380"/>
      <c r="T38" s="380"/>
      <c r="U38" s="380"/>
      <c r="V38" s="380"/>
      <c r="W38" s="380"/>
      <c r="X38" s="380"/>
      <c r="Y38" s="380"/>
      <c r="Z38" s="380"/>
    </row>
    <row r="39" ht="14.25" customHeight="1" spans="1:26" x14ac:dyDescent="0.25">
      <c r="A39" s="380"/>
      <c r="B39" s="515"/>
      <c r="C39" s="515"/>
      <c r="D39" s="515"/>
      <c r="E39" s="380"/>
      <c r="F39" s="380"/>
      <c r="G39" s="380"/>
      <c r="H39" s="380"/>
      <c r="I39" s="380"/>
      <c r="J39" s="533" t="s">
        <v>922</v>
      </c>
      <c r="K39" s="380"/>
      <c r="L39" s="380"/>
      <c r="M39" s="380"/>
      <c r="N39" s="380"/>
      <c r="O39" s="380"/>
      <c r="P39" s="380"/>
      <c r="Q39" s="380"/>
      <c r="R39" s="380"/>
      <c r="S39" s="380"/>
      <c r="T39" s="380"/>
      <c r="U39" s="380"/>
      <c r="V39" s="380"/>
      <c r="W39" s="380"/>
      <c r="X39" s="380"/>
      <c r="Y39" s="380"/>
      <c r="Z39" s="380"/>
    </row>
    <row r="40" ht="14.25" customHeight="1" spans="1:26" x14ac:dyDescent="0.25">
      <c r="A40" s="380"/>
      <c r="B40" s="515"/>
      <c r="C40" s="515"/>
      <c r="D40" s="515"/>
      <c r="E40" s="380"/>
      <c r="F40" s="380"/>
      <c r="G40" s="380"/>
      <c r="H40" s="380"/>
      <c r="I40" s="380"/>
      <c r="J40" s="380"/>
      <c r="K40" s="380"/>
      <c r="L40" s="380"/>
      <c r="M40" s="380"/>
      <c r="N40" s="380"/>
      <c r="O40" s="380"/>
      <c r="P40" s="380"/>
      <c r="Q40" s="380"/>
      <c r="R40" s="380"/>
      <c r="S40" s="380"/>
      <c r="T40" s="380"/>
      <c r="U40" s="380"/>
      <c r="V40" s="380"/>
      <c r="W40" s="380"/>
      <c r="X40" s="380"/>
      <c r="Y40" s="380"/>
      <c r="Z40" s="380"/>
    </row>
    <row r="41" ht="14.25" customHeight="1" spans="1:26" x14ac:dyDescent="0.25">
      <c r="A41" s="380"/>
      <c r="B41" s="515"/>
      <c r="C41" s="515"/>
      <c r="D41" s="515"/>
      <c r="E41" s="380"/>
      <c r="F41" s="380"/>
      <c r="G41" s="380"/>
      <c r="H41" s="380"/>
      <c r="I41" s="380"/>
      <c r="J41" s="380"/>
      <c r="K41" s="380"/>
      <c r="L41" s="380"/>
      <c r="M41" s="380"/>
      <c r="N41" s="380"/>
      <c r="O41" s="380"/>
      <c r="P41" s="380"/>
      <c r="Q41" s="380"/>
      <c r="R41" s="380"/>
      <c r="S41" s="380"/>
      <c r="T41" s="380"/>
      <c r="U41" s="380"/>
      <c r="V41" s="380"/>
      <c r="W41" s="380"/>
      <c r="X41" s="380"/>
      <c r="Y41" s="380"/>
      <c r="Z41" s="380"/>
    </row>
    <row r="42" ht="14.25" customHeight="1" spans="1:26" x14ac:dyDescent="0.25">
      <c r="A42" s="380"/>
      <c r="B42" s="515"/>
      <c r="C42" s="515"/>
      <c r="D42" s="515"/>
      <c r="E42" s="380"/>
      <c r="F42" s="380"/>
      <c r="G42" s="380"/>
      <c r="H42" s="380"/>
      <c r="I42" s="380"/>
      <c r="J42" s="380"/>
      <c r="K42" s="380"/>
      <c r="L42" s="380"/>
      <c r="M42" s="380"/>
      <c r="N42" s="380"/>
      <c r="O42" s="380"/>
      <c r="P42" s="380"/>
      <c r="Q42" s="380"/>
      <c r="R42" s="380"/>
      <c r="S42" s="380"/>
      <c r="T42" s="380"/>
      <c r="U42" s="380"/>
      <c r="V42" s="380"/>
      <c r="W42" s="380"/>
      <c r="X42" s="380"/>
      <c r="Y42" s="380"/>
      <c r="Z42" s="380"/>
    </row>
    <row r="43" ht="14.25" customHeight="1" spans="1:26" x14ac:dyDescent="0.25">
      <c r="A43" s="380"/>
      <c r="B43" s="515"/>
      <c r="C43" s="515"/>
      <c r="D43" s="515"/>
      <c r="E43" s="380"/>
      <c r="F43" s="380"/>
      <c r="G43" s="380"/>
      <c r="H43" s="380"/>
      <c r="I43" s="380"/>
      <c r="J43" s="380"/>
      <c r="K43" s="380"/>
      <c r="L43" s="380"/>
      <c r="M43" s="380"/>
      <c r="N43" s="380"/>
      <c r="O43" s="380"/>
      <c r="P43" s="380"/>
      <c r="Q43" s="380"/>
      <c r="R43" s="380"/>
      <c r="S43" s="380"/>
      <c r="T43" s="380"/>
      <c r="U43" s="380"/>
      <c r="V43" s="380"/>
      <c r="W43" s="380"/>
      <c r="X43" s="380"/>
      <c r="Y43" s="380"/>
      <c r="Z43" s="380"/>
    </row>
    <row r="44" ht="14.25" customHeight="1" spans="1:26" x14ac:dyDescent="0.25">
      <c r="A44" s="380"/>
      <c r="B44" s="515"/>
      <c r="C44" s="515"/>
      <c r="D44" s="515"/>
      <c r="E44" s="380"/>
      <c r="F44" s="380"/>
      <c r="G44" s="380"/>
      <c r="H44" s="380"/>
      <c r="I44" s="380"/>
      <c r="J44" s="380"/>
      <c r="K44" s="380"/>
      <c r="L44" s="380"/>
      <c r="M44" s="380"/>
      <c r="N44" s="380"/>
      <c r="O44" s="380"/>
      <c r="P44" s="380"/>
      <c r="Q44" s="380"/>
      <c r="R44" s="380"/>
      <c r="S44" s="380"/>
      <c r="T44" s="380"/>
      <c r="U44" s="380"/>
      <c r="V44" s="380"/>
      <c r="W44" s="380"/>
      <c r="X44" s="380"/>
      <c r="Y44" s="380"/>
      <c r="Z44" s="380"/>
    </row>
    <row r="45" ht="14.25" customHeight="1" spans="1:26" x14ac:dyDescent="0.25">
      <c r="A45" s="380"/>
      <c r="B45" s="515"/>
      <c r="C45" s="515"/>
      <c r="D45" s="515"/>
      <c r="E45" s="380"/>
      <c r="F45" s="380"/>
      <c r="G45" s="380"/>
      <c r="H45" s="380"/>
      <c r="I45" s="380"/>
      <c r="J45" s="380"/>
      <c r="K45" s="380"/>
      <c r="L45" s="380"/>
      <c r="M45" s="380"/>
      <c r="N45" s="380"/>
      <c r="O45" s="380"/>
      <c r="P45" s="380"/>
      <c r="Q45" s="380"/>
      <c r="R45" s="380"/>
      <c r="S45" s="380"/>
      <c r="T45" s="380"/>
      <c r="U45" s="380"/>
      <c r="V45" s="380"/>
      <c r="W45" s="380"/>
      <c r="X45" s="380"/>
      <c r="Y45" s="380"/>
      <c r="Z45" s="380"/>
    </row>
    <row r="46" ht="14.25" customHeight="1" spans="1:26" x14ac:dyDescent="0.25">
      <c r="A46" s="380"/>
      <c r="B46" s="515"/>
      <c r="C46" s="515"/>
      <c r="D46" s="515"/>
      <c r="E46" s="380"/>
      <c r="F46" s="380"/>
      <c r="G46" s="380"/>
      <c r="H46" s="380"/>
      <c r="I46" s="380"/>
      <c r="J46" s="380"/>
      <c r="K46" s="380"/>
      <c r="L46" s="380"/>
      <c r="M46" s="380"/>
      <c r="N46" s="380"/>
      <c r="O46" s="380"/>
      <c r="P46" s="380"/>
      <c r="Q46" s="380"/>
      <c r="R46" s="380"/>
      <c r="S46" s="380"/>
      <c r="T46" s="380"/>
      <c r="U46" s="380"/>
      <c r="V46" s="380"/>
      <c r="W46" s="380"/>
      <c r="X46" s="380"/>
      <c r="Y46" s="380"/>
      <c r="Z46" s="380"/>
    </row>
    <row r="47" ht="14.25" customHeight="1" spans="1:26" x14ac:dyDescent="0.25">
      <c r="A47" s="380"/>
      <c r="B47" s="515"/>
      <c r="C47" s="515"/>
      <c r="D47" s="515"/>
      <c r="E47" s="380"/>
      <c r="F47" s="380"/>
      <c r="G47" s="380"/>
      <c r="H47" s="380"/>
      <c r="I47" s="380"/>
      <c r="J47" s="380"/>
      <c r="K47" s="380"/>
      <c r="L47" s="380"/>
      <c r="M47" s="380"/>
      <c r="N47" s="380"/>
      <c r="O47" s="380"/>
      <c r="P47" s="380"/>
      <c r="Q47" s="380"/>
      <c r="R47" s="380"/>
      <c r="S47" s="380"/>
      <c r="T47" s="380"/>
      <c r="U47" s="380"/>
      <c r="V47" s="380"/>
      <c r="W47" s="380"/>
      <c r="X47" s="380"/>
      <c r="Y47" s="380"/>
      <c r="Z47" s="380"/>
    </row>
    <row r="48" ht="13.8" customHeight="1" spans="1:26" x14ac:dyDescent="0.25">
      <c r="A48" s="380"/>
      <c r="B48" s="515"/>
      <c r="C48" s="515"/>
      <c r="D48" s="515"/>
      <c r="E48" s="380"/>
      <c r="F48" s="380"/>
      <c r="G48" s="380"/>
      <c r="H48" s="380"/>
      <c r="I48" s="380"/>
      <c r="J48" s="380"/>
      <c r="K48" s="380"/>
      <c r="L48" s="380"/>
      <c r="M48" s="380"/>
      <c r="N48" s="380"/>
      <c r="O48" s="380"/>
      <c r="P48" s="380"/>
      <c r="Q48" s="380"/>
      <c r="R48" s="380"/>
      <c r="S48" s="380"/>
      <c r="T48" s="380"/>
      <c r="U48" s="380"/>
      <c r="V48" s="380"/>
      <c r="W48" s="380"/>
      <c r="X48" s="380"/>
      <c r="Y48" s="380"/>
      <c r="Z48" s="380"/>
    </row>
    <row r="49" ht="14.25" customHeight="1" spans="1:26" x14ac:dyDescent="0.25">
      <c r="A49" s="380"/>
      <c r="B49" s="515"/>
      <c r="C49" s="515"/>
      <c r="D49" s="515"/>
      <c r="E49" s="380"/>
      <c r="F49" s="380"/>
      <c r="G49" s="380"/>
      <c r="H49" s="380"/>
      <c r="I49" s="380"/>
      <c r="J49" s="380"/>
      <c r="K49" s="380"/>
      <c r="L49" s="380"/>
      <c r="M49" s="380"/>
      <c r="N49" s="380"/>
      <c r="O49" s="380"/>
      <c r="P49" s="380"/>
      <c r="Q49" s="380"/>
      <c r="R49" s="380"/>
      <c r="S49" s="380"/>
      <c r="T49" s="380"/>
      <c r="U49" s="380"/>
      <c r="V49" s="380"/>
      <c r="W49" s="380"/>
      <c r="X49" s="380"/>
      <c r="Y49" s="380"/>
      <c r="Z49" s="380"/>
    </row>
    <row r="50" ht="14.25" customHeight="1" spans="1:26" x14ac:dyDescent="0.25">
      <c r="A50" s="380"/>
      <c r="B50" s="515"/>
      <c r="C50" s="515"/>
      <c r="D50" s="515"/>
      <c r="E50" s="380"/>
      <c r="F50" s="380"/>
      <c r="G50" s="380"/>
      <c r="H50" s="380"/>
      <c r="I50" s="380"/>
      <c r="J50" s="380"/>
      <c r="K50" s="380"/>
      <c r="L50" s="380"/>
      <c r="M50" s="380"/>
      <c r="N50" s="380"/>
      <c r="O50" s="380"/>
      <c r="P50" s="380"/>
      <c r="Q50" s="380"/>
      <c r="R50" s="380"/>
      <c r="S50" s="380"/>
      <c r="T50" s="380"/>
      <c r="U50" s="380"/>
      <c r="V50" s="380"/>
      <c r="W50" s="380"/>
      <c r="X50" s="380"/>
      <c r="Y50" s="380"/>
      <c r="Z50" s="380"/>
    </row>
    <row r="51" ht="14.25" customHeight="1" spans="1:26" x14ac:dyDescent="0.25">
      <c r="A51" s="380"/>
      <c r="B51" s="515"/>
      <c r="C51" s="515"/>
      <c r="D51" s="515"/>
      <c r="E51" s="380"/>
      <c r="F51" s="380"/>
      <c r="G51" s="380"/>
      <c r="H51" s="380"/>
      <c r="I51" s="380"/>
      <c r="J51" s="380"/>
      <c r="K51" s="380"/>
      <c r="L51" s="380"/>
      <c r="M51" s="380"/>
      <c r="N51" s="380"/>
      <c r="O51" s="380"/>
      <c r="P51" s="380"/>
      <c r="Q51" s="380"/>
      <c r="R51" s="380"/>
      <c r="S51" s="380"/>
      <c r="T51" s="380"/>
      <c r="U51" s="380"/>
      <c r="V51" s="380"/>
      <c r="W51" s="380"/>
      <c r="X51" s="380"/>
      <c r="Y51" s="380"/>
      <c r="Z51" s="380"/>
    </row>
    <row r="52" ht="14.25" customHeight="1" spans="1:26" x14ac:dyDescent="0.25">
      <c r="A52" s="380"/>
      <c r="B52" s="515"/>
      <c r="C52" s="515"/>
      <c r="D52" s="515"/>
      <c r="E52" s="380"/>
      <c r="F52" s="380"/>
      <c r="G52" s="380"/>
      <c r="H52" s="380"/>
      <c r="I52" s="380"/>
      <c r="J52" s="380"/>
      <c r="K52" s="380"/>
      <c r="L52" s="380"/>
      <c r="M52" s="380"/>
      <c r="N52" s="380"/>
      <c r="O52" s="380"/>
      <c r="P52" s="380"/>
      <c r="Q52" s="380"/>
      <c r="R52" s="380"/>
      <c r="S52" s="380"/>
      <c r="T52" s="380"/>
      <c r="U52" s="380"/>
      <c r="V52" s="380"/>
      <c r="W52" s="380"/>
      <c r="X52" s="380"/>
      <c r="Y52" s="380"/>
      <c r="Z52" s="380"/>
    </row>
    <row r="53" ht="14.25" customHeight="1" spans="1:26" x14ac:dyDescent="0.25">
      <c r="A53" s="380"/>
      <c r="B53" s="380"/>
      <c r="C53" s="380"/>
      <c r="D53" s="380"/>
      <c r="E53" s="380"/>
      <c r="F53" s="380"/>
      <c r="G53" s="380"/>
      <c r="H53" s="380"/>
      <c r="I53" s="380"/>
      <c r="J53" s="380"/>
      <c r="K53" s="380"/>
      <c r="L53" s="380"/>
      <c r="M53" s="380"/>
      <c r="N53" s="380"/>
      <c r="O53" s="380"/>
      <c r="P53" s="380"/>
      <c r="Q53" s="380"/>
      <c r="R53" s="380"/>
      <c r="S53" s="380"/>
      <c r="T53" s="380"/>
      <c r="U53" s="380"/>
      <c r="V53" s="380"/>
      <c r="W53" s="380"/>
      <c r="X53" s="380"/>
      <c r="Y53" s="380"/>
      <c r="Z53" s="380"/>
    </row>
    <row r="54" ht="14.25" customHeight="1" spans="1:26" x14ac:dyDescent="0.25">
      <c r="A54" s="380"/>
      <c r="B54" s="380"/>
      <c r="C54" s="380"/>
      <c r="D54" s="380"/>
      <c r="E54" s="380"/>
      <c r="F54" s="380"/>
      <c r="G54" s="380"/>
      <c r="H54" s="380"/>
      <c r="I54" s="380"/>
      <c r="J54" s="380"/>
      <c r="K54" s="380"/>
      <c r="L54" s="380"/>
      <c r="M54" s="380"/>
      <c r="N54" s="380"/>
      <c r="O54" s="380"/>
      <c r="P54" s="380"/>
      <c r="Q54" s="380"/>
      <c r="R54" s="380"/>
      <c r="S54" s="380"/>
      <c r="T54" s="380"/>
      <c r="U54" s="380"/>
      <c r="V54" s="380"/>
      <c r="W54" s="380"/>
      <c r="X54" s="380"/>
      <c r="Y54" s="380"/>
      <c r="Z54" s="380"/>
    </row>
    <row r="55" ht="14.25" customHeight="1" spans="1:26" x14ac:dyDescent="0.25">
      <c r="A55" s="380"/>
      <c r="B55" s="380"/>
      <c r="C55" s="380"/>
      <c r="D55" s="380"/>
      <c r="E55" s="380"/>
      <c r="F55" s="380"/>
      <c r="G55" s="380"/>
      <c r="H55" s="380"/>
      <c r="I55" s="380"/>
      <c r="J55" s="380"/>
      <c r="K55" s="380"/>
      <c r="L55" s="380"/>
      <c r="M55" s="380"/>
      <c r="N55" s="380"/>
      <c r="O55" s="380"/>
      <c r="P55" s="380"/>
      <c r="Q55" s="380"/>
      <c r="R55" s="380"/>
      <c r="S55" s="380"/>
      <c r="T55" s="380"/>
      <c r="U55" s="380"/>
      <c r="V55" s="380"/>
      <c r="W55" s="380"/>
      <c r="X55" s="380"/>
      <c r="Y55" s="380"/>
      <c r="Z55" s="380"/>
    </row>
    <row r="56" ht="14.25" customHeight="1" spans="1:26" x14ac:dyDescent="0.25">
      <c r="A56" s="380"/>
      <c r="B56" s="380"/>
      <c r="C56" s="380"/>
      <c r="D56" s="380"/>
      <c r="E56" s="380"/>
      <c r="F56" s="380"/>
      <c r="G56" s="380"/>
      <c r="H56" s="380"/>
      <c r="I56" s="380"/>
      <c r="J56" s="380"/>
      <c r="K56" s="380"/>
      <c r="L56" s="380"/>
      <c r="M56" s="380"/>
      <c r="N56" s="380"/>
      <c r="O56" s="380"/>
      <c r="P56" s="380"/>
      <c r="Q56" s="380"/>
      <c r="R56" s="380"/>
      <c r="S56" s="380"/>
      <c r="T56" s="380"/>
      <c r="U56" s="380"/>
      <c r="V56" s="380"/>
      <c r="W56" s="380"/>
      <c r="X56" s="380"/>
      <c r="Y56" s="380"/>
      <c r="Z56" s="380"/>
    </row>
    <row r="57" ht="14.25" customHeight="1" spans="1:26" x14ac:dyDescent="0.25">
      <c r="A57" s="380"/>
      <c r="B57" s="380"/>
      <c r="C57" s="380"/>
      <c r="D57" s="380"/>
      <c r="E57" s="380"/>
      <c r="F57" s="380"/>
      <c r="G57" s="380"/>
      <c r="H57" s="380"/>
      <c r="I57" s="380"/>
      <c r="J57" s="380"/>
      <c r="K57" s="380"/>
      <c r="L57" s="380"/>
      <c r="M57" s="380"/>
      <c r="N57" s="380"/>
      <c r="O57" s="380"/>
      <c r="P57" s="380"/>
      <c r="Q57" s="380"/>
      <c r="R57" s="380"/>
      <c r="S57" s="380"/>
      <c r="T57" s="380"/>
      <c r="U57" s="380"/>
      <c r="V57" s="380"/>
      <c r="W57" s="380"/>
      <c r="X57" s="380"/>
      <c r="Y57" s="380"/>
      <c r="Z57" s="380"/>
    </row>
    <row r="58" ht="14.25" customHeight="1" spans="1:26" x14ac:dyDescent="0.25">
      <c r="A58" s="380"/>
      <c r="B58" s="380"/>
      <c r="C58" s="380"/>
      <c r="D58" s="380"/>
      <c r="E58" s="380"/>
      <c r="F58" s="380"/>
      <c r="G58" s="380"/>
      <c r="H58" s="380"/>
      <c r="I58" s="380"/>
      <c r="J58" s="380"/>
      <c r="K58" s="380"/>
      <c r="L58" s="380"/>
      <c r="M58" s="380"/>
      <c r="N58" s="380"/>
      <c r="O58" s="380"/>
      <c r="P58" s="380"/>
      <c r="Q58" s="380"/>
      <c r="R58" s="380"/>
      <c r="S58" s="380"/>
      <c r="T58" s="380"/>
      <c r="U58" s="380"/>
      <c r="V58" s="380"/>
      <c r="W58" s="380"/>
      <c r="X58" s="380"/>
      <c r="Y58" s="380"/>
      <c r="Z58" s="380"/>
    </row>
    <row r="59" ht="14.25" customHeight="1" spans="1:26" x14ac:dyDescent="0.25">
      <c r="A59" s="380"/>
      <c r="B59" s="380"/>
      <c r="C59" s="380"/>
      <c r="D59" s="380"/>
      <c r="E59" s="380"/>
      <c r="F59" s="380"/>
      <c r="G59" s="380"/>
      <c r="H59" s="380"/>
      <c r="I59" s="380"/>
      <c r="J59" s="380"/>
      <c r="K59" s="380"/>
      <c r="L59" s="380"/>
      <c r="M59" s="380"/>
      <c r="N59" s="380"/>
      <c r="O59" s="380"/>
      <c r="P59" s="380"/>
      <c r="Q59" s="380"/>
      <c r="R59" s="380"/>
      <c r="S59" s="380"/>
      <c r="T59" s="380"/>
      <c r="U59" s="380"/>
      <c r="V59" s="380"/>
      <c r="W59" s="380"/>
      <c r="X59" s="380"/>
      <c r="Y59" s="380"/>
      <c r="Z59" s="380"/>
    </row>
    <row r="60" ht="14.25" customHeight="1" spans="1:26" x14ac:dyDescent="0.25">
      <c r="A60" s="380"/>
      <c r="B60" s="380"/>
      <c r="C60" s="380"/>
      <c r="D60" s="380"/>
      <c r="E60" s="380"/>
      <c r="F60" s="380"/>
      <c r="G60" s="380"/>
      <c r="H60" s="380"/>
      <c r="I60" s="380"/>
      <c r="J60" s="380"/>
      <c r="K60" s="380"/>
      <c r="L60" s="380"/>
      <c r="M60" s="380"/>
      <c r="N60" s="380"/>
      <c r="O60" s="380"/>
      <c r="P60" s="380"/>
      <c r="Q60" s="380"/>
      <c r="R60" s="380"/>
      <c r="S60" s="380"/>
      <c r="T60" s="380"/>
      <c r="U60" s="380"/>
      <c r="V60" s="380"/>
      <c r="W60" s="380"/>
      <c r="X60" s="380"/>
      <c r="Y60" s="380"/>
      <c r="Z60" s="380"/>
    </row>
    <row r="61" ht="14.25" customHeight="1" spans="1:26" x14ac:dyDescent="0.25">
      <c r="A61" s="380"/>
      <c r="B61" s="380"/>
      <c r="C61" s="380"/>
      <c r="D61" s="380"/>
      <c r="E61" s="380"/>
      <c r="F61" s="380"/>
      <c r="G61" s="380"/>
      <c r="H61" s="380"/>
      <c r="I61" s="380"/>
      <c r="J61" s="380"/>
      <c r="K61" s="380"/>
      <c r="L61" s="380"/>
      <c r="M61" s="380"/>
      <c r="N61" s="380"/>
      <c r="O61" s="380"/>
      <c r="P61" s="380"/>
      <c r="Q61" s="380"/>
      <c r="R61" s="380"/>
      <c r="S61" s="380"/>
      <c r="T61" s="380"/>
      <c r="U61" s="380"/>
      <c r="V61" s="380"/>
      <c r="W61" s="380"/>
      <c r="X61" s="380"/>
      <c r="Y61" s="380"/>
      <c r="Z61" s="380"/>
    </row>
    <row r="62" ht="14.25" customHeight="1" spans="1:26" x14ac:dyDescent="0.25">
      <c r="A62" s="380"/>
      <c r="B62" s="380"/>
      <c r="C62" s="380"/>
      <c r="D62" s="380"/>
      <c r="E62" s="380"/>
      <c r="F62" s="380"/>
      <c r="G62" s="380"/>
      <c r="H62" s="380"/>
      <c r="I62" s="380"/>
      <c r="J62" s="380"/>
      <c r="K62" s="380"/>
      <c r="L62" s="380"/>
      <c r="M62" s="380"/>
      <c r="N62" s="380"/>
      <c r="O62" s="380"/>
      <c r="P62" s="380"/>
      <c r="Q62" s="380"/>
      <c r="R62" s="380"/>
      <c r="S62" s="380"/>
      <c r="T62" s="380"/>
      <c r="U62" s="380"/>
      <c r="V62" s="380"/>
      <c r="W62" s="380"/>
      <c r="X62" s="380"/>
      <c r="Y62" s="380"/>
      <c r="Z62" s="380"/>
    </row>
    <row r="63" ht="14.25" customHeight="1" spans="1:26" x14ac:dyDescent="0.25">
      <c r="A63" s="380"/>
      <c r="B63" s="380"/>
      <c r="C63" s="380"/>
      <c r="D63" s="380"/>
      <c r="E63" s="380"/>
      <c r="F63" s="380"/>
      <c r="G63" s="380"/>
      <c r="H63" s="380"/>
      <c r="I63" s="380"/>
      <c r="J63" s="380"/>
      <c r="K63" s="380"/>
      <c r="L63" s="380"/>
      <c r="M63" s="380"/>
      <c r="N63" s="380"/>
      <c r="O63" s="380"/>
      <c r="P63" s="380"/>
      <c r="Q63" s="380"/>
      <c r="R63" s="380"/>
      <c r="S63" s="380"/>
      <c r="T63" s="380"/>
      <c r="U63" s="380"/>
      <c r="V63" s="380"/>
      <c r="W63" s="380"/>
      <c r="X63" s="380"/>
      <c r="Y63" s="380"/>
      <c r="Z63" s="380"/>
    </row>
    <row r="64" ht="14.25" customHeight="1" spans="1:26" x14ac:dyDescent="0.25">
      <c r="A64" s="380"/>
      <c r="B64" s="380"/>
      <c r="C64" s="380"/>
      <c r="D64" s="380"/>
      <c r="E64" s="380"/>
      <c r="F64" s="380"/>
      <c r="G64" s="380"/>
      <c r="H64" s="380"/>
      <c r="I64" s="380"/>
      <c r="J64" s="380"/>
      <c r="K64" s="380"/>
      <c r="L64" s="380"/>
      <c r="M64" s="380"/>
      <c r="N64" s="380"/>
      <c r="O64" s="380"/>
      <c r="P64" s="380"/>
      <c r="Q64" s="380"/>
      <c r="R64" s="380"/>
      <c r="S64" s="380"/>
      <c r="T64" s="380"/>
      <c r="U64" s="380"/>
      <c r="V64" s="380"/>
      <c r="W64" s="380"/>
      <c r="X64" s="380"/>
      <c r="Y64" s="380"/>
      <c r="Z64" s="380"/>
    </row>
    <row r="65" ht="14.25" customHeight="1" spans="1:26" x14ac:dyDescent="0.25">
      <c r="A65" s="380"/>
      <c r="B65" s="380"/>
      <c r="C65" s="380"/>
      <c r="D65" s="380"/>
      <c r="E65" s="380"/>
      <c r="F65" s="380"/>
      <c r="G65" s="380"/>
      <c r="H65" s="380"/>
      <c r="I65" s="380"/>
      <c r="J65" s="380"/>
      <c r="K65" s="380"/>
      <c r="L65" s="380"/>
      <c r="M65" s="380"/>
      <c r="N65" s="380"/>
      <c r="O65" s="380"/>
      <c r="P65" s="380"/>
      <c r="Q65" s="380"/>
      <c r="R65" s="380"/>
      <c r="S65" s="380"/>
      <c r="T65" s="380"/>
      <c r="U65" s="380"/>
      <c r="V65" s="380"/>
      <c r="W65" s="380"/>
      <c r="X65" s="380"/>
      <c r="Y65" s="380"/>
      <c r="Z65" s="380"/>
    </row>
    <row r="66" ht="14.25" customHeight="1" spans="1:26" x14ac:dyDescent="0.25">
      <c r="A66" s="380"/>
      <c r="B66" s="380"/>
      <c r="C66" s="380"/>
      <c r="D66" s="380"/>
      <c r="E66" s="380"/>
      <c r="F66" s="380"/>
      <c r="G66" s="380"/>
      <c r="H66" s="380"/>
      <c r="I66" s="380"/>
      <c r="J66" s="380"/>
      <c r="K66" s="380"/>
      <c r="L66" s="380"/>
      <c r="M66" s="380"/>
      <c r="N66" s="380"/>
      <c r="O66" s="380"/>
      <c r="P66" s="380"/>
      <c r="Q66" s="380"/>
      <c r="R66" s="380"/>
      <c r="S66" s="380"/>
      <c r="T66" s="380"/>
      <c r="U66" s="380"/>
      <c r="V66" s="380"/>
      <c r="W66" s="380"/>
      <c r="X66" s="380"/>
      <c r="Y66" s="380"/>
      <c r="Z66" s="380"/>
    </row>
    <row r="67" ht="14.25" customHeight="1" spans="1:26" x14ac:dyDescent="0.25">
      <c r="A67" s="380"/>
      <c r="B67" s="380"/>
      <c r="C67" s="380"/>
      <c r="D67" s="380"/>
      <c r="E67" s="380"/>
      <c r="F67" s="380"/>
      <c r="G67" s="380"/>
      <c r="H67" s="380"/>
      <c r="I67" s="380"/>
      <c r="J67" s="380"/>
      <c r="K67" s="380"/>
      <c r="L67" s="380"/>
      <c r="M67" s="380"/>
      <c r="N67" s="380"/>
      <c r="O67" s="380"/>
      <c r="P67" s="380"/>
      <c r="Q67" s="380"/>
      <c r="R67" s="380"/>
      <c r="S67" s="380"/>
      <c r="T67" s="380"/>
      <c r="U67" s="380"/>
      <c r="V67" s="380"/>
      <c r="W67" s="380"/>
      <c r="X67" s="380"/>
      <c r="Y67" s="380"/>
      <c r="Z67" s="380"/>
    </row>
    <row r="68" ht="14.25" customHeight="1" spans="1:26" x14ac:dyDescent="0.25">
      <c r="A68" s="380"/>
      <c r="B68" s="380"/>
      <c r="C68" s="380"/>
      <c r="D68" s="380"/>
      <c r="E68" s="380"/>
      <c r="F68" s="380"/>
      <c r="G68" s="380"/>
      <c r="H68" s="380"/>
      <c r="I68" s="380"/>
      <c r="J68" s="380"/>
      <c r="K68" s="380"/>
      <c r="L68" s="380"/>
      <c r="M68" s="380"/>
      <c r="N68" s="380"/>
      <c r="O68" s="380"/>
      <c r="P68" s="380"/>
      <c r="Q68" s="380"/>
      <c r="R68" s="380"/>
      <c r="S68" s="380"/>
      <c r="T68" s="380"/>
      <c r="U68" s="380"/>
      <c r="V68" s="380"/>
      <c r="W68" s="380"/>
      <c r="X68" s="380"/>
      <c r="Y68" s="380"/>
      <c r="Z68" s="380"/>
    </row>
    <row r="69" ht="14.25" customHeight="1" spans="1:26" x14ac:dyDescent="0.25">
      <c r="A69" s="380"/>
      <c r="B69" s="380"/>
      <c r="C69" s="380"/>
      <c r="D69" s="380"/>
      <c r="E69" s="380"/>
      <c r="F69" s="380"/>
      <c r="G69" s="380"/>
      <c r="H69" s="380"/>
      <c r="I69" s="380"/>
      <c r="J69" s="380"/>
      <c r="K69" s="380"/>
      <c r="L69" s="380"/>
      <c r="M69" s="380"/>
      <c r="N69" s="380"/>
      <c r="O69" s="380"/>
      <c r="P69" s="380"/>
      <c r="Q69" s="380"/>
      <c r="R69" s="380"/>
      <c r="S69" s="380"/>
      <c r="T69" s="380"/>
      <c r="U69" s="380"/>
      <c r="V69" s="380"/>
      <c r="W69" s="380"/>
      <c r="X69" s="380"/>
      <c r="Y69" s="380"/>
      <c r="Z69" s="380"/>
    </row>
    <row r="70" ht="14.25" customHeight="1" spans="1:26" x14ac:dyDescent="0.25">
      <c r="A70" s="380"/>
      <c r="B70" s="380"/>
      <c r="C70" s="380"/>
      <c r="D70" s="380"/>
      <c r="E70" s="380"/>
      <c r="F70" s="380"/>
      <c r="G70" s="380"/>
      <c r="H70" s="380"/>
      <c r="I70" s="380"/>
      <c r="J70" s="380"/>
      <c r="K70" s="380"/>
      <c r="L70" s="380"/>
      <c r="M70" s="380"/>
      <c r="N70" s="380"/>
      <c r="O70" s="380"/>
      <c r="P70" s="380"/>
      <c r="Q70" s="380"/>
      <c r="R70" s="380"/>
      <c r="S70" s="380"/>
      <c r="T70" s="380"/>
      <c r="U70" s="380"/>
      <c r="V70" s="380"/>
      <c r="W70" s="380"/>
      <c r="X70" s="380"/>
      <c r="Y70" s="380"/>
      <c r="Z70" s="380"/>
    </row>
    <row r="71" ht="14.25" customHeight="1" spans="1:26" x14ac:dyDescent="0.25">
      <c r="A71" s="380"/>
      <c r="B71" s="380"/>
      <c r="C71" s="380"/>
      <c r="D71" s="380"/>
      <c r="E71" s="380"/>
      <c r="F71" s="380"/>
      <c r="G71" s="380"/>
      <c r="H71" s="380"/>
      <c r="I71" s="380"/>
      <c r="J71" s="380"/>
      <c r="K71" s="380"/>
      <c r="L71" s="380"/>
      <c r="M71" s="380"/>
      <c r="N71" s="380"/>
      <c r="O71" s="380"/>
      <c r="P71" s="380"/>
      <c r="Q71" s="380"/>
      <c r="R71" s="380"/>
      <c r="S71" s="380"/>
      <c r="T71" s="380"/>
      <c r="U71" s="380"/>
      <c r="V71" s="380"/>
      <c r="W71" s="380"/>
      <c r="X71" s="380"/>
      <c r="Y71" s="380"/>
      <c r="Z71" s="380"/>
    </row>
    <row r="72" ht="14.25" customHeight="1" spans="1:26" x14ac:dyDescent="0.25">
      <c r="A72" s="380"/>
      <c r="B72" s="380"/>
      <c r="C72" s="380"/>
      <c r="D72" s="380"/>
      <c r="E72" s="380"/>
      <c r="F72" s="380"/>
      <c r="G72" s="380"/>
      <c r="H72" s="380"/>
      <c r="I72" s="380"/>
      <c r="J72" s="380"/>
      <c r="K72" s="380"/>
      <c r="L72" s="380"/>
      <c r="M72" s="380"/>
      <c r="N72" s="380"/>
      <c r="O72" s="380"/>
      <c r="P72" s="380"/>
      <c r="Q72" s="380"/>
      <c r="R72" s="380"/>
      <c r="S72" s="380"/>
      <c r="T72" s="380"/>
      <c r="U72" s="380"/>
      <c r="V72" s="380"/>
      <c r="W72" s="380"/>
      <c r="X72" s="380"/>
      <c r="Y72" s="380"/>
      <c r="Z72" s="380"/>
    </row>
    <row r="73" ht="14.25" customHeight="1" spans="1:26" x14ac:dyDescent="0.25">
      <c r="A73" s="380"/>
      <c r="B73" s="380"/>
      <c r="C73" s="380"/>
      <c r="D73" s="380"/>
      <c r="E73" s="380"/>
      <c r="F73" s="380"/>
      <c r="G73" s="380"/>
      <c r="H73" s="380"/>
      <c r="I73" s="380"/>
      <c r="J73" s="380"/>
      <c r="K73" s="380"/>
      <c r="L73" s="380"/>
      <c r="M73" s="380"/>
      <c r="N73" s="380"/>
      <c r="O73" s="380"/>
      <c r="P73" s="380"/>
      <c r="Q73" s="380"/>
      <c r="R73" s="380"/>
      <c r="S73" s="380"/>
      <c r="T73" s="380"/>
      <c r="U73" s="380"/>
      <c r="V73" s="380"/>
      <c r="W73" s="380"/>
      <c r="X73" s="380"/>
      <c r="Y73" s="380"/>
      <c r="Z73" s="380"/>
    </row>
    <row r="74" ht="14.25" customHeight="1" spans="1:26" x14ac:dyDescent="0.25">
      <c r="A74" s="380"/>
      <c r="B74" s="380"/>
      <c r="C74" s="380"/>
      <c r="D74" s="380"/>
      <c r="E74" s="380"/>
      <c r="F74" s="380"/>
      <c r="G74" s="380"/>
      <c r="H74" s="380"/>
      <c r="I74" s="380"/>
      <c r="J74" s="380"/>
      <c r="K74" s="380"/>
      <c r="L74" s="380"/>
      <c r="M74" s="380"/>
      <c r="N74" s="380"/>
      <c r="O74" s="380"/>
      <c r="P74" s="380"/>
      <c r="Q74" s="380"/>
      <c r="R74" s="380"/>
      <c r="S74" s="380"/>
      <c r="T74" s="380"/>
      <c r="U74" s="380"/>
      <c r="V74" s="380"/>
      <c r="W74" s="380"/>
      <c r="X74" s="380"/>
      <c r="Y74" s="380"/>
      <c r="Z74" s="380"/>
    </row>
    <row r="75" ht="14.25" customHeight="1" spans="1:26" x14ac:dyDescent="0.25">
      <c r="A75" s="380"/>
      <c r="B75" s="380"/>
      <c r="C75" s="380"/>
      <c r="D75" s="380"/>
      <c r="E75" s="380"/>
      <c r="F75" s="380"/>
      <c r="G75" s="380"/>
      <c r="H75" s="380"/>
      <c r="I75" s="380"/>
      <c r="J75" s="380"/>
      <c r="K75" s="380"/>
      <c r="L75" s="380"/>
      <c r="M75" s="380"/>
      <c r="N75" s="380"/>
      <c r="O75" s="380"/>
      <c r="P75" s="380"/>
      <c r="Q75" s="380"/>
      <c r="R75" s="380"/>
      <c r="S75" s="380"/>
      <c r="T75" s="380"/>
      <c r="U75" s="380"/>
      <c r="V75" s="380"/>
      <c r="W75" s="380"/>
      <c r="X75" s="380"/>
      <c r="Y75" s="380"/>
      <c r="Z75" s="380"/>
    </row>
    <row r="76" ht="14.25" customHeight="1" spans="1:26" x14ac:dyDescent="0.25">
      <c r="A76" s="380"/>
      <c r="B76" s="380"/>
      <c r="C76" s="380"/>
      <c r="D76" s="380"/>
      <c r="E76" s="380"/>
      <c r="F76" s="380"/>
      <c r="G76" s="380"/>
      <c r="H76" s="380"/>
      <c r="I76" s="380"/>
      <c r="J76" s="380"/>
      <c r="K76" s="380"/>
      <c r="L76" s="380"/>
      <c r="M76" s="380"/>
      <c r="N76" s="380"/>
      <c r="O76" s="380"/>
      <c r="P76" s="380"/>
      <c r="Q76" s="380"/>
      <c r="R76" s="380"/>
      <c r="S76" s="380"/>
      <c r="T76" s="380"/>
      <c r="U76" s="380"/>
      <c r="V76" s="380"/>
      <c r="W76" s="380"/>
      <c r="X76" s="380"/>
      <c r="Y76" s="380"/>
      <c r="Z76" s="380"/>
    </row>
    <row r="77" ht="14.25" customHeight="1" spans="1:26" x14ac:dyDescent="0.25">
      <c r="A77" s="380"/>
      <c r="B77" s="380"/>
      <c r="C77" s="380"/>
      <c r="D77" s="380"/>
      <c r="E77" s="380"/>
      <c r="F77" s="380"/>
      <c r="G77" s="380"/>
      <c r="H77" s="380"/>
      <c r="I77" s="380"/>
      <c r="J77" s="380"/>
      <c r="K77" s="380"/>
      <c r="L77" s="380"/>
      <c r="M77" s="380"/>
      <c r="N77" s="380"/>
      <c r="O77" s="380"/>
      <c r="P77" s="380"/>
      <c r="Q77" s="380"/>
      <c r="R77" s="380"/>
      <c r="S77" s="380"/>
      <c r="T77" s="380"/>
      <c r="U77" s="380"/>
      <c r="V77" s="380"/>
      <c r="W77" s="380"/>
      <c r="X77" s="380"/>
      <c r="Y77" s="380"/>
      <c r="Z77" s="380"/>
    </row>
    <row r="78" ht="14.25" customHeight="1" spans="1:26" x14ac:dyDescent="0.25">
      <c r="A78" s="380"/>
      <c r="B78" s="380"/>
      <c r="C78" s="380"/>
      <c r="D78" s="380"/>
      <c r="E78" s="380"/>
      <c r="F78" s="380"/>
      <c r="G78" s="380"/>
      <c r="H78" s="380"/>
      <c r="I78" s="380"/>
      <c r="J78" s="380"/>
      <c r="K78" s="380"/>
      <c r="L78" s="380"/>
      <c r="M78" s="380"/>
      <c r="N78" s="380"/>
      <c r="O78" s="380"/>
      <c r="P78" s="380"/>
      <c r="Q78" s="380"/>
      <c r="R78" s="380"/>
      <c r="S78" s="380"/>
      <c r="T78" s="380"/>
      <c r="U78" s="380"/>
      <c r="V78" s="380"/>
      <c r="W78" s="380"/>
      <c r="X78" s="380"/>
      <c r="Y78" s="380"/>
      <c r="Z78" s="380"/>
    </row>
    <row r="79" ht="14.25" customHeight="1" spans="1:26" x14ac:dyDescent="0.25">
      <c r="A79" s="380"/>
      <c r="B79" s="380"/>
      <c r="C79" s="380"/>
      <c r="D79" s="380"/>
      <c r="E79" s="380"/>
      <c r="F79" s="380"/>
      <c r="G79" s="380"/>
      <c r="H79" s="380"/>
      <c r="I79" s="380"/>
      <c r="J79" s="380"/>
      <c r="K79" s="380"/>
      <c r="L79" s="380"/>
      <c r="M79" s="380"/>
      <c r="N79" s="380"/>
      <c r="O79" s="380"/>
      <c r="P79" s="380"/>
      <c r="Q79" s="380"/>
      <c r="R79" s="380"/>
      <c r="S79" s="380"/>
      <c r="T79" s="380"/>
      <c r="U79" s="380"/>
      <c r="V79" s="380"/>
      <c r="W79" s="380"/>
      <c r="X79" s="380"/>
      <c r="Y79" s="380"/>
      <c r="Z79" s="380"/>
    </row>
    <row r="80" ht="14.25" customHeight="1" spans="1:26" x14ac:dyDescent="0.25">
      <c r="A80" s="380"/>
      <c r="B80" s="380"/>
      <c r="C80" s="380"/>
      <c r="D80" s="380"/>
      <c r="E80" s="380"/>
      <c r="F80" s="380"/>
      <c r="G80" s="380"/>
      <c r="H80" s="380"/>
      <c r="I80" s="380"/>
      <c r="J80" s="380"/>
      <c r="K80" s="380"/>
      <c r="L80" s="380"/>
      <c r="M80" s="380"/>
      <c r="N80" s="380"/>
      <c r="O80" s="380"/>
      <c r="P80" s="380"/>
      <c r="Q80" s="380"/>
      <c r="R80" s="380"/>
      <c r="S80" s="380"/>
      <c r="T80" s="380"/>
      <c r="U80" s="380"/>
      <c r="V80" s="380"/>
      <c r="W80" s="380"/>
      <c r="X80" s="380"/>
      <c r="Y80" s="380"/>
      <c r="Z80" s="380"/>
    </row>
    <row r="81" ht="14.25" customHeight="1" spans="1:26" x14ac:dyDescent="0.25">
      <c r="A81" s="380"/>
      <c r="B81" s="380"/>
      <c r="C81" s="380"/>
      <c r="D81" s="380"/>
      <c r="E81" s="380"/>
      <c r="F81" s="380"/>
      <c r="G81" s="380"/>
      <c r="H81" s="380"/>
      <c r="I81" s="380"/>
      <c r="J81" s="380"/>
      <c r="K81" s="380"/>
      <c r="L81" s="380"/>
      <c r="M81" s="380"/>
      <c r="N81" s="380"/>
      <c r="O81" s="380"/>
      <c r="P81" s="380"/>
      <c r="Q81" s="380"/>
      <c r="R81" s="380"/>
      <c r="S81" s="380"/>
      <c r="T81" s="380"/>
      <c r="U81" s="380"/>
      <c r="V81" s="380"/>
      <c r="W81" s="380"/>
      <c r="X81" s="380"/>
      <c r="Y81" s="380"/>
      <c r="Z81" s="380"/>
    </row>
    <row r="82" ht="14.25" customHeight="1" spans="1:26" x14ac:dyDescent="0.25">
      <c r="A82" s="380"/>
      <c r="B82" s="380"/>
      <c r="C82" s="380"/>
      <c r="D82" s="380"/>
      <c r="E82" s="380"/>
      <c r="F82" s="380"/>
      <c r="G82" s="380"/>
      <c r="H82" s="380"/>
      <c r="I82" s="380"/>
      <c r="J82" s="380"/>
      <c r="K82" s="380"/>
      <c r="L82" s="380"/>
      <c r="M82" s="380"/>
      <c r="N82" s="380"/>
      <c r="O82" s="380"/>
      <c r="P82" s="380"/>
      <c r="Q82" s="380"/>
      <c r="R82" s="380"/>
      <c r="S82" s="380"/>
      <c r="T82" s="380"/>
      <c r="U82" s="380"/>
      <c r="V82" s="380"/>
      <c r="W82" s="380"/>
      <c r="X82" s="380"/>
      <c r="Y82" s="380"/>
      <c r="Z82" s="380"/>
    </row>
    <row r="83" ht="14.25" customHeight="1" spans="1:26" x14ac:dyDescent="0.25">
      <c r="A83" s="380"/>
      <c r="B83" s="380"/>
      <c r="C83" s="380"/>
      <c r="D83" s="380"/>
      <c r="E83" s="380"/>
      <c r="F83" s="380"/>
      <c r="G83" s="380"/>
      <c r="H83" s="380"/>
      <c r="I83" s="380"/>
      <c r="J83" s="380"/>
      <c r="K83" s="380"/>
      <c r="L83" s="380"/>
      <c r="M83" s="380"/>
      <c r="N83" s="380"/>
      <c r="O83" s="380"/>
      <c r="P83" s="380"/>
      <c r="Q83" s="380"/>
      <c r="R83" s="380"/>
      <c r="S83" s="380"/>
      <c r="T83" s="380"/>
      <c r="U83" s="380"/>
      <c r="V83" s="380"/>
      <c r="W83" s="380"/>
      <c r="X83" s="380"/>
      <c r="Y83" s="380"/>
      <c r="Z83" s="380"/>
    </row>
    <row r="84" ht="14.25" customHeight="1" spans="1:26" x14ac:dyDescent="0.25">
      <c r="A84" s="380"/>
      <c r="B84" s="380"/>
      <c r="C84" s="380"/>
      <c r="D84" s="380"/>
      <c r="E84" s="380"/>
      <c r="F84" s="380"/>
      <c r="G84" s="380"/>
      <c r="H84" s="380"/>
      <c r="I84" s="380"/>
      <c r="J84" s="380"/>
      <c r="K84" s="380"/>
      <c r="L84" s="380"/>
      <c r="M84" s="380"/>
      <c r="N84" s="380"/>
      <c r="O84" s="380"/>
      <c r="P84" s="380"/>
      <c r="Q84" s="380"/>
      <c r="R84" s="380"/>
      <c r="S84" s="380"/>
      <c r="T84" s="380"/>
      <c r="U84" s="380"/>
      <c r="V84" s="380"/>
      <c r="W84" s="380"/>
      <c r="X84" s="380"/>
      <c r="Y84" s="380"/>
      <c r="Z84" s="380"/>
    </row>
    <row r="85" ht="14.25" customHeight="1" spans="1:26" x14ac:dyDescent="0.25">
      <c r="A85" s="380"/>
      <c r="B85" s="380"/>
      <c r="C85" s="380"/>
      <c r="D85" s="380"/>
      <c r="E85" s="380"/>
      <c r="F85" s="380"/>
      <c r="G85" s="380"/>
      <c r="H85" s="380"/>
      <c r="I85" s="380"/>
      <c r="J85" s="380"/>
      <c r="K85" s="380"/>
      <c r="L85" s="380"/>
      <c r="M85" s="380"/>
      <c r="N85" s="380"/>
      <c r="O85" s="380"/>
      <c r="P85" s="380"/>
      <c r="Q85" s="380"/>
      <c r="R85" s="380"/>
      <c r="S85" s="380"/>
      <c r="T85" s="380"/>
      <c r="U85" s="380"/>
      <c r="V85" s="380"/>
      <c r="W85" s="380"/>
      <c r="X85" s="380"/>
      <c r="Y85" s="380"/>
      <c r="Z85" s="380"/>
    </row>
    <row r="86" ht="14.25" customHeight="1" spans="1:26" x14ac:dyDescent="0.25">
      <c r="A86" s="380"/>
      <c r="B86" s="380"/>
      <c r="C86" s="380"/>
      <c r="D86" s="380"/>
      <c r="E86" s="380"/>
      <c r="F86" s="380"/>
      <c r="G86" s="380"/>
      <c r="H86" s="380"/>
      <c r="I86" s="380"/>
      <c r="J86" s="380"/>
      <c r="K86" s="380"/>
      <c r="L86" s="380"/>
      <c r="M86" s="380"/>
      <c r="N86" s="380"/>
      <c r="O86" s="380"/>
      <c r="P86" s="380"/>
      <c r="Q86" s="380"/>
      <c r="R86" s="380"/>
      <c r="S86" s="380"/>
      <c r="T86" s="380"/>
      <c r="U86" s="380"/>
      <c r="V86" s="380"/>
      <c r="W86" s="380"/>
      <c r="X86" s="380"/>
      <c r="Y86" s="380"/>
      <c r="Z86" s="380"/>
    </row>
    <row r="87" ht="14.25" customHeight="1" spans="1:26" x14ac:dyDescent="0.25">
      <c r="A87" s="380"/>
      <c r="B87" s="380"/>
      <c r="C87" s="380"/>
      <c r="D87" s="380"/>
      <c r="E87" s="380"/>
      <c r="F87" s="380"/>
      <c r="G87" s="380"/>
      <c r="H87" s="380"/>
      <c r="I87" s="380"/>
      <c r="J87" s="380"/>
      <c r="K87" s="380"/>
      <c r="L87" s="380"/>
      <c r="M87" s="380"/>
      <c r="N87" s="380"/>
      <c r="O87" s="380"/>
      <c r="P87" s="380"/>
      <c r="Q87" s="380"/>
      <c r="R87" s="380"/>
      <c r="S87" s="380"/>
      <c r="T87" s="380"/>
      <c r="U87" s="380"/>
      <c r="V87" s="380"/>
      <c r="W87" s="380"/>
      <c r="X87" s="380"/>
      <c r="Y87" s="380"/>
      <c r="Z87" s="380"/>
    </row>
    <row r="88" ht="14.25" customHeight="1" spans="1:26" x14ac:dyDescent="0.25">
      <c r="A88" s="380"/>
      <c r="B88" s="380"/>
      <c r="C88" s="380"/>
      <c r="D88" s="380"/>
      <c r="E88" s="380"/>
      <c r="F88" s="380"/>
      <c r="G88" s="380"/>
      <c r="H88" s="380"/>
      <c r="I88" s="380"/>
      <c r="J88" s="380"/>
      <c r="K88" s="380"/>
      <c r="L88" s="380"/>
      <c r="M88" s="380"/>
      <c r="N88" s="380"/>
      <c r="O88" s="380"/>
      <c r="P88" s="380"/>
      <c r="Q88" s="380"/>
      <c r="R88" s="380"/>
      <c r="S88" s="380"/>
      <c r="T88" s="380"/>
      <c r="U88" s="380"/>
      <c r="V88" s="380"/>
      <c r="W88" s="380"/>
      <c r="X88" s="380"/>
      <c r="Y88" s="380"/>
      <c r="Z88" s="380"/>
    </row>
    <row r="89" ht="14.25" customHeight="1" spans="1:26" x14ac:dyDescent="0.25">
      <c r="A89" s="380"/>
      <c r="B89" s="380"/>
      <c r="C89" s="380"/>
      <c r="D89" s="380"/>
      <c r="E89" s="380"/>
      <c r="F89" s="380"/>
      <c r="G89" s="380"/>
      <c r="H89" s="380"/>
      <c r="I89" s="380"/>
      <c r="J89" s="380"/>
      <c r="K89" s="380"/>
      <c r="L89" s="380"/>
      <c r="M89" s="380"/>
      <c r="N89" s="380"/>
      <c r="O89" s="380"/>
      <c r="P89" s="380"/>
      <c r="Q89" s="380"/>
      <c r="R89" s="380"/>
      <c r="S89" s="380"/>
      <c r="T89" s="380"/>
      <c r="U89" s="380"/>
      <c r="V89" s="380"/>
      <c r="W89" s="380"/>
      <c r="X89" s="380"/>
      <c r="Y89" s="380"/>
      <c r="Z89" s="380"/>
    </row>
    <row r="90" ht="14.25" customHeight="1" spans="1:26" x14ac:dyDescent="0.25">
      <c r="A90" s="380"/>
      <c r="B90" s="380"/>
      <c r="C90" s="380"/>
      <c r="D90" s="380"/>
      <c r="E90" s="380"/>
      <c r="F90" s="380"/>
      <c r="G90" s="380"/>
      <c r="H90" s="380"/>
      <c r="I90" s="380"/>
      <c r="J90" s="380"/>
      <c r="K90" s="380"/>
      <c r="L90" s="380"/>
      <c r="M90" s="380"/>
      <c r="N90" s="380"/>
      <c r="O90" s="380"/>
      <c r="P90" s="380"/>
      <c r="Q90" s="380"/>
      <c r="R90" s="380"/>
      <c r="S90" s="380"/>
      <c r="T90" s="380"/>
      <c r="U90" s="380"/>
      <c r="V90" s="380"/>
      <c r="W90" s="380"/>
      <c r="X90" s="380"/>
      <c r="Y90" s="380"/>
      <c r="Z90" s="380"/>
    </row>
    <row r="91" ht="14.25" customHeight="1" spans="1:26" x14ac:dyDescent="0.25">
      <c r="A91" s="380"/>
      <c r="B91" s="380"/>
      <c r="C91" s="380"/>
      <c r="D91" s="380"/>
      <c r="E91" s="380"/>
      <c r="F91" s="380"/>
      <c r="G91" s="380"/>
      <c r="H91" s="380"/>
      <c r="I91" s="380"/>
      <c r="J91" s="380"/>
      <c r="K91" s="380"/>
      <c r="L91" s="380"/>
      <c r="M91" s="380"/>
      <c r="N91" s="380"/>
      <c r="O91" s="380"/>
      <c r="P91" s="380"/>
      <c r="Q91" s="380"/>
      <c r="R91" s="380"/>
      <c r="S91" s="380"/>
      <c r="T91" s="380"/>
      <c r="U91" s="380"/>
      <c r="V91" s="380"/>
      <c r="W91" s="380"/>
      <c r="X91" s="380"/>
      <c r="Y91" s="380"/>
      <c r="Z91" s="380"/>
    </row>
    <row r="92" ht="14.25" customHeight="1" spans="1:26" x14ac:dyDescent="0.25">
      <c r="A92" s="380"/>
      <c r="B92" s="380"/>
      <c r="C92" s="380"/>
      <c r="D92" s="380"/>
      <c r="E92" s="380"/>
      <c r="F92" s="380"/>
      <c r="G92" s="380"/>
      <c r="H92" s="380"/>
      <c r="I92" s="380"/>
      <c r="J92" s="380"/>
      <c r="K92" s="380"/>
      <c r="L92" s="380"/>
      <c r="M92" s="380"/>
      <c r="N92" s="380"/>
      <c r="O92" s="380"/>
      <c r="P92" s="380"/>
      <c r="Q92" s="380"/>
      <c r="R92" s="380"/>
      <c r="S92" s="380"/>
      <c r="T92" s="380"/>
      <c r="U92" s="380"/>
      <c r="V92" s="380"/>
      <c r="W92" s="380"/>
      <c r="X92" s="380"/>
      <c r="Y92" s="380"/>
      <c r="Z92" s="380"/>
    </row>
    <row r="93" ht="14.25" customHeight="1" spans="1:26" x14ac:dyDescent="0.25">
      <c r="A93" s="380"/>
      <c r="B93" s="380"/>
      <c r="C93" s="380"/>
      <c r="D93" s="380"/>
      <c r="E93" s="380"/>
      <c r="F93" s="380"/>
      <c r="G93" s="380"/>
      <c r="H93" s="380"/>
      <c r="I93" s="380"/>
      <c r="J93" s="380"/>
      <c r="K93" s="380"/>
      <c r="L93" s="380"/>
      <c r="M93" s="380"/>
      <c r="N93" s="380"/>
      <c r="O93" s="380"/>
      <c r="P93" s="380"/>
      <c r="Q93" s="380"/>
      <c r="R93" s="380"/>
      <c r="S93" s="380"/>
      <c r="T93" s="380"/>
      <c r="U93" s="380"/>
      <c r="V93" s="380"/>
      <c r="W93" s="380"/>
      <c r="X93" s="380"/>
      <c r="Y93" s="380"/>
      <c r="Z93" s="380"/>
    </row>
    <row r="94" ht="14.25" customHeight="1" spans="1:26" x14ac:dyDescent="0.25">
      <c r="A94" s="380"/>
      <c r="B94" s="380"/>
      <c r="C94" s="380"/>
      <c r="D94" s="380"/>
      <c r="E94" s="380"/>
      <c r="F94" s="380"/>
      <c r="G94" s="380"/>
      <c r="H94" s="380"/>
      <c r="I94" s="380"/>
      <c r="J94" s="380"/>
      <c r="K94" s="380"/>
      <c r="L94" s="380"/>
      <c r="M94" s="380"/>
      <c r="N94" s="380"/>
      <c r="O94" s="380"/>
      <c r="P94" s="380"/>
      <c r="Q94" s="380"/>
      <c r="R94" s="380"/>
      <c r="S94" s="380"/>
      <c r="T94" s="380"/>
      <c r="U94" s="380"/>
      <c r="V94" s="380"/>
      <c r="W94" s="380"/>
      <c r="X94" s="380"/>
      <c r="Y94" s="380"/>
      <c r="Z94" s="380"/>
    </row>
    <row r="95" ht="14.25" customHeight="1" spans="1:26" x14ac:dyDescent="0.25">
      <c r="A95" s="380"/>
      <c r="B95" s="380"/>
      <c r="C95" s="380"/>
      <c r="D95" s="380"/>
      <c r="E95" s="380"/>
      <c r="F95" s="380"/>
      <c r="G95" s="380"/>
      <c r="H95" s="380"/>
      <c r="I95" s="380"/>
      <c r="J95" s="380"/>
      <c r="K95" s="380"/>
      <c r="L95" s="380"/>
      <c r="M95" s="380"/>
      <c r="N95" s="380"/>
      <c r="O95" s="380"/>
      <c r="P95" s="380"/>
      <c r="Q95" s="380"/>
      <c r="R95" s="380"/>
      <c r="S95" s="380"/>
      <c r="T95" s="380"/>
      <c r="U95" s="380"/>
      <c r="V95" s="380"/>
      <c r="W95" s="380"/>
      <c r="X95" s="380"/>
      <c r="Y95" s="380"/>
      <c r="Z95" s="380"/>
    </row>
    <row r="96" ht="14.25" customHeight="1" spans="1:26" x14ac:dyDescent="0.25">
      <c r="A96" s="380"/>
      <c r="B96" s="380"/>
      <c r="C96" s="380"/>
      <c r="D96" s="380"/>
      <c r="E96" s="380"/>
      <c r="F96" s="380"/>
      <c r="G96" s="380"/>
      <c r="H96" s="380"/>
      <c r="I96" s="380"/>
      <c r="J96" s="380"/>
      <c r="K96" s="380"/>
      <c r="L96" s="380"/>
      <c r="M96" s="380"/>
      <c r="N96" s="380"/>
      <c r="O96" s="380"/>
      <c r="P96" s="380"/>
      <c r="Q96" s="380"/>
      <c r="R96" s="380"/>
      <c r="S96" s="380"/>
      <c r="T96" s="380"/>
      <c r="U96" s="380"/>
      <c r="V96" s="380"/>
      <c r="W96" s="380"/>
      <c r="X96" s="380"/>
      <c r="Y96" s="380"/>
      <c r="Z96" s="380"/>
    </row>
    <row r="97" ht="14.25" customHeight="1" spans="1:26" x14ac:dyDescent="0.25">
      <c r="A97" s="380"/>
      <c r="B97" s="380"/>
      <c r="C97" s="380"/>
      <c r="D97" s="380"/>
      <c r="E97" s="380"/>
      <c r="F97" s="380"/>
      <c r="G97" s="380"/>
      <c r="H97" s="380"/>
      <c r="I97" s="380"/>
      <c r="J97" s="380"/>
      <c r="K97" s="380"/>
      <c r="L97" s="380"/>
      <c r="M97" s="380"/>
      <c r="N97" s="380"/>
      <c r="O97" s="380"/>
      <c r="P97" s="380"/>
      <c r="Q97" s="380"/>
      <c r="R97" s="380"/>
      <c r="S97" s="380"/>
      <c r="T97" s="380"/>
      <c r="U97" s="380"/>
      <c r="V97" s="380"/>
      <c r="W97" s="380"/>
      <c r="X97" s="380"/>
      <c r="Y97" s="380"/>
      <c r="Z97" s="380"/>
    </row>
    <row r="98" ht="14.25" customHeight="1" spans="1:26" x14ac:dyDescent="0.25">
      <c r="A98" s="380"/>
      <c r="B98" s="380"/>
      <c r="C98" s="380"/>
      <c r="D98" s="380"/>
      <c r="E98" s="380"/>
      <c r="F98" s="380"/>
      <c r="G98" s="380"/>
      <c r="H98" s="380"/>
      <c r="I98" s="380"/>
      <c r="J98" s="380"/>
      <c r="K98" s="380"/>
      <c r="L98" s="380"/>
      <c r="M98" s="380"/>
      <c r="N98" s="380"/>
      <c r="O98" s="380"/>
      <c r="P98" s="380"/>
      <c r="Q98" s="380"/>
      <c r="R98" s="380"/>
      <c r="S98" s="380"/>
      <c r="T98" s="380"/>
      <c r="U98" s="380"/>
      <c r="V98" s="380"/>
      <c r="W98" s="380"/>
      <c r="X98" s="380"/>
      <c r="Y98" s="380"/>
      <c r="Z98" s="380"/>
    </row>
    <row r="99" ht="14.25" customHeight="1" spans="1:26" x14ac:dyDescent="0.25">
      <c r="A99" s="380"/>
      <c r="B99" s="380"/>
      <c r="C99" s="380"/>
      <c r="D99" s="380"/>
      <c r="E99" s="380"/>
      <c r="F99" s="380"/>
      <c r="G99" s="380"/>
      <c r="H99" s="380"/>
      <c r="I99" s="380"/>
      <c r="J99" s="380"/>
      <c r="K99" s="380"/>
      <c r="L99" s="380"/>
      <c r="M99" s="380"/>
      <c r="N99" s="380"/>
      <c r="O99" s="380"/>
      <c r="P99" s="380"/>
      <c r="Q99" s="380"/>
      <c r="R99" s="380"/>
      <c r="S99" s="380"/>
      <c r="T99" s="380"/>
      <c r="U99" s="380"/>
      <c r="V99" s="380"/>
      <c r="W99" s="380"/>
      <c r="X99" s="380"/>
      <c r="Y99" s="380"/>
      <c r="Z99" s="380"/>
    </row>
    <row r="100" ht="14.25" customHeight="1" spans="1:26" x14ac:dyDescent="0.25">
      <c r="A100" s="380"/>
      <c r="B100" s="380"/>
      <c r="C100" s="380"/>
      <c r="D100" s="380"/>
      <c r="E100" s="380"/>
      <c r="F100" s="380"/>
      <c r="G100" s="380"/>
      <c r="H100" s="380"/>
      <c r="I100" s="380"/>
      <c r="J100" s="380"/>
      <c r="K100" s="380"/>
      <c r="L100" s="380"/>
      <c r="M100" s="380"/>
      <c r="N100" s="380"/>
      <c r="O100" s="380"/>
      <c r="P100" s="380"/>
      <c r="Q100" s="380"/>
      <c r="R100" s="380"/>
      <c r="S100" s="380"/>
      <c r="T100" s="380"/>
      <c r="U100" s="380"/>
      <c r="V100" s="380"/>
      <c r="W100" s="380"/>
      <c r="X100" s="380"/>
      <c r="Y100" s="380"/>
      <c r="Z100" s="380"/>
    </row>
    <row r="101" ht="14.25" customHeight="1" spans="1:26" x14ac:dyDescent="0.25">
      <c r="A101" s="380"/>
      <c r="B101" s="380"/>
      <c r="C101" s="380"/>
      <c r="D101" s="380"/>
      <c r="E101" s="380"/>
      <c r="F101" s="380"/>
      <c r="G101" s="380"/>
      <c r="H101" s="380"/>
      <c r="I101" s="380"/>
      <c r="J101" s="380"/>
      <c r="K101" s="380"/>
      <c r="L101" s="380"/>
      <c r="M101" s="380"/>
      <c r="N101" s="380"/>
      <c r="O101" s="380"/>
      <c r="P101" s="380"/>
      <c r="Q101" s="380"/>
      <c r="R101" s="380"/>
      <c r="S101" s="380"/>
      <c r="T101" s="380"/>
      <c r="U101" s="380"/>
      <c r="V101" s="380"/>
      <c r="W101" s="380"/>
      <c r="X101" s="380"/>
      <c r="Y101" s="380"/>
      <c r="Z101" s="380"/>
    </row>
    <row r="102" ht="14.25" customHeight="1" spans="1:26" x14ac:dyDescent="0.25">
      <c r="A102" s="380"/>
      <c r="B102" s="380"/>
      <c r="C102" s="380"/>
      <c r="D102" s="380"/>
      <c r="E102" s="380"/>
      <c r="F102" s="380"/>
      <c r="G102" s="380"/>
      <c r="H102" s="380"/>
      <c r="I102" s="380"/>
      <c r="J102" s="380"/>
      <c r="K102" s="380"/>
      <c r="L102" s="380"/>
      <c r="M102" s="380"/>
      <c r="N102" s="380"/>
      <c r="O102" s="380"/>
      <c r="P102" s="380"/>
      <c r="Q102" s="380"/>
      <c r="R102" s="380"/>
      <c r="S102" s="380"/>
      <c r="T102" s="380"/>
      <c r="U102" s="380"/>
      <c r="V102" s="380"/>
      <c r="W102" s="380"/>
      <c r="X102" s="380"/>
      <c r="Y102" s="380"/>
      <c r="Z102" s="380"/>
    </row>
    <row r="103" ht="14.25" customHeight="1" spans="1:26" x14ac:dyDescent="0.25">
      <c r="A103" s="380"/>
      <c r="B103" s="380"/>
      <c r="C103" s="380"/>
      <c r="D103" s="380"/>
      <c r="E103" s="380"/>
      <c r="F103" s="380"/>
      <c r="G103" s="380"/>
      <c r="H103" s="380"/>
      <c r="I103" s="380"/>
      <c r="J103" s="380"/>
      <c r="K103" s="380"/>
      <c r="L103" s="380"/>
      <c r="M103" s="380"/>
      <c r="N103" s="380"/>
      <c r="O103" s="380"/>
      <c r="P103" s="380"/>
      <c r="Q103" s="380"/>
      <c r="R103" s="380"/>
      <c r="S103" s="380"/>
      <c r="T103" s="380"/>
      <c r="U103" s="380"/>
      <c r="V103" s="380"/>
      <c r="W103" s="380"/>
      <c r="X103" s="380"/>
      <c r="Y103" s="380"/>
      <c r="Z103" s="380"/>
    </row>
    <row r="104" ht="14.25" customHeight="1" spans="1:26" x14ac:dyDescent="0.25">
      <c r="A104" s="380"/>
      <c r="B104" s="380"/>
      <c r="C104" s="380"/>
      <c r="D104" s="380"/>
      <c r="E104" s="380"/>
      <c r="F104" s="380"/>
      <c r="G104" s="380"/>
      <c r="H104" s="380"/>
      <c r="I104" s="380"/>
      <c r="J104" s="380"/>
      <c r="K104" s="380"/>
      <c r="L104" s="380"/>
      <c r="M104" s="380"/>
      <c r="N104" s="380"/>
      <c r="O104" s="380"/>
      <c r="P104" s="380"/>
      <c r="Q104" s="380"/>
      <c r="R104" s="380"/>
      <c r="S104" s="380"/>
      <c r="T104" s="380"/>
      <c r="U104" s="380"/>
      <c r="V104" s="380"/>
      <c r="W104" s="380"/>
      <c r="X104" s="380"/>
      <c r="Y104" s="380"/>
      <c r="Z104" s="380"/>
    </row>
    <row r="105" ht="14.25" customHeight="1" spans="1:26" x14ac:dyDescent="0.25">
      <c r="A105" s="380"/>
      <c r="B105" s="380"/>
      <c r="C105" s="380"/>
      <c r="D105" s="380"/>
      <c r="E105" s="380"/>
      <c r="F105" s="380"/>
      <c r="G105" s="380"/>
      <c r="H105" s="380"/>
      <c r="I105" s="380"/>
      <c r="J105" s="380"/>
      <c r="K105" s="380"/>
      <c r="L105" s="380"/>
      <c r="M105" s="380"/>
      <c r="N105" s="380"/>
      <c r="O105" s="380"/>
      <c r="P105" s="380"/>
      <c r="Q105" s="380"/>
      <c r="R105" s="380"/>
      <c r="S105" s="380"/>
      <c r="T105" s="380"/>
      <c r="U105" s="380"/>
      <c r="V105" s="380"/>
      <c r="W105" s="380"/>
      <c r="X105" s="380"/>
      <c r="Y105" s="380"/>
      <c r="Z105" s="380"/>
    </row>
    <row r="106" ht="14.25" customHeight="1" spans="1:26" x14ac:dyDescent="0.25">
      <c r="A106" s="380"/>
      <c r="B106" s="380"/>
      <c r="C106" s="380"/>
      <c r="D106" s="380"/>
      <c r="E106" s="380"/>
      <c r="F106" s="380"/>
      <c r="G106" s="380"/>
      <c r="H106" s="380"/>
      <c r="I106" s="380"/>
      <c r="J106" s="380"/>
      <c r="K106" s="380"/>
      <c r="L106" s="380"/>
      <c r="M106" s="380"/>
      <c r="N106" s="380"/>
      <c r="O106" s="380"/>
      <c r="P106" s="380"/>
      <c r="Q106" s="380"/>
      <c r="R106" s="380"/>
      <c r="S106" s="380"/>
      <c r="T106" s="380"/>
      <c r="U106" s="380"/>
      <c r="V106" s="380"/>
      <c r="W106" s="380"/>
      <c r="X106" s="380"/>
      <c r="Y106" s="380"/>
      <c r="Z106" s="380"/>
    </row>
    <row r="107" ht="14.25" customHeight="1" spans="1:26" x14ac:dyDescent="0.25">
      <c r="A107" s="380"/>
      <c r="B107" s="380"/>
      <c r="C107" s="380"/>
      <c r="D107" s="380"/>
      <c r="E107" s="380"/>
      <c r="F107" s="380"/>
      <c r="G107" s="380"/>
      <c r="H107" s="380"/>
      <c r="I107" s="380"/>
      <c r="J107" s="380"/>
      <c r="K107" s="380"/>
      <c r="L107" s="380"/>
      <c r="M107" s="380"/>
      <c r="N107" s="380"/>
      <c r="O107" s="380"/>
      <c r="P107" s="380"/>
      <c r="Q107" s="380"/>
      <c r="R107" s="380"/>
      <c r="S107" s="380"/>
      <c r="T107" s="380"/>
      <c r="U107" s="380"/>
      <c r="V107" s="380"/>
      <c r="W107" s="380"/>
      <c r="X107" s="380"/>
      <c r="Y107" s="380"/>
      <c r="Z107" s="380"/>
    </row>
    <row r="108" ht="14.25" customHeight="1" spans="1:26" x14ac:dyDescent="0.25">
      <c r="A108" s="380"/>
      <c r="B108" s="380"/>
      <c r="C108" s="380"/>
      <c r="D108" s="380"/>
      <c r="E108" s="380"/>
      <c r="F108" s="380"/>
      <c r="G108" s="380"/>
      <c r="H108" s="380"/>
      <c r="I108" s="380"/>
      <c r="J108" s="380"/>
      <c r="K108" s="380"/>
      <c r="L108" s="380"/>
      <c r="M108" s="380"/>
      <c r="N108" s="380"/>
      <c r="O108" s="380"/>
      <c r="P108" s="380"/>
      <c r="Q108" s="380"/>
      <c r="R108" s="380"/>
      <c r="S108" s="380"/>
      <c r="T108" s="380"/>
      <c r="U108" s="380"/>
      <c r="V108" s="380"/>
      <c r="W108" s="380"/>
      <c r="X108" s="380"/>
      <c r="Y108" s="380"/>
      <c r="Z108" s="380"/>
    </row>
    <row r="109" ht="14.25" customHeight="1" spans="1:26" x14ac:dyDescent="0.25">
      <c r="A109" s="380"/>
      <c r="B109" s="380"/>
      <c r="C109" s="380"/>
      <c r="D109" s="380"/>
      <c r="E109" s="380"/>
      <c r="F109" s="380"/>
      <c r="G109" s="380"/>
      <c r="H109" s="380"/>
      <c r="I109" s="380"/>
      <c r="J109" s="380"/>
      <c r="K109" s="380"/>
      <c r="L109" s="380"/>
      <c r="M109" s="380"/>
      <c r="N109" s="380"/>
      <c r="O109" s="380"/>
      <c r="P109" s="380"/>
      <c r="Q109" s="380"/>
      <c r="R109" s="380"/>
      <c r="S109" s="380"/>
      <c r="T109" s="380"/>
      <c r="U109" s="380"/>
      <c r="V109" s="380"/>
      <c r="W109" s="380"/>
      <c r="X109" s="380"/>
      <c r="Y109" s="380"/>
      <c r="Z109" s="380"/>
    </row>
    <row r="110" ht="14.25" customHeight="1" spans="1:26" x14ac:dyDescent="0.25">
      <c r="A110" s="380"/>
      <c r="B110" s="380"/>
      <c r="C110" s="380"/>
      <c r="D110" s="380"/>
      <c r="E110" s="380"/>
      <c r="F110" s="380"/>
      <c r="G110" s="380"/>
      <c r="H110" s="380"/>
      <c r="I110" s="380"/>
      <c r="J110" s="380"/>
      <c r="K110" s="380"/>
      <c r="L110" s="380"/>
      <c r="M110" s="380"/>
      <c r="N110" s="380"/>
      <c r="O110" s="380"/>
      <c r="P110" s="380"/>
      <c r="Q110" s="380"/>
      <c r="R110" s="380"/>
      <c r="S110" s="380"/>
      <c r="T110" s="380"/>
      <c r="U110" s="380"/>
      <c r="V110" s="380"/>
      <c r="W110" s="380"/>
      <c r="X110" s="380"/>
      <c r="Y110" s="380"/>
      <c r="Z110" s="380"/>
    </row>
    <row r="111" ht="14.25" customHeight="1" spans="1:26" x14ac:dyDescent="0.25">
      <c r="A111" s="380"/>
      <c r="B111" s="380"/>
      <c r="C111" s="380"/>
      <c r="D111" s="380"/>
      <c r="E111" s="380"/>
      <c r="F111" s="380"/>
      <c r="G111" s="380"/>
      <c r="H111" s="380"/>
      <c r="I111" s="380"/>
      <c r="J111" s="380"/>
      <c r="K111" s="380"/>
      <c r="L111" s="380"/>
      <c r="M111" s="380"/>
      <c r="N111" s="380"/>
      <c r="O111" s="380"/>
      <c r="P111" s="380"/>
      <c r="Q111" s="380"/>
      <c r="R111" s="380"/>
      <c r="S111" s="380"/>
      <c r="T111" s="380"/>
      <c r="U111" s="380"/>
      <c r="V111" s="380"/>
      <c r="W111" s="380"/>
      <c r="X111" s="380"/>
      <c r="Y111" s="380"/>
      <c r="Z111" s="380"/>
    </row>
    <row r="112" ht="14.25" customHeight="1" spans="1:26" x14ac:dyDescent="0.25">
      <c r="A112" s="380"/>
      <c r="B112" s="380"/>
      <c r="C112" s="380"/>
      <c r="D112" s="380"/>
      <c r="E112" s="380"/>
      <c r="F112" s="380"/>
      <c r="G112" s="380"/>
      <c r="H112" s="380"/>
      <c r="I112" s="380"/>
      <c r="J112" s="380"/>
      <c r="K112" s="380"/>
      <c r="L112" s="380"/>
      <c r="M112" s="380"/>
      <c r="N112" s="380"/>
      <c r="O112" s="380"/>
      <c r="P112" s="380"/>
      <c r="Q112" s="380"/>
      <c r="R112" s="380"/>
      <c r="S112" s="380"/>
      <c r="T112" s="380"/>
      <c r="U112" s="380"/>
      <c r="V112" s="380"/>
      <c r="W112" s="380"/>
      <c r="X112" s="380"/>
      <c r="Y112" s="380"/>
      <c r="Z112" s="380"/>
    </row>
    <row r="113" ht="14.25" customHeight="1" spans="1:26" x14ac:dyDescent="0.25">
      <c r="A113" s="380"/>
      <c r="B113" s="380"/>
      <c r="C113" s="380"/>
      <c r="D113" s="380"/>
      <c r="E113" s="380"/>
      <c r="F113" s="380"/>
      <c r="G113" s="380"/>
      <c r="H113" s="380"/>
      <c r="I113" s="380"/>
      <c r="J113" s="380"/>
      <c r="K113" s="380"/>
      <c r="L113" s="380"/>
      <c r="M113" s="380"/>
      <c r="N113" s="380"/>
      <c r="O113" s="380"/>
      <c r="P113" s="380"/>
      <c r="Q113" s="380"/>
      <c r="R113" s="380"/>
      <c r="S113" s="380"/>
      <c r="T113" s="380"/>
      <c r="U113" s="380"/>
      <c r="V113" s="380"/>
      <c r="W113" s="380"/>
      <c r="X113" s="380"/>
      <c r="Y113" s="380"/>
      <c r="Z113" s="380"/>
    </row>
    <row r="114" ht="14.25" customHeight="1" spans="1:26" x14ac:dyDescent="0.25">
      <c r="A114" s="380"/>
      <c r="B114" s="380"/>
      <c r="C114" s="380"/>
      <c r="D114" s="380"/>
      <c r="E114" s="380"/>
      <c r="F114" s="380"/>
      <c r="G114" s="380"/>
      <c r="H114" s="380"/>
      <c r="I114" s="380"/>
      <c r="J114" s="380"/>
      <c r="K114" s="380"/>
      <c r="L114" s="380"/>
      <c r="M114" s="380"/>
      <c r="N114" s="380"/>
      <c r="O114" s="380"/>
      <c r="P114" s="380"/>
      <c r="Q114" s="380"/>
      <c r="R114" s="380"/>
      <c r="S114" s="380"/>
      <c r="T114" s="380"/>
      <c r="U114" s="380"/>
      <c r="V114" s="380"/>
      <c r="W114" s="380"/>
      <c r="X114" s="380"/>
      <c r="Y114" s="380"/>
      <c r="Z114" s="380"/>
    </row>
    <row r="115" ht="14.25" customHeight="1" spans="1:26" x14ac:dyDescent="0.25">
      <c r="A115" s="380"/>
      <c r="B115" s="380"/>
      <c r="C115" s="380"/>
      <c r="D115" s="380"/>
      <c r="E115" s="380"/>
      <c r="F115" s="380"/>
      <c r="G115" s="380"/>
      <c r="H115" s="380"/>
      <c r="I115" s="380"/>
      <c r="J115" s="380"/>
      <c r="K115" s="380"/>
      <c r="L115" s="380"/>
      <c r="M115" s="380"/>
      <c r="N115" s="380"/>
      <c r="O115" s="380"/>
      <c r="P115" s="380"/>
      <c r="Q115" s="380"/>
      <c r="R115" s="380"/>
      <c r="S115" s="380"/>
      <c r="T115" s="380"/>
      <c r="U115" s="380"/>
      <c r="V115" s="380"/>
      <c r="W115" s="380"/>
      <c r="X115" s="380"/>
      <c r="Y115" s="380"/>
      <c r="Z115" s="380"/>
    </row>
    <row r="116" ht="14.25" customHeight="1" spans="1:26" x14ac:dyDescent="0.25">
      <c r="A116" s="380"/>
      <c r="B116" s="380"/>
      <c r="C116" s="380"/>
      <c r="D116" s="380"/>
      <c r="E116" s="380"/>
      <c r="F116" s="380"/>
      <c r="G116" s="380"/>
      <c r="H116" s="380"/>
      <c r="I116" s="380"/>
      <c r="J116" s="380"/>
      <c r="K116" s="380"/>
      <c r="L116" s="380"/>
      <c r="M116" s="380"/>
      <c r="N116" s="380"/>
      <c r="O116" s="380"/>
      <c r="P116" s="380"/>
      <c r="Q116" s="380"/>
      <c r="R116" s="380"/>
      <c r="S116" s="380"/>
      <c r="T116" s="380"/>
      <c r="U116" s="380"/>
      <c r="V116" s="380"/>
      <c r="W116" s="380"/>
      <c r="X116" s="380"/>
      <c r="Y116" s="380"/>
      <c r="Z116" s="380"/>
    </row>
    <row r="117" ht="14.25" customHeight="1" spans="1:26" x14ac:dyDescent="0.25">
      <c r="A117" s="380"/>
      <c r="B117" s="380"/>
      <c r="C117" s="380"/>
      <c r="D117" s="380"/>
      <c r="E117" s="380"/>
      <c r="F117" s="380"/>
      <c r="G117" s="380"/>
      <c r="H117" s="380"/>
      <c r="I117" s="380"/>
      <c r="J117" s="380"/>
      <c r="K117" s="380"/>
      <c r="L117" s="380"/>
      <c r="M117" s="380"/>
      <c r="N117" s="380"/>
      <c r="O117" s="380"/>
      <c r="P117" s="380"/>
      <c r="Q117" s="380"/>
      <c r="R117" s="380"/>
      <c r="S117" s="380"/>
      <c r="T117" s="380"/>
      <c r="U117" s="380"/>
      <c r="V117" s="380"/>
      <c r="W117" s="380"/>
      <c r="X117" s="380"/>
      <c r="Y117" s="380"/>
      <c r="Z117" s="380"/>
    </row>
    <row r="118" ht="14.25" customHeight="1" spans="1:26" x14ac:dyDescent="0.25">
      <c r="A118" s="380"/>
      <c r="B118" s="380"/>
      <c r="C118" s="380"/>
      <c r="D118" s="380"/>
      <c r="E118" s="380"/>
      <c r="F118" s="380"/>
      <c r="G118" s="380"/>
      <c r="H118" s="380"/>
      <c r="I118" s="380"/>
      <c r="J118" s="380"/>
      <c r="K118" s="380"/>
      <c r="L118" s="380"/>
      <c r="M118" s="380"/>
      <c r="N118" s="380"/>
      <c r="O118" s="380"/>
      <c r="P118" s="380"/>
      <c r="Q118" s="380"/>
      <c r="R118" s="380"/>
      <c r="S118" s="380"/>
      <c r="T118" s="380"/>
      <c r="U118" s="380"/>
      <c r="V118" s="380"/>
      <c r="W118" s="380"/>
      <c r="X118" s="380"/>
      <c r="Y118" s="380"/>
      <c r="Z118" s="380"/>
    </row>
    <row r="119" ht="14.25" customHeight="1" spans="1:26" x14ac:dyDescent="0.25">
      <c r="A119" s="380"/>
      <c r="B119" s="380"/>
      <c r="C119" s="380"/>
      <c r="D119" s="380"/>
      <c r="E119" s="380"/>
      <c r="F119" s="380"/>
      <c r="G119" s="380"/>
      <c r="H119" s="380"/>
      <c r="I119" s="380"/>
      <c r="J119" s="380"/>
      <c r="K119" s="380"/>
      <c r="L119" s="380"/>
      <c r="M119" s="380"/>
      <c r="N119" s="380"/>
      <c r="O119" s="380"/>
      <c r="P119" s="380"/>
      <c r="Q119" s="380"/>
      <c r="R119" s="380"/>
      <c r="S119" s="380"/>
      <c r="T119" s="380"/>
      <c r="U119" s="380"/>
      <c r="V119" s="380"/>
      <c r="W119" s="380"/>
      <c r="X119" s="380"/>
      <c r="Y119" s="380"/>
      <c r="Z119" s="380"/>
    </row>
    <row r="120" ht="14.25" customHeight="1" spans="1:26" x14ac:dyDescent="0.25">
      <c r="A120" s="380"/>
      <c r="B120" s="380"/>
      <c r="C120" s="380"/>
      <c r="D120" s="380"/>
      <c r="E120" s="380"/>
      <c r="F120" s="380"/>
      <c r="G120" s="380"/>
      <c r="H120" s="380"/>
      <c r="I120" s="380"/>
      <c r="J120" s="380"/>
      <c r="K120" s="380"/>
      <c r="L120" s="380"/>
      <c r="M120" s="380"/>
      <c r="N120" s="380"/>
      <c r="O120" s="380"/>
      <c r="P120" s="380"/>
      <c r="Q120" s="380"/>
      <c r="R120" s="380"/>
      <c r="S120" s="380"/>
      <c r="T120" s="380"/>
      <c r="U120" s="380"/>
      <c r="V120" s="380"/>
      <c r="W120" s="380"/>
      <c r="X120" s="380"/>
      <c r="Y120" s="380"/>
      <c r="Z120" s="380"/>
    </row>
    <row r="121" ht="14.25" customHeight="1" spans="1:26" x14ac:dyDescent="0.25">
      <c r="A121" s="380"/>
      <c r="B121" s="380"/>
      <c r="C121" s="380"/>
      <c r="D121" s="380"/>
      <c r="E121" s="380"/>
      <c r="F121" s="380"/>
      <c r="G121" s="380"/>
      <c r="H121" s="380"/>
      <c r="I121" s="380"/>
      <c r="J121" s="380"/>
      <c r="K121" s="380"/>
      <c r="L121" s="380"/>
      <c r="M121" s="380"/>
      <c r="N121" s="380"/>
      <c r="O121" s="380"/>
      <c r="P121" s="380"/>
      <c r="Q121" s="380"/>
      <c r="R121" s="380"/>
      <c r="S121" s="380"/>
      <c r="T121" s="380"/>
      <c r="U121" s="380"/>
      <c r="V121" s="380"/>
      <c r="W121" s="380"/>
      <c r="X121" s="380"/>
      <c r="Y121" s="380"/>
      <c r="Z121" s="380"/>
    </row>
    <row r="122" ht="14.25" customHeight="1" spans="1:26" x14ac:dyDescent="0.25">
      <c r="A122" s="380"/>
      <c r="B122" s="380"/>
      <c r="C122" s="380"/>
      <c r="D122" s="380"/>
      <c r="E122" s="380"/>
      <c r="F122" s="380"/>
      <c r="G122" s="380"/>
      <c r="H122" s="380"/>
      <c r="I122" s="380"/>
      <c r="J122" s="380"/>
      <c r="K122" s="380"/>
      <c r="L122" s="380"/>
      <c r="M122" s="380"/>
      <c r="N122" s="380"/>
      <c r="O122" s="380"/>
      <c r="P122" s="380"/>
      <c r="Q122" s="380"/>
      <c r="R122" s="380"/>
      <c r="S122" s="380"/>
      <c r="T122" s="380"/>
      <c r="U122" s="380"/>
      <c r="V122" s="380"/>
      <c r="W122" s="380"/>
      <c r="X122" s="380"/>
      <c r="Y122" s="380"/>
      <c r="Z122" s="380"/>
    </row>
    <row r="123" ht="14.25" customHeight="1" spans="1:26" x14ac:dyDescent="0.25">
      <c r="A123" s="380"/>
      <c r="B123" s="380"/>
      <c r="C123" s="380"/>
      <c r="D123" s="380"/>
      <c r="E123" s="380"/>
      <c r="F123" s="380"/>
      <c r="G123" s="380"/>
      <c r="H123" s="380"/>
      <c r="I123" s="380"/>
      <c r="J123" s="380"/>
      <c r="K123" s="380"/>
      <c r="L123" s="380"/>
      <c r="M123" s="380"/>
      <c r="N123" s="380"/>
      <c r="O123" s="380"/>
      <c r="P123" s="380"/>
      <c r="Q123" s="380"/>
      <c r="R123" s="380"/>
      <c r="S123" s="380"/>
      <c r="T123" s="380"/>
      <c r="U123" s="380"/>
      <c r="V123" s="380"/>
      <c r="W123" s="380"/>
      <c r="X123" s="380"/>
      <c r="Y123" s="380"/>
      <c r="Z123" s="380"/>
    </row>
    <row r="124" ht="14.25" customHeight="1" spans="1:26" x14ac:dyDescent="0.25">
      <c r="A124" s="380"/>
      <c r="B124" s="380"/>
      <c r="C124" s="380"/>
      <c r="D124" s="380"/>
      <c r="E124" s="380"/>
      <c r="F124" s="380"/>
      <c r="G124" s="380"/>
      <c r="H124" s="380"/>
      <c r="I124" s="380"/>
      <c r="J124" s="380"/>
      <c r="K124" s="380"/>
      <c r="L124" s="380"/>
      <c r="M124" s="380"/>
      <c r="N124" s="380"/>
      <c r="O124" s="380"/>
      <c r="P124" s="380"/>
      <c r="Q124" s="380"/>
      <c r="R124" s="380"/>
      <c r="S124" s="380"/>
      <c r="T124" s="380"/>
      <c r="U124" s="380"/>
      <c r="V124" s="380"/>
      <c r="W124" s="380"/>
      <c r="X124" s="380"/>
      <c r="Y124" s="380"/>
      <c r="Z124" s="380"/>
    </row>
    <row r="125" ht="14.25" customHeight="1" spans="1:26" x14ac:dyDescent="0.25">
      <c r="A125" s="380"/>
      <c r="B125" s="380"/>
      <c r="C125" s="380"/>
      <c r="D125" s="380"/>
      <c r="E125" s="380"/>
      <c r="F125" s="380"/>
      <c r="G125" s="380"/>
      <c r="H125" s="380"/>
      <c r="I125" s="380"/>
      <c r="J125" s="380"/>
      <c r="K125" s="380"/>
      <c r="L125" s="380"/>
      <c r="M125" s="380"/>
      <c r="N125" s="380"/>
      <c r="O125" s="380"/>
      <c r="P125" s="380"/>
      <c r="Q125" s="380"/>
      <c r="R125" s="380"/>
      <c r="S125" s="380"/>
      <c r="T125" s="380"/>
      <c r="U125" s="380"/>
      <c r="V125" s="380"/>
      <c r="W125" s="380"/>
      <c r="X125" s="380"/>
      <c r="Y125" s="380"/>
      <c r="Z125" s="380"/>
    </row>
    <row r="126" ht="14.25" customHeight="1" spans="1:26" x14ac:dyDescent="0.25">
      <c r="A126" s="380"/>
      <c r="B126" s="380"/>
      <c r="C126" s="380"/>
      <c r="D126" s="380"/>
      <c r="E126" s="380"/>
      <c r="F126" s="380"/>
      <c r="G126" s="380"/>
      <c r="H126" s="380"/>
      <c r="I126" s="380"/>
      <c r="J126" s="380"/>
      <c r="K126" s="380"/>
      <c r="L126" s="380"/>
      <c r="M126" s="380"/>
      <c r="N126" s="380"/>
      <c r="O126" s="380"/>
      <c r="P126" s="380"/>
      <c r="Q126" s="380"/>
      <c r="R126" s="380"/>
      <c r="S126" s="380"/>
      <c r="T126" s="380"/>
      <c r="U126" s="380"/>
      <c r="V126" s="380"/>
      <c r="W126" s="380"/>
      <c r="X126" s="380"/>
      <c r="Y126" s="380"/>
      <c r="Z126" s="380"/>
    </row>
    <row r="127" ht="14.25" customHeight="1" spans="1:26" x14ac:dyDescent="0.25">
      <c r="A127" s="380"/>
      <c r="B127" s="380"/>
      <c r="C127" s="380"/>
      <c r="D127" s="380"/>
      <c r="E127" s="380"/>
      <c r="F127" s="380"/>
      <c r="G127" s="380"/>
      <c r="H127" s="380"/>
      <c r="I127" s="380"/>
      <c r="J127" s="380"/>
      <c r="K127" s="380"/>
      <c r="L127" s="380"/>
      <c r="M127" s="380"/>
      <c r="N127" s="380"/>
      <c r="O127" s="380"/>
      <c r="P127" s="380"/>
      <c r="Q127" s="380"/>
      <c r="R127" s="380"/>
      <c r="S127" s="380"/>
      <c r="T127" s="380"/>
      <c r="U127" s="380"/>
      <c r="V127" s="380"/>
      <c r="W127" s="380"/>
      <c r="X127" s="380"/>
      <c r="Y127" s="380"/>
      <c r="Z127" s="380"/>
    </row>
    <row r="128" ht="14.25" customHeight="1" spans="1:26" x14ac:dyDescent="0.25">
      <c r="A128" s="380"/>
      <c r="B128" s="380"/>
      <c r="C128" s="380"/>
      <c r="D128" s="380"/>
      <c r="E128" s="380"/>
      <c r="F128" s="380"/>
      <c r="G128" s="380"/>
      <c r="H128" s="380"/>
      <c r="I128" s="380"/>
      <c r="J128" s="380"/>
      <c r="K128" s="380"/>
      <c r="L128" s="380"/>
      <c r="M128" s="380"/>
      <c r="N128" s="380"/>
      <c r="O128" s="380"/>
      <c r="P128" s="380"/>
      <c r="Q128" s="380"/>
      <c r="R128" s="380"/>
      <c r="S128" s="380"/>
      <c r="T128" s="380"/>
      <c r="U128" s="380"/>
      <c r="V128" s="380"/>
      <c r="W128" s="380"/>
      <c r="X128" s="380"/>
      <c r="Y128" s="380"/>
      <c r="Z128" s="380"/>
    </row>
    <row r="129" ht="14.25" customHeight="1" spans="1:26" x14ac:dyDescent="0.25">
      <c r="A129" s="380"/>
      <c r="B129" s="380"/>
      <c r="C129" s="380"/>
      <c r="D129" s="380"/>
      <c r="E129" s="380"/>
      <c r="F129" s="380"/>
      <c r="G129" s="380"/>
      <c r="H129" s="380"/>
      <c r="I129" s="380"/>
      <c r="J129" s="380"/>
      <c r="K129" s="380"/>
      <c r="L129" s="380"/>
      <c r="M129" s="380"/>
      <c r="N129" s="380"/>
      <c r="O129" s="380"/>
      <c r="P129" s="380"/>
      <c r="Q129" s="380"/>
      <c r="R129" s="380"/>
      <c r="S129" s="380"/>
      <c r="T129" s="380"/>
      <c r="U129" s="380"/>
      <c r="V129" s="380"/>
      <c r="W129" s="380"/>
      <c r="X129" s="380"/>
      <c r="Y129" s="380"/>
      <c r="Z129" s="380"/>
    </row>
    <row r="130" ht="14.25" customHeight="1" spans="1:26" x14ac:dyDescent="0.25">
      <c r="A130" s="380"/>
      <c r="B130" s="380"/>
      <c r="C130" s="380"/>
      <c r="D130" s="380"/>
      <c r="E130" s="380"/>
      <c r="F130" s="380"/>
      <c r="G130" s="380"/>
      <c r="H130" s="380"/>
      <c r="I130" s="380"/>
      <c r="J130" s="380"/>
      <c r="K130" s="380"/>
      <c r="L130" s="380"/>
      <c r="M130" s="380"/>
      <c r="N130" s="380"/>
      <c r="O130" s="380"/>
      <c r="P130" s="380"/>
      <c r="Q130" s="380"/>
      <c r="R130" s="380"/>
      <c r="S130" s="380"/>
      <c r="T130" s="380"/>
      <c r="U130" s="380"/>
      <c r="V130" s="380"/>
      <c r="W130" s="380"/>
      <c r="X130" s="380"/>
      <c r="Y130" s="380"/>
      <c r="Z130" s="380"/>
    </row>
    <row r="131" ht="14.25" customHeight="1" spans="1:26" x14ac:dyDescent="0.25">
      <c r="A131" s="380"/>
      <c r="B131" s="380"/>
      <c r="C131" s="380"/>
      <c r="D131" s="380"/>
      <c r="E131" s="380"/>
      <c r="F131" s="380"/>
      <c r="G131" s="380"/>
      <c r="H131" s="380"/>
      <c r="I131" s="380"/>
      <c r="J131" s="380"/>
      <c r="K131" s="380"/>
      <c r="L131" s="380"/>
      <c r="M131" s="380"/>
      <c r="N131" s="380"/>
      <c r="O131" s="380"/>
      <c r="P131" s="380"/>
      <c r="Q131" s="380"/>
      <c r="R131" s="380"/>
      <c r="S131" s="380"/>
      <c r="T131" s="380"/>
      <c r="U131" s="380"/>
      <c r="V131" s="380"/>
      <c r="W131" s="380"/>
      <c r="X131" s="380"/>
      <c r="Y131" s="380"/>
      <c r="Z131" s="380"/>
    </row>
    <row r="132" ht="14.25" customHeight="1" spans="1:26" x14ac:dyDescent="0.25">
      <c r="A132" s="380"/>
      <c r="B132" s="380"/>
      <c r="C132" s="380"/>
      <c r="D132" s="380"/>
      <c r="E132" s="380"/>
      <c r="F132" s="380"/>
      <c r="G132" s="380"/>
      <c r="H132" s="380"/>
      <c r="I132" s="380"/>
      <c r="J132" s="380"/>
      <c r="K132" s="380"/>
      <c r="L132" s="380"/>
      <c r="M132" s="380"/>
      <c r="N132" s="380"/>
      <c r="O132" s="380"/>
      <c r="P132" s="380"/>
      <c r="Q132" s="380"/>
      <c r="R132" s="380"/>
      <c r="S132" s="380"/>
      <c r="T132" s="380"/>
      <c r="U132" s="380"/>
      <c r="V132" s="380"/>
      <c r="W132" s="380"/>
      <c r="X132" s="380"/>
      <c r="Y132" s="380"/>
      <c r="Z132" s="380"/>
    </row>
    <row r="133" ht="14.25" customHeight="1" spans="1:26" x14ac:dyDescent="0.25">
      <c r="A133" s="380"/>
      <c r="B133" s="380"/>
      <c r="C133" s="380"/>
      <c r="D133" s="380"/>
      <c r="E133" s="380"/>
      <c r="F133" s="380"/>
      <c r="G133" s="380"/>
      <c r="H133" s="380"/>
      <c r="I133" s="380"/>
      <c r="J133" s="380"/>
      <c r="K133" s="380"/>
      <c r="L133" s="380"/>
      <c r="M133" s="380"/>
      <c r="N133" s="380"/>
      <c r="O133" s="380"/>
      <c r="P133" s="380"/>
      <c r="Q133" s="380"/>
      <c r="R133" s="380"/>
      <c r="S133" s="380"/>
      <c r="T133" s="380"/>
      <c r="U133" s="380"/>
      <c r="V133" s="380"/>
      <c r="W133" s="380"/>
      <c r="X133" s="380"/>
      <c r="Y133" s="380"/>
      <c r="Z133" s="380"/>
    </row>
    <row r="134" ht="14.25" customHeight="1" spans="1:26" x14ac:dyDescent="0.25">
      <c r="A134" s="380"/>
      <c r="B134" s="380"/>
      <c r="C134" s="380"/>
      <c r="D134" s="380"/>
      <c r="E134" s="380"/>
      <c r="F134" s="380"/>
      <c r="G134" s="380"/>
      <c r="H134" s="380"/>
      <c r="I134" s="380"/>
      <c r="J134" s="380"/>
      <c r="K134" s="380"/>
      <c r="L134" s="380"/>
      <c r="M134" s="380"/>
      <c r="N134" s="380"/>
      <c r="O134" s="380"/>
      <c r="P134" s="380"/>
      <c r="Q134" s="380"/>
      <c r="R134" s="380"/>
      <c r="S134" s="380"/>
      <c r="T134" s="380"/>
      <c r="U134" s="380"/>
      <c r="V134" s="380"/>
      <c r="W134" s="380"/>
      <c r="X134" s="380"/>
      <c r="Y134" s="380"/>
      <c r="Z134" s="380"/>
    </row>
    <row r="135" ht="14.25" customHeight="1" spans="1:26" x14ac:dyDescent="0.25">
      <c r="A135" s="380"/>
      <c r="B135" s="380"/>
      <c r="C135" s="380"/>
      <c r="D135" s="380"/>
      <c r="E135" s="380"/>
      <c r="F135" s="380"/>
      <c r="G135" s="380"/>
      <c r="H135" s="380"/>
      <c r="I135" s="380"/>
      <c r="J135" s="380"/>
      <c r="K135" s="380"/>
      <c r="L135" s="380"/>
      <c r="M135" s="380"/>
      <c r="N135" s="380"/>
      <c r="O135" s="380"/>
      <c r="P135" s="380"/>
      <c r="Q135" s="380"/>
      <c r="R135" s="380"/>
      <c r="S135" s="380"/>
      <c r="T135" s="380"/>
      <c r="U135" s="380"/>
      <c r="V135" s="380"/>
      <c r="W135" s="380"/>
      <c r="X135" s="380"/>
      <c r="Y135" s="380"/>
      <c r="Z135" s="380"/>
    </row>
    <row r="136" ht="14.25" customHeight="1" spans="1:26" x14ac:dyDescent="0.25">
      <c r="A136" s="380"/>
      <c r="B136" s="380"/>
      <c r="C136" s="380"/>
      <c r="D136" s="380"/>
      <c r="E136" s="380"/>
      <c r="F136" s="380"/>
      <c r="G136" s="380"/>
      <c r="H136" s="380"/>
      <c r="I136" s="380"/>
      <c r="J136" s="380"/>
      <c r="K136" s="380"/>
      <c r="L136" s="380"/>
      <c r="M136" s="380"/>
      <c r="N136" s="380"/>
      <c r="O136" s="380"/>
      <c r="P136" s="380"/>
      <c r="Q136" s="380"/>
      <c r="R136" s="380"/>
      <c r="S136" s="380"/>
      <c r="T136" s="380"/>
      <c r="U136" s="380"/>
      <c r="V136" s="380"/>
      <c r="W136" s="380"/>
      <c r="X136" s="380"/>
      <c r="Y136" s="380"/>
      <c r="Z136" s="380"/>
    </row>
    <row r="137" ht="14.25" customHeight="1" spans="1:26" x14ac:dyDescent="0.25">
      <c r="A137" s="380"/>
      <c r="B137" s="380"/>
      <c r="C137" s="380"/>
      <c r="D137" s="380"/>
      <c r="E137" s="380"/>
      <c r="F137" s="380"/>
      <c r="G137" s="380"/>
      <c r="H137" s="380"/>
      <c r="I137" s="380"/>
      <c r="J137" s="380"/>
      <c r="K137" s="380"/>
      <c r="L137" s="380"/>
      <c r="M137" s="380"/>
      <c r="N137" s="380"/>
      <c r="O137" s="380"/>
      <c r="P137" s="380"/>
      <c r="Q137" s="380"/>
      <c r="R137" s="380"/>
      <c r="S137" s="380"/>
      <c r="T137" s="380"/>
      <c r="U137" s="380"/>
      <c r="V137" s="380"/>
      <c r="W137" s="380"/>
      <c r="X137" s="380"/>
      <c r="Y137" s="380"/>
      <c r="Z137" s="380"/>
    </row>
    <row r="138" ht="14.25" customHeight="1" spans="1:26" x14ac:dyDescent="0.25">
      <c r="A138" s="380"/>
      <c r="B138" s="380"/>
      <c r="C138" s="380"/>
      <c r="D138" s="380"/>
      <c r="E138" s="380"/>
      <c r="F138" s="380"/>
      <c r="G138" s="380"/>
      <c r="H138" s="380"/>
      <c r="I138" s="380"/>
      <c r="J138" s="380"/>
      <c r="K138" s="380"/>
      <c r="L138" s="380"/>
      <c r="M138" s="380"/>
      <c r="N138" s="380"/>
      <c r="O138" s="380"/>
      <c r="P138" s="380"/>
      <c r="Q138" s="380"/>
      <c r="R138" s="380"/>
      <c r="S138" s="380"/>
      <c r="T138" s="380"/>
      <c r="U138" s="380"/>
      <c r="V138" s="380"/>
      <c r="W138" s="380"/>
      <c r="X138" s="380"/>
      <c r="Y138" s="380"/>
      <c r="Z138" s="380"/>
    </row>
    <row r="139" ht="14.25" customHeight="1" spans="1:26" x14ac:dyDescent="0.25">
      <c r="A139" s="380"/>
      <c r="B139" s="380"/>
      <c r="C139" s="380"/>
      <c r="D139" s="380"/>
      <c r="E139" s="380"/>
      <c r="F139" s="380"/>
      <c r="G139" s="380"/>
      <c r="H139" s="380"/>
      <c r="I139" s="380"/>
      <c r="J139" s="380"/>
      <c r="K139" s="380"/>
      <c r="L139" s="380"/>
      <c r="M139" s="380"/>
      <c r="N139" s="380"/>
      <c r="O139" s="380"/>
      <c r="P139" s="380"/>
      <c r="Q139" s="380"/>
      <c r="R139" s="380"/>
      <c r="S139" s="380"/>
      <c r="T139" s="380"/>
      <c r="U139" s="380"/>
      <c r="V139" s="380"/>
      <c r="W139" s="380"/>
      <c r="X139" s="380"/>
      <c r="Y139" s="380"/>
      <c r="Z139" s="380"/>
    </row>
    <row r="140" ht="14.25" customHeight="1" spans="1:26" x14ac:dyDescent="0.25">
      <c r="A140" s="380"/>
      <c r="B140" s="380"/>
      <c r="C140" s="380"/>
      <c r="D140" s="380"/>
      <c r="E140" s="380"/>
      <c r="F140" s="380"/>
      <c r="G140" s="380"/>
      <c r="H140" s="380"/>
      <c r="I140" s="380"/>
      <c r="J140" s="380"/>
      <c r="K140" s="380"/>
      <c r="L140" s="380"/>
      <c r="M140" s="380"/>
      <c r="N140" s="380"/>
      <c r="O140" s="380"/>
      <c r="P140" s="380"/>
      <c r="Q140" s="380"/>
      <c r="R140" s="380"/>
      <c r="S140" s="380"/>
      <c r="T140" s="380"/>
      <c r="U140" s="380"/>
      <c r="V140" s="380"/>
      <c r="W140" s="380"/>
      <c r="X140" s="380"/>
      <c r="Y140" s="380"/>
      <c r="Z140" s="380"/>
    </row>
    <row r="141" ht="14.25" customHeight="1" spans="1:26" x14ac:dyDescent="0.25">
      <c r="A141" s="380"/>
      <c r="B141" s="380"/>
      <c r="C141" s="380"/>
      <c r="D141" s="380"/>
      <c r="E141" s="380"/>
      <c r="F141" s="380"/>
      <c r="G141" s="380"/>
      <c r="H141" s="380"/>
      <c r="I141" s="380"/>
      <c r="J141" s="380"/>
      <c r="K141" s="380"/>
      <c r="L141" s="380"/>
      <c r="M141" s="380"/>
      <c r="N141" s="380"/>
      <c r="O141" s="380"/>
      <c r="P141" s="380"/>
      <c r="Q141" s="380"/>
      <c r="R141" s="380"/>
      <c r="S141" s="380"/>
      <c r="T141" s="380"/>
      <c r="U141" s="380"/>
      <c r="V141" s="380"/>
      <c r="W141" s="380"/>
      <c r="X141" s="380"/>
      <c r="Y141" s="380"/>
      <c r="Z141" s="380"/>
    </row>
    <row r="142" ht="14.25" customHeight="1" spans="1:26" x14ac:dyDescent="0.25">
      <c r="A142" s="380"/>
      <c r="B142" s="380"/>
      <c r="C142" s="380"/>
      <c r="D142" s="380"/>
      <c r="E142" s="380"/>
      <c r="F142" s="380"/>
      <c r="G142" s="380"/>
      <c r="H142" s="380"/>
      <c r="I142" s="380"/>
      <c r="J142" s="380"/>
      <c r="K142" s="380"/>
      <c r="L142" s="380"/>
      <c r="M142" s="380"/>
      <c r="N142" s="380"/>
      <c r="O142" s="380"/>
      <c r="P142" s="380"/>
      <c r="Q142" s="380"/>
      <c r="R142" s="380"/>
      <c r="S142" s="380"/>
      <c r="T142" s="380"/>
      <c r="U142" s="380"/>
      <c r="V142" s="380"/>
      <c r="W142" s="380"/>
      <c r="X142" s="380"/>
      <c r="Y142" s="380"/>
      <c r="Z142" s="380"/>
    </row>
    <row r="143" ht="14.25" customHeight="1" spans="1:26" x14ac:dyDescent="0.25">
      <c r="A143" s="380"/>
      <c r="B143" s="380"/>
      <c r="C143" s="380"/>
      <c r="D143" s="380"/>
      <c r="E143" s="380"/>
      <c r="F143" s="380"/>
      <c r="G143" s="380"/>
      <c r="H143" s="380"/>
      <c r="I143" s="380"/>
      <c r="J143" s="380"/>
      <c r="K143" s="380"/>
      <c r="L143" s="380"/>
      <c r="M143" s="380"/>
      <c r="N143" s="380"/>
      <c r="O143" s="380"/>
      <c r="P143" s="380"/>
      <c r="Q143" s="380"/>
      <c r="R143" s="380"/>
      <c r="S143" s="380"/>
      <c r="T143" s="380"/>
      <c r="U143" s="380"/>
      <c r="V143" s="380"/>
      <c r="W143" s="380"/>
      <c r="X143" s="380"/>
      <c r="Y143" s="380"/>
      <c r="Z143" s="380"/>
    </row>
    <row r="144" ht="14.25" customHeight="1" spans="1:26" x14ac:dyDescent="0.25">
      <c r="A144" s="380"/>
      <c r="B144" s="380"/>
      <c r="C144" s="380"/>
      <c r="D144" s="380"/>
      <c r="E144" s="380"/>
      <c r="F144" s="380"/>
      <c r="G144" s="380"/>
      <c r="H144" s="380"/>
      <c r="I144" s="380"/>
      <c r="J144" s="380"/>
      <c r="K144" s="380"/>
      <c r="L144" s="380"/>
      <c r="M144" s="380"/>
      <c r="N144" s="380"/>
      <c r="O144" s="380"/>
      <c r="P144" s="380"/>
      <c r="Q144" s="380"/>
      <c r="R144" s="380"/>
      <c r="S144" s="380"/>
      <c r="T144" s="380"/>
      <c r="U144" s="380"/>
      <c r="V144" s="380"/>
      <c r="W144" s="380"/>
      <c r="X144" s="380"/>
      <c r="Y144" s="380"/>
      <c r="Z144" s="380"/>
    </row>
    <row r="145" ht="14.25" customHeight="1" spans="1:26" x14ac:dyDescent="0.25">
      <c r="A145" s="380"/>
      <c r="B145" s="380"/>
      <c r="C145" s="380"/>
      <c r="D145" s="380"/>
      <c r="E145" s="380"/>
      <c r="F145" s="380"/>
      <c r="G145" s="380"/>
      <c r="H145" s="380"/>
      <c r="I145" s="380"/>
      <c r="J145" s="380"/>
      <c r="K145" s="380"/>
      <c r="L145" s="380"/>
      <c r="M145" s="380"/>
      <c r="N145" s="380"/>
      <c r="O145" s="380"/>
      <c r="P145" s="380"/>
      <c r="Q145" s="380"/>
      <c r="R145" s="380"/>
      <c r="S145" s="380"/>
      <c r="T145" s="380"/>
      <c r="U145" s="380"/>
      <c r="V145" s="380"/>
      <c r="W145" s="380"/>
      <c r="X145" s="380"/>
      <c r="Y145" s="380"/>
      <c r="Z145" s="380"/>
    </row>
    <row r="146" ht="14.25" customHeight="1" spans="1:26" x14ac:dyDescent="0.25">
      <c r="A146" s="380"/>
      <c r="B146" s="380"/>
      <c r="C146" s="380"/>
      <c r="D146" s="380"/>
      <c r="E146" s="380"/>
      <c r="F146" s="380"/>
      <c r="G146" s="380"/>
      <c r="H146" s="380"/>
      <c r="I146" s="380"/>
      <c r="J146" s="380"/>
      <c r="K146" s="380"/>
      <c r="L146" s="380"/>
      <c r="M146" s="380"/>
      <c r="N146" s="380"/>
      <c r="O146" s="380"/>
      <c r="P146" s="380"/>
      <c r="Q146" s="380"/>
      <c r="R146" s="380"/>
      <c r="S146" s="380"/>
      <c r="T146" s="380"/>
      <c r="U146" s="380"/>
      <c r="V146" s="380"/>
      <c r="W146" s="380"/>
      <c r="X146" s="380"/>
      <c r="Y146" s="380"/>
      <c r="Z146" s="380"/>
    </row>
    <row r="147" ht="14.25" customHeight="1" spans="1:26" x14ac:dyDescent="0.25">
      <c r="A147" s="380"/>
      <c r="B147" s="380"/>
      <c r="C147" s="380"/>
      <c r="D147" s="380"/>
      <c r="E147" s="380"/>
      <c r="F147" s="380"/>
      <c r="G147" s="380"/>
      <c r="H147" s="380"/>
      <c r="I147" s="380"/>
      <c r="J147" s="380"/>
      <c r="K147" s="380"/>
      <c r="L147" s="380"/>
      <c r="M147" s="380"/>
      <c r="N147" s="380"/>
      <c r="O147" s="380"/>
      <c r="P147" s="380"/>
      <c r="Q147" s="380"/>
      <c r="R147" s="380"/>
      <c r="S147" s="380"/>
      <c r="T147" s="380"/>
      <c r="U147" s="380"/>
      <c r="V147" s="380"/>
      <c r="W147" s="380"/>
      <c r="X147" s="380"/>
      <c r="Y147" s="380"/>
      <c r="Z147" s="380"/>
    </row>
    <row r="148" ht="14.25" customHeight="1" spans="1:26" x14ac:dyDescent="0.25">
      <c r="A148" s="380"/>
      <c r="B148" s="380"/>
      <c r="C148" s="380"/>
      <c r="D148" s="380"/>
      <c r="E148" s="380"/>
      <c r="F148" s="380"/>
      <c r="G148" s="380"/>
      <c r="H148" s="380"/>
      <c r="I148" s="380"/>
      <c r="J148" s="380"/>
      <c r="K148" s="380"/>
      <c r="L148" s="380"/>
      <c r="M148" s="380"/>
      <c r="N148" s="380"/>
      <c r="O148" s="380"/>
      <c r="P148" s="380"/>
      <c r="Q148" s="380"/>
      <c r="R148" s="380"/>
      <c r="S148" s="380"/>
      <c r="T148" s="380"/>
      <c r="U148" s="380"/>
      <c r="V148" s="380"/>
      <c r="W148" s="380"/>
      <c r="X148" s="380"/>
      <c r="Y148" s="380"/>
      <c r="Z148" s="380"/>
    </row>
    <row r="149" ht="14.25" customHeight="1" spans="1:26" x14ac:dyDescent="0.25">
      <c r="A149" s="380"/>
      <c r="B149" s="380"/>
      <c r="C149" s="380"/>
      <c r="D149" s="380"/>
      <c r="E149" s="380"/>
      <c r="F149" s="380"/>
      <c r="G149" s="380"/>
      <c r="H149" s="380"/>
      <c r="I149" s="380"/>
      <c r="J149" s="380"/>
      <c r="K149" s="380"/>
      <c r="L149" s="380"/>
      <c r="M149" s="380"/>
      <c r="N149" s="380"/>
      <c r="O149" s="380"/>
      <c r="P149" s="380"/>
      <c r="Q149" s="380"/>
      <c r="R149" s="380"/>
      <c r="S149" s="380"/>
      <c r="T149" s="380"/>
      <c r="U149" s="380"/>
      <c r="V149" s="380"/>
      <c r="W149" s="380"/>
      <c r="X149" s="380"/>
      <c r="Y149" s="380"/>
      <c r="Z149" s="380"/>
    </row>
    <row r="150" ht="14.25" customHeight="1" spans="1:26" x14ac:dyDescent="0.25">
      <c r="A150" s="380"/>
      <c r="B150" s="380"/>
      <c r="C150" s="380"/>
      <c r="D150" s="380"/>
      <c r="E150" s="380"/>
      <c r="F150" s="380"/>
      <c r="G150" s="380"/>
      <c r="H150" s="380"/>
      <c r="I150" s="380"/>
      <c r="J150" s="380"/>
      <c r="K150" s="380"/>
      <c r="L150" s="380"/>
      <c r="M150" s="380"/>
      <c r="N150" s="380"/>
      <c r="O150" s="380"/>
      <c r="P150" s="380"/>
      <c r="Q150" s="380"/>
      <c r="R150" s="380"/>
      <c r="S150" s="380"/>
      <c r="T150" s="380"/>
      <c r="U150" s="380"/>
      <c r="V150" s="380"/>
      <c r="W150" s="380"/>
      <c r="X150" s="380"/>
      <c r="Y150" s="380"/>
      <c r="Z150" s="380"/>
    </row>
    <row r="151" ht="14.25" customHeight="1" spans="1:26" x14ac:dyDescent="0.25">
      <c r="A151" s="380"/>
      <c r="B151" s="380"/>
      <c r="C151" s="380"/>
      <c r="D151" s="380"/>
      <c r="E151" s="380"/>
      <c r="F151" s="380"/>
      <c r="G151" s="380"/>
      <c r="H151" s="380"/>
      <c r="I151" s="380"/>
      <c r="J151" s="380"/>
      <c r="K151" s="380"/>
      <c r="L151" s="380"/>
      <c r="M151" s="380"/>
      <c r="N151" s="380"/>
      <c r="O151" s="380"/>
      <c r="P151" s="380"/>
      <c r="Q151" s="380"/>
      <c r="R151" s="380"/>
      <c r="S151" s="380"/>
      <c r="T151" s="380"/>
      <c r="U151" s="380"/>
      <c r="V151" s="380"/>
      <c r="W151" s="380"/>
      <c r="X151" s="380"/>
      <c r="Y151" s="380"/>
      <c r="Z151" s="380"/>
    </row>
    <row r="152" ht="14.25" customHeight="1" spans="1:26" x14ac:dyDescent="0.25">
      <c r="A152" s="380"/>
      <c r="B152" s="380"/>
      <c r="C152" s="380"/>
      <c r="D152" s="380"/>
      <c r="E152" s="380"/>
      <c r="F152" s="380"/>
      <c r="G152" s="380"/>
      <c r="H152" s="380"/>
      <c r="I152" s="380"/>
      <c r="J152" s="380"/>
      <c r="K152" s="380"/>
      <c r="L152" s="380"/>
      <c r="M152" s="380"/>
      <c r="N152" s="380"/>
      <c r="O152" s="380"/>
      <c r="P152" s="380"/>
      <c r="Q152" s="380"/>
      <c r="R152" s="380"/>
      <c r="S152" s="380"/>
      <c r="T152" s="380"/>
      <c r="U152" s="380"/>
      <c r="V152" s="380"/>
      <c r="W152" s="380"/>
      <c r="X152" s="380"/>
      <c r="Y152" s="380"/>
      <c r="Z152" s="380"/>
    </row>
    <row r="153" ht="14.25" customHeight="1" spans="1:26" x14ac:dyDescent="0.25">
      <c r="A153" s="380"/>
      <c r="B153" s="380"/>
      <c r="C153" s="380"/>
      <c r="D153" s="380"/>
      <c r="E153" s="380"/>
      <c r="F153" s="380"/>
      <c r="G153" s="380"/>
      <c r="H153" s="380"/>
      <c r="I153" s="380"/>
      <c r="J153" s="380"/>
      <c r="K153" s="380"/>
      <c r="L153" s="380"/>
      <c r="M153" s="380"/>
      <c r="N153" s="380"/>
      <c r="O153" s="380"/>
      <c r="P153" s="380"/>
      <c r="Q153" s="380"/>
      <c r="R153" s="380"/>
      <c r="S153" s="380"/>
      <c r="T153" s="380"/>
      <c r="U153" s="380"/>
      <c r="V153" s="380"/>
      <c r="W153" s="380"/>
      <c r="X153" s="380"/>
      <c r="Y153" s="380"/>
      <c r="Z153" s="380"/>
    </row>
    <row r="154" ht="14.25" customHeight="1" spans="1:26" x14ac:dyDescent="0.25">
      <c r="A154" s="380"/>
      <c r="B154" s="380"/>
      <c r="C154" s="380"/>
      <c r="D154" s="380"/>
      <c r="E154" s="380"/>
      <c r="F154" s="380"/>
      <c r="G154" s="380"/>
      <c r="H154" s="380"/>
      <c r="I154" s="380"/>
      <c r="J154" s="380"/>
      <c r="K154" s="380"/>
      <c r="L154" s="380"/>
      <c r="M154" s="380"/>
      <c r="N154" s="380"/>
      <c r="O154" s="380"/>
      <c r="P154" s="380"/>
      <c r="Q154" s="380"/>
      <c r="R154" s="380"/>
      <c r="S154" s="380"/>
      <c r="T154" s="380"/>
      <c r="U154" s="380"/>
      <c r="V154" s="380"/>
      <c r="W154" s="380"/>
      <c r="X154" s="380"/>
      <c r="Y154" s="380"/>
      <c r="Z154" s="380"/>
    </row>
    <row r="155" ht="14.25" customHeight="1" spans="1:26" x14ac:dyDescent="0.25">
      <c r="A155" s="380"/>
      <c r="B155" s="380"/>
      <c r="C155" s="380"/>
      <c r="D155" s="380"/>
      <c r="E155" s="380"/>
      <c r="F155" s="380"/>
      <c r="G155" s="380"/>
      <c r="H155" s="380"/>
      <c r="I155" s="380"/>
      <c r="J155" s="380"/>
      <c r="K155" s="380"/>
      <c r="L155" s="380"/>
      <c r="M155" s="380"/>
      <c r="N155" s="380"/>
      <c r="O155" s="380"/>
      <c r="P155" s="380"/>
      <c r="Q155" s="380"/>
      <c r="R155" s="380"/>
      <c r="S155" s="380"/>
      <c r="T155" s="380"/>
      <c r="U155" s="380"/>
      <c r="V155" s="380"/>
      <c r="W155" s="380"/>
      <c r="X155" s="380"/>
      <c r="Y155" s="380"/>
      <c r="Z155" s="380"/>
    </row>
    <row r="156" ht="14.25" customHeight="1" spans="1:26" x14ac:dyDescent="0.25">
      <c r="A156" s="380"/>
      <c r="B156" s="380"/>
      <c r="C156" s="380"/>
      <c r="D156" s="380"/>
      <c r="E156" s="380"/>
      <c r="F156" s="380"/>
      <c r="G156" s="380"/>
      <c r="H156" s="380"/>
      <c r="I156" s="380"/>
      <c r="J156" s="380"/>
      <c r="K156" s="380"/>
      <c r="L156" s="380"/>
      <c r="M156" s="380"/>
      <c r="N156" s="380"/>
      <c r="O156" s="380"/>
      <c r="P156" s="380"/>
      <c r="Q156" s="380"/>
      <c r="R156" s="380"/>
      <c r="S156" s="380"/>
      <c r="T156" s="380"/>
      <c r="U156" s="380"/>
      <c r="V156" s="380"/>
      <c r="W156" s="380"/>
      <c r="X156" s="380"/>
      <c r="Y156" s="380"/>
      <c r="Z156" s="380"/>
    </row>
    <row r="157" ht="14.25" customHeight="1" spans="1:26" x14ac:dyDescent="0.25">
      <c r="A157" s="380"/>
      <c r="B157" s="380"/>
      <c r="C157" s="380"/>
      <c r="D157" s="380"/>
      <c r="E157" s="380"/>
      <c r="F157" s="380"/>
      <c r="G157" s="380"/>
      <c r="H157" s="380"/>
      <c r="I157" s="380"/>
      <c r="J157" s="380"/>
      <c r="K157" s="380"/>
      <c r="L157" s="380"/>
      <c r="M157" s="380"/>
      <c r="N157" s="380"/>
      <c r="O157" s="380"/>
      <c r="P157" s="380"/>
      <c r="Q157" s="380"/>
      <c r="R157" s="380"/>
      <c r="S157" s="380"/>
      <c r="T157" s="380"/>
      <c r="U157" s="380"/>
      <c r="V157" s="380"/>
      <c r="W157" s="380"/>
      <c r="X157" s="380"/>
      <c r="Y157" s="380"/>
      <c r="Z157" s="380"/>
    </row>
    <row r="158" ht="14.25" customHeight="1" spans="1:26" x14ac:dyDescent="0.25">
      <c r="A158" s="380"/>
      <c r="B158" s="380"/>
      <c r="C158" s="380"/>
      <c r="D158" s="380"/>
      <c r="E158" s="380"/>
      <c r="F158" s="380"/>
      <c r="G158" s="380"/>
      <c r="H158" s="380"/>
      <c r="I158" s="380"/>
      <c r="J158" s="380"/>
      <c r="K158" s="380"/>
      <c r="L158" s="380"/>
      <c r="M158" s="380"/>
      <c r="N158" s="380"/>
      <c r="O158" s="380"/>
      <c r="P158" s="380"/>
      <c r="Q158" s="380"/>
      <c r="R158" s="380"/>
      <c r="S158" s="380"/>
      <c r="T158" s="380"/>
      <c r="U158" s="380"/>
      <c r="V158" s="380"/>
      <c r="W158" s="380"/>
      <c r="X158" s="380"/>
      <c r="Y158" s="380"/>
      <c r="Z158" s="380"/>
    </row>
    <row r="159" ht="14.25" customHeight="1" spans="1:26" x14ac:dyDescent="0.25">
      <c r="A159" s="380"/>
      <c r="B159" s="380"/>
      <c r="C159" s="380"/>
      <c r="D159" s="380"/>
      <c r="E159" s="380"/>
      <c r="F159" s="380"/>
      <c r="G159" s="380"/>
      <c r="H159" s="380"/>
      <c r="I159" s="380"/>
      <c r="J159" s="380"/>
      <c r="K159" s="380"/>
      <c r="L159" s="380"/>
      <c r="M159" s="380"/>
      <c r="N159" s="380"/>
      <c r="O159" s="380"/>
      <c r="P159" s="380"/>
      <c r="Q159" s="380"/>
      <c r="R159" s="380"/>
      <c r="S159" s="380"/>
      <c r="T159" s="380"/>
      <c r="U159" s="380"/>
      <c r="V159" s="380"/>
      <c r="W159" s="380"/>
      <c r="X159" s="380"/>
      <c r="Y159" s="380"/>
      <c r="Z159" s="380"/>
    </row>
    <row r="160" ht="14.25" customHeight="1" spans="1:26" x14ac:dyDescent="0.25">
      <c r="A160" s="380"/>
      <c r="B160" s="380"/>
      <c r="C160" s="380"/>
      <c r="D160" s="380"/>
      <c r="E160" s="380"/>
      <c r="F160" s="380"/>
      <c r="G160" s="380"/>
      <c r="H160" s="380"/>
      <c r="I160" s="380"/>
      <c r="J160" s="380"/>
      <c r="K160" s="380"/>
      <c r="L160" s="380"/>
      <c r="M160" s="380"/>
      <c r="N160" s="380"/>
      <c r="O160" s="380"/>
      <c r="P160" s="380"/>
      <c r="Q160" s="380"/>
      <c r="R160" s="380"/>
      <c r="S160" s="380"/>
      <c r="T160" s="380"/>
      <c r="U160" s="380"/>
      <c r="V160" s="380"/>
      <c r="W160" s="380"/>
      <c r="X160" s="380"/>
      <c r="Y160" s="380"/>
      <c r="Z160" s="380"/>
    </row>
    <row r="161" ht="14.25" customHeight="1" spans="1:26" x14ac:dyDescent="0.25">
      <c r="A161" s="380"/>
      <c r="B161" s="380"/>
      <c r="C161" s="380"/>
      <c r="D161" s="380"/>
      <c r="E161" s="380"/>
      <c r="F161" s="380"/>
      <c r="G161" s="380"/>
      <c r="H161" s="380"/>
      <c r="I161" s="380"/>
      <c r="J161" s="380"/>
      <c r="K161" s="380"/>
      <c r="L161" s="380"/>
      <c r="M161" s="380"/>
      <c r="N161" s="380"/>
      <c r="O161" s="380"/>
      <c r="P161" s="380"/>
      <c r="Q161" s="380"/>
      <c r="R161" s="380"/>
      <c r="S161" s="380"/>
      <c r="T161" s="380"/>
      <c r="U161" s="380"/>
      <c r="V161" s="380"/>
      <c r="W161" s="380"/>
      <c r="X161" s="380"/>
      <c r="Y161" s="380"/>
      <c r="Z161" s="380"/>
    </row>
    <row r="162" ht="14.25" customHeight="1" spans="1:26" x14ac:dyDescent="0.25">
      <c r="A162" s="380"/>
      <c r="B162" s="380"/>
      <c r="C162" s="380"/>
      <c r="D162" s="380"/>
      <c r="E162" s="380"/>
      <c r="F162" s="380"/>
      <c r="G162" s="380"/>
      <c r="H162" s="380"/>
      <c r="I162" s="380"/>
      <c r="J162" s="380"/>
      <c r="K162" s="380"/>
      <c r="L162" s="380"/>
      <c r="M162" s="380"/>
      <c r="N162" s="380"/>
      <c r="O162" s="380"/>
      <c r="P162" s="380"/>
      <c r="Q162" s="380"/>
      <c r="R162" s="380"/>
      <c r="S162" s="380"/>
      <c r="T162" s="380"/>
      <c r="U162" s="380"/>
      <c r="V162" s="380"/>
      <c r="W162" s="380"/>
      <c r="X162" s="380"/>
      <c r="Y162" s="380"/>
      <c r="Z162" s="380"/>
    </row>
    <row r="163" ht="14.25" customHeight="1" spans="1:26" x14ac:dyDescent="0.25">
      <c r="A163" s="380"/>
      <c r="B163" s="380"/>
      <c r="C163" s="380"/>
      <c r="D163" s="380"/>
      <c r="E163" s="380"/>
      <c r="F163" s="380"/>
      <c r="G163" s="380"/>
      <c r="H163" s="380"/>
      <c r="I163" s="380"/>
      <c r="J163" s="380"/>
      <c r="K163" s="380"/>
      <c r="L163" s="380"/>
      <c r="M163" s="380"/>
      <c r="N163" s="380"/>
      <c r="O163" s="380"/>
      <c r="P163" s="380"/>
      <c r="Q163" s="380"/>
      <c r="R163" s="380"/>
      <c r="S163" s="380"/>
      <c r="T163" s="380"/>
      <c r="U163" s="380"/>
      <c r="V163" s="380"/>
      <c r="W163" s="380"/>
      <c r="X163" s="380"/>
      <c r="Y163" s="380"/>
      <c r="Z163" s="380"/>
    </row>
    <row r="164" ht="14.25" customHeight="1" spans="1:26" x14ac:dyDescent="0.25">
      <c r="A164" s="380"/>
      <c r="B164" s="380"/>
      <c r="C164" s="380"/>
      <c r="D164" s="380"/>
      <c r="E164" s="380"/>
      <c r="F164" s="380"/>
      <c r="G164" s="380"/>
      <c r="H164" s="380"/>
      <c r="I164" s="380"/>
      <c r="J164" s="380"/>
      <c r="K164" s="380"/>
      <c r="L164" s="380"/>
      <c r="M164" s="380"/>
      <c r="N164" s="380"/>
      <c r="O164" s="380"/>
      <c r="P164" s="380"/>
      <c r="Q164" s="380"/>
      <c r="R164" s="380"/>
      <c r="S164" s="380"/>
      <c r="T164" s="380"/>
      <c r="U164" s="380"/>
      <c r="V164" s="380"/>
      <c r="W164" s="380"/>
      <c r="X164" s="380"/>
      <c r="Y164" s="380"/>
      <c r="Z164" s="380"/>
    </row>
    <row r="165" ht="14.25" customHeight="1" spans="1:26" x14ac:dyDescent="0.25">
      <c r="A165" s="380"/>
      <c r="B165" s="380"/>
      <c r="C165" s="380"/>
      <c r="D165" s="380"/>
      <c r="E165" s="380"/>
      <c r="F165" s="380"/>
      <c r="G165" s="380"/>
      <c r="H165" s="380"/>
      <c r="I165" s="380"/>
      <c r="J165" s="380"/>
      <c r="K165" s="380"/>
      <c r="L165" s="380"/>
      <c r="M165" s="380"/>
      <c r="N165" s="380"/>
      <c r="O165" s="380"/>
      <c r="P165" s="380"/>
      <c r="Q165" s="380"/>
      <c r="R165" s="380"/>
      <c r="S165" s="380"/>
      <c r="T165" s="380"/>
      <c r="U165" s="380"/>
      <c r="V165" s="380"/>
      <c r="W165" s="380"/>
      <c r="X165" s="380"/>
      <c r="Y165" s="380"/>
      <c r="Z165" s="380"/>
    </row>
    <row r="166" ht="14.25" customHeight="1" spans="1:26" x14ac:dyDescent="0.25">
      <c r="A166" s="380"/>
      <c r="B166" s="380"/>
      <c r="C166" s="380"/>
      <c r="D166" s="380"/>
      <c r="E166" s="380"/>
      <c r="F166" s="380"/>
      <c r="G166" s="380"/>
      <c r="H166" s="380"/>
      <c r="I166" s="380"/>
      <c r="J166" s="380"/>
      <c r="K166" s="380"/>
      <c r="L166" s="380"/>
      <c r="M166" s="380"/>
      <c r="N166" s="380"/>
      <c r="O166" s="380"/>
      <c r="P166" s="380"/>
      <c r="Q166" s="380"/>
      <c r="R166" s="380"/>
      <c r="S166" s="380"/>
      <c r="T166" s="380"/>
      <c r="U166" s="380"/>
      <c r="V166" s="380"/>
      <c r="W166" s="380"/>
      <c r="X166" s="380"/>
      <c r="Y166" s="380"/>
      <c r="Z166" s="380"/>
    </row>
    <row r="167" ht="14.25" customHeight="1" spans="1:26" x14ac:dyDescent="0.25">
      <c r="A167" s="380"/>
      <c r="B167" s="380"/>
      <c r="C167" s="380"/>
      <c r="D167" s="380"/>
      <c r="E167" s="380"/>
      <c r="F167" s="380"/>
      <c r="G167" s="380"/>
      <c r="H167" s="380"/>
      <c r="I167" s="380"/>
      <c r="J167" s="380"/>
      <c r="K167" s="380"/>
      <c r="L167" s="380"/>
      <c r="M167" s="380"/>
      <c r="N167" s="380"/>
      <c r="O167" s="380"/>
      <c r="P167" s="380"/>
      <c r="Q167" s="380"/>
      <c r="R167" s="380"/>
      <c r="S167" s="380"/>
      <c r="T167" s="380"/>
      <c r="U167" s="380"/>
      <c r="V167" s="380"/>
      <c r="W167" s="380"/>
      <c r="X167" s="380"/>
      <c r="Y167" s="380"/>
      <c r="Z167" s="380"/>
    </row>
    <row r="168" ht="14.25" customHeight="1" spans="1:26" x14ac:dyDescent="0.25">
      <c r="A168" s="380"/>
      <c r="B168" s="380"/>
      <c r="C168" s="380"/>
      <c r="D168" s="380"/>
      <c r="E168" s="380"/>
      <c r="F168" s="380"/>
      <c r="G168" s="380"/>
      <c r="H168" s="380"/>
      <c r="I168" s="380"/>
      <c r="J168" s="380"/>
      <c r="K168" s="380"/>
      <c r="L168" s="380"/>
      <c r="M168" s="380"/>
      <c r="N168" s="380"/>
      <c r="O168" s="380"/>
      <c r="P168" s="380"/>
      <c r="Q168" s="380"/>
      <c r="R168" s="380"/>
      <c r="S168" s="380"/>
      <c r="T168" s="380"/>
      <c r="U168" s="380"/>
      <c r="V168" s="380"/>
      <c r="W168" s="380"/>
      <c r="X168" s="380"/>
      <c r="Y168" s="380"/>
      <c r="Z168" s="380"/>
    </row>
    <row r="169" ht="14.25" customHeight="1" spans="1:26" x14ac:dyDescent="0.25">
      <c r="A169" s="380"/>
      <c r="B169" s="380"/>
      <c r="C169" s="380"/>
      <c r="D169" s="380"/>
      <c r="E169" s="380"/>
      <c r="F169" s="380"/>
      <c r="G169" s="380"/>
      <c r="H169" s="380"/>
      <c r="I169" s="380"/>
      <c r="J169" s="380"/>
      <c r="K169" s="380"/>
      <c r="L169" s="380"/>
      <c r="M169" s="380"/>
      <c r="N169" s="380"/>
      <c r="O169" s="380"/>
      <c r="P169" s="380"/>
      <c r="Q169" s="380"/>
      <c r="R169" s="380"/>
      <c r="S169" s="380"/>
      <c r="T169" s="380"/>
      <c r="U169" s="380"/>
      <c r="V169" s="380"/>
      <c r="W169" s="380"/>
      <c r="X169" s="380"/>
      <c r="Y169" s="380"/>
      <c r="Z169" s="380"/>
    </row>
    <row r="170" ht="14.25" customHeight="1" spans="1:26" x14ac:dyDescent="0.25">
      <c r="A170" s="380"/>
      <c r="B170" s="380"/>
      <c r="C170" s="380"/>
      <c r="D170" s="380"/>
      <c r="E170" s="380"/>
      <c r="F170" s="380"/>
      <c r="G170" s="380"/>
      <c r="H170" s="380"/>
      <c r="I170" s="380"/>
      <c r="J170" s="380"/>
      <c r="K170" s="380"/>
      <c r="L170" s="380"/>
      <c r="M170" s="380"/>
      <c r="N170" s="380"/>
      <c r="O170" s="380"/>
      <c r="P170" s="380"/>
      <c r="Q170" s="380"/>
      <c r="R170" s="380"/>
      <c r="S170" s="380"/>
      <c r="T170" s="380"/>
      <c r="U170" s="380"/>
      <c r="V170" s="380"/>
      <c r="W170" s="380"/>
      <c r="X170" s="380"/>
      <c r="Y170" s="380"/>
      <c r="Z170" s="380"/>
    </row>
    <row r="171" ht="14.25" customHeight="1" spans="1:26" x14ac:dyDescent="0.25">
      <c r="A171" s="380"/>
      <c r="B171" s="380"/>
      <c r="C171" s="380"/>
      <c r="D171" s="380"/>
      <c r="E171" s="380"/>
      <c r="F171" s="380"/>
      <c r="G171" s="380"/>
      <c r="H171" s="380"/>
      <c r="I171" s="380"/>
      <c r="J171" s="380"/>
      <c r="K171" s="380"/>
      <c r="L171" s="380"/>
      <c r="M171" s="380"/>
      <c r="N171" s="380"/>
      <c r="O171" s="380"/>
      <c r="P171" s="380"/>
      <c r="Q171" s="380"/>
      <c r="R171" s="380"/>
      <c r="S171" s="380"/>
      <c r="T171" s="380"/>
      <c r="U171" s="380"/>
      <c r="V171" s="380"/>
      <c r="W171" s="380"/>
      <c r="X171" s="380"/>
      <c r="Y171" s="380"/>
      <c r="Z171" s="380"/>
    </row>
    <row r="172" ht="14.25" customHeight="1" spans="1:26" x14ac:dyDescent="0.25">
      <c r="A172" s="380"/>
      <c r="B172" s="380"/>
      <c r="C172" s="380"/>
      <c r="D172" s="380"/>
      <c r="E172" s="380"/>
      <c r="F172" s="380"/>
      <c r="G172" s="380"/>
      <c r="H172" s="380"/>
      <c r="I172" s="380"/>
      <c r="J172" s="380"/>
      <c r="K172" s="380"/>
      <c r="L172" s="380"/>
      <c r="M172" s="380"/>
      <c r="N172" s="380"/>
      <c r="O172" s="380"/>
      <c r="P172" s="380"/>
      <c r="Q172" s="380"/>
      <c r="R172" s="380"/>
      <c r="S172" s="380"/>
      <c r="T172" s="380"/>
      <c r="U172" s="380"/>
      <c r="V172" s="380"/>
      <c r="W172" s="380"/>
      <c r="X172" s="380"/>
      <c r="Y172" s="380"/>
      <c r="Z172" s="380"/>
    </row>
    <row r="173" ht="14.25" customHeight="1" spans="1:26" x14ac:dyDescent="0.25">
      <c r="A173" s="380"/>
      <c r="B173" s="380"/>
      <c r="C173" s="380"/>
      <c r="D173" s="380"/>
      <c r="E173" s="380"/>
      <c r="F173" s="380"/>
      <c r="G173" s="380"/>
      <c r="H173" s="380"/>
      <c r="I173" s="380"/>
      <c r="J173" s="380"/>
      <c r="K173" s="380"/>
      <c r="L173" s="380"/>
      <c r="M173" s="380"/>
      <c r="N173" s="380"/>
      <c r="O173" s="380"/>
      <c r="P173" s="380"/>
      <c r="Q173" s="380"/>
      <c r="R173" s="380"/>
      <c r="S173" s="380"/>
      <c r="T173" s="380"/>
      <c r="U173" s="380"/>
      <c r="V173" s="380"/>
      <c r="W173" s="380"/>
      <c r="X173" s="380"/>
      <c r="Y173" s="380"/>
      <c r="Z173" s="380"/>
    </row>
    <row r="174" ht="14.25" customHeight="1" spans="1:26" x14ac:dyDescent="0.25">
      <c r="A174" s="380"/>
      <c r="B174" s="380"/>
      <c r="C174" s="380"/>
      <c r="D174" s="380"/>
      <c r="E174" s="380"/>
      <c r="F174" s="380"/>
      <c r="G174" s="380"/>
      <c r="H174" s="380"/>
      <c r="I174" s="380"/>
      <c r="J174" s="380"/>
      <c r="K174" s="380"/>
      <c r="L174" s="380"/>
      <c r="M174" s="380"/>
      <c r="N174" s="380"/>
      <c r="O174" s="380"/>
      <c r="P174" s="380"/>
      <c r="Q174" s="380"/>
      <c r="R174" s="380"/>
      <c r="S174" s="380"/>
      <c r="T174" s="380"/>
      <c r="U174" s="380"/>
      <c r="V174" s="380"/>
      <c r="W174" s="380"/>
      <c r="X174" s="380"/>
      <c r="Y174" s="380"/>
      <c r="Z174" s="380"/>
    </row>
    <row r="175" ht="14.25" customHeight="1" spans="1:26" x14ac:dyDescent="0.25">
      <c r="A175" s="380"/>
      <c r="B175" s="380"/>
      <c r="C175" s="380"/>
      <c r="D175" s="380"/>
      <c r="E175" s="380"/>
      <c r="F175" s="380"/>
      <c r="G175" s="380"/>
      <c r="H175" s="380"/>
      <c r="I175" s="380"/>
      <c r="J175" s="380"/>
      <c r="K175" s="380"/>
      <c r="L175" s="380"/>
      <c r="M175" s="380"/>
      <c r="N175" s="380"/>
      <c r="O175" s="380"/>
      <c r="P175" s="380"/>
      <c r="Q175" s="380"/>
      <c r="R175" s="380"/>
      <c r="S175" s="380"/>
      <c r="T175" s="380"/>
      <c r="U175" s="380"/>
      <c r="V175" s="380"/>
      <c r="W175" s="380"/>
      <c r="X175" s="380"/>
      <c r="Y175" s="380"/>
      <c r="Z175" s="380"/>
    </row>
    <row r="176" ht="14.25" customHeight="1" spans="1:26" x14ac:dyDescent="0.25">
      <c r="A176" s="380"/>
      <c r="B176" s="380"/>
      <c r="C176" s="380"/>
      <c r="D176" s="380"/>
      <c r="E176" s="380"/>
      <c r="F176" s="380"/>
      <c r="G176" s="380"/>
      <c r="H176" s="380"/>
      <c r="I176" s="380"/>
      <c r="J176" s="380"/>
      <c r="K176" s="380"/>
      <c r="L176" s="380"/>
      <c r="M176" s="380"/>
      <c r="N176" s="380"/>
      <c r="O176" s="380"/>
      <c r="P176" s="380"/>
      <c r="Q176" s="380"/>
      <c r="R176" s="380"/>
      <c r="S176" s="380"/>
      <c r="T176" s="380"/>
      <c r="U176" s="380"/>
      <c r="V176" s="380"/>
      <c r="W176" s="380"/>
      <c r="X176" s="380"/>
      <c r="Y176" s="380"/>
      <c r="Z176" s="380"/>
    </row>
    <row r="177" ht="14.25" customHeight="1" spans="1:26" x14ac:dyDescent="0.25">
      <c r="A177" s="380"/>
      <c r="B177" s="380"/>
      <c r="C177" s="380"/>
      <c r="D177" s="380"/>
      <c r="E177" s="380"/>
      <c r="F177" s="380"/>
      <c r="G177" s="380"/>
      <c r="H177" s="380"/>
      <c r="I177" s="380"/>
      <c r="J177" s="380"/>
      <c r="K177" s="380"/>
      <c r="L177" s="380"/>
      <c r="M177" s="380"/>
      <c r="N177" s="380"/>
      <c r="O177" s="380"/>
      <c r="P177" s="380"/>
      <c r="Q177" s="380"/>
      <c r="R177" s="380"/>
      <c r="S177" s="380"/>
      <c r="T177" s="380"/>
      <c r="U177" s="380"/>
      <c r="V177" s="380"/>
      <c r="W177" s="380"/>
      <c r="X177" s="380"/>
      <c r="Y177" s="380"/>
      <c r="Z177" s="380"/>
    </row>
    <row r="178" ht="14.25" customHeight="1" spans="1:26" x14ac:dyDescent="0.25">
      <c r="A178" s="380"/>
      <c r="B178" s="380"/>
      <c r="C178" s="380"/>
      <c r="D178" s="380"/>
      <c r="E178" s="380"/>
      <c r="F178" s="380"/>
      <c r="G178" s="380"/>
      <c r="H178" s="380"/>
      <c r="I178" s="380"/>
      <c r="J178" s="380"/>
      <c r="K178" s="380"/>
      <c r="L178" s="380"/>
      <c r="M178" s="380"/>
      <c r="N178" s="380"/>
      <c r="O178" s="380"/>
      <c r="P178" s="380"/>
      <c r="Q178" s="380"/>
      <c r="R178" s="380"/>
      <c r="S178" s="380"/>
      <c r="T178" s="380"/>
      <c r="U178" s="380"/>
      <c r="V178" s="380"/>
      <c r="W178" s="380"/>
      <c r="X178" s="380"/>
      <c r="Y178" s="380"/>
      <c r="Z178" s="380"/>
    </row>
    <row r="179" ht="14.25" customHeight="1" spans="1:26" x14ac:dyDescent="0.25">
      <c r="A179" s="380"/>
      <c r="B179" s="380"/>
      <c r="C179" s="380"/>
      <c r="D179" s="380"/>
      <c r="E179" s="380"/>
      <c r="F179" s="380"/>
      <c r="G179" s="380"/>
      <c r="H179" s="380"/>
      <c r="I179" s="380"/>
      <c r="J179" s="380"/>
      <c r="K179" s="380"/>
      <c r="L179" s="380"/>
      <c r="M179" s="380"/>
      <c r="N179" s="380"/>
      <c r="O179" s="380"/>
      <c r="P179" s="380"/>
      <c r="Q179" s="380"/>
      <c r="R179" s="380"/>
      <c r="S179" s="380"/>
      <c r="T179" s="380"/>
      <c r="U179" s="380"/>
      <c r="V179" s="380"/>
      <c r="W179" s="380"/>
      <c r="X179" s="380"/>
      <c r="Y179" s="380"/>
      <c r="Z179" s="380"/>
    </row>
    <row r="180" ht="14.25" customHeight="1" spans="1:26" x14ac:dyDescent="0.25">
      <c r="A180" s="380"/>
      <c r="B180" s="380"/>
      <c r="C180" s="380"/>
      <c r="D180" s="380"/>
      <c r="E180" s="380"/>
      <c r="F180" s="380"/>
      <c r="G180" s="380"/>
      <c r="H180" s="380"/>
      <c r="I180" s="380"/>
      <c r="J180" s="380"/>
      <c r="K180" s="380"/>
      <c r="L180" s="380"/>
      <c r="M180" s="380"/>
      <c r="N180" s="380"/>
      <c r="O180" s="380"/>
      <c r="P180" s="380"/>
      <c r="Q180" s="380"/>
      <c r="R180" s="380"/>
      <c r="S180" s="380"/>
      <c r="T180" s="380"/>
      <c r="U180" s="380"/>
      <c r="V180" s="380"/>
      <c r="W180" s="380"/>
      <c r="X180" s="380"/>
      <c r="Y180" s="380"/>
      <c r="Z180" s="380"/>
    </row>
    <row r="181" ht="14.25" customHeight="1" spans="1:26" x14ac:dyDescent="0.25">
      <c r="A181" s="380"/>
      <c r="B181" s="380"/>
      <c r="C181" s="380"/>
      <c r="D181" s="380"/>
      <c r="E181" s="380"/>
      <c r="F181" s="380"/>
      <c r="G181" s="380"/>
      <c r="H181" s="380"/>
      <c r="I181" s="380"/>
      <c r="J181" s="380"/>
      <c r="K181" s="380"/>
      <c r="L181" s="380"/>
      <c r="M181" s="380"/>
      <c r="N181" s="380"/>
      <c r="O181" s="380"/>
      <c r="P181" s="380"/>
      <c r="Q181" s="380"/>
      <c r="R181" s="380"/>
      <c r="S181" s="380"/>
      <c r="T181" s="380"/>
      <c r="U181" s="380"/>
      <c r="V181" s="380"/>
      <c r="W181" s="380"/>
      <c r="X181" s="380"/>
      <c r="Y181" s="380"/>
      <c r="Z181" s="380"/>
    </row>
    <row r="182" ht="14.25" customHeight="1" spans="1:26" x14ac:dyDescent="0.25">
      <c r="A182" s="380"/>
      <c r="B182" s="380"/>
      <c r="C182" s="380"/>
      <c r="D182" s="380"/>
      <c r="E182" s="380"/>
      <c r="F182" s="380"/>
      <c r="G182" s="380"/>
      <c r="H182" s="380"/>
      <c r="I182" s="380"/>
      <c r="J182" s="380"/>
      <c r="K182" s="380"/>
      <c r="L182" s="380"/>
      <c r="M182" s="380"/>
      <c r="N182" s="380"/>
      <c r="O182" s="380"/>
      <c r="P182" s="380"/>
      <c r="Q182" s="380"/>
      <c r="R182" s="380"/>
      <c r="S182" s="380"/>
      <c r="T182" s="380"/>
      <c r="U182" s="380"/>
      <c r="V182" s="380"/>
      <c r="W182" s="380"/>
      <c r="X182" s="380"/>
      <c r="Y182" s="380"/>
      <c r="Z182" s="380"/>
    </row>
    <row r="183" ht="14.25" customHeight="1" spans="1:26" x14ac:dyDescent="0.25">
      <c r="A183" s="380"/>
      <c r="B183" s="380"/>
      <c r="C183" s="380"/>
      <c r="D183" s="380"/>
      <c r="E183" s="380"/>
      <c r="F183" s="380"/>
      <c r="G183" s="380"/>
      <c r="H183" s="380"/>
      <c r="I183" s="380"/>
      <c r="J183" s="380"/>
      <c r="K183" s="380"/>
      <c r="L183" s="380"/>
      <c r="M183" s="380"/>
      <c r="N183" s="380"/>
      <c r="O183" s="380"/>
      <c r="P183" s="380"/>
      <c r="Q183" s="380"/>
      <c r="R183" s="380"/>
      <c r="S183" s="380"/>
      <c r="T183" s="380"/>
      <c r="U183" s="380"/>
      <c r="V183" s="380"/>
      <c r="W183" s="380"/>
      <c r="X183" s="380"/>
      <c r="Y183" s="380"/>
      <c r="Z183" s="380"/>
    </row>
    <row r="184" ht="14.25" customHeight="1" spans="1:26" x14ac:dyDescent="0.25">
      <c r="A184" s="380"/>
      <c r="B184" s="380"/>
      <c r="C184" s="380"/>
      <c r="D184" s="380"/>
      <c r="E184" s="380"/>
      <c r="F184" s="380"/>
      <c r="G184" s="380"/>
      <c r="H184" s="380"/>
      <c r="I184" s="380"/>
      <c r="J184" s="380"/>
      <c r="K184" s="380"/>
      <c r="L184" s="380"/>
      <c r="M184" s="380"/>
      <c r="N184" s="380"/>
      <c r="O184" s="380"/>
      <c r="P184" s="380"/>
      <c r="Q184" s="380"/>
      <c r="R184" s="380"/>
      <c r="S184" s="380"/>
      <c r="T184" s="380"/>
      <c r="U184" s="380"/>
      <c r="V184" s="380"/>
      <c r="W184" s="380"/>
      <c r="X184" s="380"/>
      <c r="Y184" s="380"/>
      <c r="Z184" s="380"/>
    </row>
    <row r="185" ht="14.25" customHeight="1" spans="1:26" x14ac:dyDescent="0.25">
      <c r="A185" s="380"/>
      <c r="B185" s="380"/>
      <c r="C185" s="380"/>
      <c r="D185" s="380"/>
      <c r="E185" s="380"/>
      <c r="F185" s="380"/>
      <c r="G185" s="380"/>
      <c r="H185" s="380"/>
      <c r="I185" s="380"/>
      <c r="J185" s="380"/>
      <c r="K185" s="380"/>
      <c r="L185" s="380"/>
      <c r="M185" s="380"/>
      <c r="N185" s="380"/>
      <c r="O185" s="380"/>
      <c r="P185" s="380"/>
      <c r="Q185" s="380"/>
      <c r="R185" s="380"/>
      <c r="S185" s="380"/>
      <c r="T185" s="380"/>
      <c r="U185" s="380"/>
      <c r="V185" s="380"/>
      <c r="W185" s="380"/>
      <c r="X185" s="380"/>
      <c r="Y185" s="380"/>
      <c r="Z185" s="380"/>
    </row>
    <row r="186" ht="14.25" customHeight="1" spans="1:26" x14ac:dyDescent="0.25">
      <c r="A186" s="380"/>
      <c r="B186" s="380"/>
      <c r="C186" s="380"/>
      <c r="D186" s="380"/>
      <c r="E186" s="380"/>
      <c r="F186" s="380"/>
      <c r="G186" s="380"/>
      <c r="H186" s="380"/>
      <c r="I186" s="380"/>
      <c r="J186" s="380"/>
      <c r="K186" s="380"/>
      <c r="L186" s="380"/>
      <c r="M186" s="380"/>
      <c r="N186" s="380"/>
      <c r="O186" s="380"/>
      <c r="P186" s="380"/>
      <c r="Q186" s="380"/>
      <c r="R186" s="380"/>
      <c r="S186" s="380"/>
      <c r="T186" s="380"/>
      <c r="U186" s="380"/>
      <c r="V186" s="380"/>
      <c r="W186" s="380"/>
      <c r="X186" s="380"/>
      <c r="Y186" s="380"/>
      <c r="Z186" s="380"/>
    </row>
    <row r="187" ht="14.25" customHeight="1" spans="1:26" x14ac:dyDescent="0.25">
      <c r="A187" s="380"/>
      <c r="B187" s="380"/>
      <c r="C187" s="380"/>
      <c r="D187" s="380"/>
      <c r="E187" s="380"/>
      <c r="F187" s="380"/>
      <c r="G187" s="380"/>
      <c r="H187" s="380"/>
      <c r="I187" s="380"/>
      <c r="J187" s="380"/>
      <c r="K187" s="380"/>
      <c r="L187" s="380"/>
      <c r="M187" s="380"/>
      <c r="N187" s="380"/>
      <c r="O187" s="380"/>
      <c r="P187" s="380"/>
      <c r="Q187" s="380"/>
      <c r="R187" s="380"/>
      <c r="S187" s="380"/>
      <c r="T187" s="380"/>
      <c r="U187" s="380"/>
      <c r="V187" s="380"/>
      <c r="W187" s="380"/>
      <c r="X187" s="380"/>
      <c r="Y187" s="380"/>
      <c r="Z187" s="380"/>
    </row>
    <row r="188" ht="14.25" customHeight="1" spans="1:26" x14ac:dyDescent="0.25">
      <c r="A188" s="380"/>
      <c r="B188" s="380"/>
      <c r="C188" s="380"/>
      <c r="D188" s="380"/>
      <c r="E188" s="380"/>
      <c r="F188" s="380"/>
      <c r="G188" s="380"/>
      <c r="H188" s="380"/>
      <c r="I188" s="380"/>
      <c r="J188" s="380"/>
      <c r="K188" s="380"/>
      <c r="L188" s="380"/>
      <c r="M188" s="380"/>
      <c r="N188" s="380"/>
      <c r="O188" s="380"/>
      <c r="P188" s="380"/>
      <c r="Q188" s="380"/>
      <c r="R188" s="380"/>
      <c r="S188" s="380"/>
      <c r="T188" s="380"/>
      <c r="U188" s="380"/>
      <c r="V188" s="380"/>
      <c r="W188" s="380"/>
      <c r="X188" s="380"/>
      <c r="Y188" s="380"/>
      <c r="Z188" s="380"/>
    </row>
    <row r="189" ht="14.25" customHeight="1" spans="1:26" x14ac:dyDescent="0.25">
      <c r="A189" s="380"/>
      <c r="B189" s="380"/>
      <c r="C189" s="380"/>
      <c r="D189" s="380"/>
      <c r="E189" s="380"/>
      <c r="F189" s="380"/>
      <c r="G189" s="380"/>
      <c r="H189" s="380"/>
      <c r="I189" s="380"/>
      <c r="J189" s="380"/>
      <c r="K189" s="380"/>
      <c r="L189" s="380"/>
      <c r="M189" s="380"/>
      <c r="N189" s="380"/>
      <c r="O189" s="380"/>
      <c r="P189" s="380"/>
      <c r="Q189" s="380"/>
      <c r="R189" s="380"/>
      <c r="S189" s="380"/>
      <c r="T189" s="380"/>
      <c r="U189" s="380"/>
      <c r="V189" s="380"/>
      <c r="W189" s="380"/>
      <c r="X189" s="380"/>
      <c r="Y189" s="380"/>
      <c r="Z189" s="380"/>
    </row>
    <row r="190" ht="14.25" customHeight="1" spans="1:26" x14ac:dyDescent="0.25">
      <c r="A190" s="380"/>
      <c r="B190" s="380"/>
      <c r="C190" s="380"/>
      <c r="D190" s="380"/>
      <c r="E190" s="380"/>
      <c r="F190" s="380"/>
      <c r="G190" s="380"/>
      <c r="H190" s="380"/>
      <c r="I190" s="380"/>
      <c r="J190" s="380"/>
      <c r="K190" s="380"/>
      <c r="L190" s="380"/>
      <c r="M190" s="380"/>
      <c r="N190" s="380"/>
      <c r="O190" s="380"/>
      <c r="P190" s="380"/>
      <c r="Q190" s="380"/>
      <c r="R190" s="380"/>
      <c r="S190" s="380"/>
      <c r="T190" s="380"/>
      <c r="U190" s="380"/>
      <c r="V190" s="380"/>
      <c r="W190" s="380"/>
      <c r="X190" s="380"/>
      <c r="Y190" s="380"/>
      <c r="Z190" s="380"/>
    </row>
    <row r="191" ht="14.25" customHeight="1" spans="1:26" x14ac:dyDescent="0.25">
      <c r="A191" s="380"/>
      <c r="B191" s="380"/>
      <c r="C191" s="380"/>
      <c r="D191" s="380"/>
      <c r="E191" s="380"/>
      <c r="F191" s="380"/>
      <c r="G191" s="380"/>
      <c r="H191" s="380"/>
      <c r="I191" s="380"/>
      <c r="J191" s="380"/>
      <c r="K191" s="380"/>
      <c r="L191" s="380"/>
      <c r="M191" s="380"/>
      <c r="N191" s="380"/>
      <c r="O191" s="380"/>
      <c r="P191" s="380"/>
      <c r="Q191" s="380"/>
      <c r="R191" s="380"/>
      <c r="S191" s="380"/>
      <c r="T191" s="380"/>
      <c r="U191" s="380"/>
      <c r="V191" s="380"/>
      <c r="W191" s="380"/>
      <c r="X191" s="380"/>
      <c r="Y191" s="380"/>
      <c r="Z191" s="380"/>
    </row>
    <row r="192" ht="14.25" customHeight="1" spans="1:26" x14ac:dyDescent="0.25">
      <c r="A192" s="380"/>
      <c r="B192" s="380"/>
      <c r="C192" s="380"/>
      <c r="D192" s="380"/>
      <c r="E192" s="380"/>
      <c r="F192" s="380"/>
      <c r="G192" s="380"/>
      <c r="H192" s="380"/>
      <c r="I192" s="380"/>
      <c r="J192" s="380"/>
      <c r="K192" s="380"/>
      <c r="L192" s="380"/>
      <c r="M192" s="380"/>
      <c r="N192" s="380"/>
      <c r="O192" s="380"/>
      <c r="P192" s="380"/>
      <c r="Q192" s="380"/>
      <c r="R192" s="380"/>
      <c r="S192" s="380"/>
      <c r="T192" s="380"/>
      <c r="U192" s="380"/>
      <c r="V192" s="380"/>
      <c r="W192" s="380"/>
      <c r="X192" s="380"/>
      <c r="Y192" s="380"/>
      <c r="Z192" s="380"/>
    </row>
    <row r="193" ht="14.25" customHeight="1" spans="1:26" x14ac:dyDescent="0.25">
      <c r="A193" s="380"/>
      <c r="B193" s="380"/>
      <c r="C193" s="380"/>
      <c r="D193" s="380"/>
      <c r="E193" s="380"/>
      <c r="F193" s="380"/>
      <c r="G193" s="380"/>
      <c r="H193" s="380"/>
      <c r="I193" s="380"/>
      <c r="J193" s="380"/>
      <c r="K193" s="380"/>
      <c r="L193" s="380"/>
      <c r="M193" s="380"/>
      <c r="N193" s="380"/>
      <c r="O193" s="380"/>
      <c r="P193" s="380"/>
      <c r="Q193" s="380"/>
      <c r="R193" s="380"/>
      <c r="S193" s="380"/>
      <c r="T193" s="380"/>
      <c r="U193" s="380"/>
      <c r="V193" s="380"/>
      <c r="W193" s="380"/>
      <c r="X193" s="380"/>
      <c r="Y193" s="380"/>
      <c r="Z193" s="380"/>
    </row>
    <row r="194" ht="14.25" customHeight="1" spans="1:26" x14ac:dyDescent="0.25">
      <c r="A194" s="380"/>
      <c r="B194" s="380"/>
      <c r="C194" s="380"/>
      <c r="D194" s="380"/>
      <c r="E194" s="380"/>
      <c r="F194" s="380"/>
      <c r="G194" s="380"/>
      <c r="H194" s="380"/>
      <c r="I194" s="380"/>
      <c r="J194" s="380"/>
      <c r="K194" s="380"/>
      <c r="L194" s="380"/>
      <c r="M194" s="380"/>
      <c r="N194" s="380"/>
      <c r="O194" s="380"/>
      <c r="P194" s="380"/>
      <c r="Q194" s="380"/>
      <c r="R194" s="380"/>
      <c r="S194" s="380"/>
      <c r="T194" s="380"/>
      <c r="U194" s="380"/>
      <c r="V194" s="380"/>
      <c r="W194" s="380"/>
      <c r="X194" s="380"/>
      <c r="Y194" s="380"/>
      <c r="Z194" s="380"/>
    </row>
    <row r="195" ht="14.25" customHeight="1" spans="1:26" x14ac:dyDescent="0.25">
      <c r="A195" s="380"/>
      <c r="B195" s="380"/>
      <c r="C195" s="380"/>
      <c r="D195" s="380"/>
      <c r="E195" s="380"/>
      <c r="F195" s="380"/>
      <c r="G195" s="380"/>
      <c r="H195" s="380"/>
      <c r="I195" s="380"/>
      <c r="J195" s="380"/>
      <c r="K195" s="380"/>
      <c r="L195" s="380"/>
      <c r="M195" s="380"/>
      <c r="N195" s="380"/>
      <c r="O195" s="380"/>
      <c r="P195" s="380"/>
      <c r="Q195" s="380"/>
      <c r="R195" s="380"/>
      <c r="S195" s="380"/>
      <c r="T195" s="380"/>
      <c r="U195" s="380"/>
      <c r="V195" s="380"/>
      <c r="W195" s="380"/>
      <c r="X195" s="380"/>
      <c r="Y195" s="380"/>
      <c r="Z195" s="380"/>
    </row>
    <row r="196" ht="14.25" customHeight="1" spans="1:26" x14ac:dyDescent="0.25">
      <c r="A196" s="380"/>
      <c r="B196" s="380"/>
      <c r="C196" s="380"/>
      <c r="D196" s="380"/>
      <c r="E196" s="380"/>
      <c r="F196" s="380"/>
      <c r="G196" s="380"/>
      <c r="H196" s="380"/>
      <c r="I196" s="380"/>
      <c r="J196" s="380"/>
      <c r="K196" s="380"/>
      <c r="L196" s="380"/>
      <c r="M196" s="380"/>
      <c r="N196" s="380"/>
      <c r="O196" s="380"/>
      <c r="P196" s="380"/>
      <c r="Q196" s="380"/>
      <c r="R196" s="380"/>
      <c r="S196" s="380"/>
      <c r="T196" s="380"/>
      <c r="U196" s="380"/>
      <c r="V196" s="380"/>
      <c r="W196" s="380"/>
      <c r="X196" s="380"/>
      <c r="Y196" s="380"/>
      <c r="Z196" s="380"/>
    </row>
    <row r="197" ht="14.25" customHeight="1" spans="1:26" x14ac:dyDescent="0.25">
      <c r="A197" s="380"/>
      <c r="B197" s="380"/>
      <c r="C197" s="380"/>
      <c r="D197" s="380"/>
      <c r="E197" s="380"/>
      <c r="F197" s="380"/>
      <c r="G197" s="380"/>
      <c r="H197" s="380"/>
      <c r="I197" s="380"/>
      <c r="J197" s="380"/>
      <c r="K197" s="380"/>
      <c r="L197" s="380"/>
      <c r="M197" s="380"/>
      <c r="N197" s="380"/>
      <c r="O197" s="380"/>
      <c r="P197" s="380"/>
      <c r="Q197" s="380"/>
      <c r="R197" s="380"/>
      <c r="S197" s="380"/>
      <c r="T197" s="380"/>
      <c r="U197" s="380"/>
      <c r="V197" s="380"/>
      <c r="W197" s="380"/>
      <c r="X197" s="380"/>
      <c r="Y197" s="380"/>
      <c r="Z197" s="380"/>
    </row>
    <row r="198" ht="14.25" customHeight="1" spans="1:26" x14ac:dyDescent="0.25">
      <c r="A198" s="380"/>
      <c r="B198" s="380"/>
      <c r="C198" s="380"/>
      <c r="D198" s="380"/>
      <c r="E198" s="380"/>
      <c r="F198" s="380"/>
      <c r="G198" s="380"/>
      <c r="H198" s="380"/>
      <c r="I198" s="380"/>
      <c r="J198" s="380"/>
      <c r="K198" s="380"/>
      <c r="L198" s="380"/>
      <c r="M198" s="380"/>
      <c r="N198" s="380"/>
      <c r="O198" s="380"/>
      <c r="P198" s="380"/>
      <c r="Q198" s="380"/>
      <c r="R198" s="380"/>
      <c r="S198" s="380"/>
      <c r="T198" s="380"/>
      <c r="U198" s="380"/>
      <c r="V198" s="380"/>
      <c r="W198" s="380"/>
      <c r="X198" s="380"/>
      <c r="Y198" s="380"/>
      <c r="Z198" s="380"/>
    </row>
    <row r="199" ht="14.25" customHeight="1" spans="1:26" x14ac:dyDescent="0.25">
      <c r="A199" s="380"/>
      <c r="B199" s="380"/>
      <c r="C199" s="380"/>
      <c r="D199" s="380"/>
      <c r="E199" s="380"/>
      <c r="F199" s="380"/>
      <c r="G199" s="380"/>
      <c r="H199" s="380"/>
      <c r="I199" s="380"/>
      <c r="J199" s="380"/>
      <c r="K199" s="380"/>
      <c r="L199" s="380"/>
      <c r="M199" s="380"/>
      <c r="N199" s="380"/>
      <c r="O199" s="380"/>
      <c r="P199" s="380"/>
      <c r="Q199" s="380"/>
      <c r="R199" s="380"/>
      <c r="S199" s="380"/>
      <c r="T199" s="380"/>
      <c r="U199" s="380"/>
      <c r="V199" s="380"/>
      <c r="W199" s="380"/>
      <c r="X199" s="380"/>
      <c r="Y199" s="380"/>
      <c r="Z199" s="380"/>
    </row>
    <row r="200" ht="14.25" customHeight="1" spans="1:26" x14ac:dyDescent="0.25">
      <c r="A200" s="380"/>
      <c r="B200" s="380"/>
      <c r="C200" s="380"/>
      <c r="D200" s="380"/>
      <c r="E200" s="380"/>
      <c r="F200" s="380"/>
      <c r="G200" s="380"/>
      <c r="H200" s="380"/>
      <c r="I200" s="380"/>
      <c r="J200" s="380"/>
      <c r="K200" s="380"/>
      <c r="L200" s="380"/>
      <c r="M200" s="380"/>
      <c r="N200" s="380"/>
      <c r="O200" s="380"/>
      <c r="P200" s="380"/>
      <c r="Q200" s="380"/>
      <c r="R200" s="380"/>
      <c r="S200" s="380"/>
      <c r="T200" s="380"/>
      <c r="U200" s="380"/>
      <c r="V200" s="380"/>
      <c r="W200" s="380"/>
      <c r="X200" s="380"/>
      <c r="Y200" s="380"/>
      <c r="Z200" s="380"/>
    </row>
    <row r="201" ht="14.25" customHeight="1" spans="1:26" x14ac:dyDescent="0.25">
      <c r="A201" s="380"/>
      <c r="B201" s="380"/>
      <c r="C201" s="380"/>
      <c r="D201" s="380"/>
      <c r="E201" s="380"/>
      <c r="F201" s="380"/>
      <c r="G201" s="380"/>
      <c r="H201" s="380"/>
      <c r="I201" s="380"/>
      <c r="J201" s="380"/>
      <c r="K201" s="380"/>
      <c r="L201" s="380"/>
      <c r="M201" s="380"/>
      <c r="N201" s="380"/>
      <c r="O201" s="380"/>
      <c r="P201" s="380"/>
      <c r="Q201" s="380"/>
      <c r="R201" s="380"/>
      <c r="S201" s="380"/>
      <c r="T201" s="380"/>
      <c r="U201" s="380"/>
      <c r="V201" s="380"/>
      <c r="W201" s="380"/>
      <c r="X201" s="380"/>
      <c r="Y201" s="380"/>
      <c r="Z201" s="380"/>
    </row>
    <row r="202" ht="14.25" customHeight="1" spans="1:26" x14ac:dyDescent="0.25">
      <c r="A202" s="380"/>
      <c r="B202" s="380"/>
      <c r="C202" s="380"/>
      <c r="D202" s="380"/>
      <c r="E202" s="380"/>
      <c r="F202" s="380"/>
      <c r="G202" s="380"/>
      <c r="H202" s="380"/>
      <c r="I202" s="380"/>
      <c r="J202" s="380"/>
      <c r="K202" s="380"/>
      <c r="L202" s="380"/>
      <c r="M202" s="380"/>
      <c r="N202" s="380"/>
      <c r="O202" s="380"/>
      <c r="P202" s="380"/>
      <c r="Q202" s="380"/>
      <c r="R202" s="380"/>
      <c r="S202" s="380"/>
      <c r="T202" s="380"/>
      <c r="U202" s="380"/>
      <c r="V202" s="380"/>
      <c r="W202" s="380"/>
      <c r="X202" s="380"/>
      <c r="Y202" s="380"/>
      <c r="Z202" s="380"/>
    </row>
    <row r="203" ht="14.25" customHeight="1" spans="1:26" x14ac:dyDescent="0.25">
      <c r="A203" s="380"/>
      <c r="B203" s="380"/>
      <c r="C203" s="380"/>
      <c r="D203" s="380"/>
      <c r="E203" s="380"/>
      <c r="F203" s="380"/>
      <c r="G203" s="380"/>
      <c r="H203" s="380"/>
      <c r="I203" s="380"/>
      <c r="J203" s="380"/>
      <c r="K203" s="380"/>
      <c r="L203" s="380"/>
      <c r="M203" s="380"/>
      <c r="N203" s="380"/>
      <c r="O203" s="380"/>
      <c r="P203" s="380"/>
      <c r="Q203" s="380"/>
      <c r="R203" s="380"/>
      <c r="S203" s="380"/>
      <c r="T203" s="380"/>
      <c r="U203" s="380"/>
      <c r="V203" s="380"/>
      <c r="W203" s="380"/>
      <c r="X203" s="380"/>
      <c r="Y203" s="380"/>
      <c r="Z203" s="380"/>
    </row>
    <row r="204" ht="14.25" customHeight="1" spans="1:26" x14ac:dyDescent="0.25">
      <c r="A204" s="380"/>
      <c r="B204" s="380"/>
      <c r="C204" s="380"/>
      <c r="D204" s="380"/>
      <c r="E204" s="380"/>
      <c r="F204" s="380"/>
      <c r="G204" s="380"/>
      <c r="H204" s="380"/>
      <c r="I204" s="380"/>
      <c r="J204" s="380"/>
      <c r="K204" s="380"/>
      <c r="L204" s="380"/>
      <c r="M204" s="380"/>
      <c r="N204" s="380"/>
      <c r="O204" s="380"/>
      <c r="P204" s="380"/>
      <c r="Q204" s="380"/>
      <c r="R204" s="380"/>
      <c r="S204" s="380"/>
      <c r="T204" s="380"/>
      <c r="U204" s="380"/>
      <c r="V204" s="380"/>
      <c r="W204" s="380"/>
      <c r="X204" s="380"/>
      <c r="Y204" s="380"/>
      <c r="Z204" s="380"/>
    </row>
    <row r="205" ht="14.25" customHeight="1" spans="1:26" x14ac:dyDescent="0.25">
      <c r="A205" s="380"/>
      <c r="B205" s="380"/>
      <c r="C205" s="380"/>
      <c r="D205" s="380"/>
      <c r="E205" s="380"/>
      <c r="F205" s="380"/>
      <c r="G205" s="380"/>
      <c r="H205" s="380"/>
      <c r="I205" s="380"/>
      <c r="J205" s="380"/>
      <c r="K205" s="380"/>
      <c r="L205" s="380"/>
      <c r="M205" s="380"/>
      <c r="N205" s="380"/>
      <c r="O205" s="380"/>
      <c r="P205" s="380"/>
      <c r="Q205" s="380"/>
      <c r="R205" s="380"/>
      <c r="S205" s="380"/>
      <c r="T205" s="380"/>
      <c r="U205" s="380"/>
      <c r="V205" s="380"/>
      <c r="W205" s="380"/>
      <c r="X205" s="380"/>
      <c r="Y205" s="380"/>
      <c r="Z205" s="380"/>
    </row>
    <row r="206" ht="14.25" customHeight="1" spans="1:26" x14ac:dyDescent="0.25">
      <c r="A206" s="380"/>
      <c r="B206" s="380"/>
      <c r="C206" s="380"/>
      <c r="D206" s="380"/>
      <c r="E206" s="380"/>
      <c r="F206" s="380"/>
      <c r="G206" s="380"/>
      <c r="H206" s="380"/>
      <c r="I206" s="380"/>
      <c r="J206" s="380"/>
      <c r="K206" s="380"/>
      <c r="L206" s="380"/>
      <c r="M206" s="380"/>
      <c r="N206" s="380"/>
      <c r="O206" s="380"/>
      <c r="P206" s="380"/>
      <c r="Q206" s="380"/>
      <c r="R206" s="380"/>
      <c r="S206" s="380"/>
      <c r="T206" s="380"/>
      <c r="U206" s="380"/>
      <c r="V206" s="380"/>
      <c r="W206" s="380"/>
      <c r="X206" s="380"/>
      <c r="Y206" s="380"/>
      <c r="Z206" s="380"/>
    </row>
    <row r="207" ht="14.25" customHeight="1" spans="1:26" x14ac:dyDescent="0.25">
      <c r="A207" s="380"/>
      <c r="B207" s="380"/>
      <c r="C207" s="380"/>
      <c r="D207" s="380"/>
      <c r="E207" s="380"/>
      <c r="F207" s="380"/>
      <c r="G207" s="380"/>
      <c r="H207" s="380"/>
      <c r="I207" s="380"/>
      <c r="J207" s="380"/>
      <c r="K207" s="380"/>
      <c r="L207" s="380"/>
      <c r="M207" s="380"/>
      <c r="N207" s="380"/>
      <c r="O207" s="380"/>
      <c r="P207" s="380"/>
      <c r="Q207" s="380"/>
      <c r="R207" s="380"/>
      <c r="S207" s="380"/>
      <c r="T207" s="380"/>
      <c r="U207" s="380"/>
      <c r="V207" s="380"/>
      <c r="W207" s="380"/>
      <c r="X207" s="380"/>
      <c r="Y207" s="380"/>
      <c r="Z207" s="380"/>
    </row>
    <row r="208" ht="14.25" customHeight="1" spans="1:26" x14ac:dyDescent="0.25">
      <c r="A208" s="380"/>
      <c r="B208" s="380"/>
      <c r="C208" s="380"/>
      <c r="D208" s="380"/>
      <c r="E208" s="380"/>
      <c r="F208" s="380"/>
      <c r="G208" s="380"/>
      <c r="H208" s="380"/>
      <c r="I208" s="380"/>
      <c r="J208" s="380"/>
      <c r="K208" s="380"/>
      <c r="L208" s="380"/>
      <c r="M208" s="380"/>
      <c r="N208" s="380"/>
      <c r="O208" s="380"/>
      <c r="P208" s="380"/>
      <c r="Q208" s="380"/>
      <c r="R208" s="380"/>
      <c r="S208" s="380"/>
      <c r="T208" s="380"/>
      <c r="U208" s="380"/>
      <c r="V208" s="380"/>
      <c r="W208" s="380"/>
      <c r="X208" s="380"/>
      <c r="Y208" s="380"/>
      <c r="Z208" s="380"/>
    </row>
    <row r="209" ht="14.25" customHeight="1" spans="1:26" x14ac:dyDescent="0.25">
      <c r="A209" s="380"/>
      <c r="B209" s="380"/>
      <c r="C209" s="380"/>
      <c r="D209" s="380"/>
      <c r="E209" s="380"/>
      <c r="F209" s="380"/>
      <c r="G209" s="380"/>
      <c r="H209" s="380"/>
      <c r="I209" s="380"/>
      <c r="J209" s="380"/>
      <c r="K209" s="380"/>
      <c r="L209" s="380"/>
      <c r="M209" s="380"/>
      <c r="N209" s="380"/>
      <c r="O209" s="380"/>
      <c r="P209" s="380"/>
      <c r="Q209" s="380"/>
      <c r="R209" s="380"/>
      <c r="S209" s="380"/>
      <c r="T209" s="380"/>
      <c r="U209" s="380"/>
      <c r="V209" s="380"/>
      <c r="W209" s="380"/>
      <c r="X209" s="380"/>
      <c r="Y209" s="380"/>
      <c r="Z209" s="380"/>
    </row>
    <row r="210" ht="14.25" customHeight="1" spans="1:26" x14ac:dyDescent="0.25">
      <c r="A210" s="380"/>
      <c r="B210" s="380"/>
      <c r="C210" s="380"/>
      <c r="D210" s="380"/>
      <c r="E210" s="380"/>
      <c r="F210" s="380"/>
      <c r="G210" s="380"/>
      <c r="H210" s="380"/>
      <c r="I210" s="380"/>
      <c r="J210" s="380"/>
      <c r="K210" s="380"/>
      <c r="L210" s="380"/>
      <c r="M210" s="380"/>
      <c r="N210" s="380"/>
      <c r="O210" s="380"/>
      <c r="P210" s="380"/>
      <c r="Q210" s="380"/>
      <c r="R210" s="380"/>
      <c r="S210" s="380"/>
      <c r="T210" s="380"/>
      <c r="U210" s="380"/>
      <c r="V210" s="380"/>
      <c r="W210" s="380"/>
      <c r="X210" s="380"/>
      <c r="Y210" s="380"/>
      <c r="Z210" s="380"/>
    </row>
    <row r="211" ht="14.25" customHeight="1" spans="1:26" x14ac:dyDescent="0.25">
      <c r="A211" s="380"/>
      <c r="B211" s="380"/>
      <c r="C211" s="380"/>
      <c r="D211" s="380"/>
      <c r="E211" s="380"/>
      <c r="F211" s="380"/>
      <c r="G211" s="380"/>
      <c r="H211" s="380"/>
      <c r="I211" s="380"/>
      <c r="J211" s="380"/>
      <c r="K211" s="380"/>
      <c r="L211" s="380"/>
      <c r="M211" s="380"/>
      <c r="N211" s="380"/>
      <c r="O211" s="380"/>
      <c r="P211" s="380"/>
      <c r="Q211" s="380"/>
      <c r="R211" s="380"/>
      <c r="S211" s="380"/>
      <c r="T211" s="380"/>
      <c r="U211" s="380"/>
      <c r="V211" s="380"/>
      <c r="W211" s="380"/>
      <c r="X211" s="380"/>
      <c r="Y211" s="380"/>
      <c r="Z211" s="380"/>
    </row>
    <row r="212" ht="14.25" customHeight="1" spans="1:26" x14ac:dyDescent="0.25">
      <c r="A212" s="380"/>
      <c r="B212" s="380"/>
      <c r="C212" s="380"/>
      <c r="D212" s="380"/>
      <c r="E212" s="380"/>
      <c r="F212" s="380"/>
      <c r="G212" s="380"/>
      <c r="H212" s="380"/>
      <c r="I212" s="380"/>
      <c r="J212" s="380"/>
      <c r="K212" s="380"/>
      <c r="L212" s="380"/>
      <c r="M212" s="380"/>
      <c r="N212" s="380"/>
      <c r="O212" s="380"/>
      <c r="P212" s="380"/>
      <c r="Q212" s="380"/>
      <c r="R212" s="380"/>
      <c r="S212" s="380"/>
      <c r="T212" s="380"/>
      <c r="U212" s="380"/>
      <c r="V212" s="380"/>
      <c r="W212" s="380"/>
      <c r="X212" s="380"/>
      <c r="Y212" s="380"/>
      <c r="Z212" s="380"/>
    </row>
    <row r="213" ht="14.25" customHeight="1" spans="1:26" x14ac:dyDescent="0.25">
      <c r="A213" s="380"/>
      <c r="B213" s="380"/>
      <c r="C213" s="380"/>
      <c r="D213" s="380"/>
      <c r="E213" s="380"/>
      <c r="F213" s="380"/>
      <c r="G213" s="380"/>
      <c r="H213" s="380"/>
      <c r="I213" s="380"/>
      <c r="J213" s="380"/>
      <c r="K213" s="380"/>
      <c r="L213" s="380"/>
      <c r="M213" s="380"/>
      <c r="N213" s="380"/>
      <c r="O213" s="380"/>
      <c r="P213" s="380"/>
      <c r="Q213" s="380"/>
      <c r="R213" s="380"/>
      <c r="S213" s="380"/>
      <c r="T213" s="380"/>
      <c r="U213" s="380"/>
      <c r="V213" s="380"/>
      <c r="W213" s="380"/>
      <c r="X213" s="380"/>
      <c r="Y213" s="380"/>
      <c r="Z213" s="380"/>
    </row>
    <row r="214" ht="14.25" customHeight="1" spans="1:26" x14ac:dyDescent="0.25">
      <c r="A214" s="380"/>
      <c r="B214" s="380"/>
      <c r="C214" s="380"/>
      <c r="D214" s="380"/>
      <c r="E214" s="380"/>
      <c r="F214" s="380"/>
      <c r="G214" s="380"/>
      <c r="H214" s="380"/>
      <c r="I214" s="380"/>
      <c r="J214" s="380"/>
      <c r="K214" s="380"/>
      <c r="L214" s="380"/>
      <c r="M214" s="380"/>
      <c r="N214" s="380"/>
      <c r="O214" s="380"/>
      <c r="P214" s="380"/>
      <c r="Q214" s="380"/>
      <c r="R214" s="380"/>
      <c r="S214" s="380"/>
      <c r="T214" s="380"/>
      <c r="U214" s="380"/>
      <c r="V214" s="380"/>
      <c r="W214" s="380"/>
      <c r="X214" s="380"/>
      <c r="Y214" s="380"/>
      <c r="Z214" s="380"/>
    </row>
    <row r="215" ht="14.25" customHeight="1" spans="1:26" x14ac:dyDescent="0.25">
      <c r="A215" s="380"/>
      <c r="B215" s="380"/>
      <c r="C215" s="380"/>
      <c r="D215" s="380"/>
      <c r="E215" s="380"/>
      <c r="F215" s="380"/>
      <c r="G215" s="380"/>
      <c r="H215" s="380"/>
      <c r="I215" s="380"/>
      <c r="J215" s="380"/>
      <c r="K215" s="380"/>
      <c r="L215" s="380"/>
      <c r="M215" s="380"/>
      <c r="N215" s="380"/>
      <c r="O215" s="380"/>
      <c r="P215" s="380"/>
      <c r="Q215" s="380"/>
      <c r="R215" s="380"/>
      <c r="S215" s="380"/>
      <c r="T215" s="380"/>
      <c r="U215" s="380"/>
      <c r="V215" s="380"/>
      <c r="W215" s="380"/>
      <c r="X215" s="380"/>
      <c r="Y215" s="380"/>
      <c r="Z215" s="380"/>
    </row>
    <row r="216" ht="14.25" customHeight="1" spans="1:26" x14ac:dyDescent="0.25">
      <c r="A216" s="380"/>
      <c r="B216" s="380"/>
      <c r="C216" s="380"/>
      <c r="D216" s="380"/>
      <c r="E216" s="380"/>
      <c r="F216" s="380"/>
      <c r="G216" s="380"/>
      <c r="H216" s="380"/>
      <c r="I216" s="380"/>
      <c r="J216" s="380"/>
      <c r="K216" s="380"/>
      <c r="L216" s="380"/>
      <c r="M216" s="380"/>
      <c r="N216" s="380"/>
      <c r="O216" s="380"/>
      <c r="P216" s="380"/>
      <c r="Q216" s="380"/>
      <c r="R216" s="380"/>
      <c r="S216" s="380"/>
      <c r="T216" s="380"/>
      <c r="U216" s="380"/>
      <c r="V216" s="380"/>
      <c r="W216" s="380"/>
      <c r="X216" s="380"/>
      <c r="Y216" s="380"/>
      <c r="Z216" s="380"/>
    </row>
    <row r="217" ht="14.25" customHeight="1" spans="1:26" x14ac:dyDescent="0.25">
      <c r="A217" s="380"/>
      <c r="B217" s="380"/>
      <c r="C217" s="380"/>
      <c r="D217" s="380"/>
      <c r="E217" s="380"/>
      <c r="F217" s="380"/>
      <c r="G217" s="380"/>
      <c r="H217" s="380"/>
      <c r="I217" s="380"/>
      <c r="J217" s="380"/>
      <c r="K217" s="380"/>
      <c r="L217" s="380"/>
      <c r="M217" s="380"/>
      <c r="N217" s="380"/>
      <c r="O217" s="380"/>
      <c r="P217" s="380"/>
      <c r="Q217" s="380"/>
      <c r="R217" s="380"/>
      <c r="S217" s="380"/>
      <c r="T217" s="380"/>
      <c r="U217" s="380"/>
      <c r="V217" s="380"/>
      <c r="W217" s="380"/>
      <c r="X217" s="380"/>
      <c r="Y217" s="380"/>
      <c r="Z217" s="380"/>
    </row>
    <row r="218" ht="14.25" customHeight="1" spans="1:26" x14ac:dyDescent="0.25">
      <c r="A218" s="380"/>
      <c r="B218" s="380"/>
      <c r="C218" s="380"/>
      <c r="D218" s="380"/>
      <c r="E218" s="380"/>
      <c r="F218" s="380"/>
      <c r="G218" s="380"/>
      <c r="H218" s="380"/>
      <c r="I218" s="380"/>
      <c r="J218" s="380"/>
      <c r="K218" s="380"/>
      <c r="L218" s="380"/>
      <c r="M218" s="380"/>
      <c r="N218" s="380"/>
      <c r="O218" s="380"/>
      <c r="P218" s="380"/>
      <c r="Q218" s="380"/>
      <c r="R218" s="380"/>
      <c r="S218" s="380"/>
      <c r="T218" s="380"/>
      <c r="U218" s="380"/>
      <c r="V218" s="380"/>
      <c r="W218" s="380"/>
      <c r="X218" s="380"/>
      <c r="Y218" s="380"/>
      <c r="Z218" s="380"/>
    </row>
    <row r="219" ht="14.25" customHeight="1" spans="1:26" x14ac:dyDescent="0.25">
      <c r="A219" s="380"/>
      <c r="B219" s="380"/>
      <c r="C219" s="380"/>
      <c r="D219" s="380"/>
      <c r="E219" s="380"/>
      <c r="F219" s="380"/>
      <c r="G219" s="380"/>
      <c r="H219" s="380"/>
      <c r="I219" s="380"/>
      <c r="J219" s="380"/>
      <c r="K219" s="380"/>
      <c r="L219" s="380"/>
      <c r="M219" s="380"/>
      <c r="N219" s="380"/>
      <c r="O219" s="380"/>
      <c r="P219" s="380"/>
      <c r="Q219" s="380"/>
      <c r="R219" s="380"/>
      <c r="S219" s="380"/>
      <c r="T219" s="380"/>
      <c r="U219" s="380"/>
      <c r="V219" s="380"/>
      <c r="W219" s="380"/>
      <c r="X219" s="380"/>
      <c r="Y219" s="380"/>
      <c r="Z219" s="380"/>
    </row>
    <row r="220" ht="14.25" customHeight="1" spans="1:26" x14ac:dyDescent="0.25">
      <c r="A220" s="380"/>
      <c r="B220" s="380"/>
      <c r="C220" s="380"/>
      <c r="D220" s="380"/>
      <c r="E220" s="380"/>
      <c r="F220" s="380"/>
      <c r="G220" s="380"/>
      <c r="H220" s="380"/>
      <c r="I220" s="380"/>
      <c r="J220" s="380"/>
      <c r="K220" s="380"/>
      <c r="L220" s="380"/>
      <c r="M220" s="380"/>
      <c r="N220" s="380"/>
      <c r="O220" s="380"/>
      <c r="P220" s="380"/>
      <c r="Q220" s="380"/>
      <c r="R220" s="380"/>
      <c r="S220" s="380"/>
      <c r="T220" s="380"/>
      <c r="U220" s="380"/>
      <c r="V220" s="380"/>
      <c r="W220" s="380"/>
      <c r="X220" s="380"/>
      <c r="Y220" s="380"/>
      <c r="Z220" s="380"/>
    </row>
    <row r="221" ht="14.25" customHeight="1" spans="1:26" x14ac:dyDescent="0.25">
      <c r="A221" s="380"/>
      <c r="B221" s="380"/>
      <c r="C221" s="380"/>
      <c r="D221" s="380"/>
      <c r="E221" s="380"/>
      <c r="F221" s="380"/>
      <c r="G221" s="380"/>
      <c r="H221" s="380"/>
      <c r="I221" s="380"/>
      <c r="J221" s="380"/>
      <c r="K221" s="380"/>
      <c r="L221" s="380"/>
      <c r="M221" s="380"/>
      <c r="N221" s="380"/>
      <c r="O221" s="380"/>
      <c r="P221" s="380"/>
      <c r="Q221" s="380"/>
      <c r="R221" s="380"/>
      <c r="S221" s="380"/>
      <c r="T221" s="380"/>
      <c r="U221" s="380"/>
      <c r="V221" s="380"/>
      <c r="W221" s="380"/>
      <c r="X221" s="380"/>
      <c r="Y221" s="380"/>
      <c r="Z221" s="380"/>
    </row>
    <row r="222" ht="14.25" customHeight="1" spans="1:26" x14ac:dyDescent="0.25">
      <c r="A222" s="380"/>
      <c r="B222" s="380"/>
      <c r="C222" s="380"/>
      <c r="D222" s="380"/>
      <c r="E222" s="380"/>
      <c r="F222" s="380"/>
      <c r="G222" s="380"/>
      <c r="H222" s="380"/>
      <c r="I222" s="380"/>
      <c r="J222" s="380"/>
      <c r="K222" s="380"/>
      <c r="L222" s="380"/>
      <c r="M222" s="380"/>
      <c r="N222" s="380"/>
      <c r="O222" s="380"/>
      <c r="P222" s="380"/>
      <c r="Q222" s="380"/>
      <c r="R222" s="380"/>
      <c r="S222" s="380"/>
      <c r="T222" s="380"/>
      <c r="U222" s="380"/>
      <c r="V222" s="380"/>
      <c r="W222" s="380"/>
      <c r="X222" s="380"/>
      <c r="Y222" s="380"/>
      <c r="Z222" s="380"/>
    </row>
    <row r="223" ht="14.25" customHeight="1" spans="1:26" x14ac:dyDescent="0.25">
      <c r="A223" s="380"/>
      <c r="B223" s="380"/>
      <c r="C223" s="380"/>
      <c r="D223" s="380"/>
      <c r="E223" s="380"/>
      <c r="F223" s="380"/>
      <c r="G223" s="380"/>
      <c r="H223" s="380"/>
      <c r="I223" s="380"/>
      <c r="J223" s="380"/>
      <c r="K223" s="380"/>
      <c r="L223" s="380"/>
      <c r="M223" s="380"/>
      <c r="N223" s="380"/>
      <c r="O223" s="380"/>
      <c r="P223" s="380"/>
      <c r="Q223" s="380"/>
      <c r="R223" s="380"/>
      <c r="S223" s="380"/>
      <c r="T223" s="380"/>
      <c r="U223" s="380"/>
      <c r="V223" s="380"/>
      <c r="W223" s="380"/>
      <c r="X223" s="380"/>
      <c r="Y223" s="380"/>
      <c r="Z223" s="380"/>
    </row>
    <row r="224" ht="14.25" customHeight="1" spans="1:26" x14ac:dyDescent="0.25">
      <c r="A224" s="380"/>
      <c r="B224" s="380"/>
      <c r="C224" s="380"/>
      <c r="D224" s="380"/>
      <c r="E224" s="380"/>
      <c r="F224" s="380"/>
      <c r="G224" s="380"/>
      <c r="H224" s="380"/>
      <c r="I224" s="380"/>
      <c r="J224" s="380"/>
      <c r="K224" s="380"/>
      <c r="L224" s="380"/>
      <c r="M224" s="380"/>
      <c r="N224" s="380"/>
      <c r="O224" s="380"/>
      <c r="P224" s="380"/>
      <c r="Q224" s="380"/>
      <c r="R224" s="380"/>
      <c r="S224" s="380"/>
      <c r="T224" s="380"/>
      <c r="U224" s="380"/>
      <c r="V224" s="380"/>
      <c r="W224" s="380"/>
      <c r="X224" s="380"/>
      <c r="Y224" s="380"/>
      <c r="Z224" s="380"/>
    </row>
    <row r="225" ht="14.25" customHeight="1" spans="1:26" x14ac:dyDescent="0.25">
      <c r="A225" s="380"/>
      <c r="B225" s="380"/>
      <c r="C225" s="380"/>
      <c r="D225" s="380"/>
      <c r="E225" s="380"/>
      <c r="F225" s="380"/>
      <c r="G225" s="380"/>
      <c r="H225" s="380"/>
      <c r="I225" s="380"/>
      <c r="J225" s="380"/>
      <c r="K225" s="380"/>
      <c r="L225" s="380"/>
      <c r="M225" s="380"/>
      <c r="N225" s="380"/>
      <c r="O225" s="380"/>
      <c r="P225" s="380"/>
      <c r="Q225" s="380"/>
      <c r="R225" s="380"/>
      <c r="S225" s="380"/>
      <c r="T225" s="380"/>
      <c r="U225" s="380"/>
      <c r="V225" s="380"/>
      <c r="W225" s="380"/>
      <c r="X225" s="380"/>
      <c r="Y225" s="380"/>
      <c r="Z225" s="380"/>
    </row>
    <row r="226" ht="14.25" customHeight="1" spans="1:26" x14ac:dyDescent="0.25">
      <c r="A226" s="380"/>
      <c r="B226" s="380"/>
      <c r="C226" s="380"/>
      <c r="D226" s="380"/>
      <c r="E226" s="380"/>
      <c r="F226" s="380"/>
      <c r="G226" s="380"/>
      <c r="H226" s="380"/>
      <c r="I226" s="380"/>
      <c r="J226" s="380"/>
      <c r="K226" s="380"/>
      <c r="L226" s="380"/>
      <c r="M226" s="380"/>
      <c r="N226" s="380"/>
      <c r="O226" s="380"/>
      <c r="P226" s="380"/>
      <c r="Q226" s="380"/>
      <c r="R226" s="380"/>
      <c r="S226" s="380"/>
      <c r="T226" s="380"/>
      <c r="U226" s="380"/>
      <c r="V226" s="380"/>
      <c r="W226" s="380"/>
      <c r="X226" s="380"/>
      <c r="Y226" s="380"/>
      <c r="Z226" s="380"/>
    </row>
    <row r="227" ht="14.25" customHeight="1" spans="1:26" x14ac:dyDescent="0.25">
      <c r="A227" s="380"/>
      <c r="B227" s="380"/>
      <c r="C227" s="380"/>
      <c r="D227" s="380"/>
      <c r="E227" s="380"/>
      <c r="F227" s="380"/>
      <c r="G227" s="380"/>
      <c r="H227" s="380"/>
      <c r="I227" s="380"/>
      <c r="J227" s="380"/>
      <c r="K227" s="380"/>
      <c r="L227" s="380"/>
      <c r="M227" s="380"/>
      <c r="N227" s="380"/>
      <c r="O227" s="380"/>
      <c r="P227" s="380"/>
      <c r="Q227" s="380"/>
      <c r="R227" s="380"/>
      <c r="S227" s="380"/>
      <c r="T227" s="380"/>
      <c r="U227" s="380"/>
      <c r="V227" s="380"/>
      <c r="W227" s="380"/>
      <c r="X227" s="380"/>
      <c r="Y227" s="380"/>
      <c r="Z227" s="380"/>
    </row>
    <row r="228" ht="14.25" customHeight="1" spans="1:26" x14ac:dyDescent="0.25">
      <c r="A228" s="380"/>
      <c r="B228" s="380"/>
      <c r="C228" s="380"/>
      <c r="D228" s="380"/>
      <c r="E228" s="380"/>
      <c r="F228" s="380"/>
      <c r="G228" s="380"/>
      <c r="H228" s="380"/>
      <c r="I228" s="380"/>
      <c r="J228" s="380"/>
      <c r="K228" s="380"/>
      <c r="L228" s="380"/>
      <c r="M228" s="380"/>
      <c r="N228" s="380"/>
      <c r="O228" s="380"/>
      <c r="P228" s="380"/>
      <c r="Q228" s="380"/>
      <c r="R228" s="380"/>
      <c r="S228" s="380"/>
      <c r="T228" s="380"/>
      <c r="U228" s="380"/>
      <c r="V228" s="380"/>
      <c r="W228" s="380"/>
      <c r="X228" s="380"/>
      <c r="Y228" s="380"/>
      <c r="Z228" s="380"/>
    </row>
    <row r="229" ht="14.25" customHeight="1" spans="1:26" x14ac:dyDescent="0.25">
      <c r="A229" s="380"/>
      <c r="B229" s="380"/>
      <c r="C229" s="380"/>
      <c r="D229" s="380"/>
      <c r="E229" s="380"/>
      <c r="F229" s="380"/>
      <c r="G229" s="380"/>
      <c r="H229" s="380"/>
      <c r="I229" s="380"/>
      <c r="J229" s="380"/>
      <c r="K229" s="380"/>
      <c r="L229" s="380"/>
      <c r="M229" s="380"/>
      <c r="N229" s="380"/>
      <c r="O229" s="380"/>
      <c r="P229" s="380"/>
      <c r="Q229" s="380"/>
      <c r="R229" s="380"/>
      <c r="S229" s="380"/>
      <c r="T229" s="380"/>
      <c r="U229" s="380"/>
      <c r="V229" s="380"/>
      <c r="W229" s="380"/>
      <c r="X229" s="380"/>
      <c r="Y229" s="380"/>
      <c r="Z229" s="380"/>
    </row>
    <row r="230" ht="14.25" customHeight="1" spans="1:26" x14ac:dyDescent="0.25">
      <c r="A230" s="380"/>
      <c r="B230" s="380"/>
      <c r="C230" s="380"/>
      <c r="D230" s="380"/>
      <c r="E230" s="380"/>
      <c r="F230" s="380"/>
      <c r="G230" s="380"/>
      <c r="H230" s="380"/>
      <c r="I230" s="380"/>
      <c r="J230" s="380"/>
      <c r="K230" s="380"/>
      <c r="L230" s="380"/>
      <c r="M230" s="380"/>
      <c r="N230" s="380"/>
      <c r="O230" s="380"/>
      <c r="P230" s="380"/>
      <c r="Q230" s="380"/>
      <c r="R230" s="380"/>
      <c r="S230" s="380"/>
      <c r="T230" s="380"/>
      <c r="U230" s="380"/>
      <c r="V230" s="380"/>
      <c r="W230" s="380"/>
      <c r="X230" s="380"/>
      <c r="Y230" s="380"/>
      <c r="Z230" s="380"/>
    </row>
    <row r="231" ht="14.25" customHeight="1" spans="1:26" x14ac:dyDescent="0.25">
      <c r="A231" s="380"/>
      <c r="B231" s="380"/>
      <c r="C231" s="380"/>
      <c r="D231" s="380"/>
      <c r="E231" s="380"/>
      <c r="F231" s="380"/>
      <c r="G231" s="380"/>
      <c r="H231" s="380"/>
      <c r="I231" s="380"/>
      <c r="J231" s="380"/>
      <c r="K231" s="380"/>
      <c r="L231" s="380"/>
      <c r="M231" s="380"/>
      <c r="N231" s="380"/>
      <c r="O231" s="380"/>
      <c r="P231" s="380"/>
      <c r="Q231" s="380"/>
      <c r="R231" s="380"/>
      <c r="S231" s="380"/>
      <c r="T231" s="380"/>
      <c r="U231" s="380"/>
      <c r="V231" s="380"/>
      <c r="W231" s="380"/>
      <c r="X231" s="380"/>
      <c r="Y231" s="380"/>
      <c r="Z231" s="380"/>
    </row>
    <row r="232" ht="14.25" customHeight="1" spans="1:26" x14ac:dyDescent="0.25">
      <c r="A232" s="380"/>
      <c r="B232" s="380"/>
      <c r="C232" s="380"/>
      <c r="D232" s="380"/>
      <c r="E232" s="380"/>
      <c r="F232" s="380"/>
      <c r="G232" s="380"/>
      <c r="H232" s="380"/>
      <c r="I232" s="380"/>
      <c r="J232" s="380"/>
      <c r="K232" s="380"/>
      <c r="L232" s="380"/>
      <c r="M232" s="380"/>
      <c r="N232" s="380"/>
      <c r="O232" s="380"/>
      <c r="P232" s="380"/>
      <c r="Q232" s="380"/>
      <c r="R232" s="380"/>
      <c r="S232" s="380"/>
      <c r="T232" s="380"/>
      <c r="U232" s="380"/>
      <c r="V232" s="380"/>
      <c r="W232" s="380"/>
      <c r="X232" s="380"/>
      <c r="Y232" s="380"/>
      <c r="Z232" s="380"/>
    </row>
    <row r="233" ht="14.25" customHeight="1" spans="1:26" x14ac:dyDescent="0.25">
      <c r="A233" s="380"/>
      <c r="B233" s="380"/>
      <c r="C233" s="380"/>
      <c r="D233" s="380"/>
      <c r="E233" s="380"/>
      <c r="F233" s="380"/>
      <c r="G233" s="380"/>
      <c r="H233" s="380"/>
      <c r="I233" s="380"/>
      <c r="J233" s="380"/>
      <c r="K233" s="380"/>
      <c r="L233" s="380"/>
      <c r="M233" s="380"/>
      <c r="N233" s="380"/>
      <c r="O233" s="380"/>
      <c r="P233" s="380"/>
      <c r="Q233" s="380"/>
      <c r="R233" s="380"/>
      <c r="S233" s="380"/>
      <c r="T233" s="380"/>
      <c r="U233" s="380"/>
      <c r="V233" s="380"/>
      <c r="W233" s="380"/>
      <c r="X233" s="380"/>
      <c r="Y233" s="380"/>
      <c r="Z233" s="380"/>
    </row>
    <row r="234" ht="14.25" customHeight="1" spans="1:26" x14ac:dyDescent="0.25">
      <c r="A234" s="380"/>
      <c r="B234" s="380"/>
      <c r="C234" s="380"/>
      <c r="D234" s="380"/>
      <c r="E234" s="380"/>
      <c r="F234" s="380"/>
      <c r="G234" s="380"/>
      <c r="H234" s="380"/>
      <c r="I234" s="380"/>
      <c r="J234" s="380"/>
      <c r="K234" s="380"/>
      <c r="L234" s="380"/>
      <c r="M234" s="380"/>
      <c r="N234" s="380"/>
      <c r="O234" s="380"/>
      <c r="P234" s="380"/>
      <c r="Q234" s="380"/>
      <c r="R234" s="380"/>
      <c r="S234" s="380"/>
      <c r="T234" s="380"/>
      <c r="U234" s="380"/>
      <c r="V234" s="380"/>
      <c r="W234" s="380"/>
      <c r="X234" s="380"/>
      <c r="Y234" s="380"/>
      <c r="Z234" s="380"/>
    </row>
    <row r="235" ht="14.25" customHeight="1" spans="1:26" x14ac:dyDescent="0.25">
      <c r="A235" s="380"/>
      <c r="B235" s="380"/>
      <c r="C235" s="380"/>
      <c r="D235" s="380"/>
      <c r="E235" s="380"/>
      <c r="F235" s="380"/>
      <c r="G235" s="380"/>
      <c r="H235" s="380"/>
      <c r="I235" s="380"/>
      <c r="J235" s="380"/>
      <c r="K235" s="380"/>
      <c r="L235" s="380"/>
      <c r="M235" s="380"/>
      <c r="N235" s="380"/>
      <c r="O235" s="380"/>
      <c r="P235" s="380"/>
      <c r="Q235" s="380"/>
      <c r="R235" s="380"/>
      <c r="S235" s="380"/>
      <c r="T235" s="380"/>
      <c r="U235" s="380"/>
      <c r="V235" s="380"/>
      <c r="W235" s="380"/>
      <c r="X235" s="380"/>
      <c r="Y235" s="380"/>
      <c r="Z235" s="380"/>
    </row>
    <row r="236" ht="14.25" customHeight="1" spans="1:26" x14ac:dyDescent="0.25">
      <c r="A236" s="380"/>
      <c r="B236" s="380"/>
      <c r="C236" s="380"/>
      <c r="D236" s="380"/>
      <c r="E236" s="380"/>
      <c r="F236" s="380"/>
      <c r="G236" s="380"/>
      <c r="H236" s="380"/>
      <c r="I236" s="380"/>
      <c r="J236" s="380"/>
      <c r="K236" s="380"/>
      <c r="L236" s="380"/>
      <c r="M236" s="380"/>
      <c r="N236" s="380"/>
      <c r="O236" s="380"/>
      <c r="P236" s="380"/>
      <c r="Q236" s="380"/>
      <c r="R236" s="380"/>
      <c r="S236" s="380"/>
      <c r="T236" s="380"/>
      <c r="U236" s="380"/>
      <c r="V236" s="380"/>
      <c r="W236" s="380"/>
      <c r="X236" s="380"/>
      <c r="Y236" s="380"/>
      <c r="Z236" s="380"/>
    </row>
    <row r="237" ht="14.25" customHeight="1" spans="1:26" x14ac:dyDescent="0.25">
      <c r="A237" s="380"/>
      <c r="B237" s="380"/>
      <c r="C237" s="380"/>
      <c r="D237" s="380"/>
      <c r="E237" s="380"/>
      <c r="F237" s="380"/>
      <c r="G237" s="380"/>
      <c r="H237" s="380"/>
      <c r="I237" s="380"/>
      <c r="J237" s="380"/>
      <c r="K237" s="380"/>
      <c r="L237" s="380"/>
      <c r="M237" s="380"/>
      <c r="N237" s="380"/>
      <c r="O237" s="380"/>
      <c r="P237" s="380"/>
      <c r="Q237" s="380"/>
      <c r="R237" s="380"/>
      <c r="S237" s="380"/>
      <c r="T237" s="380"/>
      <c r="U237" s="380"/>
      <c r="V237" s="380"/>
      <c r="W237" s="380"/>
      <c r="X237" s="380"/>
      <c r="Y237" s="380"/>
      <c r="Z237" s="380"/>
    </row>
    <row r="238" ht="14.25" customHeight="1" spans="1:26" x14ac:dyDescent="0.25">
      <c r="A238" s="380"/>
      <c r="B238" s="380"/>
      <c r="C238" s="380"/>
      <c r="D238" s="380"/>
      <c r="E238" s="380"/>
      <c r="F238" s="380"/>
      <c r="G238" s="380"/>
      <c r="H238" s="380"/>
      <c r="I238" s="380"/>
      <c r="J238" s="380"/>
      <c r="K238" s="380"/>
      <c r="L238" s="380"/>
      <c r="M238" s="380"/>
      <c r="N238" s="380"/>
      <c r="O238" s="380"/>
      <c r="P238" s="380"/>
      <c r="Q238" s="380"/>
      <c r="R238" s="380"/>
      <c r="S238" s="380"/>
      <c r="T238" s="380"/>
      <c r="U238" s="380"/>
      <c r="V238" s="380"/>
      <c r="W238" s="380"/>
      <c r="X238" s="380"/>
      <c r="Y238" s="380"/>
      <c r="Z238" s="380"/>
    </row>
    <row r="239" ht="14.25" customHeight="1" spans="1:26" x14ac:dyDescent="0.25">
      <c r="A239" s="380"/>
      <c r="B239" s="380"/>
      <c r="C239" s="380"/>
      <c r="D239" s="380"/>
      <c r="E239" s="380"/>
      <c r="F239" s="380"/>
      <c r="G239" s="380"/>
      <c r="H239" s="380"/>
      <c r="I239" s="380"/>
      <c r="J239" s="380"/>
      <c r="K239" s="380"/>
      <c r="L239" s="380"/>
      <c r="M239" s="380"/>
      <c r="N239" s="380"/>
      <c r="O239" s="380"/>
      <c r="P239" s="380"/>
      <c r="Q239" s="380"/>
      <c r="R239" s="380"/>
      <c r="S239" s="380"/>
      <c r="T239" s="380"/>
      <c r="U239" s="380"/>
      <c r="V239" s="380"/>
      <c r="W239" s="380"/>
      <c r="X239" s="380"/>
      <c r="Y239" s="380"/>
      <c r="Z239" s="380"/>
    </row>
    <row r="240" ht="14.25" customHeight="1" spans="1:26" x14ac:dyDescent="0.25">
      <c r="A240" s="380"/>
      <c r="B240" s="380"/>
      <c r="C240" s="380"/>
      <c r="D240" s="380"/>
      <c r="E240" s="380"/>
      <c r="F240" s="380"/>
      <c r="G240" s="380"/>
      <c r="H240" s="380"/>
      <c r="I240" s="380"/>
      <c r="J240" s="380"/>
      <c r="K240" s="380"/>
      <c r="L240" s="380"/>
      <c r="M240" s="380"/>
      <c r="N240" s="380"/>
      <c r="O240" s="380"/>
      <c r="P240" s="380"/>
      <c r="Q240" s="380"/>
      <c r="R240" s="380"/>
      <c r="S240" s="380"/>
      <c r="T240" s="380"/>
      <c r="U240" s="380"/>
      <c r="V240" s="380"/>
      <c r="W240" s="380"/>
      <c r="X240" s="380"/>
      <c r="Y240" s="380"/>
      <c r="Z240" s="380"/>
    </row>
    <row r="241" ht="14.25" customHeight="1" spans="1:26" x14ac:dyDescent="0.25">
      <c r="A241" s="380"/>
      <c r="B241" s="380"/>
      <c r="C241" s="380"/>
      <c r="D241" s="380"/>
      <c r="E241" s="380"/>
      <c r="F241" s="380"/>
      <c r="G241" s="380"/>
      <c r="H241" s="380"/>
      <c r="I241" s="380"/>
      <c r="J241" s="380"/>
      <c r="K241" s="380"/>
      <c r="L241" s="380"/>
      <c r="M241" s="380"/>
      <c r="N241" s="380"/>
      <c r="O241" s="380"/>
      <c r="P241" s="380"/>
      <c r="Q241" s="380"/>
      <c r="R241" s="380"/>
      <c r="S241" s="380"/>
      <c r="T241" s="380"/>
      <c r="U241" s="380"/>
      <c r="V241" s="380"/>
      <c r="W241" s="380"/>
      <c r="X241" s="380"/>
      <c r="Y241" s="380"/>
      <c r="Z241" s="380"/>
    </row>
    <row r="242" ht="14.25" customHeight="1" spans="1:26" x14ac:dyDescent="0.25">
      <c r="A242" s="380"/>
      <c r="B242" s="380"/>
      <c r="C242" s="380"/>
      <c r="D242" s="380"/>
      <c r="E242" s="380"/>
      <c r="F242" s="380"/>
      <c r="G242" s="380"/>
      <c r="H242" s="380"/>
      <c r="I242" s="380"/>
      <c r="J242" s="380"/>
      <c r="K242" s="380"/>
      <c r="L242" s="380"/>
      <c r="M242" s="380"/>
      <c r="N242" s="380"/>
      <c r="O242" s="380"/>
      <c r="P242" s="380"/>
      <c r="Q242" s="380"/>
      <c r="R242" s="380"/>
      <c r="S242" s="380"/>
      <c r="T242" s="380"/>
      <c r="U242" s="380"/>
      <c r="V242" s="380"/>
      <c r="W242" s="380"/>
      <c r="X242" s="380"/>
      <c r="Y242" s="380"/>
      <c r="Z242" s="380"/>
    </row>
    <row r="243" ht="14.25" customHeight="1" spans="1:26" x14ac:dyDescent="0.25">
      <c r="A243" s="380"/>
      <c r="B243" s="380"/>
      <c r="C243" s="380"/>
      <c r="D243" s="380"/>
      <c r="E243" s="380"/>
      <c r="F243" s="380"/>
      <c r="G243" s="380"/>
      <c r="H243" s="380"/>
      <c r="I243" s="380"/>
      <c r="J243" s="380"/>
      <c r="K243" s="380"/>
      <c r="L243" s="380"/>
      <c r="M243" s="380"/>
      <c r="N243" s="380"/>
      <c r="O243" s="380"/>
      <c r="P243" s="380"/>
      <c r="Q243" s="380"/>
      <c r="R243" s="380"/>
      <c r="S243" s="380"/>
      <c r="T243" s="380"/>
      <c r="U243" s="380"/>
      <c r="V243" s="380"/>
      <c r="W243" s="380"/>
      <c r="X243" s="380"/>
      <c r="Y243" s="380"/>
      <c r="Z243" s="380"/>
    </row>
    <row r="244" ht="14.25" customHeight="1" spans="1:26" x14ac:dyDescent="0.25">
      <c r="A244" s="380"/>
      <c r="B244" s="380"/>
      <c r="C244" s="380"/>
      <c r="D244" s="380"/>
      <c r="E244" s="380"/>
      <c r="F244" s="380"/>
      <c r="G244" s="380"/>
      <c r="H244" s="380"/>
      <c r="I244" s="380"/>
      <c r="J244" s="380"/>
      <c r="K244" s="380"/>
      <c r="L244" s="380"/>
      <c r="M244" s="380"/>
      <c r="N244" s="380"/>
      <c r="O244" s="380"/>
      <c r="P244" s="380"/>
      <c r="Q244" s="380"/>
      <c r="R244" s="380"/>
      <c r="S244" s="380"/>
      <c r="T244" s="380"/>
      <c r="U244" s="380"/>
      <c r="V244" s="380"/>
      <c r="W244" s="380"/>
      <c r="X244" s="380"/>
      <c r="Y244" s="380"/>
      <c r="Z244" s="380"/>
    </row>
    <row r="245" ht="14.25" customHeight="1" spans="1:26" x14ac:dyDescent="0.25">
      <c r="A245" s="380"/>
      <c r="B245" s="380"/>
      <c r="C245" s="380"/>
      <c r="D245" s="380"/>
      <c r="E245" s="380"/>
      <c r="F245" s="380"/>
      <c r="G245" s="380"/>
      <c r="H245" s="380"/>
      <c r="I245" s="380"/>
      <c r="J245" s="380"/>
      <c r="K245" s="380"/>
      <c r="L245" s="380"/>
      <c r="M245" s="380"/>
      <c r="N245" s="380"/>
      <c r="O245" s="380"/>
      <c r="P245" s="380"/>
      <c r="Q245" s="380"/>
      <c r="R245" s="380"/>
      <c r="S245" s="380"/>
      <c r="T245" s="380"/>
      <c r="U245" s="380"/>
      <c r="V245" s="380"/>
      <c r="W245" s="380"/>
      <c r="X245" s="380"/>
      <c r="Y245" s="380"/>
      <c r="Z245" s="380"/>
    </row>
    <row r="246" ht="14.25" customHeight="1" spans="1:26" x14ac:dyDescent="0.25">
      <c r="A246" s="380"/>
      <c r="B246" s="380"/>
      <c r="C246" s="380"/>
      <c r="D246" s="380"/>
      <c r="E246" s="380"/>
      <c r="F246" s="380"/>
      <c r="G246" s="380"/>
      <c r="H246" s="380"/>
      <c r="I246" s="380"/>
      <c r="J246" s="380"/>
      <c r="K246" s="380"/>
      <c r="L246" s="380"/>
      <c r="M246" s="380"/>
      <c r="N246" s="380"/>
      <c r="O246" s="380"/>
      <c r="P246" s="380"/>
      <c r="Q246" s="380"/>
      <c r="R246" s="380"/>
      <c r="S246" s="380"/>
      <c r="T246" s="380"/>
      <c r="U246" s="380"/>
      <c r="V246" s="380"/>
      <c r="W246" s="380"/>
      <c r="X246" s="380"/>
      <c r="Y246" s="380"/>
      <c r="Z246" s="380"/>
    </row>
    <row r="247" ht="14.25" customHeight="1" spans="1:26" x14ac:dyDescent="0.25">
      <c r="A247" s="380"/>
      <c r="B247" s="380"/>
      <c r="C247" s="380"/>
      <c r="D247" s="380"/>
      <c r="E247" s="380"/>
      <c r="F247" s="380"/>
      <c r="G247" s="380"/>
      <c r="H247" s="380"/>
      <c r="I247" s="380"/>
      <c r="J247" s="380"/>
      <c r="K247" s="380"/>
      <c r="L247" s="380"/>
      <c r="M247" s="380"/>
      <c r="N247" s="380"/>
      <c r="O247" s="380"/>
      <c r="P247" s="380"/>
      <c r="Q247" s="380"/>
      <c r="R247" s="380"/>
      <c r="S247" s="380"/>
      <c r="T247" s="380"/>
      <c r="U247" s="380"/>
      <c r="V247" s="380"/>
      <c r="W247" s="380"/>
      <c r="X247" s="380"/>
      <c r="Y247" s="380"/>
      <c r="Z247" s="380"/>
    </row>
    <row r="248" ht="14.25" customHeight="1" spans="1:26" x14ac:dyDescent="0.25">
      <c r="A248" s="380"/>
      <c r="B248" s="380"/>
      <c r="C248" s="380"/>
      <c r="D248" s="380"/>
      <c r="E248" s="380"/>
      <c r="F248" s="380"/>
      <c r="G248" s="380"/>
      <c r="H248" s="380"/>
      <c r="I248" s="380"/>
      <c r="J248" s="380"/>
      <c r="K248" s="380"/>
      <c r="L248" s="380"/>
      <c r="M248" s="380"/>
      <c r="N248" s="380"/>
      <c r="O248" s="380"/>
      <c r="P248" s="380"/>
      <c r="Q248" s="380"/>
      <c r="R248" s="380"/>
      <c r="S248" s="380"/>
      <c r="T248" s="380"/>
      <c r="U248" s="380"/>
      <c r="V248" s="380"/>
      <c r="W248" s="380"/>
      <c r="X248" s="380"/>
      <c r="Y248" s="380"/>
      <c r="Z248" s="380"/>
    </row>
    <row r="249" ht="14.25" customHeight="1" spans="1:26" x14ac:dyDescent="0.25">
      <c r="A249" s="380"/>
      <c r="B249" s="380"/>
      <c r="C249" s="380"/>
      <c r="D249" s="380"/>
      <c r="E249" s="380"/>
      <c r="F249" s="380"/>
      <c r="G249" s="380"/>
      <c r="H249" s="380"/>
      <c r="I249" s="380"/>
      <c r="J249" s="380"/>
      <c r="K249" s="380"/>
      <c r="L249" s="380"/>
      <c r="M249" s="380"/>
      <c r="N249" s="380"/>
      <c r="O249" s="380"/>
      <c r="P249" s="380"/>
      <c r="Q249" s="380"/>
      <c r="R249" s="380"/>
      <c r="S249" s="380"/>
      <c r="T249" s="380"/>
      <c r="U249" s="380"/>
      <c r="V249" s="380"/>
      <c r="W249" s="380"/>
      <c r="X249" s="380"/>
      <c r="Y249" s="380"/>
      <c r="Z249" s="380"/>
    </row>
    <row r="250" ht="14.25" customHeight="1" spans="1:26" x14ac:dyDescent="0.25">
      <c r="A250" s="380"/>
      <c r="B250" s="380"/>
      <c r="C250" s="380"/>
      <c r="D250" s="380"/>
      <c r="E250" s="380"/>
      <c r="F250" s="380"/>
      <c r="G250" s="380"/>
      <c r="H250" s="380"/>
      <c r="I250" s="380"/>
      <c r="J250" s="380"/>
      <c r="K250" s="380"/>
      <c r="L250" s="380"/>
      <c r="M250" s="380"/>
      <c r="N250" s="380"/>
      <c r="O250" s="380"/>
      <c r="P250" s="380"/>
      <c r="Q250" s="380"/>
      <c r="R250" s="380"/>
      <c r="S250" s="380"/>
      <c r="T250" s="380"/>
      <c r="U250" s="380"/>
      <c r="V250" s="380"/>
      <c r="W250" s="380"/>
      <c r="X250" s="380"/>
      <c r="Y250" s="380"/>
      <c r="Z250" s="380"/>
    </row>
    <row r="251" ht="14.25" customHeight="1" spans="1:26" x14ac:dyDescent="0.25">
      <c r="A251" s="380"/>
      <c r="B251" s="380"/>
      <c r="C251" s="380"/>
      <c r="D251" s="380"/>
      <c r="E251" s="380"/>
      <c r="F251" s="380"/>
      <c r="G251" s="380"/>
      <c r="H251" s="380"/>
      <c r="I251" s="380"/>
      <c r="J251" s="380"/>
      <c r="K251" s="380"/>
      <c r="L251" s="380"/>
      <c r="M251" s="380"/>
      <c r="N251" s="380"/>
      <c r="O251" s="380"/>
      <c r="P251" s="380"/>
      <c r="Q251" s="380"/>
      <c r="R251" s="380"/>
      <c r="S251" s="380"/>
      <c r="T251" s="380"/>
      <c r="U251" s="380"/>
      <c r="V251" s="380"/>
      <c r="W251" s="380"/>
      <c r="X251" s="380"/>
      <c r="Y251" s="380"/>
      <c r="Z251" s="380"/>
    </row>
    <row r="252" ht="14.25" customHeight="1" spans="1:26" x14ac:dyDescent="0.25">
      <c r="A252" s="380"/>
      <c r="B252" s="380"/>
      <c r="C252" s="380"/>
      <c r="D252" s="380"/>
      <c r="E252" s="380"/>
      <c r="F252" s="380"/>
      <c r="G252" s="380"/>
      <c r="H252" s="380"/>
      <c r="I252" s="380"/>
      <c r="J252" s="380"/>
      <c r="K252" s="380"/>
      <c r="L252" s="380"/>
      <c r="M252" s="380"/>
      <c r="N252" s="380"/>
      <c r="O252" s="380"/>
      <c r="P252" s="380"/>
      <c r="Q252" s="380"/>
      <c r="R252" s="380"/>
      <c r="S252" s="380"/>
      <c r="T252" s="380"/>
      <c r="U252" s="380"/>
      <c r="V252" s="380"/>
      <c r="W252" s="380"/>
      <c r="X252" s="380"/>
      <c r="Y252" s="380"/>
      <c r="Z252" s="380"/>
    </row>
    <row r="253" ht="14.25" customHeight="1" spans="1:26" x14ac:dyDescent="0.25">
      <c r="A253" s="380"/>
      <c r="B253" s="380"/>
      <c r="C253" s="380"/>
      <c r="D253" s="380"/>
      <c r="E253" s="380"/>
      <c r="F253" s="380"/>
      <c r="G253" s="380"/>
      <c r="H253" s="380"/>
      <c r="I253" s="380"/>
      <c r="J253" s="380"/>
      <c r="K253" s="380"/>
      <c r="L253" s="380"/>
      <c r="M253" s="380"/>
      <c r="N253" s="380"/>
      <c r="O253" s="380"/>
      <c r="P253" s="380"/>
      <c r="Q253" s="380"/>
      <c r="R253" s="380"/>
      <c r="S253" s="380"/>
      <c r="T253" s="380"/>
      <c r="U253" s="380"/>
      <c r="V253" s="380"/>
      <c r="W253" s="380"/>
      <c r="X253" s="380"/>
      <c r="Y253" s="380"/>
      <c r="Z253" s="380"/>
    </row>
    <row r="254" ht="14.25" customHeight="1" spans="1:26" x14ac:dyDescent="0.25">
      <c r="A254" s="380"/>
      <c r="B254" s="380"/>
      <c r="C254" s="380"/>
      <c r="D254" s="380"/>
      <c r="E254" s="380"/>
      <c r="F254" s="380"/>
      <c r="G254" s="380"/>
      <c r="H254" s="380"/>
      <c r="I254" s="380"/>
      <c r="J254" s="380"/>
      <c r="K254" s="380"/>
      <c r="L254" s="380"/>
      <c r="M254" s="380"/>
      <c r="N254" s="380"/>
      <c r="O254" s="380"/>
      <c r="P254" s="380"/>
      <c r="Q254" s="380"/>
      <c r="R254" s="380"/>
      <c r="S254" s="380"/>
      <c r="T254" s="380"/>
      <c r="U254" s="380"/>
      <c r="V254" s="380"/>
      <c r="W254" s="380"/>
      <c r="X254" s="380"/>
      <c r="Y254" s="380"/>
      <c r="Z254" s="380"/>
    </row>
    <row r="255" ht="14.25" customHeight="1" spans="1:26" x14ac:dyDescent="0.25">
      <c r="A255" s="380"/>
      <c r="B255" s="380"/>
      <c r="C255" s="380"/>
      <c r="D255" s="380"/>
      <c r="E255" s="380"/>
      <c r="F255" s="380"/>
      <c r="G255" s="380"/>
      <c r="H255" s="380"/>
      <c r="I255" s="380"/>
      <c r="J255" s="380"/>
      <c r="K255" s="380"/>
      <c r="L255" s="380"/>
      <c r="M255" s="380"/>
      <c r="N255" s="380"/>
      <c r="O255" s="380"/>
      <c r="P255" s="380"/>
      <c r="Q255" s="380"/>
      <c r="R255" s="380"/>
      <c r="S255" s="380"/>
      <c r="T255" s="380"/>
      <c r="U255" s="380"/>
      <c r="V255" s="380"/>
      <c r="W255" s="380"/>
      <c r="X255" s="380"/>
      <c r="Y255" s="380"/>
      <c r="Z255" s="380"/>
    </row>
    <row r="256" ht="14.25" customHeight="1" spans="1:26" x14ac:dyDescent="0.25">
      <c r="A256" s="380"/>
      <c r="B256" s="380"/>
      <c r="C256" s="380"/>
      <c r="D256" s="380"/>
      <c r="E256" s="380"/>
      <c r="F256" s="380"/>
      <c r="G256" s="380"/>
      <c r="H256" s="380"/>
      <c r="I256" s="380"/>
      <c r="J256" s="380"/>
      <c r="K256" s="380"/>
      <c r="L256" s="380"/>
      <c r="M256" s="380"/>
      <c r="N256" s="380"/>
      <c r="O256" s="380"/>
      <c r="P256" s="380"/>
      <c r="Q256" s="380"/>
      <c r="R256" s="380"/>
      <c r="S256" s="380"/>
      <c r="T256" s="380"/>
      <c r="U256" s="380"/>
      <c r="V256" s="380"/>
      <c r="W256" s="380"/>
      <c r="X256" s="380"/>
      <c r="Y256" s="380"/>
      <c r="Z256" s="380"/>
    </row>
    <row r="257" ht="14.25" customHeight="1" spans="1:26" x14ac:dyDescent="0.25">
      <c r="A257" s="380"/>
      <c r="B257" s="380"/>
      <c r="C257" s="380"/>
      <c r="D257" s="380"/>
      <c r="E257" s="380"/>
      <c r="F257" s="380"/>
      <c r="G257" s="380"/>
      <c r="H257" s="380"/>
      <c r="I257" s="380"/>
      <c r="J257" s="380"/>
      <c r="K257" s="380"/>
      <c r="L257" s="380"/>
      <c r="M257" s="380"/>
      <c r="N257" s="380"/>
      <c r="O257" s="380"/>
      <c r="P257" s="380"/>
      <c r="Q257" s="380"/>
      <c r="R257" s="380"/>
      <c r="S257" s="380"/>
      <c r="T257" s="380"/>
      <c r="U257" s="380"/>
      <c r="V257" s="380"/>
      <c r="W257" s="380"/>
      <c r="X257" s="380"/>
      <c r="Y257" s="380"/>
      <c r="Z257" s="380"/>
    </row>
    <row r="258" ht="14.25" customHeight="1" spans="1:26" x14ac:dyDescent="0.25">
      <c r="A258" s="380"/>
      <c r="B258" s="380"/>
      <c r="C258" s="380"/>
      <c r="D258" s="380"/>
      <c r="E258" s="380"/>
      <c r="F258" s="380"/>
      <c r="G258" s="380"/>
      <c r="H258" s="380"/>
      <c r="I258" s="380"/>
      <c r="J258" s="380"/>
      <c r="K258" s="380"/>
      <c r="L258" s="380"/>
      <c r="M258" s="380"/>
      <c r="N258" s="380"/>
      <c r="O258" s="380"/>
      <c r="P258" s="380"/>
      <c r="Q258" s="380"/>
      <c r="R258" s="380"/>
      <c r="S258" s="380"/>
      <c r="T258" s="380"/>
      <c r="U258" s="380"/>
      <c r="V258" s="380"/>
      <c r="W258" s="380"/>
      <c r="X258" s="380"/>
      <c r="Y258" s="380"/>
      <c r="Z258" s="380"/>
    </row>
    <row r="259" ht="14.25" customHeight="1" spans="1:26" x14ac:dyDescent="0.25">
      <c r="A259" s="380"/>
      <c r="B259" s="380"/>
      <c r="C259" s="380"/>
      <c r="D259" s="380"/>
      <c r="E259" s="380"/>
      <c r="F259" s="380"/>
      <c r="G259" s="380"/>
      <c r="H259" s="380"/>
      <c r="I259" s="380"/>
      <c r="J259" s="380"/>
      <c r="K259" s="380"/>
      <c r="L259" s="380"/>
      <c r="M259" s="380"/>
      <c r="N259" s="380"/>
      <c r="O259" s="380"/>
      <c r="P259" s="380"/>
      <c r="Q259" s="380"/>
      <c r="R259" s="380"/>
      <c r="S259" s="380"/>
      <c r="T259" s="380"/>
      <c r="U259" s="380"/>
      <c r="V259" s="380"/>
      <c r="W259" s="380"/>
      <c r="X259" s="380"/>
      <c r="Y259" s="380"/>
      <c r="Z259" s="380"/>
    </row>
    <row r="260" ht="14.25" customHeight="1" spans="1:26" x14ac:dyDescent="0.25">
      <c r="A260" s="380"/>
      <c r="B260" s="380"/>
      <c r="C260" s="380"/>
      <c r="D260" s="380"/>
      <c r="E260" s="380"/>
      <c r="F260" s="380"/>
      <c r="G260" s="380"/>
      <c r="H260" s="380"/>
      <c r="I260" s="380"/>
      <c r="J260" s="380"/>
      <c r="K260" s="380"/>
      <c r="L260" s="380"/>
      <c r="M260" s="380"/>
      <c r="N260" s="380"/>
      <c r="O260" s="380"/>
      <c r="P260" s="380"/>
      <c r="Q260" s="380"/>
      <c r="R260" s="380"/>
      <c r="S260" s="380"/>
      <c r="T260" s="380"/>
      <c r="U260" s="380"/>
      <c r="V260" s="380"/>
      <c r="W260" s="380"/>
      <c r="X260" s="380"/>
      <c r="Y260" s="380"/>
      <c r="Z260" s="380"/>
    </row>
    <row r="261" ht="14.25" customHeight="1" spans="1:26" x14ac:dyDescent="0.25">
      <c r="A261" s="380"/>
      <c r="B261" s="380"/>
      <c r="C261" s="380"/>
      <c r="D261" s="380"/>
      <c r="E261" s="380"/>
      <c r="F261" s="380"/>
      <c r="G261" s="380"/>
      <c r="H261" s="380"/>
      <c r="I261" s="380"/>
      <c r="J261" s="380"/>
      <c r="K261" s="380"/>
      <c r="L261" s="380"/>
      <c r="M261" s="380"/>
      <c r="N261" s="380"/>
      <c r="O261" s="380"/>
      <c r="P261" s="380"/>
      <c r="Q261" s="380"/>
      <c r="R261" s="380"/>
      <c r="S261" s="380"/>
      <c r="T261" s="380"/>
      <c r="U261" s="380"/>
      <c r="V261" s="380"/>
      <c r="W261" s="380"/>
      <c r="X261" s="380"/>
      <c r="Y261" s="380"/>
      <c r="Z261" s="380"/>
    </row>
    <row r="262" ht="14.25" customHeight="1" spans="1:26" x14ac:dyDescent="0.25">
      <c r="A262" s="380"/>
      <c r="B262" s="380"/>
      <c r="C262" s="380"/>
      <c r="D262" s="380"/>
      <c r="E262" s="380"/>
      <c r="F262" s="380"/>
      <c r="G262" s="380"/>
      <c r="H262" s="380"/>
      <c r="I262" s="380"/>
      <c r="J262" s="380"/>
      <c r="K262" s="380"/>
      <c r="L262" s="380"/>
      <c r="M262" s="380"/>
      <c r="N262" s="380"/>
      <c r="O262" s="380"/>
      <c r="P262" s="380"/>
      <c r="Q262" s="380"/>
      <c r="R262" s="380"/>
      <c r="S262" s="380"/>
      <c r="T262" s="380"/>
      <c r="U262" s="380"/>
      <c r="V262" s="380"/>
      <c r="W262" s="380"/>
      <c r="X262" s="380"/>
      <c r="Y262" s="380"/>
      <c r="Z262" s="380"/>
    </row>
    <row r="263" ht="14.25" customHeight="1" spans="1:26" x14ac:dyDescent="0.25">
      <c r="A263" s="380"/>
      <c r="B263" s="380"/>
      <c r="C263" s="380"/>
      <c r="D263" s="380"/>
      <c r="E263" s="380"/>
      <c r="F263" s="380"/>
      <c r="G263" s="380"/>
      <c r="H263" s="380"/>
      <c r="I263" s="380"/>
      <c r="J263" s="380"/>
      <c r="K263" s="380"/>
      <c r="L263" s="380"/>
      <c r="M263" s="380"/>
      <c r="N263" s="380"/>
      <c r="O263" s="380"/>
      <c r="P263" s="380"/>
      <c r="Q263" s="380"/>
      <c r="R263" s="380"/>
      <c r="S263" s="380"/>
      <c r="T263" s="380"/>
      <c r="U263" s="380"/>
      <c r="V263" s="380"/>
      <c r="W263" s="380"/>
      <c r="X263" s="380"/>
      <c r="Y263" s="380"/>
      <c r="Z263" s="380"/>
    </row>
    <row r="264" ht="14.25" customHeight="1" spans="1:26" x14ac:dyDescent="0.25">
      <c r="A264" s="380"/>
      <c r="B264" s="380"/>
      <c r="C264" s="380"/>
      <c r="D264" s="380"/>
      <c r="E264" s="380"/>
      <c r="F264" s="380"/>
      <c r="G264" s="380"/>
      <c r="H264" s="380"/>
      <c r="I264" s="380"/>
      <c r="J264" s="380"/>
      <c r="K264" s="380"/>
      <c r="L264" s="380"/>
      <c r="M264" s="380"/>
      <c r="N264" s="380"/>
      <c r="O264" s="380"/>
      <c r="P264" s="380"/>
      <c r="Q264" s="380"/>
      <c r="R264" s="380"/>
      <c r="S264" s="380"/>
      <c r="T264" s="380"/>
      <c r="U264" s="380"/>
      <c r="V264" s="380"/>
      <c r="W264" s="380"/>
      <c r="X264" s="380"/>
      <c r="Y264" s="380"/>
      <c r="Z264" s="380"/>
    </row>
    <row r="265" ht="14.25" customHeight="1" spans="1:26" x14ac:dyDescent="0.25">
      <c r="A265" s="380"/>
      <c r="B265" s="380"/>
      <c r="C265" s="380"/>
      <c r="D265" s="380"/>
      <c r="E265" s="380"/>
      <c r="F265" s="380"/>
      <c r="G265" s="380"/>
      <c r="H265" s="380"/>
      <c r="I265" s="380"/>
      <c r="J265" s="380"/>
      <c r="K265" s="380"/>
      <c r="L265" s="380"/>
      <c r="M265" s="380"/>
      <c r="N265" s="380"/>
      <c r="O265" s="380"/>
      <c r="P265" s="380"/>
      <c r="Q265" s="380"/>
      <c r="R265" s="380"/>
      <c r="S265" s="380"/>
      <c r="T265" s="380"/>
      <c r="U265" s="380"/>
      <c r="V265" s="380"/>
      <c r="W265" s="380"/>
      <c r="X265" s="380"/>
      <c r="Y265" s="380"/>
      <c r="Z265" s="380"/>
    </row>
    <row r="266" ht="14.25" customHeight="1" spans="1:26" x14ac:dyDescent="0.25">
      <c r="A266" s="380"/>
      <c r="B266" s="380"/>
      <c r="C266" s="380"/>
      <c r="D266" s="380"/>
      <c r="E266" s="380"/>
      <c r="F266" s="380"/>
      <c r="G266" s="380"/>
      <c r="H266" s="380"/>
      <c r="I266" s="380"/>
      <c r="J266" s="380"/>
      <c r="K266" s="380"/>
      <c r="L266" s="380"/>
      <c r="M266" s="380"/>
      <c r="N266" s="380"/>
      <c r="O266" s="380"/>
      <c r="P266" s="380"/>
      <c r="Q266" s="380"/>
      <c r="R266" s="380"/>
      <c r="S266" s="380"/>
      <c r="T266" s="380"/>
      <c r="U266" s="380"/>
      <c r="V266" s="380"/>
      <c r="W266" s="380"/>
      <c r="X266" s="380"/>
      <c r="Y266" s="380"/>
      <c r="Z266" s="380"/>
    </row>
    <row r="267" ht="14.25" customHeight="1" spans="1:26" x14ac:dyDescent="0.25">
      <c r="A267" s="380"/>
      <c r="B267" s="380"/>
      <c r="C267" s="380"/>
      <c r="D267" s="380"/>
      <c r="E267" s="380"/>
      <c r="F267" s="380"/>
      <c r="G267" s="380"/>
      <c r="H267" s="380"/>
      <c r="I267" s="380"/>
      <c r="J267" s="380"/>
      <c r="K267" s="380"/>
      <c r="L267" s="380"/>
      <c r="M267" s="380"/>
      <c r="N267" s="380"/>
      <c r="O267" s="380"/>
      <c r="P267" s="380"/>
      <c r="Q267" s="380"/>
      <c r="R267" s="380"/>
      <c r="S267" s="380"/>
      <c r="T267" s="380"/>
      <c r="U267" s="380"/>
      <c r="V267" s="380"/>
      <c r="W267" s="380"/>
      <c r="X267" s="380"/>
      <c r="Y267" s="380"/>
      <c r="Z267" s="380"/>
    </row>
    <row r="268" ht="14.25" customHeight="1" spans="1:26" x14ac:dyDescent="0.25">
      <c r="A268" s="380"/>
      <c r="B268" s="380"/>
      <c r="C268" s="380"/>
      <c r="D268" s="380"/>
      <c r="E268" s="380"/>
      <c r="F268" s="380"/>
      <c r="G268" s="380"/>
      <c r="H268" s="380"/>
      <c r="I268" s="380"/>
      <c r="J268" s="380"/>
      <c r="K268" s="380"/>
      <c r="L268" s="380"/>
      <c r="M268" s="380"/>
      <c r="N268" s="380"/>
      <c r="O268" s="380"/>
      <c r="P268" s="380"/>
      <c r="Q268" s="380"/>
      <c r="R268" s="380"/>
      <c r="S268" s="380"/>
      <c r="T268" s="380"/>
      <c r="U268" s="380"/>
      <c r="V268" s="380"/>
      <c r="W268" s="380"/>
      <c r="X268" s="380"/>
      <c r="Y268" s="380"/>
      <c r="Z268" s="380"/>
    </row>
    <row r="269" ht="14.25" customHeight="1" spans="1:26" x14ac:dyDescent="0.25">
      <c r="A269" s="380"/>
      <c r="B269" s="380"/>
      <c r="C269" s="380"/>
      <c r="D269" s="380"/>
      <c r="E269" s="380"/>
      <c r="F269" s="380"/>
      <c r="G269" s="380"/>
      <c r="H269" s="380"/>
      <c r="I269" s="380"/>
      <c r="J269" s="380"/>
      <c r="K269" s="380"/>
      <c r="L269" s="380"/>
      <c r="M269" s="380"/>
      <c r="N269" s="380"/>
      <c r="O269" s="380"/>
      <c r="P269" s="380"/>
      <c r="Q269" s="380"/>
      <c r="R269" s="380"/>
      <c r="S269" s="380"/>
      <c r="T269" s="380"/>
      <c r="U269" s="380"/>
      <c r="V269" s="380"/>
      <c r="W269" s="380"/>
      <c r="X269" s="380"/>
      <c r="Y269" s="380"/>
      <c r="Z269" s="380"/>
    </row>
    <row r="270" ht="14.25" customHeight="1" spans="1:26" x14ac:dyDescent="0.25">
      <c r="A270" s="380"/>
      <c r="B270" s="380"/>
      <c r="C270" s="380"/>
      <c r="D270" s="380"/>
      <c r="E270" s="380"/>
      <c r="F270" s="380"/>
      <c r="G270" s="380"/>
      <c r="H270" s="380"/>
      <c r="I270" s="380"/>
      <c r="J270" s="380"/>
      <c r="K270" s="380"/>
      <c r="L270" s="380"/>
      <c r="M270" s="380"/>
      <c r="N270" s="380"/>
      <c r="O270" s="380"/>
      <c r="P270" s="380"/>
      <c r="Q270" s="380"/>
      <c r="R270" s="380"/>
      <c r="S270" s="380"/>
      <c r="T270" s="380"/>
      <c r="U270" s="380"/>
      <c r="V270" s="380"/>
      <c r="W270" s="380"/>
      <c r="X270" s="380"/>
      <c r="Y270" s="380"/>
      <c r="Z270" s="380"/>
    </row>
    <row r="271" ht="14.25" customHeight="1" spans="1:26" x14ac:dyDescent="0.25">
      <c r="A271" s="380"/>
      <c r="B271" s="380"/>
      <c r="C271" s="380"/>
      <c r="D271" s="380"/>
      <c r="E271" s="380"/>
      <c r="F271" s="380"/>
      <c r="G271" s="380"/>
      <c r="H271" s="380"/>
      <c r="I271" s="380"/>
      <c r="J271" s="380"/>
      <c r="K271" s="380"/>
      <c r="L271" s="380"/>
      <c r="M271" s="380"/>
      <c r="N271" s="380"/>
      <c r="O271" s="380"/>
      <c r="P271" s="380"/>
      <c r="Q271" s="380"/>
      <c r="R271" s="380"/>
      <c r="S271" s="380"/>
      <c r="T271" s="380"/>
      <c r="U271" s="380"/>
      <c r="V271" s="380"/>
      <c r="W271" s="380"/>
      <c r="X271" s="380"/>
      <c r="Y271" s="380"/>
      <c r="Z271" s="380"/>
    </row>
    <row r="272" ht="14.25" customHeight="1" spans="1:26" x14ac:dyDescent="0.25">
      <c r="A272" s="380"/>
      <c r="B272" s="380"/>
      <c r="C272" s="380"/>
      <c r="D272" s="380"/>
      <c r="E272" s="380"/>
      <c r="F272" s="380"/>
      <c r="G272" s="380"/>
      <c r="H272" s="380"/>
      <c r="I272" s="380"/>
      <c r="J272" s="380"/>
      <c r="K272" s="380"/>
      <c r="L272" s="380"/>
      <c r="M272" s="380"/>
      <c r="N272" s="380"/>
      <c r="O272" s="380"/>
      <c r="P272" s="380"/>
      <c r="Q272" s="380"/>
      <c r="R272" s="380"/>
      <c r="S272" s="380"/>
      <c r="T272" s="380"/>
      <c r="U272" s="380"/>
      <c r="V272" s="380"/>
      <c r="W272" s="380"/>
      <c r="X272" s="380"/>
      <c r="Y272" s="380"/>
      <c r="Z272" s="380"/>
    </row>
    <row r="273" ht="14.25" customHeight="1" spans="1:26" x14ac:dyDescent="0.25">
      <c r="A273" s="380"/>
      <c r="B273" s="380"/>
      <c r="C273" s="380"/>
      <c r="D273" s="380"/>
      <c r="E273" s="380"/>
      <c r="F273" s="380"/>
      <c r="G273" s="380"/>
      <c r="H273" s="380"/>
      <c r="I273" s="380"/>
      <c r="J273" s="380"/>
      <c r="K273" s="380"/>
      <c r="L273" s="380"/>
      <c r="M273" s="380"/>
      <c r="N273" s="380"/>
      <c r="O273" s="380"/>
      <c r="P273" s="380"/>
      <c r="Q273" s="380"/>
      <c r="R273" s="380"/>
      <c r="S273" s="380"/>
      <c r="T273" s="380"/>
      <c r="U273" s="380"/>
      <c r="V273" s="380"/>
      <c r="W273" s="380"/>
      <c r="X273" s="380"/>
      <c r="Y273" s="380"/>
      <c r="Z273" s="380"/>
    </row>
    <row r="274" ht="14.25" customHeight="1" spans="1:26" x14ac:dyDescent="0.25">
      <c r="A274" s="380"/>
      <c r="B274" s="380"/>
      <c r="C274" s="380"/>
      <c r="D274" s="380"/>
      <c r="E274" s="380"/>
      <c r="F274" s="380"/>
      <c r="G274" s="380"/>
      <c r="H274" s="380"/>
      <c r="I274" s="380"/>
      <c r="J274" s="380"/>
      <c r="K274" s="380"/>
      <c r="L274" s="380"/>
      <c r="M274" s="380"/>
      <c r="N274" s="380"/>
      <c r="O274" s="380"/>
      <c r="P274" s="380"/>
      <c r="Q274" s="380"/>
      <c r="R274" s="380"/>
      <c r="S274" s="380"/>
      <c r="T274" s="380"/>
      <c r="U274" s="380"/>
      <c r="V274" s="380"/>
      <c r="W274" s="380"/>
      <c r="X274" s="380"/>
      <c r="Y274" s="380"/>
      <c r="Z274" s="380"/>
    </row>
    <row r="275" ht="14.25" customHeight="1" spans="1:26" x14ac:dyDescent="0.25">
      <c r="A275" s="380"/>
      <c r="B275" s="380"/>
      <c r="C275" s="380"/>
      <c r="D275" s="380"/>
      <c r="E275" s="380"/>
      <c r="F275" s="380"/>
      <c r="G275" s="380"/>
      <c r="H275" s="380"/>
      <c r="I275" s="380"/>
      <c r="J275" s="380"/>
      <c r="K275" s="380"/>
      <c r="L275" s="380"/>
      <c r="M275" s="380"/>
      <c r="N275" s="380"/>
      <c r="O275" s="380"/>
      <c r="P275" s="380"/>
      <c r="Q275" s="380"/>
      <c r="R275" s="380"/>
      <c r="S275" s="380"/>
      <c r="T275" s="380"/>
      <c r="U275" s="380"/>
      <c r="V275" s="380"/>
      <c r="W275" s="380"/>
      <c r="X275" s="380"/>
      <c r="Y275" s="380"/>
      <c r="Z275" s="380"/>
    </row>
    <row r="276" ht="14.25" customHeight="1" spans="1:26" x14ac:dyDescent="0.25">
      <c r="A276" s="380"/>
      <c r="B276" s="380"/>
      <c r="C276" s="380"/>
      <c r="D276" s="380"/>
      <c r="E276" s="380"/>
      <c r="F276" s="380"/>
      <c r="G276" s="380"/>
      <c r="H276" s="380"/>
      <c r="I276" s="380"/>
      <c r="J276" s="380"/>
      <c r="K276" s="380"/>
      <c r="L276" s="380"/>
      <c r="M276" s="380"/>
      <c r="N276" s="380"/>
      <c r="O276" s="380"/>
      <c r="P276" s="380"/>
      <c r="Q276" s="380"/>
      <c r="R276" s="380"/>
      <c r="S276" s="380"/>
      <c r="T276" s="380"/>
      <c r="U276" s="380"/>
      <c r="V276" s="380"/>
      <c r="W276" s="380"/>
      <c r="X276" s="380"/>
      <c r="Y276" s="380"/>
      <c r="Z276" s="380"/>
    </row>
    <row r="277" ht="14.25" customHeight="1" spans="1:26" x14ac:dyDescent="0.25">
      <c r="A277" s="380"/>
      <c r="B277" s="380"/>
      <c r="C277" s="380"/>
      <c r="D277" s="380"/>
      <c r="E277" s="380"/>
      <c r="F277" s="380"/>
      <c r="G277" s="380"/>
      <c r="H277" s="380"/>
      <c r="I277" s="380"/>
      <c r="J277" s="380"/>
      <c r="K277" s="380"/>
      <c r="L277" s="380"/>
      <c r="M277" s="380"/>
      <c r="N277" s="380"/>
      <c r="O277" s="380"/>
      <c r="P277" s="380"/>
      <c r="Q277" s="380"/>
      <c r="R277" s="380"/>
      <c r="S277" s="380"/>
      <c r="T277" s="380"/>
      <c r="U277" s="380"/>
      <c r="V277" s="380"/>
      <c r="W277" s="380"/>
      <c r="X277" s="380"/>
      <c r="Y277" s="380"/>
      <c r="Z277" s="380"/>
    </row>
    <row r="278" ht="14.25" customHeight="1" spans="1:26" x14ac:dyDescent="0.25">
      <c r="A278" s="380"/>
      <c r="B278" s="380"/>
      <c r="C278" s="380"/>
      <c r="D278" s="380"/>
      <c r="E278" s="380"/>
      <c r="F278" s="380"/>
      <c r="G278" s="380"/>
      <c r="H278" s="380"/>
      <c r="I278" s="380"/>
      <c r="J278" s="380"/>
      <c r="K278" s="380"/>
      <c r="L278" s="380"/>
      <c r="M278" s="380"/>
      <c r="N278" s="380"/>
      <c r="O278" s="380"/>
      <c r="P278" s="380"/>
      <c r="Q278" s="380"/>
      <c r="R278" s="380"/>
      <c r="S278" s="380"/>
      <c r="T278" s="380"/>
      <c r="U278" s="380"/>
      <c r="V278" s="380"/>
      <c r="W278" s="380"/>
      <c r="X278" s="380"/>
      <c r="Y278" s="380"/>
      <c r="Z278" s="380"/>
    </row>
    <row r="279" ht="14.25" customHeight="1" spans="1:26" x14ac:dyDescent="0.25">
      <c r="A279" s="380"/>
      <c r="B279" s="380"/>
      <c r="C279" s="380"/>
      <c r="D279" s="380"/>
      <c r="E279" s="380"/>
      <c r="F279" s="380"/>
      <c r="G279" s="380"/>
      <c r="H279" s="380"/>
      <c r="I279" s="380"/>
      <c r="J279" s="380"/>
      <c r="K279" s="380"/>
      <c r="L279" s="380"/>
      <c r="M279" s="380"/>
      <c r="N279" s="380"/>
      <c r="O279" s="380"/>
      <c r="P279" s="380"/>
      <c r="Q279" s="380"/>
      <c r="R279" s="380"/>
      <c r="S279" s="380"/>
      <c r="T279" s="380"/>
      <c r="U279" s="380"/>
      <c r="V279" s="380"/>
      <c r="W279" s="380"/>
      <c r="X279" s="380"/>
      <c r="Y279" s="380"/>
      <c r="Z279" s="380"/>
    </row>
    <row r="280" ht="14.25" customHeight="1" spans="1:26" x14ac:dyDescent="0.25">
      <c r="A280" s="380"/>
      <c r="B280" s="380"/>
      <c r="C280" s="380"/>
      <c r="D280" s="380"/>
      <c r="E280" s="380"/>
      <c r="F280" s="380"/>
      <c r="G280" s="380"/>
      <c r="H280" s="380"/>
      <c r="I280" s="380"/>
      <c r="J280" s="380"/>
      <c r="K280" s="380"/>
      <c r="L280" s="380"/>
      <c r="M280" s="380"/>
      <c r="N280" s="380"/>
      <c r="O280" s="380"/>
      <c r="P280" s="380"/>
      <c r="Q280" s="380"/>
      <c r="R280" s="380"/>
      <c r="S280" s="380"/>
      <c r="T280" s="380"/>
      <c r="U280" s="380"/>
      <c r="V280" s="380"/>
      <c r="W280" s="380"/>
      <c r="X280" s="380"/>
      <c r="Y280" s="380"/>
      <c r="Z280" s="380"/>
    </row>
    <row r="281" ht="14.25" customHeight="1" spans="1:26" x14ac:dyDescent="0.25">
      <c r="A281" s="380"/>
      <c r="B281" s="380"/>
      <c r="C281" s="380"/>
      <c r="D281" s="380"/>
      <c r="E281" s="380"/>
      <c r="F281" s="380"/>
      <c r="G281" s="380"/>
      <c r="H281" s="380"/>
      <c r="I281" s="380"/>
      <c r="J281" s="380"/>
      <c r="K281" s="380"/>
      <c r="L281" s="380"/>
      <c r="M281" s="380"/>
      <c r="N281" s="380"/>
      <c r="O281" s="380"/>
      <c r="P281" s="380"/>
      <c r="Q281" s="380"/>
      <c r="R281" s="380"/>
      <c r="S281" s="380"/>
      <c r="T281" s="380"/>
      <c r="U281" s="380"/>
      <c r="V281" s="380"/>
      <c r="W281" s="380"/>
      <c r="X281" s="380"/>
      <c r="Y281" s="380"/>
      <c r="Z281" s="380"/>
    </row>
    <row r="282" ht="14.25" customHeight="1" spans="1:26" x14ac:dyDescent="0.25">
      <c r="A282" s="380"/>
      <c r="B282" s="380"/>
      <c r="C282" s="380"/>
      <c r="D282" s="380"/>
      <c r="E282" s="380"/>
      <c r="F282" s="380"/>
      <c r="G282" s="380"/>
      <c r="H282" s="380"/>
      <c r="I282" s="380"/>
      <c r="J282" s="380"/>
      <c r="K282" s="380"/>
      <c r="L282" s="380"/>
      <c r="M282" s="380"/>
      <c r="N282" s="380"/>
      <c r="O282" s="380"/>
      <c r="P282" s="380"/>
      <c r="Q282" s="380"/>
      <c r="R282" s="380"/>
      <c r="S282" s="380"/>
      <c r="T282" s="380"/>
      <c r="U282" s="380"/>
      <c r="V282" s="380"/>
      <c r="W282" s="380"/>
      <c r="X282" s="380"/>
      <c r="Y282" s="380"/>
      <c r="Z282" s="380"/>
    </row>
    <row r="283" ht="14.25" customHeight="1" spans="1:26" x14ac:dyDescent="0.25">
      <c r="A283" s="380"/>
      <c r="B283" s="380"/>
      <c r="C283" s="380"/>
      <c r="D283" s="380"/>
      <c r="E283" s="380"/>
      <c r="F283" s="380"/>
      <c r="G283" s="380"/>
      <c r="H283" s="380"/>
      <c r="I283" s="380"/>
      <c r="J283" s="380"/>
      <c r="K283" s="380"/>
      <c r="L283" s="380"/>
      <c r="M283" s="380"/>
      <c r="N283" s="380"/>
      <c r="O283" s="380"/>
      <c r="P283" s="380"/>
      <c r="Q283" s="380"/>
      <c r="R283" s="380"/>
      <c r="S283" s="380"/>
      <c r="T283" s="380"/>
      <c r="U283" s="380"/>
      <c r="V283" s="380"/>
      <c r="W283" s="380"/>
      <c r="X283" s="380"/>
      <c r="Y283" s="380"/>
      <c r="Z283" s="380"/>
    </row>
    <row r="284" ht="14.25" customHeight="1" spans="1:26" x14ac:dyDescent="0.25">
      <c r="A284" s="380"/>
      <c r="B284" s="380"/>
      <c r="C284" s="380"/>
      <c r="D284" s="380"/>
      <c r="E284" s="380"/>
      <c r="F284" s="380"/>
      <c r="G284" s="380"/>
      <c r="H284" s="380"/>
      <c r="I284" s="380"/>
      <c r="J284" s="380"/>
      <c r="K284" s="380"/>
      <c r="L284" s="380"/>
      <c r="M284" s="380"/>
      <c r="N284" s="380"/>
      <c r="O284" s="380"/>
      <c r="P284" s="380"/>
      <c r="Q284" s="380"/>
      <c r="R284" s="380"/>
      <c r="S284" s="380"/>
      <c r="T284" s="380"/>
      <c r="U284" s="380"/>
      <c r="V284" s="380"/>
      <c r="W284" s="380"/>
      <c r="X284" s="380"/>
      <c r="Y284" s="380"/>
      <c r="Z284" s="380"/>
    </row>
    <row r="285" ht="14.25" customHeight="1" spans="1:26" x14ac:dyDescent="0.25">
      <c r="A285" s="380"/>
      <c r="B285" s="380"/>
      <c r="C285" s="380"/>
      <c r="D285" s="380"/>
      <c r="E285" s="380"/>
      <c r="F285" s="380"/>
      <c r="G285" s="380"/>
      <c r="H285" s="380"/>
      <c r="I285" s="380"/>
      <c r="J285" s="380"/>
      <c r="K285" s="380"/>
      <c r="L285" s="380"/>
      <c r="M285" s="380"/>
      <c r="N285" s="380"/>
      <c r="O285" s="380"/>
      <c r="P285" s="380"/>
      <c r="Q285" s="380"/>
      <c r="R285" s="380"/>
      <c r="S285" s="380"/>
      <c r="T285" s="380"/>
      <c r="U285" s="380"/>
      <c r="V285" s="380"/>
      <c r="W285" s="380"/>
      <c r="X285" s="380"/>
      <c r="Y285" s="380"/>
      <c r="Z285" s="380"/>
    </row>
    <row r="286" ht="14.25" customHeight="1" spans="1:26" x14ac:dyDescent="0.25">
      <c r="A286" s="380"/>
      <c r="B286" s="380"/>
      <c r="C286" s="380"/>
      <c r="D286" s="380"/>
      <c r="E286" s="380"/>
      <c r="F286" s="380"/>
      <c r="G286" s="380"/>
      <c r="H286" s="380"/>
      <c r="I286" s="380"/>
      <c r="J286" s="380"/>
      <c r="K286" s="380"/>
      <c r="L286" s="380"/>
      <c r="M286" s="380"/>
      <c r="N286" s="380"/>
      <c r="O286" s="380"/>
      <c r="P286" s="380"/>
      <c r="Q286" s="380"/>
      <c r="R286" s="380"/>
      <c r="S286" s="380"/>
      <c r="T286" s="380"/>
      <c r="U286" s="380"/>
      <c r="V286" s="380"/>
      <c r="W286" s="380"/>
      <c r="X286" s="380"/>
      <c r="Y286" s="380"/>
      <c r="Z286" s="380"/>
    </row>
    <row r="287" ht="14.25" customHeight="1" spans="1:26" x14ac:dyDescent="0.25">
      <c r="A287" s="380"/>
      <c r="B287" s="380"/>
      <c r="C287" s="380"/>
      <c r="D287" s="380"/>
      <c r="E287" s="380"/>
      <c r="F287" s="380"/>
      <c r="G287" s="380"/>
      <c r="H287" s="380"/>
      <c r="I287" s="380"/>
      <c r="J287" s="380"/>
      <c r="K287" s="380"/>
      <c r="L287" s="380"/>
      <c r="M287" s="380"/>
      <c r="N287" s="380"/>
      <c r="O287" s="380"/>
      <c r="P287" s="380"/>
      <c r="Q287" s="380"/>
      <c r="R287" s="380"/>
      <c r="S287" s="380"/>
      <c r="T287" s="380"/>
      <c r="U287" s="380"/>
      <c r="V287" s="380"/>
      <c r="W287" s="380"/>
      <c r="X287" s="380"/>
      <c r="Y287" s="380"/>
      <c r="Z287" s="380"/>
    </row>
    <row r="288" ht="14.25" customHeight="1" spans="1:26" x14ac:dyDescent="0.25">
      <c r="A288" s="380"/>
      <c r="B288" s="380"/>
      <c r="C288" s="380"/>
      <c r="D288" s="380"/>
      <c r="E288" s="380"/>
      <c r="F288" s="380"/>
      <c r="G288" s="380"/>
      <c r="H288" s="380"/>
      <c r="I288" s="380"/>
      <c r="J288" s="380"/>
      <c r="K288" s="380"/>
      <c r="L288" s="380"/>
      <c r="M288" s="380"/>
      <c r="N288" s="380"/>
      <c r="O288" s="380"/>
      <c r="P288" s="380"/>
      <c r="Q288" s="380"/>
      <c r="R288" s="380"/>
      <c r="S288" s="380"/>
      <c r="T288" s="380"/>
      <c r="U288" s="380"/>
      <c r="V288" s="380"/>
      <c r="W288" s="380"/>
      <c r="X288" s="380"/>
      <c r="Y288" s="380"/>
      <c r="Z288" s="380"/>
    </row>
    <row r="289" ht="14.25" customHeight="1" spans="1:26" x14ac:dyDescent="0.25">
      <c r="A289" s="380"/>
      <c r="B289" s="380"/>
      <c r="C289" s="380"/>
      <c r="D289" s="380"/>
      <c r="E289" s="380"/>
      <c r="F289" s="380"/>
      <c r="G289" s="380"/>
      <c r="H289" s="380"/>
      <c r="I289" s="380"/>
      <c r="J289" s="380"/>
      <c r="K289" s="380"/>
      <c r="L289" s="380"/>
      <c r="M289" s="380"/>
      <c r="N289" s="380"/>
      <c r="O289" s="380"/>
      <c r="P289" s="380"/>
      <c r="Q289" s="380"/>
      <c r="R289" s="380"/>
      <c r="S289" s="380"/>
      <c r="T289" s="380"/>
      <c r="U289" s="380"/>
      <c r="V289" s="380"/>
      <c r="W289" s="380"/>
      <c r="X289" s="380"/>
      <c r="Y289" s="380"/>
      <c r="Z289" s="380"/>
    </row>
    <row r="290" ht="14.25" customHeight="1" spans="1:26" x14ac:dyDescent="0.25">
      <c r="A290" s="380"/>
      <c r="B290" s="380"/>
      <c r="C290" s="380"/>
      <c r="D290" s="380"/>
      <c r="E290" s="380"/>
      <c r="F290" s="380"/>
      <c r="G290" s="380"/>
      <c r="H290" s="380"/>
      <c r="I290" s="380"/>
      <c r="J290" s="380"/>
      <c r="K290" s="380"/>
      <c r="L290" s="380"/>
      <c r="M290" s="380"/>
      <c r="N290" s="380"/>
      <c r="O290" s="380"/>
      <c r="P290" s="380"/>
      <c r="Q290" s="380"/>
      <c r="R290" s="380"/>
      <c r="S290" s="380"/>
      <c r="T290" s="380"/>
      <c r="U290" s="380"/>
      <c r="V290" s="380"/>
      <c r="W290" s="380"/>
      <c r="X290" s="380"/>
      <c r="Y290" s="380"/>
      <c r="Z290" s="380"/>
    </row>
    <row r="291" ht="14.25" customHeight="1" spans="1:26" x14ac:dyDescent="0.25">
      <c r="A291" s="380"/>
      <c r="B291" s="380"/>
      <c r="C291" s="380"/>
      <c r="D291" s="380"/>
      <c r="E291" s="380"/>
      <c r="F291" s="380"/>
      <c r="G291" s="380"/>
      <c r="H291" s="380"/>
      <c r="I291" s="380"/>
      <c r="J291" s="380"/>
      <c r="K291" s="380"/>
      <c r="L291" s="380"/>
      <c r="M291" s="380"/>
      <c r="N291" s="380"/>
      <c r="O291" s="380"/>
      <c r="P291" s="380"/>
      <c r="Q291" s="380"/>
      <c r="R291" s="380"/>
      <c r="S291" s="380"/>
      <c r="T291" s="380"/>
      <c r="U291" s="380"/>
      <c r="V291" s="380"/>
      <c r="W291" s="380"/>
      <c r="X291" s="380"/>
      <c r="Y291" s="380"/>
      <c r="Z291" s="380"/>
    </row>
    <row r="292" ht="14.25" customHeight="1" spans="1:26" x14ac:dyDescent="0.25">
      <c r="A292" s="380"/>
      <c r="B292" s="380"/>
      <c r="C292" s="380"/>
      <c r="D292" s="380"/>
      <c r="E292" s="380"/>
      <c r="F292" s="380"/>
      <c r="G292" s="380"/>
      <c r="H292" s="380"/>
      <c r="I292" s="380"/>
      <c r="J292" s="380"/>
      <c r="K292" s="380"/>
      <c r="L292" s="380"/>
      <c r="M292" s="380"/>
      <c r="N292" s="380"/>
      <c r="O292" s="380"/>
      <c r="P292" s="380"/>
      <c r="Q292" s="380"/>
      <c r="R292" s="380"/>
      <c r="S292" s="380"/>
      <c r="T292" s="380"/>
      <c r="U292" s="380"/>
      <c r="V292" s="380"/>
      <c r="W292" s="380"/>
      <c r="X292" s="380"/>
      <c r="Y292" s="380"/>
      <c r="Z292" s="380"/>
    </row>
    <row r="293" ht="14.25" customHeight="1" spans="1:26" x14ac:dyDescent="0.25">
      <c r="A293" s="380"/>
      <c r="B293" s="380"/>
      <c r="C293" s="380"/>
      <c r="D293" s="380"/>
      <c r="E293" s="380"/>
      <c r="F293" s="380"/>
      <c r="G293" s="380"/>
      <c r="H293" s="380"/>
      <c r="I293" s="380"/>
      <c r="J293" s="380"/>
      <c r="K293" s="380"/>
      <c r="L293" s="380"/>
      <c r="M293" s="380"/>
      <c r="N293" s="380"/>
      <c r="O293" s="380"/>
      <c r="P293" s="380"/>
      <c r="Q293" s="380"/>
      <c r="R293" s="380"/>
      <c r="S293" s="380"/>
      <c r="T293" s="380"/>
      <c r="U293" s="380"/>
      <c r="V293" s="380"/>
      <c r="W293" s="380"/>
      <c r="X293" s="380"/>
      <c r="Y293" s="380"/>
      <c r="Z293" s="380"/>
    </row>
    <row r="294" ht="14.25" customHeight="1" spans="1:26" x14ac:dyDescent="0.25">
      <c r="A294" s="380"/>
      <c r="B294" s="380"/>
      <c r="C294" s="380"/>
      <c r="D294" s="380"/>
      <c r="E294" s="380"/>
      <c r="F294" s="380"/>
      <c r="G294" s="380"/>
      <c r="H294" s="380"/>
      <c r="I294" s="380"/>
      <c r="J294" s="380"/>
      <c r="K294" s="380"/>
      <c r="L294" s="380"/>
      <c r="M294" s="380"/>
      <c r="N294" s="380"/>
      <c r="O294" s="380"/>
      <c r="P294" s="380"/>
      <c r="Q294" s="380"/>
      <c r="R294" s="380"/>
      <c r="S294" s="380"/>
      <c r="T294" s="380"/>
      <c r="U294" s="380"/>
      <c r="V294" s="380"/>
      <c r="W294" s="380"/>
      <c r="X294" s="380"/>
      <c r="Y294" s="380"/>
      <c r="Z294" s="380"/>
    </row>
    <row r="295" ht="14.25" customHeight="1" spans="1:26" x14ac:dyDescent="0.25">
      <c r="A295" s="380"/>
      <c r="B295" s="380"/>
      <c r="C295" s="380"/>
      <c r="D295" s="380"/>
      <c r="E295" s="380"/>
      <c r="F295" s="380"/>
      <c r="G295" s="380"/>
      <c r="H295" s="380"/>
      <c r="I295" s="380"/>
      <c r="J295" s="380"/>
      <c r="K295" s="380"/>
      <c r="L295" s="380"/>
      <c r="M295" s="380"/>
      <c r="N295" s="380"/>
      <c r="O295" s="380"/>
      <c r="P295" s="380"/>
      <c r="Q295" s="380"/>
      <c r="R295" s="380"/>
      <c r="S295" s="380"/>
      <c r="T295" s="380"/>
      <c r="U295" s="380"/>
      <c r="V295" s="380"/>
      <c r="W295" s="380"/>
      <c r="X295" s="380"/>
      <c r="Y295" s="380"/>
      <c r="Z295" s="380"/>
    </row>
    <row r="296" ht="14.25" customHeight="1" spans="1:26" x14ac:dyDescent="0.25">
      <c r="A296" s="380"/>
      <c r="B296" s="380"/>
      <c r="C296" s="380"/>
      <c r="D296" s="380"/>
      <c r="E296" s="380"/>
      <c r="F296" s="380"/>
      <c r="G296" s="380"/>
      <c r="H296" s="380"/>
      <c r="I296" s="380"/>
      <c r="J296" s="380"/>
      <c r="K296" s="380"/>
      <c r="L296" s="380"/>
      <c r="M296" s="380"/>
      <c r="N296" s="380"/>
      <c r="O296" s="380"/>
      <c r="P296" s="380"/>
      <c r="Q296" s="380"/>
      <c r="R296" s="380"/>
      <c r="S296" s="380"/>
      <c r="T296" s="380"/>
      <c r="U296" s="380"/>
      <c r="V296" s="380"/>
      <c r="W296" s="380"/>
      <c r="X296" s="380"/>
      <c r="Y296" s="380"/>
      <c r="Z296" s="380"/>
    </row>
    <row r="297" ht="14.25" customHeight="1" spans="1:26" x14ac:dyDescent="0.25">
      <c r="A297" s="380"/>
      <c r="B297" s="380"/>
      <c r="C297" s="380"/>
      <c r="D297" s="380"/>
      <c r="E297" s="380"/>
      <c r="F297" s="380"/>
      <c r="G297" s="380"/>
      <c r="H297" s="380"/>
      <c r="I297" s="380"/>
      <c r="J297" s="380"/>
      <c r="K297" s="380"/>
      <c r="L297" s="380"/>
      <c r="M297" s="380"/>
      <c r="N297" s="380"/>
      <c r="O297" s="380"/>
      <c r="P297" s="380"/>
      <c r="Q297" s="380"/>
      <c r="R297" s="380"/>
      <c r="S297" s="380"/>
      <c r="T297" s="380"/>
      <c r="U297" s="380"/>
      <c r="V297" s="380"/>
      <c r="W297" s="380"/>
      <c r="X297" s="380"/>
      <c r="Y297" s="380"/>
      <c r="Z297" s="380"/>
    </row>
    <row r="298" ht="14.25" customHeight="1" spans="1:26" x14ac:dyDescent="0.25">
      <c r="A298" s="380"/>
      <c r="B298" s="380"/>
      <c r="C298" s="380"/>
      <c r="D298" s="380"/>
      <c r="E298" s="380"/>
      <c r="F298" s="380"/>
      <c r="G298" s="380"/>
      <c r="H298" s="380"/>
      <c r="I298" s="380"/>
      <c r="J298" s="380"/>
      <c r="K298" s="380"/>
      <c r="L298" s="380"/>
      <c r="M298" s="380"/>
      <c r="N298" s="380"/>
      <c r="O298" s="380"/>
      <c r="P298" s="380"/>
      <c r="Q298" s="380"/>
      <c r="R298" s="380"/>
      <c r="S298" s="380"/>
      <c r="T298" s="380"/>
      <c r="U298" s="380"/>
      <c r="V298" s="380"/>
      <c r="W298" s="380"/>
      <c r="X298" s="380"/>
      <c r="Y298" s="380"/>
      <c r="Z298" s="380"/>
    </row>
    <row r="299" ht="14.25" customHeight="1" spans="1:26" x14ac:dyDescent="0.25">
      <c r="A299" s="380"/>
      <c r="B299" s="380"/>
      <c r="C299" s="380"/>
      <c r="D299" s="380"/>
      <c r="E299" s="380"/>
      <c r="F299" s="380"/>
      <c r="G299" s="380"/>
      <c r="H299" s="380"/>
      <c r="I299" s="380"/>
      <c r="J299" s="380"/>
      <c r="K299" s="380"/>
      <c r="L299" s="380"/>
      <c r="M299" s="380"/>
      <c r="N299" s="380"/>
      <c r="O299" s="380"/>
      <c r="P299" s="380"/>
      <c r="Q299" s="380"/>
      <c r="R299" s="380"/>
      <c r="S299" s="380"/>
      <c r="T299" s="380"/>
      <c r="U299" s="380"/>
      <c r="V299" s="380"/>
      <c r="W299" s="380"/>
      <c r="X299" s="380"/>
      <c r="Y299" s="380"/>
      <c r="Z299" s="380"/>
    </row>
    <row r="300" ht="14.25" customHeight="1" spans="1:26" x14ac:dyDescent="0.25">
      <c r="A300" s="380"/>
      <c r="B300" s="380"/>
      <c r="C300" s="380"/>
      <c r="D300" s="380"/>
      <c r="E300" s="380"/>
      <c r="F300" s="380"/>
      <c r="G300" s="380"/>
      <c r="H300" s="380"/>
      <c r="I300" s="380"/>
      <c r="J300" s="380"/>
      <c r="K300" s="380"/>
      <c r="L300" s="380"/>
      <c r="M300" s="380"/>
      <c r="N300" s="380"/>
      <c r="O300" s="380"/>
      <c r="P300" s="380"/>
      <c r="Q300" s="380"/>
      <c r="R300" s="380"/>
      <c r="S300" s="380"/>
      <c r="T300" s="380"/>
      <c r="U300" s="380"/>
      <c r="V300" s="380"/>
      <c r="W300" s="380"/>
      <c r="X300" s="380"/>
      <c r="Y300" s="380"/>
      <c r="Z300" s="380"/>
    </row>
    <row r="301" ht="14.25" customHeight="1" spans="1:26" x14ac:dyDescent="0.25">
      <c r="A301" s="380"/>
      <c r="B301" s="380"/>
      <c r="C301" s="380"/>
      <c r="D301" s="380"/>
      <c r="E301" s="380"/>
      <c r="F301" s="380"/>
      <c r="G301" s="380"/>
      <c r="H301" s="380"/>
      <c r="I301" s="380"/>
      <c r="J301" s="380"/>
      <c r="K301" s="380"/>
      <c r="L301" s="380"/>
      <c r="M301" s="380"/>
      <c r="N301" s="380"/>
      <c r="O301" s="380"/>
      <c r="P301" s="380"/>
      <c r="Q301" s="380"/>
      <c r="R301" s="380"/>
      <c r="S301" s="380"/>
      <c r="T301" s="380"/>
      <c r="U301" s="380"/>
      <c r="V301" s="380"/>
      <c r="W301" s="380"/>
      <c r="X301" s="380"/>
      <c r="Y301" s="380"/>
      <c r="Z301" s="380"/>
    </row>
    <row r="302" ht="14.25" customHeight="1" spans="1:26" x14ac:dyDescent="0.25">
      <c r="A302" s="380"/>
      <c r="B302" s="380"/>
      <c r="C302" s="380"/>
      <c r="D302" s="380"/>
      <c r="E302" s="380"/>
      <c r="F302" s="380"/>
      <c r="G302" s="380"/>
      <c r="H302" s="380"/>
      <c r="I302" s="380"/>
      <c r="J302" s="380"/>
      <c r="K302" s="380"/>
      <c r="L302" s="380"/>
      <c r="M302" s="380"/>
      <c r="N302" s="380"/>
      <c r="O302" s="380"/>
      <c r="P302" s="380"/>
      <c r="Q302" s="380"/>
      <c r="R302" s="380"/>
      <c r="S302" s="380"/>
      <c r="T302" s="380"/>
      <c r="U302" s="380"/>
      <c r="V302" s="380"/>
      <c r="W302" s="380"/>
      <c r="X302" s="380"/>
      <c r="Y302" s="380"/>
      <c r="Z302" s="380"/>
    </row>
    <row r="303" ht="14.25" customHeight="1" spans="1:26" x14ac:dyDescent="0.25">
      <c r="A303" s="380"/>
      <c r="B303" s="380"/>
      <c r="C303" s="380"/>
      <c r="D303" s="380"/>
      <c r="E303" s="380"/>
      <c r="F303" s="380"/>
      <c r="G303" s="380"/>
      <c r="H303" s="380"/>
      <c r="I303" s="380"/>
      <c r="J303" s="380"/>
      <c r="K303" s="380"/>
      <c r="L303" s="380"/>
      <c r="M303" s="380"/>
      <c r="N303" s="380"/>
      <c r="O303" s="380"/>
      <c r="P303" s="380"/>
      <c r="Q303" s="380"/>
      <c r="R303" s="380"/>
      <c r="S303" s="380"/>
      <c r="T303" s="380"/>
      <c r="U303" s="380"/>
      <c r="V303" s="380"/>
      <c r="W303" s="380"/>
      <c r="X303" s="380"/>
      <c r="Y303" s="380"/>
      <c r="Z303" s="380"/>
    </row>
    <row r="304" ht="14.25" customHeight="1" spans="1:26" x14ac:dyDescent="0.25">
      <c r="A304" s="380"/>
      <c r="B304" s="380"/>
      <c r="C304" s="380"/>
      <c r="D304" s="380"/>
      <c r="E304" s="380"/>
      <c r="F304" s="380"/>
      <c r="G304" s="380"/>
      <c r="H304" s="380"/>
      <c r="I304" s="380"/>
      <c r="J304" s="380"/>
      <c r="K304" s="380"/>
      <c r="L304" s="380"/>
      <c r="M304" s="380"/>
      <c r="N304" s="380"/>
      <c r="O304" s="380"/>
      <c r="P304" s="380"/>
      <c r="Q304" s="380"/>
      <c r="R304" s="380"/>
      <c r="S304" s="380"/>
      <c r="T304" s="380"/>
      <c r="U304" s="380"/>
      <c r="V304" s="380"/>
      <c r="W304" s="380"/>
      <c r="X304" s="380"/>
      <c r="Y304" s="380"/>
      <c r="Z304" s="380"/>
    </row>
    <row r="305" ht="14.25" customHeight="1" spans="1:26" x14ac:dyDescent="0.25">
      <c r="A305" s="380"/>
      <c r="B305" s="380"/>
      <c r="C305" s="380"/>
      <c r="D305" s="380"/>
      <c r="E305" s="380"/>
      <c r="F305" s="380"/>
      <c r="G305" s="380"/>
      <c r="H305" s="380"/>
      <c r="I305" s="380"/>
      <c r="J305" s="380"/>
      <c r="K305" s="380"/>
      <c r="L305" s="380"/>
      <c r="M305" s="380"/>
      <c r="N305" s="380"/>
      <c r="O305" s="380"/>
      <c r="P305" s="380"/>
      <c r="Q305" s="380"/>
      <c r="R305" s="380"/>
      <c r="S305" s="380"/>
      <c r="T305" s="380"/>
      <c r="U305" s="380"/>
      <c r="V305" s="380"/>
      <c r="W305" s="380"/>
      <c r="X305" s="380"/>
      <c r="Y305" s="380"/>
      <c r="Z305" s="380"/>
    </row>
    <row r="306" ht="14.25" customHeight="1" spans="1:26" x14ac:dyDescent="0.25">
      <c r="A306" s="380"/>
      <c r="B306" s="380"/>
      <c r="C306" s="380"/>
      <c r="D306" s="380"/>
      <c r="E306" s="380"/>
      <c r="F306" s="380"/>
      <c r="G306" s="380"/>
      <c r="H306" s="380"/>
      <c r="I306" s="380"/>
      <c r="J306" s="380"/>
      <c r="K306" s="380"/>
      <c r="L306" s="380"/>
      <c r="M306" s="380"/>
      <c r="N306" s="380"/>
      <c r="O306" s="380"/>
      <c r="P306" s="380"/>
      <c r="Q306" s="380"/>
      <c r="R306" s="380"/>
      <c r="S306" s="380"/>
      <c r="T306" s="380"/>
      <c r="U306" s="380"/>
      <c r="V306" s="380"/>
      <c r="W306" s="380"/>
      <c r="X306" s="380"/>
      <c r="Y306" s="380"/>
      <c r="Z306" s="380"/>
    </row>
    <row r="307" ht="14.25" customHeight="1" spans="1:26" x14ac:dyDescent="0.25">
      <c r="A307" s="380"/>
      <c r="B307" s="380"/>
      <c r="C307" s="380"/>
      <c r="D307" s="380"/>
      <c r="E307" s="380"/>
      <c r="F307" s="380"/>
      <c r="G307" s="380"/>
      <c r="H307" s="380"/>
      <c r="I307" s="380"/>
      <c r="J307" s="380"/>
      <c r="K307" s="380"/>
      <c r="L307" s="380"/>
      <c r="M307" s="380"/>
      <c r="N307" s="380"/>
      <c r="O307" s="380"/>
      <c r="P307" s="380"/>
      <c r="Q307" s="380"/>
      <c r="R307" s="380"/>
      <c r="S307" s="380"/>
      <c r="T307" s="380"/>
      <c r="U307" s="380"/>
      <c r="V307" s="380"/>
      <c r="W307" s="380"/>
      <c r="X307" s="380"/>
      <c r="Y307" s="380"/>
      <c r="Z307" s="380"/>
    </row>
    <row r="308" ht="14.25" customHeight="1" spans="1:26" x14ac:dyDescent="0.25">
      <c r="A308" s="380"/>
      <c r="B308" s="380"/>
      <c r="C308" s="380"/>
      <c r="D308" s="380"/>
      <c r="E308" s="380"/>
      <c r="F308" s="380"/>
      <c r="G308" s="380"/>
      <c r="H308" s="380"/>
      <c r="I308" s="380"/>
      <c r="J308" s="380"/>
      <c r="K308" s="380"/>
      <c r="L308" s="380"/>
      <c r="M308" s="380"/>
      <c r="N308" s="380"/>
      <c r="O308" s="380"/>
      <c r="P308" s="380"/>
      <c r="Q308" s="380"/>
      <c r="R308" s="380"/>
      <c r="S308" s="380"/>
      <c r="T308" s="380"/>
      <c r="U308" s="380"/>
      <c r="V308" s="380"/>
      <c r="W308" s="380"/>
      <c r="X308" s="380"/>
      <c r="Y308" s="380"/>
      <c r="Z308" s="380"/>
    </row>
    <row r="309" ht="14.25" customHeight="1" spans="1:26" x14ac:dyDescent="0.25">
      <c r="A309" s="380"/>
      <c r="B309" s="380"/>
      <c r="C309" s="380"/>
      <c r="D309" s="380"/>
      <c r="E309" s="380"/>
      <c r="F309" s="380"/>
      <c r="G309" s="380"/>
      <c r="H309" s="380"/>
      <c r="I309" s="380"/>
      <c r="J309" s="380"/>
      <c r="K309" s="380"/>
      <c r="L309" s="380"/>
      <c r="M309" s="380"/>
      <c r="N309" s="380"/>
      <c r="O309" s="380"/>
      <c r="P309" s="380"/>
      <c r="Q309" s="380"/>
      <c r="R309" s="380"/>
      <c r="S309" s="380"/>
      <c r="T309" s="380"/>
      <c r="U309" s="380"/>
      <c r="V309" s="380"/>
      <c r="W309" s="380"/>
      <c r="X309" s="380"/>
      <c r="Y309" s="380"/>
      <c r="Z309" s="380"/>
    </row>
    <row r="310" ht="14.25" customHeight="1" spans="1:26" x14ac:dyDescent="0.25">
      <c r="A310" s="380"/>
      <c r="B310" s="380"/>
      <c r="C310" s="380"/>
      <c r="D310" s="380"/>
      <c r="E310" s="380"/>
      <c r="F310" s="380"/>
      <c r="G310" s="380"/>
      <c r="H310" s="380"/>
      <c r="I310" s="380"/>
      <c r="J310" s="380"/>
      <c r="K310" s="380"/>
      <c r="L310" s="380"/>
      <c r="M310" s="380"/>
      <c r="N310" s="380"/>
      <c r="O310" s="380"/>
      <c r="P310" s="380"/>
      <c r="Q310" s="380"/>
      <c r="R310" s="380"/>
      <c r="S310" s="380"/>
      <c r="T310" s="380"/>
      <c r="U310" s="380"/>
      <c r="V310" s="380"/>
      <c r="W310" s="380"/>
      <c r="X310" s="380"/>
      <c r="Y310" s="380"/>
      <c r="Z310" s="380"/>
    </row>
    <row r="311" ht="14.25" customHeight="1" spans="1:26" x14ac:dyDescent="0.25">
      <c r="A311" s="380"/>
      <c r="B311" s="380"/>
      <c r="C311" s="380"/>
      <c r="D311" s="380"/>
      <c r="E311" s="380"/>
      <c r="F311" s="380"/>
      <c r="G311" s="380"/>
      <c r="H311" s="380"/>
      <c r="I311" s="380"/>
      <c r="J311" s="380"/>
      <c r="K311" s="380"/>
      <c r="L311" s="380"/>
      <c r="M311" s="380"/>
      <c r="N311" s="380"/>
      <c r="O311" s="380"/>
      <c r="P311" s="380"/>
      <c r="Q311" s="380"/>
      <c r="R311" s="380"/>
      <c r="S311" s="380"/>
      <c r="T311" s="380"/>
      <c r="U311" s="380"/>
      <c r="V311" s="380"/>
      <c r="W311" s="380"/>
      <c r="X311" s="380"/>
      <c r="Y311" s="380"/>
      <c r="Z311" s="380"/>
    </row>
    <row r="312" ht="14.25" customHeight="1" spans="1:26" x14ac:dyDescent="0.25">
      <c r="A312" s="380"/>
      <c r="B312" s="380"/>
      <c r="C312" s="380"/>
      <c r="D312" s="380"/>
      <c r="E312" s="380"/>
      <c r="F312" s="380"/>
      <c r="G312" s="380"/>
      <c r="H312" s="380"/>
      <c r="I312" s="380"/>
      <c r="J312" s="380"/>
      <c r="K312" s="380"/>
      <c r="L312" s="380"/>
      <c r="M312" s="380"/>
      <c r="N312" s="380"/>
      <c r="O312" s="380"/>
      <c r="P312" s="380"/>
      <c r="Q312" s="380"/>
      <c r="R312" s="380"/>
      <c r="S312" s="380"/>
      <c r="T312" s="380"/>
      <c r="U312" s="380"/>
      <c r="V312" s="380"/>
      <c r="W312" s="380"/>
      <c r="X312" s="380"/>
      <c r="Y312" s="380"/>
      <c r="Z312" s="380"/>
    </row>
    <row r="313" ht="14.25" customHeight="1" spans="1:26" x14ac:dyDescent="0.25">
      <c r="A313" s="380"/>
      <c r="B313" s="380"/>
      <c r="C313" s="380"/>
      <c r="D313" s="380"/>
      <c r="E313" s="380"/>
      <c r="F313" s="380"/>
      <c r="G313" s="380"/>
      <c r="H313" s="380"/>
      <c r="I313" s="380"/>
      <c r="J313" s="380"/>
      <c r="K313" s="380"/>
      <c r="L313" s="380"/>
      <c r="M313" s="380"/>
      <c r="N313" s="380"/>
      <c r="O313" s="380"/>
      <c r="P313" s="380"/>
      <c r="Q313" s="380"/>
      <c r="R313" s="380"/>
      <c r="S313" s="380"/>
      <c r="T313" s="380"/>
      <c r="U313" s="380"/>
      <c r="V313" s="380"/>
      <c r="W313" s="380"/>
      <c r="X313" s="380"/>
      <c r="Y313" s="380"/>
      <c r="Z313" s="380"/>
    </row>
    <row r="314" ht="14.25" customHeight="1" spans="1:26" x14ac:dyDescent="0.25">
      <c r="A314" s="380"/>
      <c r="B314" s="380"/>
      <c r="C314" s="380"/>
      <c r="D314" s="380"/>
      <c r="E314" s="380"/>
      <c r="F314" s="380"/>
      <c r="G314" s="380"/>
      <c r="H314" s="380"/>
      <c r="I314" s="380"/>
      <c r="J314" s="380"/>
      <c r="K314" s="380"/>
      <c r="L314" s="380"/>
      <c r="M314" s="380"/>
      <c r="N314" s="380"/>
      <c r="O314" s="380"/>
      <c r="P314" s="380"/>
      <c r="Q314" s="380"/>
      <c r="R314" s="380"/>
      <c r="S314" s="380"/>
      <c r="T314" s="380"/>
      <c r="U314" s="380"/>
      <c r="V314" s="380"/>
      <c r="W314" s="380"/>
      <c r="X314" s="380"/>
      <c r="Y314" s="380"/>
      <c r="Z314" s="380"/>
    </row>
    <row r="315" ht="14.25" customHeight="1" spans="1:26" x14ac:dyDescent="0.25">
      <c r="A315" s="380"/>
      <c r="B315" s="380"/>
      <c r="C315" s="380"/>
      <c r="D315" s="380"/>
      <c r="E315" s="380"/>
      <c r="F315" s="380"/>
      <c r="G315" s="380"/>
      <c r="H315" s="380"/>
      <c r="I315" s="380"/>
      <c r="J315" s="380"/>
      <c r="K315" s="380"/>
      <c r="L315" s="380"/>
      <c r="M315" s="380"/>
      <c r="N315" s="380"/>
      <c r="O315" s="380"/>
      <c r="P315" s="380"/>
      <c r="Q315" s="380"/>
      <c r="R315" s="380"/>
      <c r="S315" s="380"/>
      <c r="T315" s="380"/>
      <c r="U315" s="380"/>
      <c r="V315" s="380"/>
      <c r="W315" s="380"/>
      <c r="X315" s="380"/>
      <c r="Y315" s="380"/>
      <c r="Z315" s="380"/>
    </row>
    <row r="316" ht="14.25" customHeight="1" spans="1:26" x14ac:dyDescent="0.25">
      <c r="A316" s="380"/>
      <c r="B316" s="380"/>
      <c r="C316" s="380"/>
      <c r="D316" s="380"/>
      <c r="E316" s="380"/>
      <c r="F316" s="380"/>
      <c r="G316" s="380"/>
      <c r="H316" s="380"/>
      <c r="I316" s="380"/>
      <c r="J316" s="380"/>
      <c r="K316" s="380"/>
      <c r="L316" s="380"/>
      <c r="M316" s="380"/>
      <c r="N316" s="380"/>
      <c r="O316" s="380"/>
      <c r="P316" s="380"/>
      <c r="Q316" s="380"/>
      <c r="R316" s="380"/>
      <c r="S316" s="380"/>
      <c r="T316" s="380"/>
      <c r="U316" s="380"/>
      <c r="V316" s="380"/>
      <c r="W316" s="380"/>
      <c r="X316" s="380"/>
      <c r="Y316" s="380"/>
      <c r="Z316" s="380"/>
    </row>
    <row r="317" ht="14.25" customHeight="1" spans="1:26" x14ac:dyDescent="0.25">
      <c r="A317" s="380"/>
      <c r="B317" s="380"/>
      <c r="C317" s="380"/>
      <c r="D317" s="380"/>
      <c r="E317" s="380"/>
      <c r="F317" s="380"/>
      <c r="G317" s="380"/>
      <c r="H317" s="380"/>
      <c r="I317" s="380"/>
      <c r="J317" s="380"/>
      <c r="K317" s="380"/>
      <c r="L317" s="380"/>
      <c r="M317" s="380"/>
      <c r="N317" s="380"/>
      <c r="O317" s="380"/>
      <c r="P317" s="380"/>
      <c r="Q317" s="380"/>
      <c r="R317" s="380"/>
      <c r="S317" s="380"/>
      <c r="T317" s="380"/>
      <c r="U317" s="380"/>
      <c r="V317" s="380"/>
      <c r="W317" s="380"/>
      <c r="X317" s="380"/>
      <c r="Y317" s="380"/>
      <c r="Z317" s="380"/>
    </row>
    <row r="318" ht="14.25" customHeight="1" spans="1:26" x14ac:dyDescent="0.25">
      <c r="A318" s="380"/>
      <c r="B318" s="380"/>
      <c r="C318" s="380"/>
      <c r="D318" s="380"/>
      <c r="E318" s="380"/>
      <c r="F318" s="380"/>
      <c r="G318" s="380"/>
      <c r="H318" s="380"/>
      <c r="I318" s="380"/>
      <c r="J318" s="380"/>
      <c r="K318" s="380"/>
      <c r="L318" s="380"/>
      <c r="M318" s="380"/>
      <c r="N318" s="380"/>
      <c r="O318" s="380"/>
      <c r="P318" s="380"/>
      <c r="Q318" s="380"/>
      <c r="R318" s="380"/>
      <c r="S318" s="380"/>
      <c r="T318" s="380"/>
      <c r="U318" s="380"/>
      <c r="V318" s="380"/>
      <c r="W318" s="380"/>
      <c r="X318" s="380"/>
      <c r="Y318" s="380"/>
      <c r="Z318" s="380"/>
    </row>
    <row r="319" ht="14.25" customHeight="1" spans="1:26" x14ac:dyDescent="0.25">
      <c r="A319" s="380"/>
      <c r="B319" s="380"/>
      <c r="C319" s="380"/>
      <c r="D319" s="380"/>
      <c r="E319" s="380"/>
      <c r="F319" s="380"/>
      <c r="G319" s="380"/>
      <c r="H319" s="380"/>
      <c r="I319" s="380"/>
      <c r="J319" s="380"/>
      <c r="K319" s="380"/>
      <c r="L319" s="380"/>
      <c r="M319" s="380"/>
      <c r="N319" s="380"/>
      <c r="O319" s="380"/>
      <c r="P319" s="380"/>
      <c r="Q319" s="380"/>
      <c r="R319" s="380"/>
      <c r="S319" s="380"/>
      <c r="T319" s="380"/>
      <c r="U319" s="380"/>
      <c r="V319" s="380"/>
      <c r="W319" s="380"/>
      <c r="X319" s="380"/>
      <c r="Y319" s="380"/>
      <c r="Z319" s="380"/>
    </row>
    <row r="320" ht="14.25" customHeight="1" spans="1:26" x14ac:dyDescent="0.25">
      <c r="A320" s="380"/>
      <c r="B320" s="380"/>
      <c r="C320" s="380"/>
      <c r="D320" s="380"/>
      <c r="E320" s="380"/>
      <c r="F320" s="380"/>
      <c r="G320" s="380"/>
      <c r="H320" s="380"/>
      <c r="I320" s="380"/>
      <c r="J320" s="380"/>
      <c r="K320" s="380"/>
      <c r="L320" s="380"/>
      <c r="M320" s="380"/>
      <c r="N320" s="380"/>
      <c r="O320" s="380"/>
      <c r="P320" s="380"/>
      <c r="Q320" s="380"/>
      <c r="R320" s="380"/>
      <c r="S320" s="380"/>
      <c r="T320" s="380"/>
      <c r="U320" s="380"/>
      <c r="V320" s="380"/>
      <c r="W320" s="380"/>
      <c r="X320" s="380"/>
      <c r="Y320" s="380"/>
      <c r="Z320" s="380"/>
    </row>
    <row r="321" ht="14.25" customHeight="1" spans="1:26" x14ac:dyDescent="0.25">
      <c r="A321" s="380"/>
      <c r="B321" s="380"/>
      <c r="C321" s="380"/>
      <c r="D321" s="380"/>
      <c r="E321" s="380"/>
      <c r="F321" s="380"/>
      <c r="G321" s="380"/>
      <c r="H321" s="380"/>
      <c r="I321" s="380"/>
      <c r="J321" s="380"/>
      <c r="K321" s="380"/>
      <c r="L321" s="380"/>
      <c r="M321" s="380"/>
      <c r="N321" s="380"/>
      <c r="O321" s="380"/>
      <c r="P321" s="380"/>
      <c r="Q321" s="380"/>
      <c r="R321" s="380"/>
      <c r="S321" s="380"/>
      <c r="T321" s="380"/>
      <c r="U321" s="380"/>
      <c r="V321" s="380"/>
      <c r="W321" s="380"/>
      <c r="X321" s="380"/>
      <c r="Y321" s="380"/>
      <c r="Z321" s="380"/>
    </row>
    <row r="322" ht="14.25" customHeight="1" spans="1:26" x14ac:dyDescent="0.25">
      <c r="A322" s="380"/>
      <c r="B322" s="380"/>
      <c r="C322" s="380"/>
      <c r="D322" s="380"/>
      <c r="E322" s="380"/>
      <c r="F322" s="380"/>
      <c r="G322" s="380"/>
      <c r="H322" s="380"/>
      <c r="I322" s="380"/>
      <c r="J322" s="380"/>
      <c r="K322" s="380"/>
      <c r="L322" s="380"/>
      <c r="M322" s="380"/>
      <c r="N322" s="380"/>
      <c r="O322" s="380"/>
      <c r="P322" s="380"/>
      <c r="Q322" s="380"/>
      <c r="R322" s="380"/>
      <c r="S322" s="380"/>
      <c r="T322" s="380"/>
      <c r="U322" s="380"/>
      <c r="V322" s="380"/>
      <c r="W322" s="380"/>
      <c r="X322" s="380"/>
      <c r="Y322" s="380"/>
      <c r="Z322" s="380"/>
    </row>
    <row r="323" ht="14.25" customHeight="1" spans="1:26" x14ac:dyDescent="0.25">
      <c r="A323" s="380"/>
      <c r="B323" s="380"/>
      <c r="C323" s="380"/>
      <c r="D323" s="380"/>
      <c r="E323" s="380"/>
      <c r="F323" s="380"/>
      <c r="G323" s="380"/>
      <c r="H323" s="380"/>
      <c r="I323" s="380"/>
      <c r="J323" s="380"/>
      <c r="K323" s="380"/>
      <c r="L323" s="380"/>
      <c r="M323" s="380"/>
      <c r="N323" s="380"/>
      <c r="O323" s="380"/>
      <c r="P323" s="380"/>
      <c r="Q323" s="380"/>
      <c r="R323" s="380"/>
      <c r="S323" s="380"/>
      <c r="T323" s="380"/>
      <c r="U323" s="380"/>
      <c r="V323" s="380"/>
      <c r="W323" s="380"/>
      <c r="X323" s="380"/>
      <c r="Y323" s="380"/>
      <c r="Z323" s="380"/>
    </row>
    <row r="324" ht="14.25" customHeight="1" spans="1:26" x14ac:dyDescent="0.25">
      <c r="A324" s="380"/>
      <c r="B324" s="380"/>
      <c r="C324" s="380"/>
      <c r="D324" s="380"/>
      <c r="E324" s="380"/>
      <c r="F324" s="380"/>
      <c r="G324" s="380"/>
      <c r="H324" s="380"/>
      <c r="I324" s="380"/>
      <c r="J324" s="380"/>
      <c r="K324" s="380"/>
      <c r="L324" s="380"/>
      <c r="M324" s="380"/>
      <c r="N324" s="380"/>
      <c r="O324" s="380"/>
      <c r="P324" s="380"/>
      <c r="Q324" s="380"/>
      <c r="R324" s="380"/>
      <c r="S324" s="380"/>
      <c r="T324" s="380"/>
      <c r="U324" s="380"/>
      <c r="V324" s="380"/>
      <c r="W324" s="380"/>
      <c r="X324" s="380"/>
      <c r="Y324" s="380"/>
      <c r="Z324" s="380"/>
    </row>
    <row r="325" ht="14.25" customHeight="1" spans="1:26" x14ac:dyDescent="0.25">
      <c r="A325" s="380"/>
      <c r="B325" s="380"/>
      <c r="C325" s="380"/>
      <c r="D325" s="380"/>
      <c r="E325" s="380"/>
      <c r="F325" s="380"/>
      <c r="G325" s="380"/>
      <c r="H325" s="380"/>
      <c r="I325" s="380"/>
      <c r="J325" s="380"/>
      <c r="K325" s="380"/>
      <c r="L325" s="380"/>
      <c r="M325" s="380"/>
      <c r="N325" s="380"/>
      <c r="O325" s="380"/>
      <c r="P325" s="380"/>
      <c r="Q325" s="380"/>
      <c r="R325" s="380"/>
      <c r="S325" s="380"/>
      <c r="T325" s="380"/>
      <c r="U325" s="380"/>
      <c r="V325" s="380"/>
      <c r="W325" s="380"/>
      <c r="X325" s="380"/>
      <c r="Y325" s="380"/>
      <c r="Z325" s="380"/>
    </row>
    <row r="326" ht="14.25" customHeight="1" spans="1:26" x14ac:dyDescent="0.25">
      <c r="A326" s="380"/>
      <c r="B326" s="380"/>
      <c r="C326" s="380"/>
      <c r="D326" s="380"/>
      <c r="E326" s="380"/>
      <c r="F326" s="380"/>
      <c r="G326" s="380"/>
      <c r="H326" s="380"/>
      <c r="I326" s="380"/>
      <c r="J326" s="380"/>
      <c r="K326" s="380"/>
      <c r="L326" s="380"/>
      <c r="M326" s="380"/>
      <c r="N326" s="380"/>
      <c r="O326" s="380"/>
      <c r="P326" s="380"/>
      <c r="Q326" s="380"/>
      <c r="R326" s="380"/>
      <c r="S326" s="380"/>
      <c r="T326" s="380"/>
      <c r="U326" s="380"/>
      <c r="V326" s="380"/>
      <c r="W326" s="380"/>
      <c r="X326" s="380"/>
      <c r="Y326" s="380"/>
      <c r="Z326" s="380"/>
    </row>
    <row r="327" ht="14.25" customHeight="1" spans="1:26" x14ac:dyDescent="0.25">
      <c r="A327" s="380"/>
      <c r="B327" s="380"/>
      <c r="C327" s="380"/>
      <c r="D327" s="380"/>
      <c r="E327" s="380"/>
      <c r="F327" s="380"/>
      <c r="G327" s="380"/>
      <c r="H327" s="380"/>
      <c r="I327" s="380"/>
      <c r="J327" s="380"/>
      <c r="K327" s="380"/>
      <c r="L327" s="380"/>
      <c r="M327" s="380"/>
      <c r="N327" s="380"/>
      <c r="O327" s="380"/>
      <c r="P327" s="380"/>
      <c r="Q327" s="380"/>
      <c r="R327" s="380"/>
      <c r="S327" s="380"/>
      <c r="T327" s="380"/>
      <c r="U327" s="380"/>
      <c r="V327" s="380"/>
      <c r="W327" s="380"/>
      <c r="X327" s="380"/>
      <c r="Y327" s="380"/>
      <c r="Z327" s="380"/>
    </row>
    <row r="328" ht="14.25" customHeight="1" spans="1:26" x14ac:dyDescent="0.25">
      <c r="A328" s="380"/>
      <c r="B328" s="380"/>
      <c r="C328" s="380"/>
      <c r="D328" s="380"/>
      <c r="E328" s="380"/>
      <c r="F328" s="380"/>
      <c r="G328" s="380"/>
      <c r="H328" s="380"/>
      <c r="I328" s="380"/>
      <c r="J328" s="380"/>
      <c r="K328" s="380"/>
      <c r="L328" s="380"/>
      <c r="M328" s="380"/>
      <c r="N328" s="380"/>
      <c r="O328" s="380"/>
      <c r="P328" s="380"/>
      <c r="Q328" s="380"/>
      <c r="R328" s="380"/>
      <c r="S328" s="380"/>
      <c r="T328" s="380"/>
      <c r="U328" s="380"/>
      <c r="V328" s="380"/>
      <c r="W328" s="380"/>
      <c r="X328" s="380"/>
      <c r="Y328" s="380"/>
      <c r="Z328" s="380"/>
    </row>
    <row r="329" ht="14.25" customHeight="1" spans="1:26" x14ac:dyDescent="0.25">
      <c r="A329" s="380"/>
      <c r="B329" s="380"/>
      <c r="C329" s="380"/>
      <c r="D329" s="380"/>
      <c r="E329" s="380"/>
      <c r="F329" s="380"/>
      <c r="G329" s="380"/>
      <c r="H329" s="380"/>
      <c r="I329" s="380"/>
      <c r="J329" s="380"/>
      <c r="K329" s="380"/>
      <c r="L329" s="380"/>
      <c r="M329" s="380"/>
      <c r="N329" s="380"/>
      <c r="O329" s="380"/>
      <c r="P329" s="380"/>
      <c r="Q329" s="380"/>
      <c r="R329" s="380"/>
      <c r="S329" s="380"/>
      <c r="T329" s="380"/>
      <c r="U329" s="380"/>
      <c r="V329" s="380"/>
      <c r="W329" s="380"/>
      <c r="X329" s="380"/>
      <c r="Y329" s="380"/>
      <c r="Z329" s="380"/>
    </row>
    <row r="330" ht="14.25" customHeight="1" spans="1:26" x14ac:dyDescent="0.25">
      <c r="A330" s="380"/>
      <c r="B330" s="380"/>
      <c r="C330" s="380"/>
      <c r="D330" s="380"/>
      <c r="E330" s="380"/>
      <c r="F330" s="380"/>
      <c r="G330" s="380"/>
      <c r="H330" s="380"/>
      <c r="I330" s="380"/>
      <c r="J330" s="380"/>
      <c r="K330" s="380"/>
      <c r="L330" s="380"/>
      <c r="M330" s="380"/>
      <c r="N330" s="380"/>
      <c r="O330" s="380"/>
      <c r="P330" s="380"/>
      <c r="Q330" s="380"/>
      <c r="R330" s="380"/>
      <c r="S330" s="380"/>
      <c r="T330" s="380"/>
      <c r="U330" s="380"/>
      <c r="V330" s="380"/>
      <c r="W330" s="380"/>
      <c r="X330" s="380"/>
      <c r="Y330" s="380"/>
      <c r="Z330" s="380"/>
    </row>
    <row r="331" ht="14.25" customHeight="1" spans="1:26" x14ac:dyDescent="0.25">
      <c r="A331" s="380"/>
      <c r="B331" s="380"/>
      <c r="C331" s="380"/>
      <c r="D331" s="380"/>
      <c r="E331" s="380"/>
      <c r="F331" s="380"/>
      <c r="G331" s="380"/>
      <c r="H331" s="380"/>
      <c r="I331" s="380"/>
      <c r="J331" s="380"/>
      <c r="K331" s="380"/>
      <c r="L331" s="380"/>
      <c r="M331" s="380"/>
      <c r="N331" s="380"/>
      <c r="O331" s="380"/>
      <c r="P331" s="380"/>
      <c r="Q331" s="380"/>
      <c r="R331" s="380"/>
      <c r="S331" s="380"/>
      <c r="T331" s="380"/>
      <c r="U331" s="380"/>
      <c r="V331" s="380"/>
      <c r="W331" s="380"/>
      <c r="X331" s="380"/>
      <c r="Y331" s="380"/>
      <c r="Z331" s="380"/>
    </row>
    <row r="332" ht="14.25" customHeight="1" spans="1:26" x14ac:dyDescent="0.25">
      <c r="A332" s="380"/>
      <c r="B332" s="380"/>
      <c r="C332" s="380"/>
      <c r="D332" s="380"/>
      <c r="E332" s="380"/>
      <c r="F332" s="380"/>
      <c r="G332" s="380"/>
      <c r="H332" s="380"/>
      <c r="I332" s="380"/>
      <c r="J332" s="380"/>
      <c r="K332" s="380"/>
      <c r="L332" s="380"/>
      <c r="M332" s="380"/>
      <c r="N332" s="380"/>
      <c r="O332" s="380"/>
      <c r="P332" s="380"/>
      <c r="Q332" s="380"/>
      <c r="R332" s="380"/>
      <c r="S332" s="380"/>
      <c r="T332" s="380"/>
      <c r="U332" s="380"/>
      <c r="V332" s="380"/>
      <c r="W332" s="380"/>
      <c r="X332" s="380"/>
      <c r="Y332" s="380"/>
      <c r="Z332" s="380"/>
    </row>
    <row r="333" ht="14.25" customHeight="1" spans="1:26" x14ac:dyDescent="0.25">
      <c r="A333" s="380"/>
      <c r="B333" s="380"/>
      <c r="C333" s="380"/>
      <c r="D333" s="380"/>
      <c r="E333" s="380"/>
      <c r="F333" s="380"/>
      <c r="G333" s="380"/>
      <c r="H333" s="380"/>
      <c r="I333" s="380"/>
      <c r="J333" s="380"/>
      <c r="K333" s="380"/>
      <c r="L333" s="380"/>
      <c r="M333" s="380"/>
      <c r="N333" s="380"/>
      <c r="O333" s="380"/>
      <c r="P333" s="380"/>
      <c r="Q333" s="380"/>
      <c r="R333" s="380"/>
      <c r="S333" s="380"/>
      <c r="T333" s="380"/>
      <c r="U333" s="380"/>
      <c r="V333" s="380"/>
      <c r="W333" s="380"/>
      <c r="X333" s="380"/>
      <c r="Y333" s="380"/>
      <c r="Z333" s="380"/>
    </row>
    <row r="334" ht="14.25" customHeight="1" spans="1:26" x14ac:dyDescent="0.25">
      <c r="A334" s="380"/>
      <c r="B334" s="380"/>
      <c r="C334" s="380"/>
      <c r="D334" s="380"/>
      <c r="E334" s="380"/>
      <c r="F334" s="380"/>
      <c r="G334" s="380"/>
      <c r="H334" s="380"/>
      <c r="I334" s="380"/>
      <c r="J334" s="380"/>
      <c r="K334" s="380"/>
      <c r="L334" s="380"/>
      <c r="M334" s="380"/>
      <c r="N334" s="380"/>
      <c r="O334" s="380"/>
      <c r="P334" s="380"/>
      <c r="Q334" s="380"/>
      <c r="R334" s="380"/>
      <c r="S334" s="380"/>
      <c r="T334" s="380"/>
      <c r="U334" s="380"/>
      <c r="V334" s="380"/>
      <c r="W334" s="380"/>
      <c r="X334" s="380"/>
      <c r="Y334" s="380"/>
      <c r="Z334" s="380"/>
    </row>
    <row r="335" ht="14.25" customHeight="1" spans="1:26" x14ac:dyDescent="0.25">
      <c r="A335" s="380"/>
      <c r="B335" s="380"/>
      <c r="C335" s="380"/>
      <c r="D335" s="380"/>
      <c r="E335" s="380"/>
      <c r="F335" s="380"/>
      <c r="G335" s="380"/>
      <c r="H335" s="380"/>
      <c r="I335" s="380"/>
      <c r="J335" s="380"/>
      <c r="K335" s="380"/>
      <c r="L335" s="380"/>
      <c r="M335" s="380"/>
      <c r="N335" s="380"/>
      <c r="O335" s="380"/>
      <c r="P335" s="380"/>
      <c r="Q335" s="380"/>
      <c r="R335" s="380"/>
      <c r="S335" s="380"/>
      <c r="T335" s="380"/>
      <c r="U335" s="380"/>
      <c r="V335" s="380"/>
      <c r="W335" s="380"/>
      <c r="X335" s="380"/>
      <c r="Y335" s="380"/>
      <c r="Z335" s="380"/>
    </row>
    <row r="336" ht="14.25" customHeight="1" spans="1:26" x14ac:dyDescent="0.25">
      <c r="A336" s="380"/>
      <c r="B336" s="380"/>
      <c r="C336" s="380"/>
      <c r="D336" s="380"/>
      <c r="E336" s="380"/>
      <c r="F336" s="380"/>
      <c r="G336" s="380"/>
      <c r="H336" s="380"/>
      <c r="I336" s="380"/>
      <c r="J336" s="380"/>
      <c r="K336" s="380"/>
      <c r="L336" s="380"/>
      <c r="M336" s="380"/>
      <c r="N336" s="380"/>
      <c r="O336" s="380"/>
      <c r="P336" s="380"/>
      <c r="Q336" s="380"/>
      <c r="R336" s="380"/>
      <c r="S336" s="380"/>
      <c r="T336" s="380"/>
      <c r="U336" s="380"/>
      <c r="V336" s="380"/>
      <c r="W336" s="380"/>
      <c r="X336" s="380"/>
      <c r="Y336" s="380"/>
      <c r="Z336" s="380"/>
    </row>
    <row r="337" ht="14.25" customHeight="1" spans="1:26" x14ac:dyDescent="0.25">
      <c r="A337" s="380"/>
      <c r="B337" s="380"/>
      <c r="C337" s="380"/>
      <c r="D337" s="380"/>
      <c r="E337" s="380"/>
      <c r="F337" s="380"/>
      <c r="G337" s="380"/>
      <c r="H337" s="380"/>
      <c r="I337" s="380"/>
      <c r="J337" s="380"/>
      <c r="K337" s="380"/>
      <c r="L337" s="380"/>
      <c r="M337" s="380"/>
      <c r="N337" s="380"/>
      <c r="O337" s="380"/>
      <c r="P337" s="380"/>
      <c r="Q337" s="380"/>
      <c r="R337" s="380"/>
      <c r="S337" s="380"/>
      <c r="T337" s="380"/>
      <c r="U337" s="380"/>
      <c r="V337" s="380"/>
      <c r="W337" s="380"/>
      <c r="X337" s="380"/>
      <c r="Y337" s="380"/>
      <c r="Z337" s="380"/>
    </row>
    <row r="338" ht="14.25" customHeight="1" spans="1:26" x14ac:dyDescent="0.25">
      <c r="A338" s="380"/>
      <c r="B338" s="380"/>
      <c r="C338" s="380"/>
      <c r="D338" s="380"/>
      <c r="E338" s="380"/>
      <c r="F338" s="380"/>
      <c r="G338" s="380"/>
      <c r="H338" s="380"/>
      <c r="I338" s="380"/>
      <c r="J338" s="380"/>
      <c r="K338" s="380"/>
      <c r="L338" s="380"/>
      <c r="M338" s="380"/>
      <c r="N338" s="380"/>
      <c r="O338" s="380"/>
      <c r="P338" s="380"/>
      <c r="Q338" s="380"/>
      <c r="R338" s="380"/>
      <c r="S338" s="380"/>
      <c r="T338" s="380"/>
      <c r="U338" s="380"/>
      <c r="V338" s="380"/>
      <c r="W338" s="380"/>
      <c r="X338" s="380"/>
      <c r="Y338" s="380"/>
      <c r="Z338" s="380"/>
    </row>
    <row r="339" ht="14.25" customHeight="1" spans="1:26" x14ac:dyDescent="0.25">
      <c r="A339" s="380"/>
      <c r="B339" s="380"/>
      <c r="C339" s="380"/>
      <c r="D339" s="380"/>
      <c r="E339" s="380"/>
      <c r="F339" s="380"/>
      <c r="G339" s="380"/>
      <c r="H339" s="380"/>
      <c r="I339" s="380"/>
      <c r="J339" s="380"/>
      <c r="K339" s="380"/>
      <c r="L339" s="380"/>
      <c r="M339" s="380"/>
      <c r="N339" s="380"/>
      <c r="O339" s="380"/>
      <c r="P339" s="380"/>
      <c r="Q339" s="380"/>
      <c r="R339" s="380"/>
      <c r="S339" s="380"/>
      <c r="T339" s="380"/>
      <c r="U339" s="380"/>
      <c r="V339" s="380"/>
      <c r="W339" s="380"/>
      <c r="X339" s="380"/>
      <c r="Y339" s="380"/>
      <c r="Z339" s="380"/>
    </row>
    <row r="340" ht="14.25" customHeight="1" spans="1:26" x14ac:dyDescent="0.25">
      <c r="A340" s="380"/>
      <c r="B340" s="380"/>
      <c r="C340" s="380"/>
      <c r="D340" s="380"/>
      <c r="E340" s="380"/>
      <c r="F340" s="380"/>
      <c r="G340" s="380"/>
      <c r="H340" s="380"/>
      <c r="I340" s="380"/>
      <c r="J340" s="380"/>
      <c r="K340" s="380"/>
      <c r="L340" s="380"/>
      <c r="M340" s="380"/>
      <c r="N340" s="380"/>
      <c r="O340" s="380"/>
      <c r="P340" s="380"/>
      <c r="Q340" s="380"/>
      <c r="R340" s="380"/>
      <c r="S340" s="380"/>
      <c r="T340" s="380"/>
      <c r="U340" s="380"/>
      <c r="V340" s="380"/>
      <c r="W340" s="380"/>
      <c r="X340" s="380"/>
      <c r="Y340" s="380"/>
      <c r="Z340" s="380"/>
    </row>
    <row r="341" ht="14.25" customHeight="1" spans="1:26" x14ac:dyDescent="0.25">
      <c r="A341" s="380"/>
      <c r="B341" s="380"/>
      <c r="C341" s="380"/>
      <c r="D341" s="380"/>
      <c r="E341" s="380"/>
      <c r="F341" s="380"/>
      <c r="G341" s="380"/>
      <c r="H341" s="380"/>
      <c r="I341" s="380"/>
      <c r="J341" s="380"/>
      <c r="K341" s="380"/>
      <c r="L341" s="380"/>
      <c r="M341" s="380"/>
      <c r="N341" s="380"/>
      <c r="O341" s="380"/>
      <c r="P341" s="380"/>
      <c r="Q341" s="380"/>
      <c r="R341" s="380"/>
      <c r="S341" s="380"/>
      <c r="T341" s="380"/>
      <c r="U341" s="380"/>
      <c r="V341" s="380"/>
      <c r="W341" s="380"/>
      <c r="X341" s="380"/>
      <c r="Y341" s="380"/>
      <c r="Z341" s="380"/>
    </row>
    <row r="342" ht="14.25" customHeight="1" spans="1:26" x14ac:dyDescent="0.25">
      <c r="A342" s="380"/>
      <c r="B342" s="380"/>
      <c r="C342" s="380"/>
      <c r="D342" s="380"/>
      <c r="E342" s="380"/>
      <c r="F342" s="380"/>
      <c r="G342" s="380"/>
      <c r="H342" s="380"/>
      <c r="I342" s="380"/>
      <c r="J342" s="380"/>
      <c r="K342" s="380"/>
      <c r="L342" s="380"/>
      <c r="M342" s="380"/>
      <c r="N342" s="380"/>
      <c r="O342" s="380"/>
      <c r="P342" s="380"/>
      <c r="Q342" s="380"/>
      <c r="R342" s="380"/>
      <c r="S342" s="380"/>
      <c r="T342" s="380"/>
      <c r="U342" s="380"/>
      <c r="V342" s="380"/>
      <c r="W342" s="380"/>
      <c r="X342" s="380"/>
      <c r="Y342" s="380"/>
      <c r="Z342" s="380"/>
    </row>
    <row r="343" ht="14.25" customHeight="1" spans="1:26" x14ac:dyDescent="0.25">
      <c r="A343" s="380"/>
      <c r="B343" s="380"/>
      <c r="C343" s="380"/>
      <c r="D343" s="380"/>
      <c r="E343" s="380"/>
      <c r="F343" s="380"/>
      <c r="G343" s="380"/>
      <c r="H343" s="380"/>
      <c r="I343" s="380"/>
      <c r="J343" s="380"/>
      <c r="K343" s="380"/>
      <c r="L343" s="380"/>
      <c r="M343" s="380"/>
      <c r="N343" s="380"/>
      <c r="O343" s="380"/>
      <c r="P343" s="380"/>
      <c r="Q343" s="380"/>
      <c r="R343" s="380"/>
      <c r="S343" s="380"/>
      <c r="T343" s="380"/>
      <c r="U343" s="380"/>
      <c r="V343" s="380"/>
      <c r="W343" s="380"/>
      <c r="X343" s="380"/>
      <c r="Y343" s="380"/>
      <c r="Z343" s="380"/>
    </row>
    <row r="344" ht="14.25" customHeight="1" spans="1:26" x14ac:dyDescent="0.25">
      <c r="A344" s="380"/>
      <c r="B344" s="380"/>
      <c r="C344" s="380"/>
      <c r="D344" s="380"/>
      <c r="E344" s="380"/>
      <c r="F344" s="380"/>
      <c r="G344" s="380"/>
      <c r="H344" s="380"/>
      <c r="I344" s="380"/>
      <c r="J344" s="380"/>
      <c r="K344" s="380"/>
      <c r="L344" s="380"/>
      <c r="M344" s="380"/>
      <c r="N344" s="380"/>
      <c r="O344" s="380"/>
      <c r="P344" s="380"/>
      <c r="Q344" s="380"/>
      <c r="R344" s="380"/>
      <c r="S344" s="380"/>
      <c r="T344" s="380"/>
      <c r="U344" s="380"/>
      <c r="V344" s="380"/>
      <c r="W344" s="380"/>
      <c r="X344" s="380"/>
      <c r="Y344" s="380"/>
      <c r="Z344" s="380"/>
    </row>
    <row r="345" ht="14.25" customHeight="1" spans="1:26" x14ac:dyDescent="0.25">
      <c r="A345" s="380"/>
      <c r="B345" s="380"/>
      <c r="C345" s="380"/>
      <c r="D345" s="380"/>
      <c r="E345" s="380"/>
      <c r="F345" s="380"/>
      <c r="G345" s="380"/>
      <c r="H345" s="380"/>
      <c r="I345" s="380"/>
      <c r="J345" s="380"/>
      <c r="K345" s="380"/>
      <c r="L345" s="380"/>
      <c r="M345" s="380"/>
      <c r="N345" s="380"/>
      <c r="O345" s="380"/>
      <c r="P345" s="380"/>
      <c r="Q345" s="380"/>
      <c r="R345" s="380"/>
      <c r="S345" s="380"/>
      <c r="T345" s="380"/>
      <c r="U345" s="380"/>
      <c r="V345" s="380"/>
      <c r="W345" s="380"/>
      <c r="X345" s="380"/>
      <c r="Y345" s="380"/>
      <c r="Z345" s="380"/>
    </row>
    <row r="346" ht="14.25" customHeight="1" spans="1:26" x14ac:dyDescent="0.25">
      <c r="A346" s="380"/>
      <c r="B346" s="380"/>
      <c r="C346" s="380"/>
      <c r="D346" s="380"/>
      <c r="E346" s="380"/>
      <c r="F346" s="380"/>
      <c r="G346" s="380"/>
      <c r="H346" s="380"/>
      <c r="I346" s="380"/>
      <c r="J346" s="380"/>
      <c r="K346" s="380"/>
      <c r="L346" s="380"/>
      <c r="M346" s="380"/>
      <c r="N346" s="380"/>
      <c r="O346" s="380"/>
      <c r="P346" s="380"/>
      <c r="Q346" s="380"/>
      <c r="R346" s="380"/>
      <c r="S346" s="380"/>
      <c r="T346" s="380"/>
      <c r="U346" s="380"/>
      <c r="V346" s="380"/>
      <c r="W346" s="380"/>
      <c r="X346" s="380"/>
      <c r="Y346" s="380"/>
      <c r="Z346" s="380"/>
    </row>
    <row r="347" ht="14.25" customHeight="1" spans="1:26" x14ac:dyDescent="0.25">
      <c r="A347" s="380"/>
      <c r="B347" s="380"/>
      <c r="C347" s="380"/>
      <c r="D347" s="380"/>
      <c r="E347" s="380"/>
      <c r="F347" s="380"/>
      <c r="G347" s="380"/>
      <c r="H347" s="380"/>
      <c r="I347" s="380"/>
      <c r="J347" s="380"/>
      <c r="K347" s="380"/>
      <c r="L347" s="380"/>
      <c r="M347" s="380"/>
      <c r="N347" s="380"/>
      <c r="O347" s="380"/>
      <c r="P347" s="380"/>
      <c r="Q347" s="380"/>
      <c r="R347" s="380"/>
      <c r="S347" s="380"/>
      <c r="T347" s="380"/>
      <c r="U347" s="380"/>
      <c r="V347" s="380"/>
      <c r="W347" s="380"/>
      <c r="X347" s="380"/>
      <c r="Y347" s="380"/>
      <c r="Z347" s="380"/>
    </row>
    <row r="348" ht="14.25" customHeight="1" spans="1:26" x14ac:dyDescent="0.25">
      <c r="A348" s="380"/>
      <c r="B348" s="380"/>
      <c r="C348" s="380"/>
      <c r="D348" s="380"/>
      <c r="E348" s="380"/>
      <c r="F348" s="380"/>
      <c r="G348" s="380"/>
      <c r="H348" s="380"/>
      <c r="I348" s="380"/>
      <c r="J348" s="380"/>
      <c r="K348" s="380"/>
      <c r="L348" s="380"/>
      <c r="M348" s="380"/>
      <c r="N348" s="380"/>
      <c r="O348" s="380"/>
      <c r="P348" s="380"/>
      <c r="Q348" s="380"/>
      <c r="R348" s="380"/>
      <c r="S348" s="380"/>
      <c r="T348" s="380"/>
      <c r="U348" s="380"/>
      <c r="V348" s="380"/>
      <c r="W348" s="380"/>
      <c r="X348" s="380"/>
      <c r="Y348" s="380"/>
      <c r="Z348" s="380"/>
    </row>
    <row r="349" ht="14.25" customHeight="1" spans="1:26" x14ac:dyDescent="0.25">
      <c r="A349" s="380"/>
      <c r="B349" s="380"/>
      <c r="C349" s="380"/>
      <c r="D349" s="380"/>
      <c r="E349" s="380"/>
      <c r="F349" s="380"/>
      <c r="G349" s="380"/>
      <c r="H349" s="380"/>
      <c r="I349" s="380"/>
      <c r="J349" s="380"/>
      <c r="K349" s="380"/>
      <c r="L349" s="380"/>
      <c r="M349" s="380"/>
      <c r="N349" s="380"/>
      <c r="O349" s="380"/>
      <c r="P349" s="380"/>
      <c r="Q349" s="380"/>
      <c r="R349" s="380"/>
      <c r="S349" s="380"/>
      <c r="T349" s="380"/>
      <c r="U349" s="380"/>
      <c r="V349" s="380"/>
      <c r="W349" s="380"/>
      <c r="X349" s="380"/>
      <c r="Y349" s="380"/>
      <c r="Z349" s="380"/>
    </row>
    <row r="350" ht="14.25" customHeight="1" spans="1:26" x14ac:dyDescent="0.25">
      <c r="A350" s="380"/>
      <c r="B350" s="380"/>
      <c r="C350" s="380"/>
      <c r="D350" s="380"/>
      <c r="E350" s="380"/>
      <c r="F350" s="380"/>
      <c r="G350" s="380"/>
      <c r="H350" s="380"/>
      <c r="I350" s="380"/>
      <c r="J350" s="380"/>
      <c r="K350" s="380"/>
      <c r="L350" s="380"/>
      <c r="M350" s="380"/>
      <c r="N350" s="380"/>
      <c r="O350" s="380"/>
      <c r="P350" s="380"/>
      <c r="Q350" s="380"/>
      <c r="R350" s="380"/>
      <c r="S350" s="380"/>
      <c r="T350" s="380"/>
      <c r="U350" s="380"/>
      <c r="V350" s="380"/>
      <c r="W350" s="380"/>
      <c r="X350" s="380"/>
      <c r="Y350" s="380"/>
      <c r="Z350" s="380"/>
    </row>
    <row r="351" ht="14.25" customHeight="1" spans="1:26" x14ac:dyDescent="0.25">
      <c r="A351" s="380"/>
      <c r="B351" s="380"/>
      <c r="C351" s="380"/>
      <c r="D351" s="380"/>
      <c r="E351" s="380"/>
      <c r="F351" s="380"/>
      <c r="G351" s="380"/>
      <c r="H351" s="380"/>
      <c r="I351" s="380"/>
      <c r="J351" s="380"/>
      <c r="K351" s="380"/>
      <c r="L351" s="380"/>
      <c r="M351" s="380"/>
      <c r="N351" s="380"/>
      <c r="O351" s="380"/>
      <c r="P351" s="380"/>
      <c r="Q351" s="380"/>
      <c r="R351" s="380"/>
      <c r="S351" s="380"/>
      <c r="T351" s="380"/>
      <c r="U351" s="380"/>
      <c r="V351" s="380"/>
      <c r="W351" s="380"/>
      <c r="X351" s="380"/>
      <c r="Y351" s="380"/>
      <c r="Z351" s="380"/>
    </row>
    <row r="352" ht="14.25" customHeight="1" spans="1:26" x14ac:dyDescent="0.25">
      <c r="A352" s="380"/>
      <c r="B352" s="380"/>
      <c r="C352" s="380"/>
      <c r="D352" s="380"/>
      <c r="E352" s="380"/>
      <c r="F352" s="380"/>
      <c r="G352" s="380"/>
      <c r="H352" s="380"/>
      <c r="I352" s="380"/>
      <c r="J352" s="380"/>
      <c r="K352" s="380"/>
      <c r="L352" s="380"/>
      <c r="M352" s="380"/>
      <c r="N352" s="380"/>
      <c r="O352" s="380"/>
      <c r="P352" s="380"/>
      <c r="Q352" s="380"/>
      <c r="R352" s="380"/>
      <c r="S352" s="380"/>
      <c r="T352" s="380"/>
      <c r="U352" s="380"/>
      <c r="V352" s="380"/>
      <c r="W352" s="380"/>
      <c r="X352" s="380"/>
      <c r="Y352" s="380"/>
      <c r="Z352" s="380"/>
    </row>
    <row r="353" ht="14.25" customHeight="1" spans="1:26" x14ac:dyDescent="0.25">
      <c r="A353" s="380"/>
      <c r="B353" s="380"/>
      <c r="C353" s="380"/>
      <c r="D353" s="380"/>
      <c r="E353" s="380"/>
      <c r="F353" s="380"/>
      <c r="G353" s="380"/>
      <c r="H353" s="380"/>
      <c r="I353" s="380"/>
      <c r="J353" s="380"/>
      <c r="K353" s="380"/>
      <c r="L353" s="380"/>
      <c r="M353" s="380"/>
      <c r="N353" s="380"/>
      <c r="O353" s="380"/>
      <c r="P353" s="380"/>
      <c r="Q353" s="380"/>
      <c r="R353" s="380"/>
      <c r="S353" s="380"/>
      <c r="T353" s="380"/>
      <c r="U353" s="380"/>
      <c r="V353" s="380"/>
      <c r="W353" s="380"/>
      <c r="X353" s="380"/>
      <c r="Y353" s="380"/>
      <c r="Z353" s="380"/>
    </row>
    <row r="354" ht="14.25" customHeight="1" spans="1:26" x14ac:dyDescent="0.25">
      <c r="A354" s="380"/>
      <c r="B354" s="380"/>
      <c r="C354" s="380"/>
      <c r="D354" s="380"/>
      <c r="E354" s="380"/>
      <c r="F354" s="380"/>
      <c r="G354" s="380"/>
      <c r="H354" s="380"/>
      <c r="I354" s="380"/>
      <c r="J354" s="380"/>
      <c r="K354" s="380"/>
      <c r="L354" s="380"/>
      <c r="M354" s="380"/>
      <c r="N354" s="380"/>
      <c r="O354" s="380"/>
      <c r="P354" s="380"/>
      <c r="Q354" s="380"/>
      <c r="R354" s="380"/>
      <c r="S354" s="380"/>
      <c r="T354" s="380"/>
      <c r="U354" s="380"/>
      <c r="V354" s="380"/>
      <c r="W354" s="380"/>
      <c r="X354" s="380"/>
      <c r="Y354" s="380"/>
      <c r="Z354" s="380"/>
    </row>
    <row r="355" ht="14.25" customHeight="1" spans="1:26" x14ac:dyDescent="0.25">
      <c r="A355" s="380"/>
      <c r="B355" s="380"/>
      <c r="C355" s="380"/>
      <c r="D355" s="380"/>
      <c r="E355" s="380"/>
      <c r="F355" s="380"/>
      <c r="G355" s="380"/>
      <c r="H355" s="380"/>
      <c r="I355" s="380"/>
      <c r="J355" s="380"/>
      <c r="K355" s="380"/>
      <c r="L355" s="380"/>
      <c r="M355" s="380"/>
      <c r="N355" s="380"/>
      <c r="O355" s="380"/>
      <c r="P355" s="380"/>
      <c r="Q355" s="380"/>
      <c r="R355" s="380"/>
      <c r="S355" s="380"/>
      <c r="T355" s="380"/>
      <c r="U355" s="380"/>
      <c r="V355" s="380"/>
      <c r="W355" s="380"/>
      <c r="X355" s="380"/>
      <c r="Y355" s="380"/>
      <c r="Z355" s="380"/>
    </row>
    <row r="356" ht="14.25" customHeight="1" spans="1:26" x14ac:dyDescent="0.25">
      <c r="A356" s="380"/>
      <c r="B356" s="380"/>
      <c r="C356" s="380"/>
      <c r="D356" s="380"/>
      <c r="E356" s="380"/>
      <c r="F356" s="380"/>
      <c r="G356" s="380"/>
      <c r="H356" s="380"/>
      <c r="I356" s="380"/>
      <c r="J356" s="380"/>
      <c r="K356" s="380"/>
      <c r="L356" s="380"/>
      <c r="M356" s="380"/>
      <c r="N356" s="380"/>
      <c r="O356" s="380"/>
      <c r="P356" s="380"/>
      <c r="Q356" s="380"/>
      <c r="R356" s="380"/>
      <c r="S356" s="380"/>
      <c r="T356" s="380"/>
      <c r="U356" s="380"/>
      <c r="V356" s="380"/>
      <c r="W356" s="380"/>
      <c r="X356" s="380"/>
      <c r="Y356" s="380"/>
      <c r="Z356" s="380"/>
    </row>
    <row r="357" ht="14.25" customHeight="1" spans="1:26" x14ac:dyDescent="0.25">
      <c r="A357" s="380"/>
      <c r="B357" s="380"/>
      <c r="C357" s="380"/>
      <c r="D357" s="380"/>
      <c r="E357" s="380"/>
      <c r="F357" s="380"/>
      <c r="G357" s="380"/>
      <c r="H357" s="380"/>
      <c r="I357" s="380"/>
      <c r="J357" s="380"/>
      <c r="K357" s="380"/>
      <c r="L357" s="380"/>
      <c r="M357" s="380"/>
      <c r="N357" s="380"/>
      <c r="O357" s="380"/>
      <c r="P357" s="380"/>
      <c r="Q357" s="380"/>
      <c r="R357" s="380"/>
      <c r="S357" s="380"/>
      <c r="T357" s="380"/>
      <c r="U357" s="380"/>
      <c r="V357" s="380"/>
      <c r="W357" s="380"/>
      <c r="X357" s="380"/>
      <c r="Y357" s="380"/>
      <c r="Z357" s="380"/>
    </row>
    <row r="358" ht="14.25" customHeight="1" spans="1:26" x14ac:dyDescent="0.25">
      <c r="A358" s="380"/>
      <c r="B358" s="380"/>
      <c r="C358" s="380"/>
      <c r="D358" s="380"/>
      <c r="E358" s="380"/>
      <c r="F358" s="380"/>
      <c r="G358" s="380"/>
      <c r="H358" s="380"/>
      <c r="I358" s="380"/>
      <c r="J358" s="380"/>
      <c r="K358" s="380"/>
      <c r="L358" s="380"/>
      <c r="M358" s="380"/>
      <c r="N358" s="380"/>
      <c r="O358" s="380"/>
      <c r="P358" s="380"/>
      <c r="Q358" s="380"/>
      <c r="R358" s="380"/>
      <c r="S358" s="380"/>
      <c r="T358" s="380"/>
      <c r="U358" s="380"/>
      <c r="V358" s="380"/>
      <c r="W358" s="380"/>
      <c r="X358" s="380"/>
      <c r="Y358" s="380"/>
      <c r="Z358" s="380"/>
    </row>
    <row r="359" ht="14.25" customHeight="1" spans="1:26" x14ac:dyDescent="0.25">
      <c r="A359" s="380"/>
      <c r="B359" s="380"/>
      <c r="C359" s="380"/>
      <c r="D359" s="380"/>
      <c r="E359" s="380"/>
      <c r="F359" s="380"/>
      <c r="G359" s="380"/>
      <c r="H359" s="380"/>
      <c r="I359" s="380"/>
      <c r="J359" s="380"/>
      <c r="K359" s="380"/>
      <c r="L359" s="380"/>
      <c r="M359" s="380"/>
      <c r="N359" s="380"/>
      <c r="O359" s="380"/>
      <c r="P359" s="380"/>
      <c r="Q359" s="380"/>
      <c r="R359" s="380"/>
      <c r="S359" s="380"/>
      <c r="T359" s="380"/>
      <c r="U359" s="380"/>
      <c r="V359" s="380"/>
      <c r="W359" s="380"/>
      <c r="X359" s="380"/>
      <c r="Y359" s="380"/>
      <c r="Z359" s="380"/>
    </row>
    <row r="360" ht="14.25" customHeight="1" spans="1:26" x14ac:dyDescent="0.25">
      <c r="A360" s="380"/>
      <c r="B360" s="380"/>
      <c r="C360" s="380"/>
      <c r="D360" s="380"/>
      <c r="E360" s="380"/>
      <c r="F360" s="380"/>
      <c r="G360" s="380"/>
      <c r="H360" s="380"/>
      <c r="I360" s="380"/>
      <c r="J360" s="380"/>
      <c r="K360" s="380"/>
      <c r="L360" s="380"/>
      <c r="M360" s="380"/>
      <c r="N360" s="380"/>
      <c r="O360" s="380"/>
      <c r="P360" s="380"/>
      <c r="Q360" s="380"/>
      <c r="R360" s="380"/>
      <c r="S360" s="380"/>
      <c r="T360" s="380"/>
      <c r="U360" s="380"/>
      <c r="V360" s="380"/>
      <c r="W360" s="380"/>
      <c r="X360" s="380"/>
      <c r="Y360" s="380"/>
      <c r="Z360" s="380"/>
    </row>
    <row r="361" ht="14.25" customHeight="1" spans="1:26" x14ac:dyDescent="0.25">
      <c r="A361" s="380"/>
      <c r="B361" s="380"/>
      <c r="C361" s="380"/>
      <c r="D361" s="380"/>
      <c r="E361" s="380"/>
      <c r="F361" s="380"/>
      <c r="G361" s="380"/>
      <c r="H361" s="380"/>
      <c r="I361" s="380"/>
      <c r="J361" s="380"/>
      <c r="K361" s="380"/>
      <c r="L361" s="380"/>
      <c r="M361" s="380"/>
      <c r="N361" s="380"/>
      <c r="O361" s="380"/>
      <c r="P361" s="380"/>
      <c r="Q361" s="380"/>
      <c r="R361" s="380"/>
      <c r="S361" s="380"/>
      <c r="T361" s="380"/>
      <c r="U361" s="380"/>
      <c r="V361" s="380"/>
      <c r="W361" s="380"/>
      <c r="X361" s="380"/>
      <c r="Y361" s="380"/>
      <c r="Z361" s="380"/>
    </row>
    <row r="362" ht="14.25" customHeight="1" spans="1:26" x14ac:dyDescent="0.25">
      <c r="A362" s="380"/>
      <c r="B362" s="380"/>
      <c r="C362" s="380"/>
      <c r="D362" s="380"/>
      <c r="E362" s="380"/>
      <c r="F362" s="380"/>
      <c r="G362" s="380"/>
      <c r="H362" s="380"/>
      <c r="I362" s="380"/>
      <c r="J362" s="380"/>
      <c r="K362" s="380"/>
      <c r="L362" s="380"/>
      <c r="M362" s="380"/>
      <c r="N362" s="380"/>
      <c r="O362" s="380"/>
      <c r="P362" s="380"/>
      <c r="Q362" s="380"/>
      <c r="R362" s="380"/>
      <c r="S362" s="380"/>
      <c r="T362" s="380"/>
      <c r="U362" s="380"/>
      <c r="V362" s="380"/>
      <c r="W362" s="380"/>
      <c r="X362" s="380"/>
      <c r="Y362" s="380"/>
      <c r="Z362" s="380"/>
    </row>
    <row r="363" ht="14.25" customHeight="1" spans="1:26" x14ac:dyDescent="0.25">
      <c r="A363" s="380"/>
      <c r="B363" s="380"/>
      <c r="C363" s="380"/>
      <c r="D363" s="380"/>
      <c r="E363" s="380"/>
      <c r="F363" s="380"/>
      <c r="G363" s="380"/>
      <c r="H363" s="380"/>
      <c r="I363" s="380"/>
      <c r="J363" s="380"/>
      <c r="K363" s="380"/>
      <c r="L363" s="380"/>
      <c r="M363" s="380"/>
      <c r="N363" s="380"/>
      <c r="O363" s="380"/>
      <c r="P363" s="380"/>
      <c r="Q363" s="380"/>
      <c r="R363" s="380"/>
      <c r="S363" s="380"/>
      <c r="T363" s="380"/>
      <c r="U363" s="380"/>
      <c r="V363" s="380"/>
      <c r="W363" s="380"/>
      <c r="X363" s="380"/>
      <c r="Y363" s="380"/>
      <c r="Z363" s="380"/>
    </row>
    <row r="364" ht="14.25" customHeight="1" spans="1:26" x14ac:dyDescent="0.25">
      <c r="A364" s="380"/>
      <c r="B364" s="380"/>
      <c r="C364" s="380"/>
      <c r="D364" s="380"/>
      <c r="E364" s="380"/>
      <c r="F364" s="380"/>
      <c r="G364" s="380"/>
      <c r="H364" s="380"/>
      <c r="I364" s="380"/>
      <c r="J364" s="380"/>
      <c r="K364" s="380"/>
      <c r="L364" s="380"/>
      <c r="M364" s="380"/>
      <c r="N364" s="380"/>
      <c r="O364" s="380"/>
      <c r="P364" s="380"/>
      <c r="Q364" s="380"/>
      <c r="R364" s="380"/>
      <c r="S364" s="380"/>
      <c r="T364" s="380"/>
      <c r="U364" s="380"/>
      <c r="V364" s="380"/>
      <c r="W364" s="380"/>
      <c r="X364" s="380"/>
      <c r="Y364" s="380"/>
      <c r="Z364" s="380"/>
    </row>
    <row r="365" ht="14.25" customHeight="1" spans="1:26" x14ac:dyDescent="0.25">
      <c r="A365" s="380"/>
      <c r="B365" s="380"/>
      <c r="C365" s="380"/>
      <c r="D365" s="380"/>
      <c r="E365" s="380"/>
      <c r="F365" s="380"/>
      <c r="G365" s="380"/>
      <c r="H365" s="380"/>
      <c r="I365" s="380"/>
      <c r="J365" s="380"/>
      <c r="K365" s="380"/>
      <c r="L365" s="380"/>
      <c r="M365" s="380"/>
      <c r="N365" s="380"/>
      <c r="O365" s="380"/>
      <c r="P365" s="380"/>
      <c r="Q365" s="380"/>
      <c r="R365" s="380"/>
      <c r="S365" s="380"/>
      <c r="T365" s="380"/>
      <c r="U365" s="380"/>
      <c r="V365" s="380"/>
      <c r="W365" s="380"/>
      <c r="X365" s="380"/>
      <c r="Y365" s="380"/>
      <c r="Z365" s="380"/>
    </row>
    <row r="366" ht="14.25" customHeight="1" spans="1:26" x14ac:dyDescent="0.25">
      <c r="A366" s="380"/>
      <c r="B366" s="380"/>
      <c r="C366" s="380"/>
      <c r="D366" s="380"/>
      <c r="E366" s="380"/>
      <c r="F366" s="380"/>
      <c r="G366" s="380"/>
      <c r="H366" s="380"/>
      <c r="I366" s="380"/>
      <c r="J366" s="380"/>
      <c r="K366" s="380"/>
      <c r="L366" s="380"/>
      <c r="M366" s="380"/>
      <c r="N366" s="380"/>
      <c r="O366" s="380"/>
      <c r="P366" s="380"/>
      <c r="Q366" s="380"/>
      <c r="R366" s="380"/>
      <c r="S366" s="380"/>
      <c r="T366" s="380"/>
      <c r="U366" s="380"/>
      <c r="V366" s="380"/>
      <c r="W366" s="380"/>
      <c r="X366" s="380"/>
      <c r="Y366" s="380"/>
      <c r="Z366" s="380"/>
    </row>
    <row r="367" ht="14.25" customHeight="1" spans="1:26" x14ac:dyDescent="0.25">
      <c r="A367" s="380"/>
      <c r="B367" s="380"/>
      <c r="C367" s="380"/>
      <c r="D367" s="380"/>
      <c r="E367" s="380"/>
      <c r="F367" s="380"/>
      <c r="G367" s="380"/>
      <c r="H367" s="380"/>
      <c r="I367" s="380"/>
      <c r="J367" s="380"/>
      <c r="K367" s="380"/>
      <c r="L367" s="380"/>
      <c r="M367" s="380"/>
      <c r="N367" s="380"/>
      <c r="O367" s="380"/>
      <c r="P367" s="380"/>
      <c r="Q367" s="380"/>
      <c r="R367" s="380"/>
      <c r="S367" s="380"/>
      <c r="T367" s="380"/>
      <c r="U367" s="380"/>
      <c r="V367" s="380"/>
      <c r="W367" s="380"/>
      <c r="X367" s="380"/>
      <c r="Y367" s="380"/>
      <c r="Z367" s="380"/>
    </row>
    <row r="368" ht="14.25" customHeight="1" spans="1:26" x14ac:dyDescent="0.25">
      <c r="A368" s="380"/>
      <c r="B368" s="380"/>
      <c r="C368" s="380"/>
      <c r="D368" s="380"/>
      <c r="E368" s="380"/>
      <c r="F368" s="380"/>
      <c r="G368" s="380"/>
      <c r="H368" s="380"/>
      <c r="I368" s="380"/>
      <c r="J368" s="380"/>
      <c r="K368" s="380"/>
      <c r="L368" s="380"/>
      <c r="M368" s="380"/>
      <c r="N368" s="380"/>
      <c r="O368" s="380"/>
      <c r="P368" s="380"/>
      <c r="Q368" s="380"/>
      <c r="R368" s="380"/>
      <c r="S368" s="380"/>
      <c r="T368" s="380"/>
      <c r="U368" s="380"/>
      <c r="V368" s="380"/>
      <c r="W368" s="380"/>
      <c r="X368" s="380"/>
      <c r="Y368" s="380"/>
      <c r="Z368" s="380"/>
    </row>
    <row r="369" ht="14.25" customHeight="1" spans="1:26" x14ac:dyDescent="0.25">
      <c r="A369" s="380"/>
      <c r="B369" s="380"/>
      <c r="C369" s="380"/>
      <c r="D369" s="380"/>
      <c r="E369" s="380"/>
      <c r="F369" s="380"/>
      <c r="G369" s="380"/>
      <c r="H369" s="380"/>
      <c r="I369" s="380"/>
      <c r="J369" s="380"/>
      <c r="K369" s="380"/>
      <c r="L369" s="380"/>
      <c r="M369" s="380"/>
      <c r="N369" s="380"/>
      <c r="O369" s="380"/>
      <c r="P369" s="380"/>
      <c r="Q369" s="380"/>
      <c r="R369" s="380"/>
      <c r="S369" s="380"/>
      <c r="T369" s="380"/>
      <c r="U369" s="380"/>
      <c r="V369" s="380"/>
      <c r="W369" s="380"/>
      <c r="X369" s="380"/>
      <c r="Y369" s="380"/>
      <c r="Z369" s="380"/>
    </row>
    <row r="370" ht="14.25" customHeight="1" spans="1:26" x14ac:dyDescent="0.25">
      <c r="A370" s="380"/>
      <c r="B370" s="380"/>
      <c r="C370" s="380"/>
      <c r="D370" s="380"/>
      <c r="E370" s="380"/>
      <c r="F370" s="380"/>
      <c r="G370" s="380"/>
      <c r="H370" s="380"/>
      <c r="I370" s="380"/>
      <c r="J370" s="380"/>
      <c r="K370" s="380"/>
      <c r="L370" s="380"/>
      <c r="M370" s="380"/>
      <c r="N370" s="380"/>
      <c r="O370" s="380"/>
      <c r="P370" s="380"/>
      <c r="Q370" s="380"/>
      <c r="R370" s="380"/>
      <c r="S370" s="380"/>
      <c r="T370" s="380"/>
      <c r="U370" s="380"/>
      <c r="V370" s="380"/>
      <c r="W370" s="380"/>
      <c r="X370" s="380"/>
      <c r="Y370" s="380"/>
      <c r="Z370" s="380"/>
    </row>
    <row r="371" ht="14.25" customHeight="1" spans="1:26" x14ac:dyDescent="0.25">
      <c r="A371" s="380"/>
      <c r="B371" s="380"/>
      <c r="C371" s="380"/>
      <c r="D371" s="380"/>
      <c r="E371" s="380"/>
      <c r="F371" s="380"/>
      <c r="G371" s="380"/>
      <c r="H371" s="380"/>
      <c r="I371" s="380"/>
      <c r="J371" s="380"/>
      <c r="K371" s="380"/>
      <c r="L371" s="380"/>
      <c r="M371" s="380"/>
      <c r="N371" s="380"/>
      <c r="O371" s="380"/>
      <c r="P371" s="380"/>
      <c r="Q371" s="380"/>
      <c r="R371" s="380"/>
      <c r="S371" s="380"/>
      <c r="T371" s="380"/>
      <c r="U371" s="380"/>
      <c r="V371" s="380"/>
      <c r="W371" s="380"/>
      <c r="X371" s="380"/>
      <c r="Y371" s="380"/>
      <c r="Z371" s="380"/>
    </row>
    <row r="372" ht="14.25" customHeight="1" spans="1:26" x14ac:dyDescent="0.25">
      <c r="A372" s="380"/>
      <c r="B372" s="380"/>
      <c r="C372" s="380"/>
      <c r="D372" s="380"/>
      <c r="E372" s="380"/>
      <c r="F372" s="380"/>
      <c r="G372" s="380"/>
      <c r="H372" s="380"/>
      <c r="I372" s="380"/>
      <c r="J372" s="380"/>
      <c r="K372" s="380"/>
      <c r="L372" s="380"/>
      <c r="M372" s="380"/>
      <c r="N372" s="380"/>
      <c r="O372" s="380"/>
      <c r="P372" s="380"/>
      <c r="Q372" s="380"/>
      <c r="R372" s="380"/>
      <c r="S372" s="380"/>
      <c r="T372" s="380"/>
      <c r="U372" s="380"/>
      <c r="V372" s="380"/>
      <c r="W372" s="380"/>
      <c r="X372" s="380"/>
      <c r="Y372" s="380"/>
      <c r="Z372" s="380"/>
    </row>
    <row r="373" ht="14.25" customHeight="1" spans="1:26" x14ac:dyDescent="0.25">
      <c r="A373" s="380"/>
      <c r="B373" s="380"/>
      <c r="C373" s="380"/>
      <c r="D373" s="380"/>
      <c r="E373" s="380"/>
      <c r="F373" s="380"/>
      <c r="G373" s="380"/>
      <c r="H373" s="380"/>
      <c r="I373" s="380"/>
      <c r="J373" s="380"/>
      <c r="K373" s="380"/>
      <c r="L373" s="380"/>
      <c r="M373" s="380"/>
      <c r="N373" s="380"/>
      <c r="O373" s="380"/>
      <c r="P373" s="380"/>
      <c r="Q373" s="380"/>
      <c r="R373" s="380"/>
      <c r="S373" s="380"/>
      <c r="T373" s="380"/>
      <c r="U373" s="380"/>
      <c r="V373" s="380"/>
      <c r="W373" s="380"/>
      <c r="X373" s="380"/>
      <c r="Y373" s="380"/>
      <c r="Z373" s="380"/>
    </row>
    <row r="374" ht="14.25" customHeight="1" spans="1:26" x14ac:dyDescent="0.25">
      <c r="A374" s="380"/>
      <c r="B374" s="380"/>
      <c r="C374" s="380"/>
      <c r="D374" s="380"/>
      <c r="E374" s="380"/>
      <c r="F374" s="380"/>
      <c r="G374" s="380"/>
      <c r="H374" s="380"/>
      <c r="I374" s="380"/>
      <c r="J374" s="380"/>
      <c r="K374" s="380"/>
      <c r="L374" s="380"/>
      <c r="M374" s="380"/>
      <c r="N374" s="380"/>
      <c r="O374" s="380"/>
      <c r="P374" s="380"/>
      <c r="Q374" s="380"/>
      <c r="R374" s="380"/>
      <c r="S374" s="380"/>
      <c r="T374" s="380"/>
      <c r="U374" s="380"/>
      <c r="V374" s="380"/>
      <c r="W374" s="380"/>
      <c r="X374" s="380"/>
      <c r="Y374" s="380"/>
      <c r="Z374" s="380"/>
    </row>
    <row r="375" ht="14.25" customHeight="1" spans="1:26" x14ac:dyDescent="0.25">
      <c r="A375" s="380"/>
      <c r="B375" s="380"/>
      <c r="C375" s="380"/>
      <c r="D375" s="380"/>
      <c r="E375" s="380"/>
      <c r="F375" s="380"/>
      <c r="G375" s="380"/>
      <c r="H375" s="380"/>
      <c r="I375" s="380"/>
      <c r="J375" s="380"/>
      <c r="K375" s="380"/>
      <c r="L375" s="380"/>
      <c r="M375" s="380"/>
      <c r="N375" s="380"/>
      <c r="O375" s="380"/>
      <c r="P375" s="380"/>
      <c r="Q375" s="380"/>
      <c r="R375" s="380"/>
      <c r="S375" s="380"/>
      <c r="T375" s="380"/>
      <c r="U375" s="380"/>
      <c r="V375" s="380"/>
      <c r="W375" s="380"/>
      <c r="X375" s="380"/>
      <c r="Y375" s="380"/>
      <c r="Z375" s="380"/>
    </row>
    <row r="376" ht="14.25" customHeight="1" spans="1:26" x14ac:dyDescent="0.25">
      <c r="A376" s="380"/>
      <c r="B376" s="380"/>
      <c r="C376" s="380"/>
      <c r="D376" s="380"/>
      <c r="E376" s="380"/>
      <c r="F376" s="380"/>
      <c r="G376" s="380"/>
      <c r="H376" s="380"/>
      <c r="I376" s="380"/>
      <c r="J376" s="380"/>
      <c r="K376" s="380"/>
      <c r="L376" s="380"/>
      <c r="M376" s="380"/>
      <c r="N376" s="380"/>
      <c r="O376" s="380"/>
      <c r="P376" s="380"/>
      <c r="Q376" s="380"/>
      <c r="R376" s="380"/>
      <c r="S376" s="380"/>
      <c r="T376" s="380"/>
      <c r="U376" s="380"/>
      <c r="V376" s="380"/>
      <c r="W376" s="380"/>
      <c r="X376" s="380"/>
      <c r="Y376" s="380"/>
      <c r="Z376" s="380"/>
    </row>
    <row r="377" ht="14.25" customHeight="1" spans="1:26" x14ac:dyDescent="0.25">
      <c r="A377" s="380"/>
      <c r="B377" s="380"/>
      <c r="C377" s="380"/>
      <c r="D377" s="380"/>
      <c r="E377" s="380"/>
      <c r="F377" s="380"/>
      <c r="G377" s="380"/>
      <c r="H377" s="380"/>
      <c r="I377" s="380"/>
      <c r="J377" s="380"/>
      <c r="K377" s="380"/>
      <c r="L377" s="380"/>
      <c r="M377" s="380"/>
      <c r="N377" s="380"/>
      <c r="O377" s="380"/>
      <c r="P377" s="380"/>
      <c r="Q377" s="380"/>
      <c r="R377" s="380"/>
      <c r="S377" s="380"/>
      <c r="T377" s="380"/>
      <c r="U377" s="380"/>
      <c r="V377" s="380"/>
      <c r="W377" s="380"/>
      <c r="X377" s="380"/>
      <c r="Y377" s="380"/>
      <c r="Z377" s="380"/>
    </row>
    <row r="378" ht="14.25" customHeight="1" spans="1:26" x14ac:dyDescent="0.25">
      <c r="A378" s="380"/>
      <c r="B378" s="380"/>
      <c r="C378" s="380"/>
      <c r="D378" s="380"/>
      <c r="E378" s="380"/>
      <c r="F378" s="380"/>
      <c r="G378" s="380"/>
      <c r="H378" s="380"/>
      <c r="I378" s="380"/>
      <c r="J378" s="380"/>
      <c r="K378" s="380"/>
      <c r="L378" s="380"/>
      <c r="M378" s="380"/>
      <c r="N378" s="380"/>
      <c r="O378" s="380"/>
      <c r="P378" s="380"/>
      <c r="Q378" s="380"/>
      <c r="R378" s="380"/>
      <c r="S378" s="380"/>
      <c r="T378" s="380"/>
      <c r="U378" s="380"/>
      <c r="V378" s="380"/>
      <c r="W378" s="380"/>
      <c r="X378" s="380"/>
      <c r="Y378" s="380"/>
      <c r="Z378" s="380"/>
    </row>
    <row r="379" ht="14.25" customHeight="1" spans="1:26" x14ac:dyDescent="0.25">
      <c r="A379" s="380"/>
      <c r="B379" s="380"/>
      <c r="C379" s="380"/>
      <c r="D379" s="380"/>
      <c r="E379" s="380"/>
      <c r="F379" s="380"/>
      <c r="G379" s="380"/>
      <c r="H379" s="380"/>
      <c r="I379" s="380"/>
      <c r="J379" s="380"/>
      <c r="K379" s="380"/>
      <c r="L379" s="380"/>
      <c r="M379" s="380"/>
      <c r="N379" s="380"/>
      <c r="O379" s="380"/>
      <c r="P379" s="380"/>
      <c r="Q379" s="380"/>
      <c r="R379" s="380"/>
      <c r="S379" s="380"/>
      <c r="T379" s="380"/>
      <c r="U379" s="380"/>
      <c r="V379" s="380"/>
      <c r="W379" s="380"/>
      <c r="X379" s="380"/>
      <c r="Y379" s="380"/>
      <c r="Z379" s="380"/>
    </row>
    <row r="380" ht="14.25" customHeight="1" spans="1:26" x14ac:dyDescent="0.25">
      <c r="A380" s="380"/>
      <c r="B380" s="380"/>
      <c r="C380" s="380"/>
      <c r="D380" s="380"/>
      <c r="E380" s="380"/>
      <c r="F380" s="380"/>
      <c r="G380" s="380"/>
      <c r="H380" s="380"/>
      <c r="I380" s="380"/>
      <c r="J380" s="380"/>
      <c r="K380" s="380"/>
      <c r="L380" s="380"/>
      <c r="M380" s="380"/>
      <c r="N380" s="380"/>
      <c r="O380" s="380"/>
      <c r="P380" s="380"/>
      <c r="Q380" s="380"/>
      <c r="R380" s="380"/>
      <c r="S380" s="380"/>
      <c r="T380" s="380"/>
      <c r="U380" s="380"/>
      <c r="V380" s="380"/>
      <c r="W380" s="380"/>
      <c r="X380" s="380"/>
      <c r="Y380" s="380"/>
      <c r="Z380" s="380"/>
    </row>
    <row r="381" ht="14.25" customHeight="1" spans="1:26" x14ac:dyDescent="0.25">
      <c r="A381" s="380"/>
      <c r="B381" s="380"/>
      <c r="C381" s="380"/>
      <c r="D381" s="380"/>
      <c r="E381" s="380"/>
      <c r="F381" s="380"/>
      <c r="G381" s="380"/>
      <c r="H381" s="380"/>
      <c r="I381" s="380"/>
      <c r="J381" s="380"/>
      <c r="K381" s="380"/>
      <c r="L381" s="380"/>
      <c r="M381" s="380"/>
      <c r="N381" s="380"/>
      <c r="O381" s="380"/>
      <c r="P381" s="380"/>
      <c r="Q381" s="380"/>
      <c r="R381" s="380"/>
      <c r="S381" s="380"/>
      <c r="T381" s="380"/>
      <c r="U381" s="380"/>
      <c r="V381" s="380"/>
      <c r="W381" s="380"/>
      <c r="X381" s="380"/>
      <c r="Y381" s="380"/>
      <c r="Z381" s="380"/>
    </row>
    <row r="382" ht="14.25" customHeight="1" spans="1:26" x14ac:dyDescent="0.25">
      <c r="A382" s="380"/>
      <c r="B382" s="380"/>
      <c r="C382" s="380"/>
      <c r="D382" s="380"/>
      <c r="E382" s="380"/>
      <c r="F382" s="380"/>
      <c r="G382" s="380"/>
      <c r="H382" s="380"/>
      <c r="I382" s="380"/>
      <c r="J382" s="380"/>
      <c r="K382" s="380"/>
      <c r="L382" s="380"/>
      <c r="M382" s="380"/>
      <c r="N382" s="380"/>
      <c r="O382" s="380"/>
      <c r="P382" s="380"/>
      <c r="Q382" s="380"/>
      <c r="R382" s="380"/>
      <c r="S382" s="380"/>
      <c r="T382" s="380"/>
      <c r="U382" s="380"/>
      <c r="V382" s="380"/>
      <c r="W382" s="380"/>
      <c r="X382" s="380"/>
      <c r="Y382" s="380"/>
      <c r="Z382" s="380"/>
    </row>
    <row r="383" ht="14.25" customHeight="1" spans="1:26" x14ac:dyDescent="0.25">
      <c r="A383" s="380"/>
      <c r="B383" s="380"/>
      <c r="C383" s="380"/>
      <c r="D383" s="380"/>
      <c r="E383" s="380"/>
      <c r="F383" s="380"/>
      <c r="G383" s="380"/>
      <c r="H383" s="380"/>
      <c r="I383" s="380"/>
      <c r="J383" s="380"/>
      <c r="K383" s="380"/>
      <c r="L383" s="380"/>
      <c r="M383" s="380"/>
      <c r="N383" s="380"/>
      <c r="O383" s="380"/>
      <c r="P383" s="380"/>
      <c r="Q383" s="380"/>
      <c r="R383" s="380"/>
      <c r="S383" s="380"/>
      <c r="T383" s="380"/>
      <c r="U383" s="380"/>
      <c r="V383" s="380"/>
      <c r="W383" s="380"/>
      <c r="X383" s="380"/>
      <c r="Y383" s="380"/>
      <c r="Z383" s="380"/>
    </row>
    <row r="384" ht="14.25" customHeight="1" spans="1:26" x14ac:dyDescent="0.25">
      <c r="A384" s="380"/>
      <c r="B384" s="380"/>
      <c r="C384" s="380"/>
      <c r="D384" s="380"/>
      <c r="E384" s="380"/>
      <c r="F384" s="380"/>
      <c r="G384" s="380"/>
      <c r="H384" s="380"/>
      <c r="I384" s="380"/>
      <c r="J384" s="380"/>
      <c r="K384" s="380"/>
      <c r="L384" s="380"/>
      <c r="M384" s="380"/>
      <c r="N384" s="380"/>
      <c r="O384" s="380"/>
      <c r="P384" s="380"/>
      <c r="Q384" s="380"/>
      <c r="R384" s="380"/>
      <c r="S384" s="380"/>
      <c r="T384" s="380"/>
      <c r="U384" s="380"/>
      <c r="V384" s="380"/>
      <c r="W384" s="380"/>
      <c r="X384" s="380"/>
      <c r="Y384" s="380"/>
      <c r="Z384" s="380"/>
    </row>
    <row r="385" ht="14.25" customHeight="1" spans="1:26" x14ac:dyDescent="0.25">
      <c r="A385" s="380"/>
      <c r="B385" s="380"/>
      <c r="C385" s="380"/>
      <c r="D385" s="380"/>
      <c r="E385" s="380"/>
      <c r="F385" s="380"/>
      <c r="G385" s="380"/>
      <c r="H385" s="380"/>
      <c r="I385" s="380"/>
      <c r="J385" s="380"/>
      <c r="K385" s="380"/>
      <c r="L385" s="380"/>
      <c r="M385" s="380"/>
      <c r="N385" s="380"/>
      <c r="O385" s="380"/>
      <c r="P385" s="380"/>
      <c r="Q385" s="380"/>
      <c r="R385" s="380"/>
      <c r="S385" s="380"/>
      <c r="T385" s="380"/>
      <c r="U385" s="380"/>
      <c r="V385" s="380"/>
      <c r="W385" s="380"/>
      <c r="X385" s="380"/>
      <c r="Y385" s="380"/>
      <c r="Z385" s="380"/>
    </row>
    <row r="386" ht="14.25" customHeight="1" spans="1:26" x14ac:dyDescent="0.25">
      <c r="A386" s="380"/>
      <c r="B386" s="380"/>
      <c r="C386" s="380"/>
      <c r="D386" s="380"/>
      <c r="E386" s="380"/>
      <c r="F386" s="380"/>
      <c r="G386" s="380"/>
      <c r="H386" s="380"/>
      <c r="I386" s="380"/>
      <c r="J386" s="380"/>
      <c r="K386" s="380"/>
      <c r="L386" s="380"/>
      <c r="M386" s="380"/>
      <c r="N386" s="380"/>
      <c r="O386" s="380"/>
      <c r="P386" s="380"/>
      <c r="Q386" s="380"/>
      <c r="R386" s="380"/>
      <c r="S386" s="380"/>
      <c r="T386" s="380"/>
      <c r="U386" s="380"/>
      <c r="V386" s="380"/>
      <c r="W386" s="380"/>
      <c r="X386" s="380"/>
      <c r="Y386" s="380"/>
      <c r="Z386" s="380"/>
    </row>
    <row r="387" ht="14.25" customHeight="1" spans="1:26" x14ac:dyDescent="0.25">
      <c r="A387" s="380"/>
      <c r="B387" s="380"/>
      <c r="C387" s="380"/>
      <c r="D387" s="380"/>
      <c r="E387" s="380"/>
      <c r="F387" s="380"/>
      <c r="G387" s="380"/>
      <c r="H387" s="380"/>
      <c r="I387" s="380"/>
      <c r="J387" s="380"/>
      <c r="K387" s="380"/>
      <c r="L387" s="380"/>
      <c r="M387" s="380"/>
      <c r="N387" s="380"/>
      <c r="O387" s="380"/>
      <c r="P387" s="380"/>
      <c r="Q387" s="380"/>
      <c r="R387" s="380"/>
      <c r="S387" s="380"/>
      <c r="T387" s="380"/>
      <c r="U387" s="380"/>
      <c r="V387" s="380"/>
      <c r="W387" s="380"/>
      <c r="X387" s="380"/>
      <c r="Y387" s="380"/>
      <c r="Z387" s="380"/>
    </row>
    <row r="388" ht="14.25" customHeight="1" spans="1:26" x14ac:dyDescent="0.25">
      <c r="A388" s="380"/>
      <c r="B388" s="380"/>
      <c r="C388" s="380"/>
      <c r="D388" s="380"/>
      <c r="E388" s="380"/>
      <c r="F388" s="380"/>
      <c r="G388" s="380"/>
      <c r="H388" s="380"/>
      <c r="I388" s="380"/>
      <c r="J388" s="380"/>
      <c r="K388" s="380"/>
      <c r="L388" s="380"/>
      <c r="M388" s="380"/>
      <c r="N388" s="380"/>
      <c r="O388" s="380"/>
      <c r="P388" s="380"/>
      <c r="Q388" s="380"/>
      <c r="R388" s="380"/>
      <c r="S388" s="380"/>
      <c r="T388" s="380"/>
      <c r="U388" s="380"/>
      <c r="V388" s="380"/>
      <c r="W388" s="380"/>
      <c r="X388" s="380"/>
      <c r="Y388" s="380"/>
      <c r="Z388" s="380"/>
    </row>
    <row r="389" ht="14.25" customHeight="1" spans="1:26" x14ac:dyDescent="0.25">
      <c r="A389" s="380"/>
      <c r="B389" s="380"/>
      <c r="C389" s="380"/>
      <c r="D389" s="380"/>
      <c r="E389" s="380"/>
      <c r="F389" s="380"/>
      <c r="G389" s="380"/>
      <c r="H389" s="380"/>
      <c r="I389" s="380"/>
      <c r="J389" s="380"/>
      <c r="K389" s="380"/>
      <c r="L389" s="380"/>
      <c r="M389" s="380"/>
      <c r="N389" s="380"/>
      <c r="O389" s="380"/>
      <c r="P389" s="380"/>
      <c r="Q389" s="380"/>
      <c r="R389" s="380"/>
      <c r="S389" s="380"/>
      <c r="T389" s="380"/>
      <c r="U389" s="380"/>
      <c r="V389" s="380"/>
      <c r="W389" s="380"/>
      <c r="X389" s="380"/>
      <c r="Y389" s="380"/>
      <c r="Z389" s="380"/>
    </row>
    <row r="390" ht="14.25" customHeight="1" spans="1:26" x14ac:dyDescent="0.25">
      <c r="A390" s="380"/>
      <c r="B390" s="380"/>
      <c r="C390" s="380"/>
      <c r="D390" s="380"/>
      <c r="E390" s="380"/>
      <c r="F390" s="380"/>
      <c r="G390" s="380"/>
      <c r="H390" s="380"/>
      <c r="I390" s="380"/>
      <c r="J390" s="380"/>
      <c r="K390" s="380"/>
      <c r="L390" s="380"/>
      <c r="M390" s="380"/>
      <c r="N390" s="380"/>
      <c r="O390" s="380"/>
      <c r="P390" s="380"/>
      <c r="Q390" s="380"/>
      <c r="R390" s="380"/>
      <c r="S390" s="380"/>
      <c r="T390" s="380"/>
      <c r="U390" s="380"/>
      <c r="V390" s="380"/>
      <c r="W390" s="380"/>
      <c r="X390" s="380"/>
      <c r="Y390" s="380"/>
      <c r="Z390" s="380"/>
    </row>
    <row r="391" ht="14.25" customHeight="1" spans="1:26" x14ac:dyDescent="0.25">
      <c r="A391" s="380"/>
      <c r="B391" s="380"/>
      <c r="C391" s="380"/>
      <c r="D391" s="380"/>
      <c r="E391" s="380"/>
      <c r="F391" s="380"/>
      <c r="G391" s="380"/>
      <c r="H391" s="380"/>
      <c r="I391" s="380"/>
      <c r="J391" s="380"/>
      <c r="K391" s="380"/>
      <c r="L391" s="380"/>
      <c r="M391" s="380"/>
      <c r="N391" s="380"/>
      <c r="O391" s="380"/>
      <c r="P391" s="380"/>
      <c r="Q391" s="380"/>
      <c r="R391" s="380"/>
      <c r="S391" s="380"/>
      <c r="T391" s="380"/>
      <c r="U391" s="380"/>
      <c r="V391" s="380"/>
      <c r="W391" s="380"/>
      <c r="X391" s="380"/>
      <c r="Y391" s="380"/>
      <c r="Z391" s="380"/>
    </row>
    <row r="392" ht="14.25" customHeight="1" spans="1:26" x14ac:dyDescent="0.25">
      <c r="A392" s="380"/>
      <c r="B392" s="380"/>
      <c r="C392" s="380"/>
      <c r="D392" s="380"/>
      <c r="E392" s="380"/>
      <c r="F392" s="380"/>
      <c r="G392" s="380"/>
      <c r="H392" s="380"/>
      <c r="I392" s="380"/>
      <c r="J392" s="380"/>
      <c r="K392" s="380"/>
      <c r="L392" s="380"/>
      <c r="M392" s="380"/>
      <c r="N392" s="380"/>
      <c r="O392" s="380"/>
      <c r="P392" s="380"/>
      <c r="Q392" s="380"/>
      <c r="R392" s="380"/>
      <c r="S392" s="380"/>
      <c r="T392" s="380"/>
      <c r="U392" s="380"/>
      <c r="V392" s="380"/>
      <c r="W392" s="380"/>
      <c r="X392" s="380"/>
      <c r="Y392" s="380"/>
      <c r="Z392" s="380"/>
    </row>
    <row r="393" ht="14.25" customHeight="1" spans="1:26" x14ac:dyDescent="0.25">
      <c r="A393" s="380"/>
      <c r="B393" s="380"/>
      <c r="C393" s="380"/>
      <c r="D393" s="380"/>
      <c r="E393" s="380"/>
      <c r="F393" s="380"/>
      <c r="G393" s="380"/>
      <c r="H393" s="380"/>
      <c r="I393" s="380"/>
      <c r="J393" s="380"/>
      <c r="K393" s="380"/>
      <c r="L393" s="380"/>
      <c r="M393" s="380"/>
      <c r="N393" s="380"/>
      <c r="O393" s="380"/>
      <c r="P393" s="380"/>
      <c r="Q393" s="380"/>
      <c r="R393" s="380"/>
      <c r="S393" s="380"/>
      <c r="T393" s="380"/>
      <c r="U393" s="380"/>
      <c r="V393" s="380"/>
      <c r="W393" s="380"/>
      <c r="X393" s="380"/>
      <c r="Y393" s="380"/>
      <c r="Z393" s="380"/>
    </row>
    <row r="394" ht="14.25" customHeight="1" spans="1:26" x14ac:dyDescent="0.25">
      <c r="A394" s="380"/>
      <c r="B394" s="380"/>
      <c r="C394" s="380"/>
      <c r="D394" s="380"/>
      <c r="E394" s="380"/>
      <c r="F394" s="380"/>
      <c r="G394" s="380"/>
      <c r="H394" s="380"/>
      <c r="I394" s="380"/>
      <c r="J394" s="380"/>
      <c r="K394" s="380"/>
      <c r="L394" s="380"/>
      <c r="M394" s="380"/>
      <c r="N394" s="380"/>
      <c r="O394" s="380"/>
      <c r="P394" s="380"/>
      <c r="Q394" s="380"/>
      <c r="R394" s="380"/>
      <c r="S394" s="380"/>
      <c r="T394" s="380"/>
      <c r="U394" s="380"/>
      <c r="V394" s="380"/>
      <c r="W394" s="380"/>
      <c r="X394" s="380"/>
      <c r="Y394" s="380"/>
      <c r="Z394" s="380"/>
    </row>
    <row r="395" ht="14.25" customHeight="1" spans="1:26" x14ac:dyDescent="0.25">
      <c r="A395" s="380"/>
      <c r="B395" s="380"/>
      <c r="C395" s="380"/>
      <c r="D395" s="380"/>
      <c r="E395" s="380"/>
      <c r="F395" s="380"/>
      <c r="G395" s="380"/>
      <c r="H395" s="380"/>
      <c r="I395" s="380"/>
      <c r="J395" s="380"/>
      <c r="K395" s="380"/>
      <c r="L395" s="380"/>
      <c r="M395" s="380"/>
      <c r="N395" s="380"/>
      <c r="O395" s="380"/>
      <c r="P395" s="380"/>
      <c r="Q395" s="380"/>
      <c r="R395" s="380"/>
      <c r="S395" s="380"/>
      <c r="T395" s="380"/>
      <c r="U395" s="380"/>
      <c r="V395" s="380"/>
      <c r="W395" s="380"/>
      <c r="X395" s="380"/>
      <c r="Y395" s="380"/>
      <c r="Z395" s="380"/>
    </row>
    <row r="396" ht="14.25" customHeight="1" spans="1:26" x14ac:dyDescent="0.25">
      <c r="A396" s="380"/>
      <c r="B396" s="380"/>
      <c r="C396" s="380"/>
      <c r="D396" s="380"/>
      <c r="E396" s="380"/>
      <c r="F396" s="380"/>
      <c r="G396" s="380"/>
      <c r="H396" s="380"/>
      <c r="I396" s="380"/>
      <c r="J396" s="380"/>
      <c r="K396" s="380"/>
      <c r="L396" s="380"/>
      <c r="M396" s="380"/>
      <c r="N396" s="380"/>
      <c r="O396" s="380"/>
      <c r="P396" s="380"/>
      <c r="Q396" s="380"/>
      <c r="R396" s="380"/>
      <c r="S396" s="380"/>
      <c r="T396" s="380"/>
      <c r="U396" s="380"/>
      <c r="V396" s="380"/>
      <c r="W396" s="380"/>
      <c r="X396" s="380"/>
      <c r="Y396" s="380"/>
      <c r="Z396" s="380"/>
    </row>
    <row r="397" ht="14.25" customHeight="1" spans="1:26" x14ac:dyDescent="0.25">
      <c r="A397" s="380"/>
      <c r="B397" s="380"/>
      <c r="C397" s="380"/>
      <c r="D397" s="380"/>
      <c r="E397" s="380"/>
      <c r="F397" s="380"/>
      <c r="G397" s="380"/>
      <c r="H397" s="380"/>
      <c r="I397" s="380"/>
      <c r="J397" s="380"/>
      <c r="K397" s="380"/>
      <c r="L397" s="380"/>
      <c r="M397" s="380"/>
      <c r="N397" s="380"/>
      <c r="O397" s="380"/>
      <c r="P397" s="380"/>
      <c r="Q397" s="380"/>
      <c r="R397" s="380"/>
      <c r="S397" s="380"/>
      <c r="T397" s="380"/>
      <c r="U397" s="380"/>
      <c r="V397" s="380"/>
      <c r="W397" s="380"/>
      <c r="X397" s="380"/>
      <c r="Y397" s="380"/>
      <c r="Z397" s="380"/>
    </row>
    <row r="398" ht="14.25" customHeight="1" spans="1:26" x14ac:dyDescent="0.25">
      <c r="A398" s="380"/>
      <c r="B398" s="380"/>
      <c r="C398" s="380"/>
      <c r="D398" s="380"/>
      <c r="E398" s="380"/>
      <c r="F398" s="380"/>
      <c r="G398" s="380"/>
      <c r="H398" s="380"/>
      <c r="I398" s="380"/>
      <c r="J398" s="380"/>
      <c r="K398" s="380"/>
      <c r="L398" s="380"/>
      <c r="M398" s="380"/>
      <c r="N398" s="380"/>
      <c r="O398" s="380"/>
      <c r="P398" s="380"/>
      <c r="Q398" s="380"/>
      <c r="R398" s="380"/>
      <c r="S398" s="380"/>
      <c r="T398" s="380"/>
      <c r="U398" s="380"/>
      <c r="V398" s="380"/>
      <c r="W398" s="380"/>
      <c r="X398" s="380"/>
      <c r="Y398" s="380"/>
      <c r="Z398" s="380"/>
    </row>
    <row r="399" ht="14.25" customHeight="1" spans="1:26" x14ac:dyDescent="0.25">
      <c r="A399" s="380"/>
      <c r="B399" s="380"/>
      <c r="C399" s="380"/>
      <c r="D399" s="380"/>
      <c r="E399" s="380"/>
      <c r="F399" s="380"/>
      <c r="G399" s="380"/>
      <c r="H399" s="380"/>
      <c r="I399" s="380"/>
      <c r="J399" s="380"/>
      <c r="K399" s="380"/>
      <c r="L399" s="380"/>
      <c r="M399" s="380"/>
      <c r="N399" s="380"/>
      <c r="O399" s="380"/>
      <c r="P399" s="380"/>
      <c r="Q399" s="380"/>
      <c r="R399" s="380"/>
      <c r="S399" s="380"/>
      <c r="T399" s="380"/>
      <c r="U399" s="380"/>
      <c r="V399" s="380"/>
      <c r="W399" s="380"/>
      <c r="X399" s="380"/>
      <c r="Y399" s="380"/>
      <c r="Z399" s="380"/>
    </row>
    <row r="400" ht="14.25" customHeight="1" spans="1:26" x14ac:dyDescent="0.25">
      <c r="A400" s="380"/>
      <c r="B400" s="380"/>
      <c r="C400" s="380"/>
      <c r="D400" s="380"/>
      <c r="E400" s="380"/>
      <c r="F400" s="380"/>
      <c r="G400" s="380"/>
      <c r="H400" s="380"/>
      <c r="I400" s="380"/>
      <c r="J400" s="380"/>
      <c r="K400" s="380"/>
      <c r="L400" s="380"/>
      <c r="M400" s="380"/>
      <c r="N400" s="380"/>
      <c r="O400" s="380"/>
      <c r="P400" s="380"/>
      <c r="Q400" s="380"/>
      <c r="R400" s="380"/>
      <c r="S400" s="380"/>
      <c r="T400" s="380"/>
      <c r="U400" s="380"/>
      <c r="V400" s="380"/>
      <c r="W400" s="380"/>
      <c r="X400" s="380"/>
      <c r="Y400" s="380"/>
      <c r="Z400" s="380"/>
    </row>
    <row r="401" ht="14.25" customHeight="1" spans="1:26" x14ac:dyDescent="0.25">
      <c r="A401" s="380"/>
      <c r="B401" s="380"/>
      <c r="C401" s="380"/>
      <c r="D401" s="380"/>
      <c r="E401" s="380"/>
      <c r="F401" s="380"/>
      <c r="G401" s="380"/>
      <c r="H401" s="380"/>
      <c r="I401" s="380"/>
      <c r="J401" s="380"/>
      <c r="K401" s="380"/>
      <c r="L401" s="380"/>
      <c r="M401" s="380"/>
      <c r="N401" s="380"/>
      <c r="O401" s="380"/>
      <c r="P401" s="380"/>
      <c r="Q401" s="380"/>
      <c r="R401" s="380"/>
      <c r="S401" s="380"/>
      <c r="T401" s="380"/>
      <c r="U401" s="380"/>
      <c r="V401" s="380"/>
      <c r="W401" s="380"/>
      <c r="X401" s="380"/>
      <c r="Y401" s="380"/>
      <c r="Z401" s="380"/>
    </row>
    <row r="402" ht="14.25" customHeight="1" spans="1:26" x14ac:dyDescent="0.25">
      <c r="A402" s="380"/>
      <c r="B402" s="380"/>
      <c r="C402" s="380"/>
      <c r="D402" s="380"/>
      <c r="E402" s="380"/>
      <c r="F402" s="380"/>
      <c r="G402" s="380"/>
      <c r="H402" s="380"/>
      <c r="I402" s="380"/>
      <c r="J402" s="380"/>
      <c r="K402" s="380"/>
      <c r="L402" s="380"/>
      <c r="M402" s="380"/>
      <c r="N402" s="380"/>
      <c r="O402" s="380"/>
      <c r="P402" s="380"/>
      <c r="Q402" s="380"/>
      <c r="R402" s="380"/>
      <c r="S402" s="380"/>
      <c r="T402" s="380"/>
      <c r="U402" s="380"/>
      <c r="V402" s="380"/>
      <c r="W402" s="380"/>
      <c r="X402" s="380"/>
      <c r="Y402" s="380"/>
      <c r="Z402" s="380"/>
    </row>
    <row r="403" ht="14.25" customHeight="1" spans="1:26" x14ac:dyDescent="0.25">
      <c r="A403" s="380"/>
      <c r="B403" s="380"/>
      <c r="C403" s="380"/>
      <c r="D403" s="380"/>
      <c r="E403" s="380"/>
      <c r="F403" s="380"/>
      <c r="G403" s="380"/>
      <c r="H403" s="380"/>
      <c r="I403" s="380"/>
      <c r="J403" s="380"/>
      <c r="K403" s="380"/>
      <c r="L403" s="380"/>
      <c r="M403" s="380"/>
      <c r="N403" s="380"/>
      <c r="O403" s="380"/>
      <c r="P403" s="380"/>
      <c r="Q403" s="380"/>
      <c r="R403" s="380"/>
      <c r="S403" s="380"/>
      <c r="T403" s="380"/>
      <c r="U403" s="380"/>
      <c r="V403" s="380"/>
      <c r="W403" s="380"/>
      <c r="X403" s="380"/>
      <c r="Y403" s="380"/>
      <c r="Z403" s="380"/>
    </row>
    <row r="404" ht="14.25" customHeight="1" spans="1:26" x14ac:dyDescent="0.25">
      <c r="A404" s="380"/>
      <c r="B404" s="380"/>
      <c r="C404" s="380"/>
      <c r="D404" s="380"/>
      <c r="E404" s="380"/>
      <c r="F404" s="380"/>
      <c r="G404" s="380"/>
      <c r="H404" s="380"/>
      <c r="I404" s="380"/>
      <c r="J404" s="380"/>
      <c r="K404" s="380"/>
      <c r="L404" s="380"/>
      <c r="M404" s="380"/>
      <c r="N404" s="380"/>
      <c r="O404" s="380"/>
      <c r="P404" s="380"/>
      <c r="Q404" s="380"/>
      <c r="R404" s="380"/>
      <c r="S404" s="380"/>
      <c r="T404" s="380"/>
      <c r="U404" s="380"/>
      <c r="V404" s="380"/>
      <c r="W404" s="380"/>
      <c r="X404" s="380"/>
      <c r="Y404" s="380"/>
      <c r="Z404" s="380"/>
    </row>
    <row r="405" ht="14.25" customHeight="1" spans="1:26" x14ac:dyDescent="0.25">
      <c r="A405" s="380"/>
      <c r="B405" s="380"/>
      <c r="C405" s="380"/>
      <c r="D405" s="380"/>
      <c r="E405" s="380"/>
      <c r="F405" s="380"/>
      <c r="G405" s="380"/>
      <c r="H405" s="380"/>
      <c r="I405" s="380"/>
      <c r="J405" s="380"/>
      <c r="K405" s="380"/>
      <c r="L405" s="380"/>
      <c r="M405" s="380"/>
      <c r="N405" s="380"/>
      <c r="O405" s="380"/>
      <c r="P405" s="380"/>
      <c r="Q405" s="380"/>
      <c r="R405" s="380"/>
      <c r="S405" s="380"/>
      <c r="T405" s="380"/>
      <c r="U405" s="380"/>
      <c r="V405" s="380"/>
      <c r="W405" s="380"/>
      <c r="X405" s="380"/>
      <c r="Y405" s="380"/>
      <c r="Z405" s="380"/>
    </row>
    <row r="406" ht="14.25" customHeight="1" spans="1:26" x14ac:dyDescent="0.25">
      <c r="A406" s="380"/>
      <c r="B406" s="380"/>
      <c r="C406" s="380"/>
      <c r="D406" s="380"/>
      <c r="E406" s="380"/>
      <c r="F406" s="380"/>
      <c r="G406" s="380"/>
      <c r="H406" s="380"/>
      <c r="I406" s="380"/>
      <c r="J406" s="380"/>
      <c r="K406" s="380"/>
      <c r="L406" s="380"/>
      <c r="M406" s="380"/>
      <c r="N406" s="380"/>
      <c r="O406" s="380"/>
      <c r="P406" s="380"/>
      <c r="Q406" s="380"/>
      <c r="R406" s="380"/>
      <c r="S406" s="380"/>
      <c r="T406" s="380"/>
      <c r="U406" s="380"/>
      <c r="V406" s="380"/>
      <c r="W406" s="380"/>
      <c r="X406" s="380"/>
      <c r="Y406" s="380"/>
      <c r="Z406" s="380"/>
    </row>
    <row r="407" ht="14.25" customHeight="1" spans="1:26" x14ac:dyDescent="0.25">
      <c r="A407" s="380"/>
      <c r="B407" s="380"/>
      <c r="C407" s="380"/>
      <c r="D407" s="380"/>
      <c r="E407" s="380"/>
      <c r="F407" s="380"/>
      <c r="G407" s="380"/>
      <c r="H407" s="380"/>
      <c r="I407" s="380"/>
      <c r="J407" s="380"/>
      <c r="K407" s="380"/>
      <c r="L407" s="380"/>
      <c r="M407" s="380"/>
      <c r="N407" s="380"/>
      <c r="O407" s="380"/>
      <c r="P407" s="380"/>
      <c r="Q407" s="380"/>
      <c r="R407" s="380"/>
      <c r="S407" s="380"/>
      <c r="T407" s="380"/>
      <c r="U407" s="380"/>
      <c r="V407" s="380"/>
      <c r="W407" s="380"/>
      <c r="X407" s="380"/>
      <c r="Y407" s="380"/>
      <c r="Z407" s="380"/>
    </row>
    <row r="408" ht="14.25" customHeight="1" spans="1:26" x14ac:dyDescent="0.25">
      <c r="A408" s="380"/>
      <c r="B408" s="380"/>
      <c r="C408" s="380"/>
      <c r="D408" s="380"/>
      <c r="E408" s="380"/>
      <c r="F408" s="380"/>
      <c r="G408" s="380"/>
      <c r="H408" s="380"/>
      <c r="I408" s="380"/>
      <c r="J408" s="380"/>
      <c r="K408" s="380"/>
      <c r="L408" s="380"/>
      <c r="M408" s="380"/>
      <c r="N408" s="380"/>
      <c r="O408" s="380"/>
      <c r="P408" s="380"/>
      <c r="Q408" s="380"/>
      <c r="R408" s="380"/>
      <c r="S408" s="380"/>
      <c r="T408" s="380"/>
      <c r="U408" s="380"/>
      <c r="V408" s="380"/>
      <c r="W408" s="380"/>
      <c r="X408" s="380"/>
      <c r="Y408" s="380"/>
      <c r="Z408" s="380"/>
    </row>
    <row r="409" ht="14.25" customHeight="1" spans="1:26" x14ac:dyDescent="0.25">
      <c r="A409" s="380"/>
      <c r="B409" s="380"/>
      <c r="C409" s="380"/>
      <c r="D409" s="380"/>
      <c r="E409" s="380"/>
      <c r="F409" s="380"/>
      <c r="G409" s="380"/>
      <c r="H409" s="380"/>
      <c r="I409" s="380"/>
      <c r="J409" s="380"/>
      <c r="K409" s="380"/>
      <c r="L409" s="380"/>
      <c r="M409" s="380"/>
      <c r="N409" s="380"/>
      <c r="O409" s="380"/>
      <c r="P409" s="380"/>
      <c r="Q409" s="380"/>
      <c r="R409" s="380"/>
      <c r="S409" s="380"/>
      <c r="T409" s="380"/>
      <c r="U409" s="380"/>
      <c r="V409" s="380"/>
      <c r="W409" s="380"/>
      <c r="X409" s="380"/>
      <c r="Y409" s="380"/>
      <c r="Z409" s="380"/>
    </row>
    <row r="410" ht="14.25" customHeight="1" spans="1:26" x14ac:dyDescent="0.25">
      <c r="A410" s="380"/>
      <c r="B410" s="380"/>
      <c r="C410" s="380"/>
      <c r="D410" s="380"/>
      <c r="E410" s="380"/>
      <c r="F410" s="380"/>
      <c r="G410" s="380"/>
      <c r="H410" s="380"/>
      <c r="I410" s="380"/>
      <c r="J410" s="380"/>
      <c r="K410" s="380"/>
      <c r="L410" s="380"/>
      <c r="M410" s="380"/>
      <c r="N410" s="380"/>
      <c r="O410" s="380"/>
      <c r="P410" s="380"/>
      <c r="Q410" s="380"/>
      <c r="R410" s="380"/>
      <c r="S410" s="380"/>
      <c r="T410" s="380"/>
      <c r="U410" s="380"/>
      <c r="V410" s="380"/>
      <c r="W410" s="380"/>
      <c r="X410" s="380"/>
      <c r="Y410" s="380"/>
      <c r="Z410" s="380"/>
    </row>
    <row r="411" ht="14.25" customHeight="1" spans="1:26" x14ac:dyDescent="0.25">
      <c r="A411" s="380"/>
      <c r="B411" s="380"/>
      <c r="C411" s="380"/>
      <c r="D411" s="380"/>
      <c r="E411" s="380"/>
      <c r="F411" s="380"/>
      <c r="G411" s="380"/>
      <c r="H411" s="380"/>
      <c r="I411" s="380"/>
      <c r="J411" s="380"/>
      <c r="K411" s="380"/>
      <c r="L411" s="380"/>
      <c r="M411" s="380"/>
      <c r="N411" s="380"/>
      <c r="O411" s="380"/>
      <c r="P411" s="380"/>
      <c r="Q411" s="380"/>
      <c r="R411" s="380"/>
      <c r="S411" s="380"/>
      <c r="T411" s="380"/>
      <c r="U411" s="380"/>
      <c r="V411" s="380"/>
      <c r="W411" s="380"/>
      <c r="X411" s="380"/>
      <c r="Y411" s="380"/>
      <c r="Z411" s="380"/>
    </row>
    <row r="412" ht="14.25" customHeight="1" spans="1:26" x14ac:dyDescent="0.25">
      <c r="A412" s="380"/>
      <c r="B412" s="380"/>
      <c r="C412" s="380"/>
      <c r="D412" s="380"/>
      <c r="E412" s="380"/>
      <c r="F412" s="380"/>
      <c r="G412" s="380"/>
      <c r="H412" s="380"/>
      <c r="I412" s="380"/>
      <c r="J412" s="380"/>
      <c r="K412" s="380"/>
      <c r="L412" s="380"/>
      <c r="M412" s="380"/>
      <c r="N412" s="380"/>
      <c r="O412" s="380"/>
      <c r="P412" s="380"/>
      <c r="Q412" s="380"/>
      <c r="R412" s="380"/>
      <c r="S412" s="380"/>
      <c r="T412" s="380"/>
      <c r="U412" s="380"/>
      <c r="V412" s="380"/>
      <c r="W412" s="380"/>
      <c r="X412" s="380"/>
      <c r="Y412" s="380"/>
      <c r="Z412" s="380"/>
    </row>
    <row r="413" ht="14.25" customHeight="1" spans="1:26" x14ac:dyDescent="0.25">
      <c r="A413" s="380"/>
      <c r="B413" s="380"/>
      <c r="C413" s="380"/>
      <c r="D413" s="380"/>
      <c r="E413" s="380"/>
      <c r="F413" s="380"/>
      <c r="G413" s="380"/>
      <c r="H413" s="380"/>
      <c r="I413" s="380"/>
      <c r="J413" s="380"/>
      <c r="K413" s="380"/>
      <c r="L413" s="380"/>
      <c r="M413" s="380"/>
      <c r="N413" s="380"/>
      <c r="O413" s="380"/>
      <c r="P413" s="380"/>
      <c r="Q413" s="380"/>
      <c r="R413" s="380"/>
      <c r="S413" s="380"/>
      <c r="T413" s="380"/>
      <c r="U413" s="380"/>
      <c r="V413" s="380"/>
      <c r="W413" s="380"/>
      <c r="X413" s="380"/>
      <c r="Y413" s="380"/>
      <c r="Z413" s="380"/>
    </row>
    <row r="414" ht="14.25" customHeight="1" spans="1:26" x14ac:dyDescent="0.25">
      <c r="A414" s="380"/>
      <c r="B414" s="380"/>
      <c r="C414" s="380"/>
      <c r="D414" s="380"/>
      <c r="E414" s="380"/>
      <c r="F414" s="380"/>
      <c r="G414" s="380"/>
      <c r="H414" s="380"/>
      <c r="I414" s="380"/>
      <c r="J414" s="380"/>
      <c r="K414" s="380"/>
      <c r="L414" s="380"/>
      <c r="M414" s="380"/>
      <c r="N414" s="380"/>
      <c r="O414" s="380"/>
      <c r="P414" s="380"/>
      <c r="Q414" s="380"/>
      <c r="R414" s="380"/>
      <c r="S414" s="380"/>
      <c r="T414" s="380"/>
      <c r="U414" s="380"/>
      <c r="V414" s="380"/>
      <c r="W414" s="380"/>
      <c r="X414" s="380"/>
      <c r="Y414" s="380"/>
      <c r="Z414" s="380"/>
    </row>
    <row r="415" ht="14.25" customHeight="1" spans="1:26" x14ac:dyDescent="0.25">
      <c r="A415" s="380"/>
      <c r="B415" s="380"/>
      <c r="C415" s="380"/>
      <c r="D415" s="380"/>
      <c r="E415" s="380"/>
      <c r="F415" s="380"/>
      <c r="G415" s="380"/>
      <c r="H415" s="380"/>
      <c r="I415" s="380"/>
      <c r="J415" s="380"/>
      <c r="K415" s="380"/>
      <c r="L415" s="380"/>
      <c r="M415" s="380"/>
      <c r="N415" s="380"/>
      <c r="O415" s="380"/>
      <c r="P415" s="380"/>
      <c r="Q415" s="380"/>
      <c r="R415" s="380"/>
      <c r="S415" s="380"/>
      <c r="T415" s="380"/>
      <c r="U415" s="380"/>
      <c r="V415" s="380"/>
      <c r="W415" s="380"/>
      <c r="X415" s="380"/>
      <c r="Y415" s="380"/>
      <c r="Z415" s="380"/>
    </row>
    <row r="416" ht="14.25" customHeight="1" spans="1:26" x14ac:dyDescent="0.25">
      <c r="A416" s="380"/>
      <c r="B416" s="380"/>
      <c r="C416" s="380"/>
      <c r="D416" s="380"/>
      <c r="E416" s="380"/>
      <c r="F416" s="380"/>
      <c r="G416" s="380"/>
      <c r="H416" s="380"/>
      <c r="I416" s="380"/>
      <c r="J416" s="380"/>
      <c r="K416" s="380"/>
      <c r="L416" s="380"/>
      <c r="M416" s="380"/>
      <c r="N416" s="380"/>
      <c r="O416" s="380"/>
      <c r="P416" s="380"/>
      <c r="Q416" s="380"/>
      <c r="R416" s="380"/>
      <c r="S416" s="380"/>
      <c r="T416" s="380"/>
      <c r="U416" s="380"/>
      <c r="V416" s="380"/>
      <c r="W416" s="380"/>
      <c r="X416" s="380"/>
      <c r="Y416" s="380"/>
      <c r="Z416" s="380"/>
    </row>
    <row r="417" ht="14.25" customHeight="1" spans="1:26" x14ac:dyDescent="0.25">
      <c r="A417" s="380"/>
      <c r="B417" s="380"/>
      <c r="C417" s="380"/>
      <c r="D417" s="380"/>
      <c r="E417" s="380"/>
      <c r="F417" s="380"/>
      <c r="G417" s="380"/>
      <c r="H417" s="380"/>
      <c r="I417" s="380"/>
      <c r="J417" s="380"/>
      <c r="K417" s="380"/>
      <c r="L417" s="380"/>
      <c r="M417" s="380"/>
      <c r="N417" s="380"/>
      <c r="O417" s="380"/>
      <c r="P417" s="380"/>
      <c r="Q417" s="380"/>
      <c r="R417" s="380"/>
      <c r="S417" s="380"/>
      <c r="T417" s="380"/>
      <c r="U417" s="380"/>
      <c r="V417" s="380"/>
      <c r="W417" s="380"/>
      <c r="X417" s="380"/>
      <c r="Y417" s="380"/>
      <c r="Z417" s="380"/>
    </row>
    <row r="418" ht="14.25" customHeight="1" spans="1:26" x14ac:dyDescent="0.25">
      <c r="A418" s="380"/>
      <c r="B418" s="380"/>
      <c r="C418" s="380"/>
      <c r="D418" s="380"/>
      <c r="E418" s="380"/>
      <c r="F418" s="380"/>
      <c r="G418" s="380"/>
      <c r="H418" s="380"/>
      <c r="I418" s="380"/>
      <c r="J418" s="380"/>
      <c r="K418" s="380"/>
      <c r="L418" s="380"/>
      <c r="M418" s="380"/>
      <c r="N418" s="380"/>
      <c r="O418" s="380"/>
      <c r="P418" s="380"/>
      <c r="Q418" s="380"/>
      <c r="R418" s="380"/>
      <c r="S418" s="380"/>
      <c r="T418" s="380"/>
      <c r="U418" s="380"/>
      <c r="V418" s="380"/>
      <c r="W418" s="380"/>
      <c r="X418" s="380"/>
      <c r="Y418" s="380"/>
      <c r="Z418" s="380"/>
    </row>
    <row r="419" ht="14.25" customHeight="1" spans="1:26" x14ac:dyDescent="0.25">
      <c r="A419" s="380"/>
      <c r="B419" s="380"/>
      <c r="C419" s="380"/>
      <c r="D419" s="380"/>
      <c r="E419" s="380"/>
      <c r="F419" s="380"/>
      <c r="G419" s="380"/>
      <c r="H419" s="380"/>
      <c r="I419" s="380"/>
      <c r="J419" s="380"/>
      <c r="K419" s="380"/>
      <c r="L419" s="380"/>
      <c r="M419" s="380"/>
      <c r="N419" s="380"/>
      <c r="O419" s="380"/>
      <c r="P419" s="380"/>
      <c r="Q419" s="380"/>
      <c r="R419" s="380"/>
      <c r="S419" s="380"/>
      <c r="T419" s="380"/>
      <c r="U419" s="380"/>
      <c r="V419" s="380"/>
      <c r="W419" s="380"/>
      <c r="X419" s="380"/>
      <c r="Y419" s="380"/>
      <c r="Z419" s="380"/>
    </row>
    <row r="420" ht="14.25" customHeight="1" spans="1:26" x14ac:dyDescent="0.25">
      <c r="A420" s="380"/>
      <c r="B420" s="380"/>
      <c r="C420" s="380"/>
      <c r="D420" s="380"/>
      <c r="E420" s="380"/>
      <c r="F420" s="380"/>
      <c r="G420" s="380"/>
      <c r="H420" s="380"/>
      <c r="I420" s="380"/>
      <c r="J420" s="380"/>
      <c r="K420" s="380"/>
      <c r="L420" s="380"/>
      <c r="M420" s="380"/>
      <c r="N420" s="380"/>
      <c r="O420" s="380"/>
      <c r="P420" s="380"/>
      <c r="Q420" s="380"/>
      <c r="R420" s="380"/>
      <c r="S420" s="380"/>
      <c r="T420" s="380"/>
      <c r="U420" s="380"/>
      <c r="V420" s="380"/>
      <c r="W420" s="380"/>
      <c r="X420" s="380"/>
      <c r="Y420" s="380"/>
      <c r="Z420" s="380"/>
    </row>
    <row r="421" ht="14.25" customHeight="1" spans="1:26" x14ac:dyDescent="0.25">
      <c r="A421" s="380"/>
      <c r="B421" s="380"/>
      <c r="C421" s="380"/>
      <c r="D421" s="380"/>
      <c r="E421" s="380"/>
      <c r="F421" s="380"/>
      <c r="G421" s="380"/>
      <c r="H421" s="380"/>
      <c r="I421" s="380"/>
      <c r="J421" s="380"/>
      <c r="K421" s="380"/>
      <c r="L421" s="380"/>
      <c r="M421" s="380"/>
      <c r="N421" s="380"/>
      <c r="O421" s="380"/>
      <c r="P421" s="380"/>
      <c r="Q421" s="380"/>
      <c r="R421" s="380"/>
      <c r="S421" s="380"/>
      <c r="T421" s="380"/>
      <c r="U421" s="380"/>
      <c r="V421" s="380"/>
      <c r="W421" s="380"/>
      <c r="X421" s="380"/>
      <c r="Y421" s="380"/>
      <c r="Z421" s="380"/>
    </row>
    <row r="422" ht="14.25" customHeight="1" spans="1:26" x14ac:dyDescent="0.25">
      <c r="A422" s="380"/>
      <c r="B422" s="380"/>
      <c r="C422" s="380"/>
      <c r="D422" s="380"/>
      <c r="E422" s="380"/>
      <c r="F422" s="380"/>
      <c r="G422" s="380"/>
      <c r="H422" s="380"/>
      <c r="I422" s="380"/>
      <c r="J422" s="380"/>
      <c r="K422" s="380"/>
      <c r="L422" s="380"/>
      <c r="M422" s="380"/>
      <c r="N422" s="380"/>
      <c r="O422" s="380"/>
      <c r="P422" s="380"/>
      <c r="Q422" s="380"/>
      <c r="R422" s="380"/>
      <c r="S422" s="380"/>
      <c r="T422" s="380"/>
      <c r="U422" s="380"/>
      <c r="V422" s="380"/>
      <c r="W422" s="380"/>
      <c r="X422" s="380"/>
      <c r="Y422" s="380"/>
      <c r="Z422" s="380"/>
    </row>
    <row r="423" ht="14.25" customHeight="1" spans="1:26" x14ac:dyDescent="0.25">
      <c r="A423" s="380"/>
      <c r="B423" s="380"/>
      <c r="C423" s="380"/>
      <c r="D423" s="380"/>
      <c r="E423" s="380"/>
      <c r="F423" s="380"/>
      <c r="G423" s="380"/>
      <c r="H423" s="380"/>
      <c r="I423" s="380"/>
      <c r="J423" s="380"/>
      <c r="K423" s="380"/>
      <c r="L423" s="380"/>
      <c r="M423" s="380"/>
      <c r="N423" s="380"/>
      <c r="O423" s="380"/>
      <c r="P423" s="380"/>
      <c r="Q423" s="380"/>
      <c r="R423" s="380"/>
      <c r="S423" s="380"/>
      <c r="T423" s="380"/>
      <c r="U423" s="380"/>
      <c r="V423" s="380"/>
      <c r="W423" s="380"/>
      <c r="X423" s="380"/>
      <c r="Y423" s="380"/>
      <c r="Z423" s="380"/>
    </row>
    <row r="424" ht="14.25" customHeight="1" spans="1:26" x14ac:dyDescent="0.25">
      <c r="A424" s="380"/>
      <c r="B424" s="380"/>
      <c r="C424" s="380"/>
      <c r="D424" s="380"/>
      <c r="E424" s="380"/>
      <c r="F424" s="380"/>
      <c r="G424" s="380"/>
      <c r="H424" s="380"/>
      <c r="I424" s="380"/>
      <c r="J424" s="380"/>
      <c r="K424" s="380"/>
      <c r="L424" s="380"/>
      <c r="M424" s="380"/>
      <c r="N424" s="380"/>
      <c r="O424" s="380"/>
      <c r="P424" s="380"/>
      <c r="Q424" s="380"/>
      <c r="R424" s="380"/>
      <c r="S424" s="380"/>
      <c r="T424" s="380"/>
      <c r="U424" s="380"/>
      <c r="V424" s="380"/>
      <c r="W424" s="380"/>
      <c r="X424" s="380"/>
      <c r="Y424" s="380"/>
      <c r="Z424" s="380"/>
    </row>
    <row r="425" ht="14.25" customHeight="1" spans="1:26" x14ac:dyDescent="0.25">
      <c r="A425" s="380"/>
      <c r="B425" s="380"/>
      <c r="C425" s="380"/>
      <c r="D425" s="380"/>
      <c r="E425" s="380"/>
      <c r="F425" s="380"/>
      <c r="G425" s="380"/>
      <c r="H425" s="380"/>
      <c r="I425" s="380"/>
      <c r="J425" s="380"/>
      <c r="K425" s="380"/>
      <c r="L425" s="380"/>
      <c r="M425" s="380"/>
      <c r="N425" s="380"/>
      <c r="O425" s="380"/>
      <c r="P425" s="380"/>
      <c r="Q425" s="380"/>
      <c r="R425" s="380"/>
      <c r="S425" s="380"/>
      <c r="T425" s="380"/>
      <c r="U425" s="380"/>
      <c r="V425" s="380"/>
      <c r="W425" s="380"/>
      <c r="X425" s="380"/>
      <c r="Y425" s="380"/>
      <c r="Z425" s="380"/>
    </row>
    <row r="426" ht="14.25" customHeight="1" spans="1:26" x14ac:dyDescent="0.25">
      <c r="A426" s="380"/>
      <c r="B426" s="380"/>
      <c r="C426" s="380"/>
      <c r="D426" s="380"/>
      <c r="E426" s="380"/>
      <c r="F426" s="380"/>
      <c r="G426" s="380"/>
      <c r="H426" s="380"/>
      <c r="I426" s="380"/>
      <c r="J426" s="380"/>
      <c r="K426" s="380"/>
      <c r="L426" s="380"/>
      <c r="M426" s="380"/>
      <c r="N426" s="380"/>
      <c r="O426" s="380"/>
      <c r="P426" s="380"/>
      <c r="Q426" s="380"/>
      <c r="R426" s="380"/>
      <c r="S426" s="380"/>
      <c r="T426" s="380"/>
      <c r="U426" s="380"/>
      <c r="V426" s="380"/>
      <c r="W426" s="380"/>
      <c r="X426" s="380"/>
      <c r="Y426" s="380"/>
      <c r="Z426" s="380"/>
    </row>
    <row r="427" ht="14.25" customHeight="1" spans="1:26" x14ac:dyDescent="0.25">
      <c r="A427" s="380"/>
      <c r="B427" s="380"/>
      <c r="C427" s="380"/>
      <c r="D427" s="380"/>
      <c r="E427" s="380"/>
      <c r="F427" s="380"/>
      <c r="G427" s="380"/>
      <c r="H427" s="380"/>
      <c r="I427" s="380"/>
      <c r="J427" s="380"/>
      <c r="K427" s="380"/>
      <c r="L427" s="380"/>
      <c r="M427" s="380"/>
      <c r="N427" s="380"/>
      <c r="O427" s="380"/>
      <c r="P427" s="380"/>
      <c r="Q427" s="380"/>
      <c r="R427" s="380"/>
      <c r="S427" s="380"/>
      <c r="T427" s="380"/>
      <c r="U427" s="380"/>
      <c r="V427" s="380"/>
      <c r="W427" s="380"/>
      <c r="X427" s="380"/>
      <c r="Y427" s="380"/>
      <c r="Z427" s="380"/>
    </row>
    <row r="428" ht="14.25" customHeight="1" spans="1:26" x14ac:dyDescent="0.25">
      <c r="A428" s="380"/>
      <c r="B428" s="380"/>
      <c r="C428" s="380"/>
      <c r="D428" s="380"/>
      <c r="E428" s="380"/>
      <c r="F428" s="380"/>
      <c r="G428" s="380"/>
      <c r="H428" s="380"/>
      <c r="I428" s="380"/>
      <c r="J428" s="380"/>
      <c r="K428" s="380"/>
      <c r="L428" s="380"/>
      <c r="M428" s="380"/>
      <c r="N428" s="380"/>
      <c r="O428" s="380"/>
      <c r="P428" s="380"/>
      <c r="Q428" s="380"/>
      <c r="R428" s="380"/>
      <c r="S428" s="380"/>
      <c r="T428" s="380"/>
      <c r="U428" s="380"/>
      <c r="V428" s="380"/>
      <c r="W428" s="380"/>
      <c r="X428" s="380"/>
      <c r="Y428" s="380"/>
      <c r="Z428" s="380"/>
    </row>
    <row r="429" ht="14.25" customHeight="1" spans="1:26" x14ac:dyDescent="0.25">
      <c r="A429" s="380"/>
      <c r="B429" s="380"/>
      <c r="C429" s="380"/>
      <c r="D429" s="380"/>
      <c r="E429" s="380"/>
      <c r="F429" s="380"/>
      <c r="G429" s="380"/>
      <c r="H429" s="380"/>
      <c r="I429" s="380"/>
      <c r="J429" s="380"/>
      <c r="K429" s="380"/>
      <c r="L429" s="380"/>
      <c r="M429" s="380"/>
      <c r="N429" s="380"/>
      <c r="O429" s="380"/>
      <c r="P429" s="380"/>
      <c r="Q429" s="380"/>
      <c r="R429" s="380"/>
      <c r="S429" s="380"/>
      <c r="T429" s="380"/>
      <c r="U429" s="380"/>
      <c r="V429" s="380"/>
      <c r="W429" s="380"/>
      <c r="X429" s="380"/>
      <c r="Y429" s="380"/>
      <c r="Z429" s="380"/>
    </row>
    <row r="430" ht="14.25" customHeight="1" spans="1:26" x14ac:dyDescent="0.25">
      <c r="A430" s="380"/>
      <c r="B430" s="380"/>
      <c r="C430" s="380"/>
      <c r="D430" s="380"/>
      <c r="E430" s="380"/>
      <c r="F430" s="380"/>
      <c r="G430" s="380"/>
      <c r="H430" s="380"/>
      <c r="I430" s="380"/>
      <c r="J430" s="380"/>
      <c r="K430" s="380"/>
      <c r="L430" s="380"/>
      <c r="M430" s="380"/>
      <c r="N430" s="380"/>
      <c r="O430" s="380"/>
      <c r="P430" s="380"/>
      <c r="Q430" s="380"/>
      <c r="R430" s="380"/>
      <c r="S430" s="380"/>
      <c r="T430" s="380"/>
      <c r="U430" s="380"/>
      <c r="V430" s="380"/>
      <c r="W430" s="380"/>
      <c r="X430" s="380"/>
      <c r="Y430" s="380"/>
      <c r="Z430" s="380"/>
    </row>
    <row r="431" ht="14.25" customHeight="1" spans="1:26" x14ac:dyDescent="0.25">
      <c r="A431" s="380"/>
      <c r="B431" s="380"/>
      <c r="C431" s="380"/>
      <c r="D431" s="380"/>
      <c r="E431" s="380"/>
      <c r="F431" s="380"/>
      <c r="G431" s="380"/>
      <c r="H431" s="380"/>
      <c r="I431" s="380"/>
      <c r="J431" s="380"/>
      <c r="K431" s="380"/>
      <c r="L431" s="380"/>
      <c r="M431" s="380"/>
      <c r="N431" s="380"/>
      <c r="O431" s="380"/>
      <c r="P431" s="380"/>
      <c r="Q431" s="380"/>
      <c r="R431" s="380"/>
      <c r="S431" s="380"/>
      <c r="T431" s="380"/>
      <c r="U431" s="380"/>
      <c r="V431" s="380"/>
      <c r="W431" s="380"/>
      <c r="X431" s="380"/>
      <c r="Y431" s="380"/>
      <c r="Z431" s="380"/>
    </row>
    <row r="432" ht="14.25" customHeight="1" spans="1:26" x14ac:dyDescent="0.25">
      <c r="A432" s="380"/>
      <c r="B432" s="380"/>
      <c r="C432" s="380"/>
      <c r="D432" s="380"/>
      <c r="E432" s="380"/>
      <c r="F432" s="380"/>
      <c r="G432" s="380"/>
      <c r="H432" s="380"/>
      <c r="I432" s="380"/>
      <c r="J432" s="380"/>
      <c r="K432" s="380"/>
      <c r="L432" s="380"/>
      <c r="M432" s="380"/>
      <c r="N432" s="380"/>
      <c r="O432" s="380"/>
      <c r="P432" s="380"/>
      <c r="Q432" s="380"/>
      <c r="R432" s="380"/>
      <c r="S432" s="380"/>
      <c r="T432" s="380"/>
      <c r="U432" s="380"/>
      <c r="V432" s="380"/>
      <c r="W432" s="380"/>
      <c r="X432" s="380"/>
      <c r="Y432" s="380"/>
      <c r="Z432" s="380"/>
    </row>
    <row r="433" ht="14.25" customHeight="1" spans="1:26" x14ac:dyDescent="0.25">
      <c r="A433" s="380"/>
      <c r="B433" s="380"/>
      <c r="C433" s="380"/>
      <c r="D433" s="380"/>
      <c r="E433" s="380"/>
      <c r="F433" s="380"/>
      <c r="G433" s="380"/>
      <c r="H433" s="380"/>
      <c r="I433" s="380"/>
      <c r="J433" s="380"/>
      <c r="K433" s="380"/>
      <c r="L433" s="380"/>
      <c r="M433" s="380"/>
      <c r="N433" s="380"/>
      <c r="O433" s="380"/>
      <c r="P433" s="380"/>
      <c r="Q433" s="380"/>
      <c r="R433" s="380"/>
      <c r="S433" s="380"/>
      <c r="T433" s="380"/>
      <c r="U433" s="380"/>
      <c r="V433" s="380"/>
      <c r="W433" s="380"/>
      <c r="X433" s="380"/>
      <c r="Y433" s="380"/>
      <c r="Z433" s="380"/>
    </row>
    <row r="434" ht="14.25" customHeight="1" spans="1:26" x14ac:dyDescent="0.25">
      <c r="A434" s="380"/>
      <c r="B434" s="380"/>
      <c r="C434" s="380"/>
      <c r="D434" s="380"/>
      <c r="E434" s="380"/>
      <c r="F434" s="380"/>
      <c r="G434" s="380"/>
      <c r="H434" s="380"/>
      <c r="I434" s="380"/>
      <c r="J434" s="380"/>
      <c r="K434" s="380"/>
      <c r="L434" s="380"/>
      <c r="M434" s="380"/>
      <c r="N434" s="380"/>
      <c r="O434" s="380"/>
      <c r="P434" s="380"/>
      <c r="Q434" s="380"/>
      <c r="R434" s="380"/>
      <c r="S434" s="380"/>
      <c r="T434" s="380"/>
      <c r="U434" s="380"/>
      <c r="V434" s="380"/>
      <c r="W434" s="380"/>
      <c r="X434" s="380"/>
      <c r="Y434" s="380"/>
      <c r="Z434" s="380"/>
    </row>
    <row r="435" ht="14.25" customHeight="1" spans="1:26" x14ac:dyDescent="0.25">
      <c r="A435" s="380"/>
      <c r="B435" s="380"/>
      <c r="C435" s="380"/>
      <c r="D435" s="380"/>
      <c r="E435" s="380"/>
      <c r="F435" s="380"/>
      <c r="G435" s="380"/>
      <c r="H435" s="380"/>
      <c r="I435" s="380"/>
      <c r="J435" s="380"/>
      <c r="K435" s="380"/>
      <c r="L435" s="380"/>
      <c r="M435" s="380"/>
      <c r="N435" s="380"/>
      <c r="O435" s="380"/>
      <c r="P435" s="380"/>
      <c r="Q435" s="380"/>
      <c r="R435" s="380"/>
      <c r="S435" s="380"/>
      <c r="T435" s="380"/>
      <c r="U435" s="380"/>
      <c r="V435" s="380"/>
      <c r="W435" s="380"/>
      <c r="X435" s="380"/>
      <c r="Y435" s="380"/>
      <c r="Z435" s="380"/>
    </row>
    <row r="436" ht="14.25" customHeight="1" spans="1:26" x14ac:dyDescent="0.25">
      <c r="A436" s="380"/>
      <c r="B436" s="380"/>
      <c r="C436" s="380"/>
      <c r="D436" s="380"/>
      <c r="E436" s="380"/>
      <c r="F436" s="380"/>
      <c r="G436" s="380"/>
      <c r="H436" s="380"/>
      <c r="I436" s="380"/>
      <c r="J436" s="380"/>
      <c r="K436" s="380"/>
      <c r="L436" s="380"/>
      <c r="M436" s="380"/>
      <c r="N436" s="380"/>
      <c r="O436" s="380"/>
      <c r="P436" s="380"/>
      <c r="Q436" s="380"/>
      <c r="R436" s="380"/>
      <c r="S436" s="380"/>
      <c r="T436" s="380"/>
      <c r="U436" s="380"/>
      <c r="V436" s="380"/>
      <c r="W436" s="380"/>
      <c r="X436" s="380"/>
      <c r="Y436" s="380"/>
      <c r="Z436" s="380"/>
    </row>
    <row r="437" ht="14.25" customHeight="1" spans="1:26" x14ac:dyDescent="0.25">
      <c r="A437" s="380"/>
      <c r="B437" s="380"/>
      <c r="C437" s="380"/>
      <c r="D437" s="380"/>
      <c r="E437" s="380"/>
      <c r="F437" s="380"/>
      <c r="G437" s="380"/>
      <c r="H437" s="380"/>
      <c r="I437" s="380"/>
      <c r="J437" s="380"/>
      <c r="K437" s="380"/>
      <c r="L437" s="380"/>
      <c r="M437" s="380"/>
      <c r="N437" s="380"/>
      <c r="O437" s="380"/>
      <c r="P437" s="380"/>
      <c r="Q437" s="380"/>
      <c r="R437" s="380"/>
      <c r="S437" s="380"/>
      <c r="T437" s="380"/>
      <c r="U437" s="380"/>
      <c r="V437" s="380"/>
      <c r="W437" s="380"/>
      <c r="X437" s="380"/>
      <c r="Y437" s="380"/>
      <c r="Z437" s="380"/>
    </row>
    <row r="438" ht="14.25" customHeight="1" spans="1:26" x14ac:dyDescent="0.25">
      <c r="A438" s="380"/>
      <c r="B438" s="380"/>
      <c r="C438" s="380"/>
      <c r="D438" s="380"/>
      <c r="E438" s="380"/>
      <c r="F438" s="380"/>
      <c r="G438" s="380"/>
      <c r="H438" s="380"/>
      <c r="I438" s="380"/>
      <c r="J438" s="380"/>
      <c r="K438" s="380"/>
      <c r="L438" s="380"/>
      <c r="M438" s="380"/>
      <c r="N438" s="380"/>
      <c r="O438" s="380"/>
      <c r="P438" s="380"/>
      <c r="Q438" s="380"/>
      <c r="R438" s="380"/>
      <c r="S438" s="380"/>
      <c r="T438" s="380"/>
      <c r="U438" s="380"/>
      <c r="V438" s="380"/>
      <c r="W438" s="380"/>
      <c r="X438" s="380"/>
      <c r="Y438" s="380"/>
      <c r="Z438" s="380"/>
    </row>
    <row r="439" ht="14.25" customHeight="1" spans="1:26" x14ac:dyDescent="0.25">
      <c r="A439" s="380"/>
      <c r="B439" s="380"/>
      <c r="C439" s="380"/>
      <c r="D439" s="380"/>
      <c r="E439" s="380"/>
      <c r="F439" s="380"/>
      <c r="G439" s="380"/>
      <c r="H439" s="380"/>
      <c r="I439" s="380"/>
      <c r="J439" s="380"/>
      <c r="K439" s="380"/>
      <c r="L439" s="380"/>
      <c r="M439" s="380"/>
      <c r="N439" s="380"/>
      <c r="O439" s="380"/>
      <c r="P439" s="380"/>
      <c r="Q439" s="380"/>
      <c r="R439" s="380"/>
      <c r="S439" s="380"/>
      <c r="T439" s="380"/>
      <c r="U439" s="380"/>
      <c r="V439" s="380"/>
      <c r="W439" s="380"/>
      <c r="X439" s="380"/>
      <c r="Y439" s="380"/>
      <c r="Z439" s="380"/>
    </row>
    <row r="440" ht="14.25" customHeight="1" spans="1:26" x14ac:dyDescent="0.25">
      <c r="A440" s="380"/>
      <c r="B440" s="380"/>
      <c r="C440" s="380"/>
      <c r="D440" s="380"/>
      <c r="E440" s="380"/>
      <c r="F440" s="380"/>
      <c r="G440" s="380"/>
      <c r="H440" s="380"/>
      <c r="I440" s="380"/>
      <c r="J440" s="380"/>
      <c r="K440" s="380"/>
      <c r="L440" s="380"/>
      <c r="M440" s="380"/>
      <c r="N440" s="380"/>
      <c r="O440" s="380"/>
      <c r="P440" s="380"/>
      <c r="Q440" s="380"/>
      <c r="R440" s="380"/>
      <c r="S440" s="380"/>
      <c r="T440" s="380"/>
      <c r="U440" s="380"/>
      <c r="V440" s="380"/>
      <c r="W440" s="380"/>
      <c r="X440" s="380"/>
      <c r="Y440" s="380"/>
      <c r="Z440" s="380"/>
    </row>
    <row r="441" ht="14.25" customHeight="1" spans="1:26" x14ac:dyDescent="0.25">
      <c r="A441" s="380"/>
      <c r="B441" s="380"/>
      <c r="C441" s="380"/>
      <c r="D441" s="380"/>
      <c r="E441" s="380"/>
      <c r="F441" s="380"/>
      <c r="G441" s="380"/>
      <c r="H441" s="380"/>
      <c r="I441" s="380"/>
      <c r="J441" s="380"/>
      <c r="K441" s="380"/>
      <c r="L441" s="380"/>
      <c r="M441" s="380"/>
      <c r="N441" s="380"/>
      <c r="O441" s="380"/>
      <c r="P441" s="380"/>
      <c r="Q441" s="380"/>
      <c r="R441" s="380"/>
      <c r="S441" s="380"/>
      <c r="T441" s="380"/>
      <c r="U441" s="380"/>
      <c r="V441" s="380"/>
      <c r="W441" s="380"/>
      <c r="X441" s="380"/>
      <c r="Y441" s="380"/>
      <c r="Z441" s="380"/>
    </row>
    <row r="442" ht="14.25" customHeight="1" spans="1:26" x14ac:dyDescent="0.25">
      <c r="A442" s="380"/>
      <c r="B442" s="380"/>
      <c r="C442" s="380"/>
      <c r="D442" s="380"/>
      <c r="E442" s="380"/>
      <c r="F442" s="380"/>
      <c r="G442" s="380"/>
      <c r="H442" s="380"/>
      <c r="I442" s="380"/>
      <c r="J442" s="380"/>
      <c r="K442" s="380"/>
      <c r="L442" s="380"/>
      <c r="M442" s="380"/>
      <c r="N442" s="380"/>
      <c r="O442" s="380"/>
      <c r="P442" s="380"/>
      <c r="Q442" s="380"/>
      <c r="R442" s="380"/>
      <c r="S442" s="380"/>
      <c r="T442" s="380"/>
      <c r="U442" s="380"/>
      <c r="V442" s="380"/>
      <c r="W442" s="380"/>
      <c r="X442" s="380"/>
      <c r="Y442" s="380"/>
      <c r="Z442" s="380"/>
    </row>
    <row r="443" ht="14.25" customHeight="1" spans="1:26" x14ac:dyDescent="0.25">
      <c r="A443" s="380"/>
      <c r="B443" s="380"/>
      <c r="C443" s="380"/>
      <c r="D443" s="380"/>
      <c r="E443" s="380"/>
      <c r="F443" s="380"/>
      <c r="G443" s="380"/>
      <c r="H443" s="380"/>
      <c r="I443" s="380"/>
      <c r="J443" s="380"/>
      <c r="K443" s="380"/>
      <c r="L443" s="380"/>
      <c r="M443" s="380"/>
      <c r="N443" s="380"/>
      <c r="O443" s="380"/>
      <c r="P443" s="380"/>
      <c r="Q443" s="380"/>
      <c r="R443" s="380"/>
      <c r="S443" s="380"/>
      <c r="T443" s="380"/>
      <c r="U443" s="380"/>
      <c r="V443" s="380"/>
      <c r="W443" s="380"/>
      <c r="X443" s="380"/>
      <c r="Y443" s="380"/>
      <c r="Z443" s="380"/>
    </row>
    <row r="444" ht="14.25" customHeight="1" spans="1:26" x14ac:dyDescent="0.25">
      <c r="A444" s="380"/>
      <c r="B444" s="380"/>
      <c r="C444" s="380"/>
      <c r="D444" s="380"/>
      <c r="E444" s="380"/>
      <c r="F444" s="380"/>
      <c r="G444" s="380"/>
      <c r="H444" s="380"/>
      <c r="I444" s="380"/>
      <c r="J444" s="380"/>
      <c r="K444" s="380"/>
      <c r="L444" s="380"/>
      <c r="M444" s="380"/>
      <c r="N444" s="380"/>
      <c r="O444" s="380"/>
      <c r="P444" s="380"/>
      <c r="Q444" s="380"/>
      <c r="R444" s="380"/>
      <c r="S444" s="380"/>
      <c r="T444" s="380"/>
      <c r="U444" s="380"/>
      <c r="V444" s="380"/>
      <c r="W444" s="380"/>
      <c r="X444" s="380"/>
      <c r="Y444" s="380"/>
      <c r="Z444" s="380"/>
    </row>
    <row r="445" ht="14.25" customHeight="1" spans="1:26" x14ac:dyDescent="0.25">
      <c r="A445" s="380"/>
      <c r="B445" s="380"/>
      <c r="C445" s="380"/>
      <c r="D445" s="380"/>
      <c r="E445" s="380"/>
      <c r="F445" s="380"/>
      <c r="G445" s="380"/>
      <c r="H445" s="380"/>
      <c r="I445" s="380"/>
      <c r="J445" s="380"/>
      <c r="K445" s="380"/>
      <c r="L445" s="380"/>
      <c r="M445" s="380"/>
      <c r="N445" s="380"/>
      <c r="O445" s="380"/>
      <c r="P445" s="380"/>
      <c r="Q445" s="380"/>
      <c r="R445" s="380"/>
      <c r="S445" s="380"/>
      <c r="T445" s="380"/>
      <c r="U445" s="380"/>
      <c r="V445" s="380"/>
      <c r="W445" s="380"/>
      <c r="X445" s="380"/>
      <c r="Y445" s="380"/>
      <c r="Z445" s="380"/>
    </row>
    <row r="446" ht="14.25" customHeight="1" spans="1:26" x14ac:dyDescent="0.25">
      <c r="A446" s="380"/>
      <c r="B446" s="380"/>
      <c r="C446" s="380"/>
      <c r="D446" s="380"/>
      <c r="E446" s="380"/>
      <c r="F446" s="380"/>
      <c r="G446" s="380"/>
      <c r="H446" s="380"/>
      <c r="I446" s="380"/>
      <c r="J446" s="380"/>
      <c r="K446" s="380"/>
      <c r="L446" s="380"/>
      <c r="M446" s="380"/>
      <c r="N446" s="380"/>
      <c r="O446" s="380"/>
      <c r="P446" s="380"/>
      <c r="Q446" s="380"/>
      <c r="R446" s="380"/>
      <c r="S446" s="380"/>
      <c r="T446" s="380"/>
      <c r="U446" s="380"/>
      <c r="V446" s="380"/>
      <c r="W446" s="380"/>
      <c r="X446" s="380"/>
      <c r="Y446" s="380"/>
      <c r="Z446" s="380"/>
    </row>
    <row r="447" ht="14.25" customHeight="1" spans="1:26" x14ac:dyDescent="0.25">
      <c r="A447" s="380"/>
      <c r="B447" s="380"/>
      <c r="C447" s="380"/>
      <c r="D447" s="380"/>
      <c r="E447" s="380"/>
      <c r="F447" s="380"/>
      <c r="G447" s="380"/>
      <c r="H447" s="380"/>
      <c r="I447" s="380"/>
      <c r="J447" s="380"/>
      <c r="K447" s="380"/>
      <c r="L447" s="380"/>
      <c r="M447" s="380"/>
      <c r="N447" s="380"/>
      <c r="O447" s="380"/>
      <c r="P447" s="380"/>
      <c r="Q447" s="380"/>
      <c r="R447" s="380"/>
      <c r="S447" s="380"/>
      <c r="T447" s="380"/>
      <c r="U447" s="380"/>
      <c r="V447" s="380"/>
      <c r="W447" s="380"/>
      <c r="X447" s="380"/>
      <c r="Y447" s="380"/>
      <c r="Z447" s="380"/>
    </row>
    <row r="448" ht="14.25" customHeight="1" spans="1:26" x14ac:dyDescent="0.25">
      <c r="A448" s="380"/>
      <c r="B448" s="380"/>
      <c r="C448" s="380"/>
      <c r="D448" s="380"/>
      <c r="E448" s="380"/>
      <c r="F448" s="380"/>
      <c r="G448" s="380"/>
      <c r="H448" s="380"/>
      <c r="I448" s="380"/>
      <c r="J448" s="380"/>
      <c r="K448" s="380"/>
      <c r="L448" s="380"/>
      <c r="M448" s="380"/>
      <c r="N448" s="380"/>
      <c r="O448" s="380"/>
      <c r="P448" s="380"/>
      <c r="Q448" s="380"/>
      <c r="R448" s="380"/>
      <c r="S448" s="380"/>
      <c r="T448" s="380"/>
      <c r="U448" s="380"/>
      <c r="V448" s="380"/>
      <c r="W448" s="380"/>
      <c r="X448" s="380"/>
      <c r="Y448" s="380"/>
      <c r="Z448" s="380"/>
    </row>
    <row r="449" ht="14.25" customHeight="1" spans="1:26" x14ac:dyDescent="0.25">
      <c r="A449" s="380"/>
      <c r="B449" s="380"/>
      <c r="C449" s="380"/>
      <c r="D449" s="380"/>
      <c r="E449" s="380"/>
      <c r="F449" s="380"/>
      <c r="G449" s="380"/>
      <c r="H449" s="380"/>
      <c r="I449" s="380"/>
      <c r="J449" s="380"/>
      <c r="K449" s="380"/>
      <c r="L449" s="380"/>
      <c r="M449" s="380"/>
      <c r="N449" s="380"/>
      <c r="O449" s="380"/>
      <c r="P449" s="380"/>
      <c r="Q449" s="380"/>
      <c r="R449" s="380"/>
      <c r="S449" s="380"/>
      <c r="T449" s="380"/>
      <c r="U449" s="380"/>
      <c r="V449" s="380"/>
      <c r="W449" s="380"/>
      <c r="X449" s="380"/>
      <c r="Y449" s="380"/>
      <c r="Z449" s="380"/>
    </row>
    <row r="450" ht="14.25" customHeight="1" spans="1:26" x14ac:dyDescent="0.25">
      <c r="A450" s="380"/>
      <c r="B450" s="380"/>
      <c r="C450" s="380"/>
      <c r="D450" s="380"/>
      <c r="E450" s="380"/>
      <c r="F450" s="380"/>
      <c r="G450" s="380"/>
      <c r="H450" s="380"/>
      <c r="I450" s="380"/>
      <c r="J450" s="380"/>
      <c r="K450" s="380"/>
      <c r="L450" s="380"/>
      <c r="M450" s="380"/>
      <c r="N450" s="380"/>
      <c r="O450" s="380"/>
      <c r="P450" s="380"/>
      <c r="Q450" s="380"/>
      <c r="R450" s="380"/>
      <c r="S450" s="380"/>
      <c r="T450" s="380"/>
      <c r="U450" s="380"/>
      <c r="V450" s="380"/>
      <c r="W450" s="380"/>
      <c r="X450" s="380"/>
      <c r="Y450" s="380"/>
      <c r="Z450" s="380"/>
    </row>
    <row r="451" ht="14.25" customHeight="1" spans="1:26" x14ac:dyDescent="0.25">
      <c r="A451" s="380"/>
      <c r="B451" s="380"/>
      <c r="C451" s="380"/>
      <c r="D451" s="380"/>
      <c r="E451" s="380"/>
      <c r="F451" s="380"/>
      <c r="G451" s="380"/>
      <c r="H451" s="380"/>
      <c r="I451" s="380"/>
      <c r="J451" s="380"/>
      <c r="K451" s="380"/>
      <c r="L451" s="380"/>
      <c r="M451" s="380"/>
      <c r="N451" s="380"/>
      <c r="O451" s="380"/>
      <c r="P451" s="380"/>
      <c r="Q451" s="380"/>
      <c r="R451" s="380"/>
      <c r="S451" s="380"/>
      <c r="T451" s="380"/>
      <c r="U451" s="380"/>
      <c r="V451" s="380"/>
      <c r="W451" s="380"/>
      <c r="X451" s="380"/>
      <c r="Y451" s="380"/>
      <c r="Z451" s="380"/>
    </row>
    <row r="452" ht="14.25" customHeight="1" spans="1:26" x14ac:dyDescent="0.25">
      <c r="A452" s="380"/>
      <c r="B452" s="380"/>
      <c r="C452" s="380"/>
      <c r="D452" s="380"/>
      <c r="E452" s="380"/>
      <c r="F452" s="380"/>
      <c r="G452" s="380"/>
      <c r="H452" s="380"/>
      <c r="I452" s="380"/>
      <c r="J452" s="380"/>
      <c r="K452" s="380"/>
      <c r="L452" s="380"/>
      <c r="M452" s="380"/>
      <c r="N452" s="380"/>
      <c r="O452" s="380"/>
      <c r="P452" s="380"/>
      <c r="Q452" s="380"/>
      <c r="R452" s="380"/>
      <c r="S452" s="380"/>
      <c r="T452" s="380"/>
      <c r="U452" s="380"/>
      <c r="V452" s="380"/>
      <c r="W452" s="380"/>
      <c r="X452" s="380"/>
      <c r="Y452" s="380"/>
      <c r="Z452" s="380"/>
    </row>
    <row r="453" ht="14.25" customHeight="1" spans="1:26" x14ac:dyDescent="0.25">
      <c r="A453" s="380"/>
      <c r="B453" s="380"/>
      <c r="C453" s="380"/>
      <c r="D453" s="380"/>
      <c r="E453" s="380"/>
      <c r="F453" s="380"/>
      <c r="G453" s="380"/>
      <c r="H453" s="380"/>
      <c r="I453" s="380"/>
      <c r="J453" s="380"/>
      <c r="K453" s="380"/>
      <c r="L453" s="380"/>
      <c r="M453" s="380"/>
      <c r="N453" s="380"/>
      <c r="O453" s="380"/>
      <c r="P453" s="380"/>
      <c r="Q453" s="380"/>
      <c r="R453" s="380"/>
      <c r="S453" s="380"/>
      <c r="T453" s="380"/>
      <c r="U453" s="380"/>
      <c r="V453" s="380"/>
      <c r="W453" s="380"/>
      <c r="X453" s="380"/>
      <c r="Y453" s="380"/>
      <c r="Z453" s="380"/>
    </row>
    <row r="454" ht="14.25" customHeight="1" spans="1:26" x14ac:dyDescent="0.25">
      <c r="A454" s="380"/>
      <c r="B454" s="380"/>
      <c r="C454" s="380"/>
      <c r="D454" s="380"/>
      <c r="E454" s="380"/>
      <c r="F454" s="380"/>
      <c r="G454" s="380"/>
      <c r="H454" s="380"/>
      <c r="I454" s="380"/>
      <c r="J454" s="380"/>
      <c r="K454" s="380"/>
      <c r="L454" s="380"/>
      <c r="M454" s="380"/>
      <c r="N454" s="380"/>
      <c r="O454" s="380"/>
      <c r="P454" s="380"/>
      <c r="Q454" s="380"/>
      <c r="R454" s="380"/>
      <c r="S454" s="380"/>
      <c r="T454" s="380"/>
      <c r="U454" s="380"/>
      <c r="V454" s="380"/>
      <c r="W454" s="380"/>
      <c r="X454" s="380"/>
      <c r="Y454" s="380"/>
      <c r="Z454" s="380"/>
    </row>
    <row r="455" ht="14.25" customHeight="1" spans="1:26" x14ac:dyDescent="0.25">
      <c r="A455" s="380"/>
      <c r="B455" s="380"/>
      <c r="C455" s="380"/>
      <c r="D455" s="380"/>
      <c r="E455" s="380"/>
      <c r="F455" s="380"/>
      <c r="G455" s="380"/>
      <c r="H455" s="380"/>
      <c r="I455" s="380"/>
      <c r="J455" s="380"/>
      <c r="K455" s="380"/>
      <c r="L455" s="380"/>
      <c r="M455" s="380"/>
      <c r="N455" s="380"/>
      <c r="O455" s="380"/>
      <c r="P455" s="380"/>
      <c r="Q455" s="380"/>
      <c r="R455" s="380"/>
      <c r="S455" s="380"/>
      <c r="T455" s="380"/>
      <c r="U455" s="380"/>
      <c r="V455" s="380"/>
      <c r="W455" s="380"/>
      <c r="X455" s="380"/>
      <c r="Y455" s="380"/>
      <c r="Z455" s="380"/>
    </row>
    <row r="456" ht="14.25" customHeight="1" spans="1:26" x14ac:dyDescent="0.25">
      <c r="A456" s="380"/>
      <c r="B456" s="380"/>
      <c r="C456" s="380"/>
      <c r="D456" s="380"/>
      <c r="E456" s="380"/>
      <c r="F456" s="380"/>
      <c r="G456" s="380"/>
      <c r="H456" s="380"/>
      <c r="I456" s="380"/>
      <c r="J456" s="380"/>
      <c r="K456" s="380"/>
      <c r="L456" s="380"/>
      <c r="M456" s="380"/>
      <c r="N456" s="380"/>
      <c r="O456" s="380"/>
      <c r="P456" s="380"/>
      <c r="Q456" s="380"/>
      <c r="R456" s="380"/>
      <c r="S456" s="380"/>
      <c r="T456" s="380"/>
      <c r="U456" s="380"/>
      <c r="V456" s="380"/>
      <c r="W456" s="380"/>
      <c r="X456" s="380"/>
      <c r="Y456" s="380"/>
      <c r="Z456" s="380"/>
    </row>
    <row r="457" ht="14.25" customHeight="1" spans="1:26" x14ac:dyDescent="0.25">
      <c r="A457" s="380"/>
      <c r="B457" s="380"/>
      <c r="C457" s="380"/>
      <c r="D457" s="380"/>
      <c r="E457" s="380"/>
      <c r="F457" s="380"/>
      <c r="G457" s="380"/>
      <c r="H457" s="380"/>
      <c r="I457" s="380"/>
      <c r="J457" s="380"/>
      <c r="K457" s="380"/>
      <c r="L457" s="380"/>
      <c r="M457" s="380"/>
      <c r="N457" s="380"/>
      <c r="O457" s="380"/>
      <c r="P457" s="380"/>
      <c r="Q457" s="380"/>
      <c r="R457" s="380"/>
      <c r="S457" s="380"/>
      <c r="T457" s="380"/>
      <c r="U457" s="380"/>
      <c r="V457" s="380"/>
      <c r="W457" s="380"/>
      <c r="X457" s="380"/>
      <c r="Y457" s="380"/>
      <c r="Z457" s="380"/>
    </row>
    <row r="458" ht="14.25" customHeight="1" spans="1:26" x14ac:dyDescent="0.25">
      <c r="A458" s="380"/>
      <c r="B458" s="380"/>
      <c r="C458" s="380"/>
      <c r="D458" s="380"/>
      <c r="E458" s="380"/>
      <c r="F458" s="380"/>
      <c r="G458" s="380"/>
      <c r="H458" s="380"/>
      <c r="I458" s="380"/>
      <c r="J458" s="380"/>
      <c r="K458" s="380"/>
      <c r="L458" s="380"/>
      <c r="M458" s="380"/>
      <c r="N458" s="380"/>
      <c r="O458" s="380"/>
      <c r="P458" s="380"/>
      <c r="Q458" s="380"/>
      <c r="R458" s="380"/>
      <c r="S458" s="380"/>
      <c r="T458" s="380"/>
      <c r="U458" s="380"/>
      <c r="V458" s="380"/>
      <c r="W458" s="380"/>
      <c r="X458" s="380"/>
      <c r="Y458" s="380"/>
      <c r="Z458" s="380"/>
    </row>
    <row r="459" ht="14.25" customHeight="1" spans="1:26" x14ac:dyDescent="0.25">
      <c r="A459" s="380"/>
      <c r="B459" s="380"/>
      <c r="C459" s="380"/>
      <c r="D459" s="380"/>
      <c r="E459" s="380"/>
      <c r="F459" s="380"/>
      <c r="G459" s="380"/>
      <c r="H459" s="380"/>
      <c r="I459" s="380"/>
      <c r="J459" s="380"/>
      <c r="K459" s="380"/>
      <c r="L459" s="380"/>
      <c r="M459" s="380"/>
      <c r="N459" s="380"/>
      <c r="O459" s="380"/>
      <c r="P459" s="380"/>
      <c r="Q459" s="380"/>
      <c r="R459" s="380"/>
      <c r="S459" s="380"/>
      <c r="T459" s="380"/>
      <c r="U459" s="380"/>
      <c r="V459" s="380"/>
      <c r="W459" s="380"/>
      <c r="X459" s="380"/>
      <c r="Y459" s="380"/>
      <c r="Z459" s="380"/>
    </row>
    <row r="460" ht="14.25" customHeight="1" spans="1:26" x14ac:dyDescent="0.25">
      <c r="A460" s="380"/>
      <c r="B460" s="380"/>
      <c r="C460" s="380"/>
      <c r="D460" s="380"/>
      <c r="E460" s="380"/>
      <c r="F460" s="380"/>
      <c r="G460" s="380"/>
      <c r="H460" s="380"/>
      <c r="I460" s="380"/>
      <c r="J460" s="380"/>
      <c r="K460" s="380"/>
      <c r="L460" s="380"/>
      <c r="M460" s="380"/>
      <c r="N460" s="380"/>
      <c r="O460" s="380"/>
      <c r="P460" s="380"/>
      <c r="Q460" s="380"/>
      <c r="R460" s="380"/>
      <c r="S460" s="380"/>
      <c r="T460" s="380"/>
      <c r="U460" s="380"/>
      <c r="V460" s="380"/>
      <c r="W460" s="380"/>
      <c r="X460" s="380"/>
      <c r="Y460" s="380"/>
      <c r="Z460" s="380"/>
    </row>
    <row r="461" ht="14.25" customHeight="1" spans="1:26" x14ac:dyDescent="0.25">
      <c r="A461" s="380"/>
      <c r="B461" s="380"/>
      <c r="C461" s="380"/>
      <c r="D461" s="380"/>
      <c r="E461" s="380"/>
      <c r="F461" s="380"/>
      <c r="G461" s="380"/>
      <c r="H461" s="380"/>
      <c r="I461" s="380"/>
      <c r="J461" s="380"/>
      <c r="K461" s="380"/>
      <c r="L461" s="380"/>
      <c r="M461" s="380"/>
      <c r="N461" s="380"/>
      <c r="O461" s="380"/>
      <c r="P461" s="380"/>
      <c r="Q461" s="380"/>
      <c r="R461" s="380"/>
      <c r="S461" s="380"/>
      <c r="T461" s="380"/>
      <c r="U461" s="380"/>
      <c r="V461" s="380"/>
      <c r="W461" s="380"/>
      <c r="X461" s="380"/>
      <c r="Y461" s="380"/>
      <c r="Z461" s="380"/>
    </row>
    <row r="462" ht="14.25" customHeight="1" spans="1:26" x14ac:dyDescent="0.25">
      <c r="A462" s="380"/>
      <c r="B462" s="380"/>
      <c r="C462" s="380"/>
      <c r="D462" s="380"/>
      <c r="E462" s="380"/>
      <c r="F462" s="380"/>
      <c r="G462" s="380"/>
      <c r="H462" s="380"/>
      <c r="I462" s="380"/>
      <c r="J462" s="380"/>
      <c r="K462" s="380"/>
      <c r="L462" s="380"/>
      <c r="M462" s="380"/>
      <c r="N462" s="380"/>
      <c r="O462" s="380"/>
      <c r="P462" s="380"/>
      <c r="Q462" s="380"/>
      <c r="R462" s="380"/>
      <c r="S462" s="380"/>
      <c r="T462" s="380"/>
      <c r="U462" s="380"/>
      <c r="V462" s="380"/>
      <c r="W462" s="380"/>
      <c r="X462" s="380"/>
      <c r="Y462" s="380"/>
      <c r="Z462" s="380"/>
    </row>
    <row r="463" ht="14.25" customHeight="1" spans="1:26" x14ac:dyDescent="0.25">
      <c r="A463" s="380"/>
      <c r="B463" s="380"/>
      <c r="C463" s="380"/>
      <c r="D463" s="380"/>
      <c r="E463" s="380"/>
      <c r="F463" s="380"/>
      <c r="G463" s="380"/>
      <c r="H463" s="380"/>
      <c r="I463" s="380"/>
      <c r="J463" s="380"/>
      <c r="K463" s="380"/>
      <c r="L463" s="380"/>
      <c r="M463" s="380"/>
      <c r="N463" s="380"/>
      <c r="O463" s="380"/>
      <c r="P463" s="380"/>
      <c r="Q463" s="380"/>
      <c r="R463" s="380"/>
      <c r="S463" s="380"/>
      <c r="T463" s="380"/>
      <c r="U463" s="380"/>
      <c r="V463" s="380"/>
      <c r="W463" s="380"/>
      <c r="X463" s="380"/>
      <c r="Y463" s="380"/>
      <c r="Z463" s="380"/>
    </row>
    <row r="464" ht="14.25" customHeight="1" spans="1:26" x14ac:dyDescent="0.25">
      <c r="A464" s="380"/>
      <c r="B464" s="380"/>
      <c r="C464" s="380"/>
      <c r="D464" s="380"/>
      <c r="E464" s="380"/>
      <c r="F464" s="380"/>
      <c r="G464" s="380"/>
      <c r="H464" s="380"/>
      <c r="I464" s="380"/>
      <c r="J464" s="380"/>
      <c r="K464" s="380"/>
      <c r="L464" s="380"/>
      <c r="M464" s="380"/>
      <c r="N464" s="380"/>
      <c r="O464" s="380"/>
      <c r="P464" s="380"/>
      <c r="Q464" s="380"/>
      <c r="R464" s="380"/>
      <c r="S464" s="380"/>
      <c r="T464" s="380"/>
      <c r="U464" s="380"/>
      <c r="V464" s="380"/>
      <c r="W464" s="380"/>
      <c r="X464" s="380"/>
      <c r="Y464" s="380"/>
      <c r="Z464" s="380"/>
    </row>
    <row r="465" ht="14.25" customHeight="1" spans="1:26" x14ac:dyDescent="0.25">
      <c r="A465" s="380"/>
      <c r="B465" s="380"/>
      <c r="C465" s="380"/>
      <c r="D465" s="380"/>
      <c r="E465" s="380"/>
      <c r="F465" s="380"/>
      <c r="G465" s="380"/>
      <c r="H465" s="380"/>
      <c r="I465" s="380"/>
      <c r="J465" s="380"/>
      <c r="K465" s="380"/>
      <c r="L465" s="380"/>
      <c r="M465" s="380"/>
      <c r="N465" s="380"/>
      <c r="O465" s="380"/>
      <c r="P465" s="380"/>
      <c r="Q465" s="380"/>
      <c r="R465" s="380"/>
      <c r="S465" s="380"/>
      <c r="T465" s="380"/>
      <c r="U465" s="380"/>
      <c r="V465" s="380"/>
      <c r="W465" s="380"/>
      <c r="X465" s="380"/>
      <c r="Y465" s="380"/>
      <c r="Z465" s="380"/>
    </row>
    <row r="466" ht="14.25" customHeight="1" spans="1:26" x14ac:dyDescent="0.25">
      <c r="A466" s="380"/>
      <c r="B466" s="380"/>
      <c r="C466" s="380"/>
      <c r="D466" s="380"/>
      <c r="E466" s="380"/>
      <c r="F466" s="380"/>
      <c r="G466" s="380"/>
      <c r="H466" s="380"/>
      <c r="I466" s="380"/>
      <c r="J466" s="380"/>
      <c r="K466" s="380"/>
      <c r="L466" s="380"/>
      <c r="M466" s="380"/>
      <c r="N466" s="380"/>
      <c r="O466" s="380"/>
      <c r="P466" s="380"/>
      <c r="Q466" s="380"/>
      <c r="R466" s="380"/>
      <c r="S466" s="380"/>
      <c r="T466" s="380"/>
      <c r="U466" s="380"/>
      <c r="V466" s="380"/>
      <c r="W466" s="380"/>
      <c r="X466" s="380"/>
      <c r="Y466" s="380"/>
      <c r="Z466" s="380"/>
    </row>
    <row r="467" ht="14.25" customHeight="1" spans="1:26" x14ac:dyDescent="0.25">
      <c r="A467" s="380"/>
      <c r="B467" s="380"/>
      <c r="C467" s="380"/>
      <c r="D467" s="380"/>
      <c r="E467" s="380"/>
      <c r="F467" s="380"/>
      <c r="G467" s="380"/>
      <c r="H467" s="380"/>
      <c r="I467" s="380"/>
      <c r="J467" s="380"/>
      <c r="K467" s="380"/>
      <c r="L467" s="380"/>
      <c r="M467" s="380"/>
      <c r="N467" s="380"/>
      <c r="O467" s="380"/>
      <c r="P467" s="380"/>
      <c r="Q467" s="380"/>
      <c r="R467" s="380"/>
      <c r="S467" s="380"/>
      <c r="T467" s="380"/>
      <c r="U467" s="380"/>
      <c r="V467" s="380"/>
      <c r="W467" s="380"/>
      <c r="X467" s="380"/>
      <c r="Y467" s="380"/>
      <c r="Z467" s="380"/>
    </row>
    <row r="468" ht="14.25" customHeight="1" spans="1:26" x14ac:dyDescent="0.25">
      <c r="A468" s="380"/>
      <c r="B468" s="380"/>
      <c r="C468" s="380"/>
      <c r="D468" s="380"/>
      <c r="E468" s="380"/>
      <c r="F468" s="380"/>
      <c r="G468" s="380"/>
      <c r="H468" s="380"/>
      <c r="I468" s="380"/>
      <c r="J468" s="380"/>
      <c r="K468" s="380"/>
      <c r="L468" s="380"/>
      <c r="M468" s="380"/>
      <c r="N468" s="380"/>
      <c r="O468" s="380"/>
      <c r="P468" s="380"/>
      <c r="Q468" s="380"/>
      <c r="R468" s="380"/>
      <c r="S468" s="380"/>
      <c r="T468" s="380"/>
      <c r="U468" s="380"/>
      <c r="V468" s="380"/>
      <c r="W468" s="380"/>
      <c r="X468" s="380"/>
      <c r="Y468" s="380"/>
      <c r="Z468" s="380"/>
    </row>
    <row r="469" ht="14.25" customHeight="1" spans="1:26" x14ac:dyDescent="0.25">
      <c r="A469" s="380"/>
      <c r="B469" s="380"/>
      <c r="C469" s="380"/>
      <c r="D469" s="380"/>
      <c r="E469" s="380"/>
      <c r="F469" s="380"/>
      <c r="G469" s="380"/>
      <c r="H469" s="380"/>
      <c r="I469" s="380"/>
      <c r="J469" s="380"/>
      <c r="K469" s="380"/>
      <c r="L469" s="380"/>
      <c r="M469" s="380"/>
      <c r="N469" s="380"/>
      <c r="O469" s="380"/>
      <c r="P469" s="380"/>
      <c r="Q469" s="380"/>
      <c r="R469" s="380"/>
      <c r="S469" s="380"/>
      <c r="T469" s="380"/>
      <c r="U469" s="380"/>
      <c r="V469" s="380"/>
      <c r="W469" s="380"/>
      <c r="X469" s="380"/>
      <c r="Y469" s="380"/>
      <c r="Z469" s="380"/>
    </row>
    <row r="470" ht="14.25" customHeight="1" spans="1:26" x14ac:dyDescent="0.25">
      <c r="A470" s="380"/>
      <c r="B470" s="380"/>
      <c r="C470" s="380"/>
      <c r="D470" s="380"/>
      <c r="E470" s="380"/>
      <c r="F470" s="380"/>
      <c r="G470" s="380"/>
      <c r="H470" s="380"/>
      <c r="I470" s="380"/>
      <c r="J470" s="380"/>
      <c r="K470" s="380"/>
      <c r="L470" s="380"/>
      <c r="M470" s="380"/>
      <c r="N470" s="380"/>
      <c r="O470" s="380"/>
      <c r="P470" s="380"/>
      <c r="Q470" s="380"/>
      <c r="R470" s="380"/>
      <c r="S470" s="380"/>
      <c r="T470" s="380"/>
      <c r="U470" s="380"/>
      <c r="V470" s="380"/>
      <c r="W470" s="380"/>
      <c r="X470" s="380"/>
      <c r="Y470" s="380"/>
      <c r="Z470" s="380"/>
    </row>
    <row r="471" ht="14.25" customHeight="1" spans="1:26" x14ac:dyDescent="0.25">
      <c r="A471" s="380"/>
      <c r="B471" s="380"/>
      <c r="C471" s="380"/>
      <c r="D471" s="380"/>
      <c r="E471" s="380"/>
      <c r="F471" s="380"/>
      <c r="G471" s="380"/>
      <c r="H471" s="380"/>
      <c r="I471" s="380"/>
      <c r="J471" s="380"/>
      <c r="K471" s="380"/>
      <c r="L471" s="380"/>
      <c r="M471" s="380"/>
      <c r="N471" s="380"/>
      <c r="O471" s="380"/>
      <c r="P471" s="380"/>
      <c r="Q471" s="380"/>
      <c r="R471" s="380"/>
      <c r="S471" s="380"/>
      <c r="T471" s="380"/>
      <c r="U471" s="380"/>
      <c r="V471" s="380"/>
      <c r="W471" s="380"/>
      <c r="X471" s="380"/>
      <c r="Y471" s="380"/>
      <c r="Z471" s="380"/>
    </row>
    <row r="472" ht="14.25" customHeight="1" spans="1:26" x14ac:dyDescent="0.25">
      <c r="A472" s="380"/>
      <c r="B472" s="380"/>
      <c r="C472" s="380"/>
      <c r="D472" s="380"/>
      <c r="E472" s="380"/>
      <c r="F472" s="380"/>
      <c r="G472" s="380"/>
      <c r="H472" s="380"/>
      <c r="I472" s="380"/>
      <c r="J472" s="380"/>
      <c r="K472" s="380"/>
      <c r="L472" s="380"/>
      <c r="M472" s="380"/>
      <c r="N472" s="380"/>
      <c r="O472" s="380"/>
      <c r="P472" s="380"/>
      <c r="Q472" s="380"/>
      <c r="R472" s="380"/>
      <c r="S472" s="380"/>
      <c r="T472" s="380"/>
      <c r="U472" s="380"/>
      <c r="V472" s="380"/>
      <c r="W472" s="380"/>
      <c r="X472" s="380"/>
      <c r="Y472" s="380"/>
      <c r="Z472" s="380"/>
    </row>
    <row r="473" ht="14.25" customHeight="1" spans="1:26" x14ac:dyDescent="0.25">
      <c r="A473" s="380"/>
      <c r="B473" s="380"/>
      <c r="C473" s="380"/>
      <c r="D473" s="380"/>
      <c r="E473" s="380"/>
      <c r="F473" s="380"/>
      <c r="G473" s="380"/>
      <c r="H473" s="380"/>
      <c r="I473" s="380"/>
      <c r="J473" s="380"/>
      <c r="K473" s="380"/>
      <c r="L473" s="380"/>
      <c r="M473" s="380"/>
      <c r="N473" s="380"/>
      <c r="O473" s="380"/>
      <c r="P473" s="380"/>
      <c r="Q473" s="380"/>
      <c r="R473" s="380"/>
      <c r="S473" s="380"/>
      <c r="T473" s="380"/>
      <c r="U473" s="380"/>
      <c r="V473" s="380"/>
      <c r="W473" s="380"/>
      <c r="X473" s="380"/>
      <c r="Y473" s="380"/>
      <c r="Z473" s="380"/>
    </row>
    <row r="474" ht="14.25" customHeight="1" spans="1:26" x14ac:dyDescent="0.25">
      <c r="A474" s="380"/>
      <c r="B474" s="380"/>
      <c r="C474" s="380"/>
      <c r="D474" s="380"/>
      <c r="E474" s="380"/>
      <c r="F474" s="380"/>
      <c r="G474" s="380"/>
      <c r="H474" s="380"/>
      <c r="I474" s="380"/>
      <c r="J474" s="380"/>
      <c r="K474" s="380"/>
      <c r="L474" s="380"/>
      <c r="M474" s="380"/>
      <c r="N474" s="380"/>
      <c r="O474" s="380"/>
      <c r="P474" s="380"/>
      <c r="Q474" s="380"/>
      <c r="R474" s="380"/>
      <c r="S474" s="380"/>
      <c r="T474" s="380"/>
      <c r="U474" s="380"/>
      <c r="V474" s="380"/>
      <c r="W474" s="380"/>
      <c r="X474" s="380"/>
      <c r="Y474" s="380"/>
      <c r="Z474" s="380"/>
    </row>
    <row r="475" ht="14.25" customHeight="1" spans="1:26" x14ac:dyDescent="0.25">
      <c r="A475" s="380"/>
      <c r="B475" s="380"/>
      <c r="C475" s="380"/>
      <c r="D475" s="380"/>
      <c r="E475" s="380"/>
      <c r="F475" s="380"/>
      <c r="G475" s="380"/>
      <c r="H475" s="380"/>
      <c r="I475" s="380"/>
      <c r="J475" s="380"/>
      <c r="K475" s="380"/>
      <c r="L475" s="380"/>
      <c r="M475" s="380"/>
      <c r="N475" s="380"/>
      <c r="O475" s="380"/>
      <c r="P475" s="380"/>
      <c r="Q475" s="380"/>
      <c r="R475" s="380"/>
      <c r="S475" s="380"/>
      <c r="T475" s="380"/>
      <c r="U475" s="380"/>
      <c r="V475" s="380"/>
      <c r="W475" s="380"/>
      <c r="X475" s="380"/>
      <c r="Y475" s="380"/>
      <c r="Z475" s="380"/>
    </row>
    <row r="476" ht="14.25" customHeight="1" spans="1:26" x14ac:dyDescent="0.25">
      <c r="A476" s="380"/>
      <c r="B476" s="380"/>
      <c r="C476" s="380"/>
      <c r="D476" s="380"/>
      <c r="E476" s="380"/>
      <c r="F476" s="380"/>
      <c r="G476" s="380"/>
      <c r="H476" s="380"/>
      <c r="I476" s="380"/>
      <c r="J476" s="380"/>
      <c r="K476" s="380"/>
      <c r="L476" s="380"/>
      <c r="M476" s="380"/>
      <c r="N476" s="380"/>
      <c r="O476" s="380"/>
      <c r="P476" s="380"/>
      <c r="Q476" s="380"/>
      <c r="R476" s="380"/>
      <c r="S476" s="380"/>
      <c r="T476" s="380"/>
      <c r="U476" s="380"/>
      <c r="V476" s="380"/>
      <c r="W476" s="380"/>
      <c r="X476" s="380"/>
      <c r="Y476" s="380"/>
      <c r="Z476" s="380"/>
    </row>
    <row r="477" ht="14.25" customHeight="1" spans="1:26" x14ac:dyDescent="0.25">
      <c r="A477" s="380"/>
      <c r="B477" s="380"/>
      <c r="C477" s="380"/>
      <c r="D477" s="380"/>
      <c r="E477" s="380"/>
      <c r="F477" s="380"/>
      <c r="G477" s="380"/>
      <c r="H477" s="380"/>
      <c r="I477" s="380"/>
      <c r="J477" s="380"/>
      <c r="K477" s="380"/>
      <c r="L477" s="380"/>
      <c r="M477" s="380"/>
      <c r="N477" s="380"/>
      <c r="O477" s="380"/>
      <c r="P477" s="380"/>
      <c r="Q477" s="380"/>
      <c r="R477" s="380"/>
      <c r="S477" s="380"/>
      <c r="T477" s="380"/>
      <c r="U477" s="380"/>
      <c r="V477" s="380"/>
      <c r="W477" s="380"/>
      <c r="X477" s="380"/>
      <c r="Y477" s="380"/>
      <c r="Z477" s="380"/>
    </row>
    <row r="478" ht="14.25" customHeight="1" spans="1:26" x14ac:dyDescent="0.25">
      <c r="A478" s="380"/>
      <c r="B478" s="380"/>
      <c r="C478" s="380"/>
      <c r="D478" s="380"/>
      <c r="E478" s="380"/>
      <c r="F478" s="380"/>
      <c r="G478" s="380"/>
      <c r="H478" s="380"/>
      <c r="I478" s="380"/>
      <c r="J478" s="380"/>
      <c r="K478" s="380"/>
      <c r="L478" s="380"/>
      <c r="M478" s="380"/>
      <c r="N478" s="380"/>
      <c r="O478" s="380"/>
      <c r="P478" s="380"/>
      <c r="Q478" s="380"/>
      <c r="R478" s="380"/>
      <c r="S478" s="380"/>
      <c r="T478" s="380"/>
      <c r="U478" s="380"/>
      <c r="V478" s="380"/>
      <c r="W478" s="380"/>
      <c r="X478" s="380"/>
      <c r="Y478" s="380"/>
      <c r="Z478" s="380"/>
    </row>
    <row r="479" ht="14.25" customHeight="1" spans="1:26" x14ac:dyDescent="0.25">
      <c r="A479" s="380"/>
      <c r="B479" s="380"/>
      <c r="C479" s="380"/>
      <c r="D479" s="380"/>
      <c r="E479" s="380"/>
      <c r="F479" s="380"/>
      <c r="G479" s="380"/>
      <c r="H479" s="380"/>
      <c r="I479" s="380"/>
      <c r="J479" s="380"/>
      <c r="K479" s="380"/>
      <c r="L479" s="380"/>
      <c r="M479" s="380"/>
      <c r="N479" s="380"/>
      <c r="O479" s="380"/>
      <c r="P479" s="380"/>
      <c r="Q479" s="380"/>
      <c r="R479" s="380"/>
      <c r="S479" s="380"/>
      <c r="T479" s="380"/>
      <c r="U479" s="380"/>
      <c r="V479" s="380"/>
      <c r="W479" s="380"/>
      <c r="X479" s="380"/>
      <c r="Y479" s="380"/>
      <c r="Z479" s="380"/>
    </row>
    <row r="480" ht="14.25" customHeight="1" spans="1:26" x14ac:dyDescent="0.25">
      <c r="A480" s="380"/>
      <c r="B480" s="380"/>
      <c r="C480" s="380"/>
      <c r="D480" s="380"/>
      <c r="E480" s="380"/>
      <c r="F480" s="380"/>
      <c r="G480" s="380"/>
      <c r="H480" s="380"/>
      <c r="I480" s="380"/>
      <c r="J480" s="380"/>
      <c r="K480" s="380"/>
      <c r="L480" s="380"/>
      <c r="M480" s="380"/>
      <c r="N480" s="380"/>
      <c r="O480" s="380"/>
      <c r="P480" s="380"/>
      <c r="Q480" s="380"/>
      <c r="R480" s="380"/>
      <c r="S480" s="380"/>
      <c r="T480" s="380"/>
      <c r="U480" s="380"/>
      <c r="V480" s="380"/>
      <c r="W480" s="380"/>
      <c r="X480" s="380"/>
      <c r="Y480" s="380"/>
      <c r="Z480" s="380"/>
    </row>
    <row r="481" ht="14.25" customHeight="1" spans="1:26" x14ac:dyDescent="0.25">
      <c r="A481" s="380"/>
      <c r="B481" s="380"/>
      <c r="C481" s="380"/>
      <c r="D481" s="380"/>
      <c r="E481" s="380"/>
      <c r="F481" s="380"/>
      <c r="G481" s="380"/>
      <c r="H481" s="380"/>
      <c r="I481" s="380"/>
      <c r="J481" s="380"/>
      <c r="K481" s="380"/>
      <c r="L481" s="380"/>
      <c r="M481" s="380"/>
      <c r="N481" s="380"/>
      <c r="O481" s="380"/>
      <c r="P481" s="380"/>
      <c r="Q481" s="380"/>
      <c r="R481" s="380"/>
      <c r="S481" s="380"/>
      <c r="T481" s="380"/>
      <c r="U481" s="380"/>
      <c r="V481" s="380"/>
      <c r="W481" s="380"/>
      <c r="X481" s="380"/>
      <c r="Y481" s="380"/>
      <c r="Z481" s="380"/>
    </row>
    <row r="482" ht="14.25" customHeight="1" spans="1:26" x14ac:dyDescent="0.25">
      <c r="A482" s="380"/>
      <c r="B482" s="380"/>
      <c r="C482" s="380"/>
      <c r="D482" s="380"/>
      <c r="E482" s="380"/>
      <c r="F482" s="380"/>
      <c r="G482" s="380"/>
      <c r="H482" s="380"/>
      <c r="I482" s="380"/>
      <c r="J482" s="380"/>
      <c r="K482" s="380"/>
      <c r="L482" s="380"/>
      <c r="M482" s="380"/>
      <c r="N482" s="380"/>
      <c r="O482" s="380"/>
      <c r="P482" s="380"/>
      <c r="Q482" s="380"/>
      <c r="R482" s="380"/>
      <c r="S482" s="380"/>
      <c r="T482" s="380"/>
      <c r="U482" s="380"/>
      <c r="V482" s="380"/>
      <c r="W482" s="380"/>
      <c r="X482" s="380"/>
      <c r="Y482" s="380"/>
      <c r="Z482" s="380"/>
    </row>
    <row r="483" ht="14.25" customHeight="1" spans="1:26" x14ac:dyDescent="0.25">
      <c r="A483" s="380"/>
      <c r="B483" s="380"/>
      <c r="C483" s="380"/>
      <c r="D483" s="380"/>
      <c r="E483" s="380"/>
      <c r="F483" s="380"/>
      <c r="G483" s="380"/>
      <c r="H483" s="380"/>
      <c r="I483" s="380"/>
      <c r="J483" s="380"/>
      <c r="K483" s="380"/>
      <c r="L483" s="380"/>
      <c r="M483" s="380"/>
      <c r="N483" s="380"/>
      <c r="O483" s="380"/>
      <c r="P483" s="380"/>
      <c r="Q483" s="380"/>
      <c r="R483" s="380"/>
      <c r="S483" s="380"/>
      <c r="T483" s="380"/>
      <c r="U483" s="380"/>
      <c r="V483" s="380"/>
      <c r="W483" s="380"/>
      <c r="X483" s="380"/>
      <c r="Y483" s="380"/>
      <c r="Z483" s="380"/>
    </row>
    <row r="484" ht="14.25" customHeight="1" spans="1:26" x14ac:dyDescent="0.25">
      <c r="A484" s="380"/>
      <c r="B484" s="380"/>
      <c r="C484" s="380"/>
      <c r="D484" s="380"/>
      <c r="E484" s="380"/>
      <c r="F484" s="380"/>
      <c r="G484" s="380"/>
      <c r="H484" s="380"/>
      <c r="I484" s="380"/>
      <c r="J484" s="380"/>
      <c r="K484" s="380"/>
      <c r="L484" s="380"/>
      <c r="M484" s="380"/>
      <c r="N484" s="380"/>
      <c r="O484" s="380"/>
      <c r="P484" s="380"/>
      <c r="Q484" s="380"/>
      <c r="R484" s="380"/>
      <c r="S484" s="380"/>
      <c r="T484" s="380"/>
      <c r="U484" s="380"/>
      <c r="V484" s="380"/>
      <c r="W484" s="380"/>
      <c r="X484" s="380"/>
      <c r="Y484" s="380"/>
      <c r="Z484" s="380"/>
    </row>
    <row r="485" ht="14.25" customHeight="1" spans="1:26" x14ac:dyDescent="0.25">
      <c r="A485" s="380"/>
      <c r="B485" s="380"/>
      <c r="C485" s="380"/>
      <c r="D485" s="380"/>
      <c r="E485" s="380"/>
      <c r="F485" s="380"/>
      <c r="G485" s="380"/>
      <c r="H485" s="380"/>
      <c r="I485" s="380"/>
      <c r="J485" s="380"/>
      <c r="K485" s="380"/>
      <c r="L485" s="380"/>
      <c r="M485" s="380"/>
      <c r="N485" s="380"/>
      <c r="O485" s="380"/>
      <c r="P485" s="380"/>
      <c r="Q485" s="380"/>
      <c r="R485" s="380"/>
      <c r="S485" s="380"/>
      <c r="T485" s="380"/>
      <c r="U485" s="380"/>
      <c r="V485" s="380"/>
      <c r="W485" s="380"/>
      <c r="X485" s="380"/>
      <c r="Y485" s="380"/>
      <c r="Z485" s="380"/>
    </row>
    <row r="486" ht="14.25" customHeight="1" spans="1:26" x14ac:dyDescent="0.25">
      <c r="A486" s="380"/>
      <c r="B486" s="380"/>
      <c r="C486" s="380"/>
      <c r="D486" s="380"/>
      <c r="E486" s="380"/>
      <c r="F486" s="380"/>
      <c r="G486" s="380"/>
      <c r="H486" s="380"/>
      <c r="I486" s="380"/>
      <c r="J486" s="380"/>
      <c r="K486" s="380"/>
      <c r="L486" s="380"/>
      <c r="M486" s="380"/>
      <c r="N486" s="380"/>
      <c r="O486" s="380"/>
      <c r="P486" s="380"/>
      <c r="Q486" s="380"/>
      <c r="R486" s="380"/>
      <c r="S486" s="380"/>
      <c r="T486" s="380"/>
      <c r="U486" s="380"/>
      <c r="V486" s="380"/>
      <c r="W486" s="380"/>
      <c r="X486" s="380"/>
      <c r="Y486" s="380"/>
      <c r="Z486" s="380"/>
    </row>
    <row r="487" ht="14.25" customHeight="1" spans="1:26" x14ac:dyDescent="0.25">
      <c r="A487" s="380"/>
      <c r="B487" s="380"/>
      <c r="C487" s="380"/>
      <c r="D487" s="380"/>
      <c r="E487" s="380"/>
      <c r="F487" s="380"/>
      <c r="G487" s="380"/>
      <c r="H487" s="380"/>
      <c r="I487" s="380"/>
      <c r="J487" s="380"/>
      <c r="K487" s="380"/>
      <c r="L487" s="380"/>
      <c r="M487" s="380"/>
      <c r="N487" s="380"/>
      <c r="O487" s="380"/>
      <c r="P487" s="380"/>
      <c r="Q487" s="380"/>
      <c r="R487" s="380"/>
      <c r="S487" s="380"/>
      <c r="T487" s="380"/>
      <c r="U487" s="380"/>
      <c r="V487" s="380"/>
      <c r="W487" s="380"/>
      <c r="X487" s="380"/>
      <c r="Y487" s="380"/>
      <c r="Z487" s="380"/>
    </row>
    <row r="488" ht="14.25" customHeight="1" spans="1:26" x14ac:dyDescent="0.25">
      <c r="A488" s="380"/>
      <c r="B488" s="380"/>
      <c r="C488" s="380"/>
      <c r="D488" s="380"/>
      <c r="E488" s="380"/>
      <c r="F488" s="380"/>
      <c r="G488" s="380"/>
      <c r="H488" s="380"/>
      <c r="I488" s="380"/>
      <c r="J488" s="380"/>
      <c r="K488" s="380"/>
      <c r="L488" s="380"/>
      <c r="M488" s="380"/>
      <c r="N488" s="380"/>
      <c r="O488" s="380"/>
      <c r="P488" s="380"/>
      <c r="Q488" s="380"/>
      <c r="R488" s="380"/>
      <c r="S488" s="380"/>
      <c r="T488" s="380"/>
      <c r="U488" s="380"/>
      <c r="V488" s="380"/>
      <c r="W488" s="380"/>
      <c r="X488" s="380"/>
      <c r="Y488" s="380"/>
      <c r="Z488" s="380"/>
    </row>
    <row r="489" ht="14.25" customHeight="1" spans="1:26" x14ac:dyDescent="0.25">
      <c r="A489" s="380"/>
      <c r="B489" s="380"/>
      <c r="C489" s="380"/>
      <c r="D489" s="380"/>
      <c r="E489" s="380"/>
      <c r="F489" s="380"/>
      <c r="G489" s="380"/>
      <c r="H489" s="380"/>
      <c r="I489" s="380"/>
      <c r="J489" s="380"/>
      <c r="K489" s="380"/>
      <c r="L489" s="380"/>
      <c r="M489" s="380"/>
      <c r="N489" s="380"/>
      <c r="O489" s="380"/>
      <c r="P489" s="380"/>
      <c r="Q489" s="380"/>
      <c r="R489" s="380"/>
      <c r="S489" s="380"/>
      <c r="T489" s="380"/>
      <c r="U489" s="380"/>
      <c r="V489" s="380"/>
      <c r="W489" s="380"/>
      <c r="X489" s="380"/>
      <c r="Y489" s="380"/>
      <c r="Z489" s="380"/>
    </row>
    <row r="490" ht="14.25" customHeight="1" spans="1:26" x14ac:dyDescent="0.25">
      <c r="A490" s="380"/>
      <c r="B490" s="380"/>
      <c r="C490" s="380"/>
      <c r="D490" s="380"/>
      <c r="E490" s="380"/>
      <c r="F490" s="380"/>
      <c r="G490" s="380"/>
      <c r="H490" s="380"/>
      <c r="I490" s="380"/>
      <c r="J490" s="380"/>
      <c r="K490" s="380"/>
      <c r="L490" s="380"/>
      <c r="M490" s="380"/>
      <c r="N490" s="380"/>
      <c r="O490" s="380"/>
      <c r="P490" s="380"/>
      <c r="Q490" s="380"/>
      <c r="R490" s="380"/>
      <c r="S490" s="380"/>
      <c r="T490" s="380"/>
      <c r="U490" s="380"/>
      <c r="V490" s="380"/>
      <c r="W490" s="380"/>
      <c r="X490" s="380"/>
      <c r="Y490" s="380"/>
      <c r="Z490" s="380"/>
    </row>
    <row r="491" ht="14.25" customHeight="1" spans="1:26" x14ac:dyDescent="0.25">
      <c r="A491" s="380"/>
      <c r="B491" s="380"/>
      <c r="C491" s="380"/>
      <c r="D491" s="380"/>
      <c r="E491" s="380"/>
      <c r="F491" s="380"/>
      <c r="G491" s="380"/>
      <c r="H491" s="380"/>
      <c r="I491" s="380"/>
      <c r="J491" s="380"/>
      <c r="K491" s="380"/>
      <c r="L491" s="380"/>
      <c r="M491" s="380"/>
      <c r="N491" s="380"/>
      <c r="O491" s="380"/>
      <c r="P491" s="380"/>
      <c r="Q491" s="380"/>
      <c r="R491" s="380"/>
      <c r="S491" s="380"/>
      <c r="T491" s="380"/>
      <c r="U491" s="380"/>
      <c r="V491" s="380"/>
      <c r="W491" s="380"/>
      <c r="X491" s="380"/>
      <c r="Y491" s="380"/>
      <c r="Z491" s="380"/>
    </row>
    <row r="492" ht="14.25" customHeight="1" spans="1:26" x14ac:dyDescent="0.25">
      <c r="A492" s="380"/>
      <c r="B492" s="380"/>
      <c r="C492" s="380"/>
      <c r="D492" s="380"/>
      <c r="E492" s="380"/>
      <c r="F492" s="380"/>
      <c r="G492" s="380"/>
      <c r="H492" s="380"/>
      <c r="I492" s="380"/>
      <c r="J492" s="380"/>
      <c r="K492" s="380"/>
      <c r="L492" s="380"/>
      <c r="M492" s="380"/>
      <c r="N492" s="380"/>
      <c r="O492" s="380"/>
      <c r="P492" s="380"/>
      <c r="Q492" s="380"/>
      <c r="R492" s="380"/>
      <c r="S492" s="380"/>
      <c r="T492" s="380"/>
      <c r="U492" s="380"/>
      <c r="V492" s="380"/>
      <c r="W492" s="380"/>
      <c r="X492" s="380"/>
      <c r="Y492" s="380"/>
      <c r="Z492" s="380"/>
    </row>
    <row r="493" ht="14.25" customHeight="1" spans="1:26" x14ac:dyDescent="0.25">
      <c r="A493" s="380"/>
      <c r="B493" s="380"/>
      <c r="C493" s="380"/>
      <c r="D493" s="380"/>
      <c r="E493" s="380"/>
      <c r="F493" s="380"/>
      <c r="G493" s="380"/>
      <c r="H493" s="380"/>
      <c r="I493" s="380"/>
      <c r="J493" s="380"/>
      <c r="K493" s="380"/>
      <c r="L493" s="380"/>
      <c r="M493" s="380"/>
      <c r="N493" s="380"/>
      <c r="O493" s="380"/>
      <c r="P493" s="380"/>
      <c r="Q493" s="380"/>
      <c r="R493" s="380"/>
      <c r="S493" s="380"/>
      <c r="T493" s="380"/>
      <c r="U493" s="380"/>
      <c r="V493" s="380"/>
      <c r="W493" s="380"/>
      <c r="X493" s="380"/>
      <c r="Y493" s="380"/>
      <c r="Z493" s="380"/>
    </row>
    <row r="494" ht="14.25" customHeight="1" spans="1:26" x14ac:dyDescent="0.25">
      <c r="A494" s="380"/>
      <c r="B494" s="380"/>
      <c r="C494" s="380"/>
      <c r="D494" s="380"/>
      <c r="E494" s="380"/>
      <c r="F494" s="380"/>
      <c r="G494" s="380"/>
      <c r="H494" s="380"/>
      <c r="I494" s="380"/>
      <c r="J494" s="380"/>
      <c r="K494" s="380"/>
      <c r="L494" s="380"/>
      <c r="M494" s="380"/>
      <c r="N494" s="380"/>
      <c r="O494" s="380"/>
      <c r="P494" s="380"/>
      <c r="Q494" s="380"/>
      <c r="R494" s="380"/>
      <c r="S494" s="380"/>
      <c r="T494" s="380"/>
      <c r="U494" s="380"/>
      <c r="V494" s="380"/>
      <c r="W494" s="380"/>
      <c r="X494" s="380"/>
      <c r="Y494" s="380"/>
      <c r="Z494" s="380"/>
    </row>
    <row r="495" ht="14.25" customHeight="1" spans="1:26" x14ac:dyDescent="0.25">
      <c r="A495" s="380"/>
      <c r="B495" s="380"/>
      <c r="C495" s="380"/>
      <c r="D495" s="380"/>
      <c r="E495" s="380"/>
      <c r="F495" s="380"/>
      <c r="G495" s="380"/>
      <c r="H495" s="380"/>
      <c r="I495" s="380"/>
      <c r="J495" s="380"/>
      <c r="K495" s="380"/>
      <c r="L495" s="380"/>
      <c r="M495" s="380"/>
      <c r="N495" s="380"/>
      <c r="O495" s="380"/>
      <c r="P495" s="380"/>
      <c r="Q495" s="380"/>
      <c r="R495" s="380"/>
      <c r="S495" s="380"/>
      <c r="T495" s="380"/>
      <c r="U495" s="380"/>
      <c r="V495" s="380"/>
      <c r="W495" s="380"/>
      <c r="X495" s="380"/>
      <c r="Y495" s="380"/>
      <c r="Z495" s="380"/>
    </row>
    <row r="496" ht="14.25" customHeight="1" spans="1:26" x14ac:dyDescent="0.25">
      <c r="A496" s="380"/>
      <c r="B496" s="380"/>
      <c r="C496" s="380"/>
      <c r="D496" s="380"/>
      <c r="E496" s="380"/>
      <c r="F496" s="380"/>
      <c r="G496" s="380"/>
      <c r="H496" s="380"/>
      <c r="I496" s="380"/>
      <c r="J496" s="380"/>
      <c r="K496" s="380"/>
      <c r="L496" s="380"/>
      <c r="M496" s="380"/>
      <c r="N496" s="380"/>
      <c r="O496" s="380"/>
      <c r="P496" s="380"/>
      <c r="Q496" s="380"/>
      <c r="R496" s="380"/>
      <c r="S496" s="380"/>
      <c r="T496" s="380"/>
      <c r="U496" s="380"/>
      <c r="V496" s="380"/>
      <c r="W496" s="380"/>
      <c r="X496" s="380"/>
      <c r="Y496" s="380"/>
      <c r="Z496" s="380"/>
    </row>
    <row r="497" ht="14.25" customHeight="1" spans="1:26" x14ac:dyDescent="0.25">
      <c r="A497" s="380"/>
      <c r="B497" s="380"/>
      <c r="C497" s="380"/>
      <c r="D497" s="380"/>
      <c r="E497" s="380"/>
      <c r="F497" s="380"/>
      <c r="G497" s="380"/>
      <c r="H497" s="380"/>
      <c r="I497" s="380"/>
      <c r="J497" s="380"/>
      <c r="K497" s="380"/>
      <c r="L497" s="380"/>
      <c r="M497" s="380"/>
      <c r="N497" s="380"/>
      <c r="O497" s="380"/>
      <c r="P497" s="380"/>
      <c r="Q497" s="380"/>
      <c r="R497" s="380"/>
      <c r="S497" s="380"/>
      <c r="T497" s="380"/>
      <c r="U497" s="380"/>
      <c r="V497" s="380"/>
      <c r="W497" s="380"/>
      <c r="X497" s="380"/>
      <c r="Y497" s="380"/>
      <c r="Z497" s="380"/>
    </row>
    <row r="498" ht="14.25" customHeight="1" spans="1:26" x14ac:dyDescent="0.25">
      <c r="A498" s="380"/>
      <c r="B498" s="380"/>
      <c r="C498" s="380"/>
      <c r="D498" s="380"/>
      <c r="E498" s="380"/>
      <c r="F498" s="380"/>
      <c r="G498" s="380"/>
      <c r="H498" s="380"/>
      <c r="I498" s="380"/>
      <c r="J498" s="380"/>
      <c r="K498" s="380"/>
      <c r="L498" s="380"/>
      <c r="M498" s="380"/>
      <c r="N498" s="380"/>
      <c r="O498" s="380"/>
      <c r="P498" s="380"/>
      <c r="Q498" s="380"/>
      <c r="R498" s="380"/>
      <c r="S498" s="380"/>
      <c r="T498" s="380"/>
      <c r="U498" s="380"/>
      <c r="V498" s="380"/>
      <c r="W498" s="380"/>
      <c r="X498" s="380"/>
      <c r="Y498" s="380"/>
      <c r="Z498" s="380"/>
    </row>
    <row r="499" ht="14.25" customHeight="1" spans="1:26" x14ac:dyDescent="0.25">
      <c r="A499" s="380"/>
      <c r="B499" s="380"/>
      <c r="C499" s="380"/>
      <c r="D499" s="380"/>
      <c r="E499" s="380"/>
      <c r="F499" s="380"/>
      <c r="G499" s="380"/>
      <c r="H499" s="380"/>
      <c r="I499" s="380"/>
      <c r="J499" s="380"/>
      <c r="K499" s="380"/>
      <c r="L499" s="380"/>
      <c r="M499" s="380"/>
      <c r="N499" s="380"/>
      <c r="O499" s="380"/>
      <c r="P499" s="380"/>
      <c r="Q499" s="380"/>
      <c r="R499" s="380"/>
      <c r="S499" s="380"/>
      <c r="T499" s="380"/>
      <c r="U499" s="380"/>
      <c r="V499" s="380"/>
      <c r="W499" s="380"/>
      <c r="X499" s="380"/>
      <c r="Y499" s="380"/>
      <c r="Z499" s="380"/>
    </row>
    <row r="500" ht="14.25" customHeight="1" spans="1:26" x14ac:dyDescent="0.25">
      <c r="A500" s="380"/>
      <c r="B500" s="380"/>
      <c r="C500" s="380"/>
      <c r="D500" s="380"/>
      <c r="E500" s="380"/>
      <c r="F500" s="380"/>
      <c r="G500" s="380"/>
      <c r="H500" s="380"/>
      <c r="I500" s="380"/>
      <c r="J500" s="380"/>
      <c r="K500" s="380"/>
      <c r="L500" s="380"/>
      <c r="M500" s="380"/>
      <c r="N500" s="380"/>
      <c r="O500" s="380"/>
      <c r="P500" s="380"/>
      <c r="Q500" s="380"/>
      <c r="R500" s="380"/>
      <c r="S500" s="380"/>
      <c r="T500" s="380"/>
      <c r="U500" s="380"/>
      <c r="V500" s="380"/>
      <c r="W500" s="380"/>
      <c r="X500" s="380"/>
      <c r="Y500" s="380"/>
      <c r="Z500" s="380"/>
    </row>
    <row r="501" ht="14.25" customHeight="1" spans="1:26" x14ac:dyDescent="0.25">
      <c r="A501" s="380"/>
      <c r="B501" s="380"/>
      <c r="C501" s="380"/>
      <c r="D501" s="380"/>
      <c r="E501" s="380"/>
      <c r="F501" s="380"/>
      <c r="G501" s="380"/>
      <c r="H501" s="380"/>
      <c r="I501" s="380"/>
      <c r="J501" s="380"/>
      <c r="K501" s="380"/>
      <c r="L501" s="380"/>
      <c r="M501" s="380"/>
      <c r="N501" s="380"/>
      <c r="O501" s="380"/>
      <c r="P501" s="380"/>
      <c r="Q501" s="380"/>
      <c r="R501" s="380"/>
      <c r="S501" s="380"/>
      <c r="T501" s="380"/>
      <c r="U501" s="380"/>
      <c r="V501" s="380"/>
      <c r="W501" s="380"/>
      <c r="X501" s="380"/>
      <c r="Y501" s="380"/>
      <c r="Z501" s="380"/>
    </row>
    <row r="502" ht="14.25" customHeight="1" spans="1:26" x14ac:dyDescent="0.25">
      <c r="A502" s="380"/>
      <c r="B502" s="380"/>
      <c r="C502" s="380"/>
      <c r="D502" s="380"/>
      <c r="E502" s="380"/>
      <c r="F502" s="380"/>
      <c r="G502" s="380"/>
      <c r="H502" s="380"/>
      <c r="I502" s="380"/>
      <c r="J502" s="380"/>
      <c r="K502" s="380"/>
      <c r="L502" s="380"/>
      <c r="M502" s="380"/>
      <c r="N502" s="380"/>
      <c r="O502" s="380"/>
      <c r="P502" s="380"/>
      <c r="Q502" s="380"/>
      <c r="R502" s="380"/>
      <c r="S502" s="380"/>
      <c r="T502" s="380"/>
      <c r="U502" s="380"/>
      <c r="V502" s="380"/>
      <c r="W502" s="380"/>
      <c r="X502" s="380"/>
      <c r="Y502" s="380"/>
      <c r="Z502" s="380"/>
    </row>
    <row r="503" ht="14.25" customHeight="1" spans="1:26" x14ac:dyDescent="0.25">
      <c r="A503" s="380"/>
      <c r="B503" s="380"/>
      <c r="C503" s="380"/>
      <c r="D503" s="380"/>
      <c r="E503" s="380"/>
      <c r="F503" s="380"/>
      <c r="G503" s="380"/>
      <c r="H503" s="380"/>
      <c r="I503" s="380"/>
      <c r="J503" s="380"/>
      <c r="K503" s="380"/>
      <c r="L503" s="380"/>
      <c r="M503" s="380"/>
      <c r="N503" s="380"/>
      <c r="O503" s="380"/>
      <c r="P503" s="380"/>
      <c r="Q503" s="380"/>
      <c r="R503" s="380"/>
      <c r="S503" s="380"/>
      <c r="T503" s="380"/>
      <c r="U503" s="380"/>
      <c r="V503" s="380"/>
      <c r="W503" s="380"/>
      <c r="X503" s="380"/>
      <c r="Y503" s="380"/>
      <c r="Z503" s="380"/>
    </row>
    <row r="504" ht="14.25" customHeight="1" spans="1:26" x14ac:dyDescent="0.25">
      <c r="A504" s="380"/>
      <c r="B504" s="380"/>
      <c r="C504" s="380"/>
      <c r="D504" s="380"/>
      <c r="E504" s="380"/>
      <c r="F504" s="380"/>
      <c r="G504" s="380"/>
      <c r="H504" s="380"/>
      <c r="I504" s="380"/>
      <c r="J504" s="380"/>
      <c r="K504" s="380"/>
      <c r="L504" s="380"/>
      <c r="M504" s="380"/>
      <c r="N504" s="380"/>
      <c r="O504" s="380"/>
      <c r="P504" s="380"/>
      <c r="Q504" s="380"/>
      <c r="R504" s="380"/>
      <c r="S504" s="380"/>
      <c r="T504" s="380"/>
      <c r="U504" s="380"/>
      <c r="V504" s="380"/>
      <c r="W504" s="380"/>
      <c r="X504" s="380"/>
      <c r="Y504" s="380"/>
      <c r="Z504" s="380"/>
    </row>
    <row r="505" ht="14.25" customHeight="1" spans="1:26" x14ac:dyDescent="0.25">
      <c r="A505" s="380"/>
      <c r="B505" s="380"/>
      <c r="C505" s="380"/>
      <c r="D505" s="380"/>
      <c r="E505" s="380"/>
      <c r="F505" s="380"/>
      <c r="G505" s="380"/>
      <c r="H505" s="380"/>
      <c r="I505" s="380"/>
      <c r="J505" s="380"/>
      <c r="K505" s="380"/>
      <c r="L505" s="380"/>
      <c r="M505" s="380"/>
      <c r="N505" s="380"/>
      <c r="O505" s="380"/>
      <c r="P505" s="380"/>
      <c r="Q505" s="380"/>
      <c r="R505" s="380"/>
      <c r="S505" s="380"/>
      <c r="T505" s="380"/>
      <c r="U505" s="380"/>
      <c r="V505" s="380"/>
      <c r="W505" s="380"/>
      <c r="X505" s="380"/>
      <c r="Y505" s="380"/>
      <c r="Z505" s="380"/>
    </row>
    <row r="506" ht="14.25" customHeight="1" spans="1:26" x14ac:dyDescent="0.25">
      <c r="A506" s="380"/>
      <c r="B506" s="380"/>
      <c r="C506" s="380"/>
      <c r="D506" s="380"/>
      <c r="E506" s="380"/>
      <c r="F506" s="380"/>
      <c r="G506" s="380"/>
      <c r="H506" s="380"/>
      <c r="I506" s="380"/>
      <c r="J506" s="380"/>
      <c r="K506" s="380"/>
      <c r="L506" s="380"/>
      <c r="M506" s="380"/>
      <c r="N506" s="380"/>
      <c r="O506" s="380"/>
      <c r="P506" s="380"/>
      <c r="Q506" s="380"/>
      <c r="R506" s="380"/>
      <c r="S506" s="380"/>
      <c r="T506" s="380"/>
      <c r="U506" s="380"/>
      <c r="V506" s="380"/>
      <c r="W506" s="380"/>
      <c r="X506" s="380"/>
      <c r="Y506" s="380"/>
      <c r="Z506" s="380"/>
    </row>
    <row r="507" ht="14.25" customHeight="1" spans="1:26" x14ac:dyDescent="0.25">
      <c r="A507" s="380"/>
      <c r="B507" s="380"/>
      <c r="C507" s="380"/>
      <c r="D507" s="380"/>
      <c r="E507" s="380"/>
      <c r="F507" s="380"/>
      <c r="G507" s="380"/>
      <c r="H507" s="380"/>
      <c r="I507" s="380"/>
      <c r="J507" s="380"/>
      <c r="K507" s="380"/>
      <c r="L507" s="380"/>
      <c r="M507" s="380"/>
      <c r="N507" s="380"/>
      <c r="O507" s="380"/>
      <c r="P507" s="380"/>
      <c r="Q507" s="380"/>
      <c r="R507" s="380"/>
      <c r="S507" s="380"/>
      <c r="T507" s="380"/>
      <c r="U507" s="380"/>
      <c r="V507" s="380"/>
      <c r="W507" s="380"/>
      <c r="X507" s="380"/>
      <c r="Y507" s="380"/>
      <c r="Z507" s="380"/>
    </row>
    <row r="508" ht="14.25" customHeight="1" spans="1:26" x14ac:dyDescent="0.25">
      <c r="A508" s="380"/>
      <c r="B508" s="380"/>
      <c r="C508" s="380"/>
      <c r="D508" s="380"/>
      <c r="E508" s="380"/>
      <c r="F508" s="380"/>
      <c r="G508" s="380"/>
      <c r="H508" s="380"/>
      <c r="I508" s="380"/>
      <c r="J508" s="380"/>
      <c r="K508" s="380"/>
      <c r="L508" s="380"/>
      <c r="M508" s="380"/>
      <c r="N508" s="380"/>
      <c r="O508" s="380"/>
      <c r="P508" s="380"/>
      <c r="Q508" s="380"/>
      <c r="R508" s="380"/>
      <c r="S508" s="380"/>
      <c r="T508" s="380"/>
      <c r="U508" s="380"/>
      <c r="V508" s="380"/>
      <c r="W508" s="380"/>
      <c r="X508" s="380"/>
      <c r="Y508" s="380"/>
      <c r="Z508" s="380"/>
    </row>
    <row r="509" ht="14.25" customHeight="1" spans="1:26" x14ac:dyDescent="0.25">
      <c r="A509" s="380"/>
      <c r="B509" s="380"/>
      <c r="C509" s="380"/>
      <c r="D509" s="380"/>
      <c r="E509" s="380"/>
      <c r="F509" s="380"/>
      <c r="G509" s="380"/>
      <c r="H509" s="380"/>
      <c r="I509" s="380"/>
      <c r="J509" s="380"/>
      <c r="K509" s="380"/>
      <c r="L509" s="380"/>
      <c r="M509" s="380"/>
      <c r="N509" s="380"/>
      <c r="O509" s="380"/>
      <c r="P509" s="380"/>
      <c r="Q509" s="380"/>
      <c r="R509" s="380"/>
      <c r="S509" s="380"/>
      <c r="T509" s="380"/>
      <c r="U509" s="380"/>
      <c r="V509" s="380"/>
      <c r="W509" s="380"/>
      <c r="X509" s="380"/>
      <c r="Y509" s="380"/>
      <c r="Z509" s="380"/>
    </row>
    <row r="510" ht="14.25" customHeight="1" spans="1:26" x14ac:dyDescent="0.25">
      <c r="A510" s="380"/>
      <c r="B510" s="380"/>
      <c r="C510" s="380"/>
      <c r="D510" s="380"/>
      <c r="E510" s="380"/>
      <c r="F510" s="380"/>
      <c r="G510" s="380"/>
      <c r="H510" s="380"/>
      <c r="I510" s="380"/>
      <c r="J510" s="380"/>
      <c r="K510" s="380"/>
      <c r="L510" s="380"/>
      <c r="M510" s="380"/>
      <c r="N510" s="380"/>
      <c r="O510" s="380"/>
      <c r="P510" s="380"/>
      <c r="Q510" s="380"/>
      <c r="R510" s="380"/>
      <c r="S510" s="380"/>
      <c r="T510" s="380"/>
      <c r="U510" s="380"/>
      <c r="V510" s="380"/>
      <c r="W510" s="380"/>
      <c r="X510" s="380"/>
      <c r="Y510" s="380"/>
      <c r="Z510" s="380"/>
    </row>
    <row r="511" ht="14.25" customHeight="1" spans="1:26" x14ac:dyDescent="0.25">
      <c r="A511" s="380"/>
      <c r="B511" s="380"/>
      <c r="C511" s="380"/>
      <c r="D511" s="380"/>
      <c r="E511" s="380"/>
      <c r="F511" s="380"/>
      <c r="G511" s="380"/>
      <c r="H511" s="380"/>
      <c r="I511" s="380"/>
      <c r="J511" s="380"/>
      <c r="K511" s="380"/>
      <c r="L511" s="380"/>
      <c r="M511" s="380"/>
      <c r="N511" s="380"/>
      <c r="O511" s="380"/>
      <c r="P511" s="380"/>
      <c r="Q511" s="380"/>
      <c r="R511" s="380"/>
      <c r="S511" s="380"/>
      <c r="T511" s="380"/>
      <c r="U511" s="380"/>
      <c r="V511" s="380"/>
      <c r="W511" s="380"/>
      <c r="X511" s="380"/>
      <c r="Y511" s="380"/>
      <c r="Z511" s="380"/>
    </row>
    <row r="512" ht="14.25" customHeight="1" spans="1:26" x14ac:dyDescent="0.25">
      <c r="A512" s="380"/>
      <c r="B512" s="380"/>
      <c r="C512" s="380"/>
      <c r="D512" s="380"/>
      <c r="E512" s="380"/>
      <c r="F512" s="380"/>
      <c r="G512" s="380"/>
      <c r="H512" s="380"/>
      <c r="I512" s="380"/>
      <c r="J512" s="380"/>
      <c r="K512" s="380"/>
      <c r="L512" s="380"/>
      <c r="M512" s="380"/>
      <c r="N512" s="380"/>
      <c r="O512" s="380"/>
      <c r="P512" s="380"/>
      <c r="Q512" s="380"/>
      <c r="R512" s="380"/>
      <c r="S512" s="380"/>
      <c r="T512" s="380"/>
      <c r="U512" s="380"/>
      <c r="V512" s="380"/>
      <c r="W512" s="380"/>
      <c r="X512" s="380"/>
      <c r="Y512" s="380"/>
      <c r="Z512" s="380"/>
    </row>
    <row r="513" ht="14.25" customHeight="1" spans="1:26" x14ac:dyDescent="0.25">
      <c r="A513" s="380"/>
      <c r="B513" s="380"/>
      <c r="C513" s="380"/>
      <c r="D513" s="380"/>
      <c r="E513" s="380"/>
      <c r="F513" s="380"/>
      <c r="G513" s="380"/>
      <c r="H513" s="380"/>
      <c r="I513" s="380"/>
      <c r="J513" s="380"/>
      <c r="K513" s="380"/>
      <c r="L513" s="380"/>
      <c r="M513" s="380"/>
      <c r="N513" s="380"/>
      <c r="O513" s="380"/>
      <c r="P513" s="380"/>
      <c r="Q513" s="380"/>
      <c r="R513" s="380"/>
      <c r="S513" s="380"/>
      <c r="T513" s="380"/>
      <c r="U513" s="380"/>
      <c r="V513" s="380"/>
      <c r="W513" s="380"/>
      <c r="X513" s="380"/>
      <c r="Y513" s="380"/>
      <c r="Z513" s="380"/>
    </row>
    <row r="514" ht="14.25" customHeight="1" spans="1:26" x14ac:dyDescent="0.25">
      <c r="A514" s="380"/>
      <c r="B514" s="380"/>
      <c r="C514" s="380"/>
      <c r="D514" s="380"/>
      <c r="E514" s="380"/>
      <c r="F514" s="380"/>
      <c r="G514" s="380"/>
      <c r="H514" s="380"/>
      <c r="I514" s="380"/>
      <c r="J514" s="380"/>
      <c r="K514" s="380"/>
      <c r="L514" s="380"/>
      <c r="M514" s="380"/>
      <c r="N514" s="380"/>
      <c r="O514" s="380"/>
      <c r="P514" s="380"/>
      <c r="Q514" s="380"/>
      <c r="R514" s="380"/>
      <c r="S514" s="380"/>
      <c r="T514" s="380"/>
      <c r="U514" s="380"/>
      <c r="V514" s="380"/>
      <c r="W514" s="380"/>
      <c r="X514" s="380"/>
      <c r="Y514" s="380"/>
      <c r="Z514" s="380"/>
    </row>
    <row r="515" ht="14.25" customHeight="1" spans="1:26" x14ac:dyDescent="0.25">
      <c r="A515" s="380"/>
      <c r="B515" s="380"/>
      <c r="C515" s="380"/>
      <c r="D515" s="380"/>
      <c r="E515" s="380"/>
      <c r="F515" s="380"/>
      <c r="G515" s="380"/>
      <c r="H515" s="380"/>
      <c r="I515" s="380"/>
      <c r="J515" s="380"/>
      <c r="K515" s="380"/>
      <c r="L515" s="380"/>
      <c r="M515" s="380"/>
      <c r="N515" s="380"/>
      <c r="O515" s="380"/>
      <c r="P515" s="380"/>
      <c r="Q515" s="380"/>
      <c r="R515" s="380"/>
      <c r="S515" s="380"/>
      <c r="T515" s="380"/>
      <c r="U515" s="380"/>
      <c r="V515" s="380"/>
      <c r="W515" s="380"/>
      <c r="X515" s="380"/>
      <c r="Y515" s="380"/>
      <c r="Z515" s="380"/>
    </row>
    <row r="516" ht="14.25" customHeight="1" spans="1:26" x14ac:dyDescent="0.25">
      <c r="A516" s="380"/>
      <c r="B516" s="380"/>
      <c r="C516" s="380"/>
      <c r="D516" s="380"/>
      <c r="E516" s="380"/>
      <c r="F516" s="380"/>
      <c r="G516" s="380"/>
      <c r="H516" s="380"/>
      <c r="I516" s="380"/>
      <c r="J516" s="380"/>
      <c r="K516" s="380"/>
      <c r="L516" s="380"/>
      <c r="M516" s="380"/>
      <c r="N516" s="380"/>
      <c r="O516" s="380"/>
      <c r="P516" s="380"/>
      <c r="Q516" s="380"/>
      <c r="R516" s="380"/>
      <c r="S516" s="380"/>
      <c r="T516" s="380"/>
      <c r="U516" s="380"/>
      <c r="V516" s="380"/>
      <c r="W516" s="380"/>
      <c r="X516" s="380"/>
      <c r="Y516" s="380"/>
      <c r="Z516" s="380"/>
    </row>
    <row r="517" ht="14.25" customHeight="1" spans="1:26" x14ac:dyDescent="0.25">
      <c r="A517" s="380"/>
      <c r="B517" s="380"/>
      <c r="C517" s="380"/>
      <c r="D517" s="380"/>
      <c r="E517" s="380"/>
      <c r="F517" s="380"/>
      <c r="G517" s="380"/>
      <c r="H517" s="380"/>
      <c r="I517" s="380"/>
      <c r="J517" s="380"/>
      <c r="K517" s="380"/>
      <c r="L517" s="380"/>
      <c r="M517" s="380"/>
      <c r="N517" s="380"/>
      <c r="O517" s="380"/>
      <c r="P517" s="380"/>
      <c r="Q517" s="380"/>
      <c r="R517" s="380"/>
      <c r="S517" s="380"/>
      <c r="T517" s="380"/>
      <c r="U517" s="380"/>
      <c r="V517" s="380"/>
      <c r="W517" s="380"/>
      <c r="X517" s="380"/>
      <c r="Y517" s="380"/>
      <c r="Z517" s="380"/>
    </row>
    <row r="518" ht="14.25" customHeight="1" spans="1:26" x14ac:dyDescent="0.25">
      <c r="A518" s="380"/>
      <c r="B518" s="380"/>
      <c r="C518" s="380"/>
      <c r="D518" s="380"/>
      <c r="E518" s="380"/>
      <c r="F518" s="380"/>
      <c r="G518" s="380"/>
      <c r="H518" s="380"/>
      <c r="I518" s="380"/>
      <c r="J518" s="380"/>
      <c r="K518" s="380"/>
      <c r="L518" s="380"/>
      <c r="M518" s="380"/>
      <c r="N518" s="380"/>
      <c r="O518" s="380"/>
      <c r="P518" s="380"/>
      <c r="Q518" s="380"/>
      <c r="R518" s="380"/>
      <c r="S518" s="380"/>
      <c r="T518" s="380"/>
      <c r="U518" s="380"/>
      <c r="V518" s="380"/>
      <c r="W518" s="380"/>
      <c r="X518" s="380"/>
      <c r="Y518" s="380"/>
      <c r="Z518" s="380"/>
    </row>
    <row r="519" ht="14.25" customHeight="1" spans="1:26" x14ac:dyDescent="0.25">
      <c r="A519" s="380"/>
      <c r="B519" s="380"/>
      <c r="C519" s="380"/>
      <c r="D519" s="380"/>
      <c r="E519" s="380"/>
      <c r="F519" s="380"/>
      <c r="G519" s="380"/>
      <c r="H519" s="380"/>
      <c r="I519" s="380"/>
      <c r="J519" s="380"/>
      <c r="K519" s="380"/>
      <c r="L519" s="380"/>
      <c r="M519" s="380"/>
      <c r="N519" s="380"/>
      <c r="O519" s="380"/>
      <c r="P519" s="380"/>
      <c r="Q519" s="380"/>
      <c r="R519" s="380"/>
      <c r="S519" s="380"/>
      <c r="T519" s="380"/>
      <c r="U519" s="380"/>
      <c r="V519" s="380"/>
      <c r="W519" s="380"/>
      <c r="X519" s="380"/>
      <c r="Y519" s="380"/>
      <c r="Z519" s="380"/>
    </row>
    <row r="520" ht="14.25" customHeight="1" spans="1:26" x14ac:dyDescent="0.25">
      <c r="A520" s="380"/>
      <c r="B520" s="380"/>
      <c r="C520" s="380"/>
      <c r="D520" s="380"/>
      <c r="E520" s="380"/>
      <c r="F520" s="380"/>
      <c r="G520" s="380"/>
      <c r="H520" s="380"/>
      <c r="I520" s="380"/>
      <c r="J520" s="380"/>
      <c r="K520" s="380"/>
      <c r="L520" s="380"/>
      <c r="M520" s="380"/>
      <c r="N520" s="380"/>
      <c r="O520" s="380"/>
      <c r="P520" s="380"/>
      <c r="Q520" s="380"/>
      <c r="R520" s="380"/>
      <c r="S520" s="380"/>
      <c r="T520" s="380"/>
      <c r="U520" s="380"/>
      <c r="V520" s="380"/>
      <c r="W520" s="380"/>
      <c r="X520" s="380"/>
      <c r="Y520" s="380"/>
      <c r="Z520" s="380"/>
    </row>
    <row r="521" ht="14.25" customHeight="1" spans="1:26" x14ac:dyDescent="0.25">
      <c r="A521" s="380"/>
      <c r="B521" s="380"/>
      <c r="C521" s="380"/>
      <c r="D521" s="380"/>
      <c r="E521" s="380"/>
      <c r="F521" s="380"/>
      <c r="G521" s="380"/>
      <c r="H521" s="380"/>
      <c r="I521" s="380"/>
      <c r="J521" s="380"/>
      <c r="K521" s="380"/>
      <c r="L521" s="380"/>
      <c r="M521" s="380"/>
      <c r="N521" s="380"/>
      <c r="O521" s="380"/>
      <c r="P521" s="380"/>
      <c r="Q521" s="380"/>
      <c r="R521" s="380"/>
      <c r="S521" s="380"/>
      <c r="T521" s="380"/>
      <c r="U521" s="380"/>
      <c r="V521" s="380"/>
      <c r="W521" s="380"/>
      <c r="X521" s="380"/>
      <c r="Y521" s="380"/>
      <c r="Z521" s="380"/>
    </row>
    <row r="522" ht="14.25" customHeight="1" spans="1:26" x14ac:dyDescent="0.25">
      <c r="A522" s="380"/>
      <c r="B522" s="380"/>
      <c r="C522" s="380"/>
      <c r="D522" s="380"/>
      <c r="E522" s="380"/>
      <c r="F522" s="380"/>
      <c r="G522" s="380"/>
      <c r="H522" s="380"/>
      <c r="I522" s="380"/>
      <c r="J522" s="380"/>
      <c r="K522" s="380"/>
      <c r="L522" s="380"/>
      <c r="M522" s="380"/>
      <c r="N522" s="380"/>
      <c r="O522" s="380"/>
      <c r="P522" s="380"/>
      <c r="Q522" s="380"/>
      <c r="R522" s="380"/>
      <c r="S522" s="380"/>
      <c r="T522" s="380"/>
      <c r="U522" s="380"/>
      <c r="V522" s="380"/>
      <c r="W522" s="380"/>
      <c r="X522" s="380"/>
      <c r="Y522" s="380"/>
      <c r="Z522" s="380"/>
    </row>
    <row r="523" ht="14.25" customHeight="1" spans="1:26" x14ac:dyDescent="0.25">
      <c r="A523" s="380"/>
      <c r="B523" s="380"/>
      <c r="C523" s="380"/>
      <c r="D523" s="380"/>
      <c r="E523" s="380"/>
      <c r="F523" s="380"/>
      <c r="G523" s="380"/>
      <c r="H523" s="380"/>
      <c r="I523" s="380"/>
      <c r="J523" s="380"/>
      <c r="K523" s="380"/>
      <c r="L523" s="380"/>
      <c r="M523" s="380"/>
      <c r="N523" s="380"/>
      <c r="O523" s="380"/>
      <c r="P523" s="380"/>
      <c r="Q523" s="380"/>
      <c r="R523" s="380"/>
      <c r="S523" s="380"/>
      <c r="T523" s="380"/>
      <c r="U523" s="380"/>
      <c r="V523" s="380"/>
      <c r="W523" s="380"/>
      <c r="X523" s="380"/>
      <c r="Y523" s="380"/>
      <c r="Z523" s="380"/>
    </row>
    <row r="524" ht="14.25" customHeight="1" spans="1:26" x14ac:dyDescent="0.25">
      <c r="A524" s="380"/>
      <c r="B524" s="380"/>
      <c r="C524" s="380"/>
      <c r="D524" s="380"/>
      <c r="E524" s="380"/>
      <c r="F524" s="380"/>
      <c r="G524" s="380"/>
      <c r="H524" s="380"/>
      <c r="I524" s="380"/>
      <c r="J524" s="380"/>
      <c r="K524" s="380"/>
      <c r="L524" s="380"/>
      <c r="M524" s="380"/>
      <c r="N524" s="380"/>
      <c r="O524" s="380"/>
      <c r="P524" s="380"/>
      <c r="Q524" s="380"/>
      <c r="R524" s="380"/>
      <c r="S524" s="380"/>
      <c r="T524" s="380"/>
      <c r="U524" s="380"/>
      <c r="V524" s="380"/>
      <c r="W524" s="380"/>
      <c r="X524" s="380"/>
      <c r="Y524" s="380"/>
      <c r="Z524" s="380"/>
    </row>
    <row r="525" ht="14.25" customHeight="1" spans="1:26" x14ac:dyDescent="0.25">
      <c r="A525" s="380"/>
      <c r="B525" s="380"/>
      <c r="C525" s="380"/>
      <c r="D525" s="380"/>
      <c r="E525" s="380"/>
      <c r="F525" s="380"/>
      <c r="G525" s="380"/>
      <c r="H525" s="380"/>
      <c r="I525" s="380"/>
      <c r="J525" s="380"/>
      <c r="K525" s="380"/>
      <c r="L525" s="380"/>
      <c r="M525" s="380"/>
      <c r="N525" s="380"/>
      <c r="O525" s="380"/>
      <c r="P525" s="380"/>
      <c r="Q525" s="380"/>
      <c r="R525" s="380"/>
      <c r="S525" s="380"/>
      <c r="T525" s="380"/>
      <c r="U525" s="380"/>
      <c r="V525" s="380"/>
      <c r="W525" s="380"/>
      <c r="X525" s="380"/>
      <c r="Y525" s="380"/>
      <c r="Z525" s="380"/>
    </row>
    <row r="526" ht="14.25" customHeight="1" spans="1:26" x14ac:dyDescent="0.25">
      <c r="A526" s="380"/>
      <c r="B526" s="380"/>
      <c r="C526" s="380"/>
      <c r="D526" s="380"/>
      <c r="E526" s="380"/>
      <c r="F526" s="380"/>
      <c r="G526" s="380"/>
      <c r="H526" s="380"/>
      <c r="I526" s="380"/>
      <c r="J526" s="380"/>
      <c r="K526" s="380"/>
      <c r="L526" s="380"/>
      <c r="M526" s="380"/>
      <c r="N526" s="380"/>
      <c r="O526" s="380"/>
      <c r="P526" s="380"/>
      <c r="Q526" s="380"/>
      <c r="R526" s="380"/>
      <c r="S526" s="380"/>
      <c r="T526" s="380"/>
      <c r="U526" s="380"/>
      <c r="V526" s="380"/>
      <c r="W526" s="380"/>
      <c r="X526" s="380"/>
      <c r="Y526" s="380"/>
      <c r="Z526" s="380"/>
    </row>
    <row r="527" ht="14.25" customHeight="1" spans="1:26" x14ac:dyDescent="0.25">
      <c r="A527" s="380"/>
      <c r="B527" s="380"/>
      <c r="C527" s="380"/>
      <c r="D527" s="380"/>
      <c r="E527" s="380"/>
      <c r="F527" s="380"/>
      <c r="G527" s="380"/>
      <c r="H527" s="380"/>
      <c r="I527" s="380"/>
      <c r="J527" s="380"/>
      <c r="K527" s="380"/>
      <c r="L527" s="380"/>
      <c r="M527" s="380"/>
      <c r="N527" s="380"/>
      <c r="O527" s="380"/>
      <c r="P527" s="380"/>
      <c r="Q527" s="380"/>
      <c r="R527" s="380"/>
      <c r="S527" s="380"/>
      <c r="T527" s="380"/>
      <c r="U527" s="380"/>
      <c r="V527" s="380"/>
      <c r="W527" s="380"/>
      <c r="X527" s="380"/>
      <c r="Y527" s="380"/>
      <c r="Z527" s="380"/>
    </row>
    <row r="528" ht="14.25" customHeight="1" spans="1:26" x14ac:dyDescent="0.25">
      <c r="A528" s="380"/>
      <c r="B528" s="380"/>
      <c r="C528" s="380"/>
      <c r="D528" s="380"/>
      <c r="E528" s="380"/>
      <c r="F528" s="380"/>
      <c r="G528" s="380"/>
      <c r="H528" s="380"/>
      <c r="I528" s="380"/>
      <c r="J528" s="380"/>
      <c r="K528" s="380"/>
      <c r="L528" s="380"/>
      <c r="M528" s="380"/>
      <c r="N528" s="380"/>
      <c r="O528" s="380"/>
      <c r="P528" s="380"/>
      <c r="Q528" s="380"/>
      <c r="R528" s="380"/>
      <c r="S528" s="380"/>
      <c r="T528" s="380"/>
      <c r="U528" s="380"/>
      <c r="V528" s="380"/>
      <c r="W528" s="380"/>
      <c r="X528" s="380"/>
      <c r="Y528" s="380"/>
      <c r="Z528" s="380"/>
    </row>
    <row r="529" ht="14.25" customHeight="1" spans="1:26" x14ac:dyDescent="0.25">
      <c r="A529" s="380"/>
      <c r="B529" s="380"/>
      <c r="C529" s="380"/>
      <c r="D529" s="380"/>
      <c r="E529" s="380"/>
      <c r="F529" s="380"/>
      <c r="G529" s="380"/>
      <c r="H529" s="380"/>
      <c r="I529" s="380"/>
      <c r="J529" s="380"/>
      <c r="K529" s="380"/>
      <c r="L529" s="380"/>
      <c r="M529" s="380"/>
      <c r="N529" s="380"/>
      <c r="O529" s="380"/>
      <c r="P529" s="380"/>
      <c r="Q529" s="380"/>
      <c r="R529" s="380"/>
      <c r="S529" s="380"/>
      <c r="T529" s="380"/>
      <c r="U529" s="380"/>
      <c r="V529" s="380"/>
      <c r="W529" s="380"/>
      <c r="X529" s="380"/>
      <c r="Y529" s="380"/>
      <c r="Z529" s="380"/>
    </row>
    <row r="530" ht="14.25" customHeight="1" spans="1:26" x14ac:dyDescent="0.25">
      <c r="A530" s="380"/>
      <c r="B530" s="380"/>
      <c r="C530" s="380"/>
      <c r="D530" s="380"/>
      <c r="E530" s="380"/>
      <c r="F530" s="380"/>
      <c r="G530" s="380"/>
      <c r="H530" s="380"/>
      <c r="I530" s="380"/>
      <c r="J530" s="380"/>
      <c r="K530" s="380"/>
      <c r="L530" s="380"/>
      <c r="M530" s="380"/>
      <c r="N530" s="380"/>
      <c r="O530" s="380"/>
      <c r="P530" s="380"/>
      <c r="Q530" s="380"/>
      <c r="R530" s="380"/>
      <c r="S530" s="380"/>
      <c r="T530" s="380"/>
      <c r="U530" s="380"/>
      <c r="V530" s="380"/>
      <c r="W530" s="380"/>
      <c r="X530" s="380"/>
      <c r="Y530" s="380"/>
      <c r="Z530" s="380"/>
    </row>
    <row r="531" ht="14.25" customHeight="1" spans="1:26" x14ac:dyDescent="0.25">
      <c r="A531" s="380"/>
      <c r="B531" s="380"/>
      <c r="C531" s="380"/>
      <c r="D531" s="380"/>
      <c r="E531" s="380"/>
      <c r="F531" s="380"/>
      <c r="G531" s="380"/>
      <c r="H531" s="380"/>
      <c r="I531" s="380"/>
      <c r="J531" s="380"/>
      <c r="K531" s="380"/>
      <c r="L531" s="380"/>
      <c r="M531" s="380"/>
      <c r="N531" s="380"/>
      <c r="O531" s="380"/>
      <c r="P531" s="380"/>
      <c r="Q531" s="380"/>
      <c r="R531" s="380"/>
      <c r="S531" s="380"/>
      <c r="T531" s="380"/>
      <c r="U531" s="380"/>
      <c r="V531" s="380"/>
      <c r="W531" s="380"/>
      <c r="X531" s="380"/>
      <c r="Y531" s="380"/>
      <c r="Z531" s="380"/>
    </row>
    <row r="532" ht="14.25" customHeight="1" spans="1:26" x14ac:dyDescent="0.25">
      <c r="A532" s="380"/>
      <c r="B532" s="380"/>
      <c r="C532" s="380"/>
      <c r="D532" s="380"/>
      <c r="E532" s="380"/>
      <c r="F532" s="380"/>
      <c r="G532" s="380"/>
      <c r="H532" s="380"/>
      <c r="I532" s="380"/>
      <c r="J532" s="380"/>
      <c r="K532" s="380"/>
      <c r="L532" s="380"/>
      <c r="M532" s="380"/>
      <c r="N532" s="380"/>
      <c r="O532" s="380"/>
      <c r="P532" s="380"/>
      <c r="Q532" s="380"/>
      <c r="R532" s="380"/>
      <c r="S532" s="380"/>
      <c r="T532" s="380"/>
      <c r="U532" s="380"/>
      <c r="V532" s="380"/>
      <c r="W532" s="380"/>
      <c r="X532" s="380"/>
      <c r="Y532" s="380"/>
      <c r="Z532" s="380"/>
    </row>
    <row r="533" ht="14.25" customHeight="1" spans="1:26" x14ac:dyDescent="0.25">
      <c r="A533" s="380"/>
      <c r="B533" s="380"/>
      <c r="C533" s="380"/>
      <c r="D533" s="380"/>
      <c r="E533" s="380"/>
      <c r="F533" s="380"/>
      <c r="G533" s="380"/>
      <c r="H533" s="380"/>
      <c r="I533" s="380"/>
      <c r="J533" s="380"/>
      <c r="K533" s="380"/>
      <c r="L533" s="380"/>
      <c r="M533" s="380"/>
      <c r="N533" s="380"/>
      <c r="O533" s="380"/>
      <c r="P533" s="380"/>
      <c r="Q533" s="380"/>
      <c r="R533" s="380"/>
      <c r="S533" s="380"/>
      <c r="T533" s="380"/>
      <c r="U533" s="380"/>
      <c r="V533" s="380"/>
      <c r="W533" s="380"/>
      <c r="X533" s="380"/>
      <c r="Y533" s="380"/>
      <c r="Z533" s="380"/>
    </row>
    <row r="534" ht="14.25" customHeight="1" spans="1:26" x14ac:dyDescent="0.25">
      <c r="A534" s="380"/>
      <c r="B534" s="380"/>
      <c r="C534" s="380"/>
      <c r="D534" s="380"/>
      <c r="E534" s="380"/>
      <c r="F534" s="380"/>
      <c r="G534" s="380"/>
      <c r="H534" s="380"/>
      <c r="I534" s="380"/>
      <c r="J534" s="380"/>
      <c r="K534" s="380"/>
      <c r="L534" s="380"/>
      <c r="M534" s="380"/>
      <c r="N534" s="380"/>
      <c r="O534" s="380"/>
      <c r="P534" s="380"/>
      <c r="Q534" s="380"/>
      <c r="R534" s="380"/>
      <c r="S534" s="380"/>
      <c r="T534" s="380"/>
      <c r="U534" s="380"/>
      <c r="V534" s="380"/>
      <c r="W534" s="380"/>
      <c r="X534" s="380"/>
      <c r="Y534" s="380"/>
      <c r="Z534" s="380"/>
    </row>
    <row r="535" ht="14.25" customHeight="1" spans="1:26" x14ac:dyDescent="0.25">
      <c r="A535" s="380"/>
      <c r="B535" s="380"/>
      <c r="C535" s="380"/>
      <c r="D535" s="380"/>
      <c r="E535" s="380"/>
      <c r="F535" s="380"/>
      <c r="G535" s="380"/>
      <c r="H535" s="380"/>
      <c r="I535" s="380"/>
      <c r="J535" s="380"/>
      <c r="K535" s="380"/>
      <c r="L535" s="380"/>
      <c r="M535" s="380"/>
      <c r="N535" s="380"/>
      <c r="O535" s="380"/>
      <c r="P535" s="380"/>
      <c r="Q535" s="380"/>
      <c r="R535" s="380"/>
      <c r="S535" s="380"/>
      <c r="T535" s="380"/>
      <c r="U535" s="380"/>
      <c r="V535" s="380"/>
      <c r="W535" s="380"/>
      <c r="X535" s="380"/>
      <c r="Y535" s="380"/>
      <c r="Z535" s="380"/>
    </row>
    <row r="536" ht="14.25" customHeight="1" spans="1:26" x14ac:dyDescent="0.25">
      <c r="A536" s="380"/>
      <c r="B536" s="380"/>
      <c r="C536" s="380"/>
      <c r="D536" s="380"/>
      <c r="E536" s="380"/>
      <c r="F536" s="380"/>
      <c r="G536" s="380"/>
      <c r="H536" s="380"/>
      <c r="I536" s="380"/>
      <c r="J536" s="380"/>
      <c r="K536" s="380"/>
      <c r="L536" s="380"/>
      <c r="M536" s="380"/>
      <c r="N536" s="380"/>
      <c r="O536" s="380"/>
      <c r="P536" s="380"/>
      <c r="Q536" s="380"/>
      <c r="R536" s="380"/>
      <c r="S536" s="380"/>
      <c r="T536" s="380"/>
      <c r="U536" s="380"/>
      <c r="V536" s="380"/>
      <c r="W536" s="380"/>
      <c r="X536" s="380"/>
      <c r="Y536" s="380"/>
      <c r="Z536" s="380"/>
    </row>
    <row r="537" ht="14.25" customHeight="1" spans="1:26" x14ac:dyDescent="0.25">
      <c r="A537" s="380"/>
      <c r="B537" s="380"/>
      <c r="C537" s="380"/>
      <c r="D537" s="380"/>
      <c r="E537" s="380"/>
      <c r="F537" s="380"/>
      <c r="G537" s="380"/>
      <c r="H537" s="380"/>
      <c r="I537" s="380"/>
      <c r="J537" s="380"/>
      <c r="K537" s="380"/>
      <c r="L537" s="380"/>
      <c r="M537" s="380"/>
      <c r="N537" s="380"/>
      <c r="O537" s="380"/>
      <c r="P537" s="380"/>
      <c r="Q537" s="380"/>
      <c r="R537" s="380"/>
      <c r="S537" s="380"/>
      <c r="T537" s="380"/>
      <c r="U537" s="380"/>
      <c r="V537" s="380"/>
      <c r="W537" s="380"/>
      <c r="X537" s="380"/>
      <c r="Y537" s="380"/>
      <c r="Z537" s="380"/>
    </row>
    <row r="538" ht="14.25" customHeight="1" spans="1:26" x14ac:dyDescent="0.25">
      <c r="A538" s="380"/>
      <c r="B538" s="380"/>
      <c r="C538" s="380"/>
      <c r="D538" s="380"/>
      <c r="E538" s="380"/>
      <c r="F538" s="380"/>
      <c r="G538" s="380"/>
      <c r="H538" s="380"/>
      <c r="I538" s="380"/>
      <c r="J538" s="380"/>
      <c r="K538" s="380"/>
      <c r="L538" s="380"/>
      <c r="M538" s="380"/>
      <c r="N538" s="380"/>
      <c r="O538" s="380"/>
      <c r="P538" s="380"/>
      <c r="Q538" s="380"/>
      <c r="R538" s="380"/>
      <c r="S538" s="380"/>
      <c r="T538" s="380"/>
      <c r="U538" s="380"/>
      <c r="V538" s="380"/>
      <c r="W538" s="380"/>
      <c r="X538" s="380"/>
      <c r="Y538" s="380"/>
      <c r="Z538" s="380"/>
    </row>
    <row r="539" ht="14.25" customHeight="1" spans="1:26" x14ac:dyDescent="0.25">
      <c r="A539" s="380"/>
      <c r="B539" s="380"/>
      <c r="C539" s="380"/>
      <c r="D539" s="380"/>
      <c r="E539" s="380"/>
      <c r="F539" s="380"/>
      <c r="G539" s="380"/>
      <c r="H539" s="380"/>
      <c r="I539" s="380"/>
      <c r="J539" s="380"/>
      <c r="K539" s="380"/>
      <c r="L539" s="380"/>
      <c r="M539" s="380"/>
      <c r="N539" s="380"/>
      <c r="O539" s="380"/>
      <c r="P539" s="380"/>
      <c r="Q539" s="380"/>
      <c r="R539" s="380"/>
      <c r="S539" s="380"/>
      <c r="T539" s="380"/>
      <c r="U539" s="380"/>
      <c r="V539" s="380"/>
      <c r="W539" s="380"/>
      <c r="X539" s="380"/>
      <c r="Y539" s="380"/>
      <c r="Z539" s="380"/>
    </row>
    <row r="540" ht="14.25" customHeight="1" spans="1:26" x14ac:dyDescent="0.25">
      <c r="A540" s="380"/>
      <c r="B540" s="380"/>
      <c r="C540" s="380"/>
      <c r="D540" s="380"/>
      <c r="E540" s="380"/>
      <c r="F540" s="380"/>
      <c r="G540" s="380"/>
      <c r="H540" s="380"/>
      <c r="I540" s="380"/>
      <c r="J540" s="380"/>
      <c r="K540" s="380"/>
      <c r="L540" s="380"/>
      <c r="M540" s="380"/>
      <c r="N540" s="380"/>
      <c r="O540" s="380"/>
      <c r="P540" s="380"/>
      <c r="Q540" s="380"/>
      <c r="R540" s="380"/>
      <c r="S540" s="380"/>
      <c r="T540" s="380"/>
      <c r="U540" s="380"/>
      <c r="V540" s="380"/>
      <c r="W540" s="380"/>
      <c r="X540" s="380"/>
      <c r="Y540" s="380"/>
      <c r="Z540" s="380"/>
    </row>
    <row r="541" ht="14.25" customHeight="1" spans="1:26" x14ac:dyDescent="0.25">
      <c r="A541" s="380"/>
      <c r="B541" s="380"/>
      <c r="C541" s="380"/>
      <c r="D541" s="380"/>
      <c r="E541" s="380"/>
      <c r="F541" s="380"/>
      <c r="G541" s="380"/>
      <c r="H541" s="380"/>
      <c r="I541" s="380"/>
      <c r="J541" s="380"/>
      <c r="K541" s="380"/>
      <c r="L541" s="380"/>
      <c r="M541" s="380"/>
      <c r="N541" s="380"/>
      <c r="O541" s="380"/>
      <c r="P541" s="380"/>
      <c r="Q541" s="380"/>
      <c r="R541" s="380"/>
      <c r="S541" s="380"/>
      <c r="T541" s="380"/>
      <c r="U541" s="380"/>
      <c r="V541" s="380"/>
      <c r="W541" s="380"/>
      <c r="X541" s="380"/>
      <c r="Y541" s="380"/>
      <c r="Z541" s="380"/>
    </row>
    <row r="542" ht="14.25" customHeight="1" spans="1:26" x14ac:dyDescent="0.25">
      <c r="A542" s="380"/>
      <c r="B542" s="380"/>
      <c r="C542" s="380"/>
      <c r="D542" s="380"/>
      <c r="E542" s="380"/>
      <c r="F542" s="380"/>
      <c r="G542" s="380"/>
      <c r="H542" s="380"/>
      <c r="I542" s="380"/>
      <c r="J542" s="380"/>
      <c r="K542" s="380"/>
      <c r="L542" s="380"/>
      <c r="M542" s="380"/>
      <c r="N542" s="380"/>
      <c r="O542" s="380"/>
      <c r="P542" s="380"/>
      <c r="Q542" s="380"/>
      <c r="R542" s="380"/>
      <c r="S542" s="380"/>
      <c r="T542" s="380"/>
      <c r="U542" s="380"/>
      <c r="V542" s="380"/>
      <c r="W542" s="380"/>
      <c r="X542" s="380"/>
      <c r="Y542" s="380"/>
      <c r="Z542" s="380"/>
    </row>
    <row r="543" ht="14.25" customHeight="1" spans="1:26" x14ac:dyDescent="0.25">
      <c r="A543" s="380"/>
      <c r="B543" s="380"/>
      <c r="C543" s="380"/>
      <c r="D543" s="380"/>
      <c r="E543" s="380"/>
      <c r="F543" s="380"/>
      <c r="G543" s="380"/>
      <c r="H543" s="380"/>
      <c r="I543" s="380"/>
      <c r="J543" s="380"/>
      <c r="K543" s="380"/>
      <c r="L543" s="380"/>
      <c r="M543" s="380"/>
      <c r="N543" s="380"/>
      <c r="O543" s="380"/>
      <c r="P543" s="380"/>
      <c r="Q543" s="380"/>
      <c r="R543" s="380"/>
      <c r="S543" s="380"/>
      <c r="T543" s="380"/>
      <c r="U543" s="380"/>
      <c r="V543" s="380"/>
      <c r="W543" s="380"/>
      <c r="X543" s="380"/>
      <c r="Y543" s="380"/>
      <c r="Z543" s="380"/>
    </row>
    <row r="544" ht="14.25" customHeight="1" spans="1:26" x14ac:dyDescent="0.25">
      <c r="A544" s="380"/>
      <c r="B544" s="380"/>
      <c r="C544" s="380"/>
      <c r="D544" s="380"/>
      <c r="E544" s="380"/>
      <c r="F544" s="380"/>
      <c r="G544" s="380"/>
      <c r="H544" s="380"/>
      <c r="I544" s="380"/>
      <c r="J544" s="380"/>
      <c r="K544" s="380"/>
      <c r="L544" s="380"/>
      <c r="M544" s="380"/>
      <c r="N544" s="380"/>
      <c r="O544" s="380"/>
      <c r="P544" s="380"/>
      <c r="Q544" s="380"/>
      <c r="R544" s="380"/>
      <c r="S544" s="380"/>
      <c r="T544" s="380"/>
      <c r="U544" s="380"/>
      <c r="V544" s="380"/>
      <c r="W544" s="380"/>
      <c r="X544" s="380"/>
      <c r="Y544" s="380"/>
      <c r="Z544" s="380"/>
    </row>
    <row r="545" ht="14.25" customHeight="1" spans="1:26" x14ac:dyDescent="0.25">
      <c r="A545" s="380"/>
      <c r="B545" s="380"/>
      <c r="C545" s="380"/>
      <c r="D545" s="380"/>
      <c r="E545" s="380"/>
      <c r="F545" s="380"/>
      <c r="G545" s="380"/>
      <c r="H545" s="380"/>
      <c r="I545" s="380"/>
      <c r="J545" s="380"/>
      <c r="K545" s="380"/>
      <c r="L545" s="380"/>
      <c r="M545" s="380"/>
      <c r="N545" s="380"/>
      <c r="O545" s="380"/>
      <c r="P545" s="380"/>
      <c r="Q545" s="380"/>
      <c r="R545" s="380"/>
      <c r="S545" s="380"/>
      <c r="T545" s="380"/>
      <c r="U545" s="380"/>
      <c r="V545" s="380"/>
      <c r="W545" s="380"/>
      <c r="X545" s="380"/>
      <c r="Y545" s="380"/>
      <c r="Z545" s="380"/>
    </row>
    <row r="546" ht="14.25" customHeight="1" spans="1:26" x14ac:dyDescent="0.25">
      <c r="A546" s="380"/>
      <c r="B546" s="380"/>
      <c r="C546" s="380"/>
      <c r="D546" s="380"/>
      <c r="E546" s="380"/>
      <c r="F546" s="380"/>
      <c r="G546" s="380"/>
      <c r="H546" s="380"/>
      <c r="I546" s="380"/>
      <c r="J546" s="380"/>
      <c r="K546" s="380"/>
      <c r="L546" s="380"/>
      <c r="M546" s="380"/>
      <c r="N546" s="380"/>
      <c r="O546" s="380"/>
      <c r="P546" s="380"/>
      <c r="Q546" s="380"/>
      <c r="R546" s="380"/>
      <c r="S546" s="380"/>
      <c r="T546" s="380"/>
      <c r="U546" s="380"/>
      <c r="V546" s="380"/>
      <c r="W546" s="380"/>
      <c r="X546" s="380"/>
      <c r="Y546" s="380"/>
      <c r="Z546" s="380"/>
    </row>
    <row r="547" ht="14.25" customHeight="1" spans="1:26" x14ac:dyDescent="0.25">
      <c r="A547" s="380"/>
      <c r="B547" s="380"/>
      <c r="C547" s="380"/>
      <c r="D547" s="380"/>
      <c r="E547" s="380"/>
      <c r="F547" s="380"/>
      <c r="G547" s="380"/>
      <c r="H547" s="380"/>
      <c r="I547" s="380"/>
      <c r="J547" s="380"/>
      <c r="K547" s="380"/>
      <c r="L547" s="380"/>
      <c r="M547" s="380"/>
      <c r="N547" s="380"/>
      <c r="O547" s="380"/>
      <c r="P547" s="380"/>
      <c r="Q547" s="380"/>
      <c r="R547" s="380"/>
      <c r="S547" s="380"/>
      <c r="T547" s="380"/>
      <c r="U547" s="380"/>
      <c r="V547" s="380"/>
      <c r="W547" s="380"/>
      <c r="X547" s="380"/>
      <c r="Y547" s="380"/>
      <c r="Z547" s="380"/>
    </row>
    <row r="548" ht="14.25" customHeight="1" spans="1:26" x14ac:dyDescent="0.25">
      <c r="A548" s="380"/>
      <c r="B548" s="380"/>
      <c r="C548" s="380"/>
      <c r="D548" s="380"/>
      <c r="E548" s="380"/>
      <c r="F548" s="380"/>
      <c r="G548" s="380"/>
      <c r="H548" s="380"/>
      <c r="I548" s="380"/>
      <c r="J548" s="380"/>
      <c r="K548" s="380"/>
      <c r="L548" s="380"/>
      <c r="M548" s="380"/>
      <c r="N548" s="380"/>
      <c r="O548" s="380"/>
      <c r="P548" s="380"/>
      <c r="Q548" s="380"/>
      <c r="R548" s="380"/>
      <c r="S548" s="380"/>
      <c r="T548" s="380"/>
      <c r="U548" s="380"/>
      <c r="V548" s="380"/>
      <c r="W548" s="380"/>
      <c r="X548" s="380"/>
      <c r="Y548" s="380"/>
      <c r="Z548" s="380"/>
    </row>
    <row r="549" ht="14.25" customHeight="1" spans="1:26" x14ac:dyDescent="0.25">
      <c r="A549" s="380"/>
      <c r="B549" s="380"/>
      <c r="C549" s="380"/>
      <c r="D549" s="380"/>
      <c r="E549" s="380"/>
      <c r="F549" s="380"/>
      <c r="G549" s="380"/>
      <c r="H549" s="380"/>
      <c r="I549" s="380"/>
      <c r="J549" s="380"/>
      <c r="K549" s="380"/>
      <c r="L549" s="380"/>
      <c r="M549" s="380"/>
      <c r="N549" s="380"/>
      <c r="O549" s="380"/>
      <c r="P549" s="380"/>
      <c r="Q549" s="380"/>
      <c r="R549" s="380"/>
      <c r="S549" s="380"/>
      <c r="T549" s="380"/>
      <c r="U549" s="380"/>
      <c r="V549" s="380"/>
      <c r="W549" s="380"/>
      <c r="X549" s="380"/>
      <c r="Y549" s="380"/>
      <c r="Z549" s="380"/>
    </row>
    <row r="550" ht="14.25" customHeight="1" spans="1:26" x14ac:dyDescent="0.25">
      <c r="A550" s="380"/>
      <c r="B550" s="380"/>
      <c r="C550" s="380"/>
      <c r="D550" s="380"/>
      <c r="E550" s="380"/>
      <c r="F550" s="380"/>
      <c r="G550" s="380"/>
      <c r="H550" s="380"/>
      <c r="I550" s="380"/>
      <c r="J550" s="380"/>
      <c r="K550" s="380"/>
      <c r="L550" s="380"/>
      <c r="M550" s="380"/>
      <c r="N550" s="380"/>
      <c r="O550" s="380"/>
      <c r="P550" s="380"/>
      <c r="Q550" s="380"/>
      <c r="R550" s="380"/>
      <c r="S550" s="380"/>
      <c r="T550" s="380"/>
      <c r="U550" s="380"/>
      <c r="V550" s="380"/>
      <c r="W550" s="380"/>
      <c r="X550" s="380"/>
      <c r="Y550" s="380"/>
      <c r="Z550" s="380"/>
    </row>
    <row r="551" ht="14.25" customHeight="1" spans="1:26" x14ac:dyDescent="0.25">
      <c r="A551" s="380"/>
      <c r="B551" s="380"/>
      <c r="C551" s="380"/>
      <c r="D551" s="380"/>
      <c r="E551" s="380"/>
      <c r="F551" s="380"/>
      <c r="G551" s="380"/>
      <c r="H551" s="380"/>
      <c r="I551" s="380"/>
      <c r="J551" s="380"/>
      <c r="K551" s="380"/>
      <c r="L551" s="380"/>
      <c r="M551" s="380"/>
      <c r="N551" s="380"/>
      <c r="O551" s="380"/>
      <c r="P551" s="380"/>
      <c r="Q551" s="380"/>
      <c r="R551" s="380"/>
      <c r="S551" s="380"/>
      <c r="T551" s="380"/>
      <c r="U551" s="380"/>
      <c r="V551" s="380"/>
      <c r="W551" s="380"/>
      <c r="X551" s="380"/>
      <c r="Y551" s="380"/>
      <c r="Z551" s="380"/>
    </row>
    <row r="552" ht="14.25" customHeight="1" spans="1:26" x14ac:dyDescent="0.25">
      <c r="A552" s="380"/>
      <c r="B552" s="380"/>
      <c r="C552" s="380"/>
      <c r="D552" s="380"/>
      <c r="E552" s="380"/>
      <c r="F552" s="380"/>
      <c r="G552" s="380"/>
      <c r="H552" s="380"/>
      <c r="I552" s="380"/>
      <c r="J552" s="380"/>
      <c r="K552" s="380"/>
      <c r="L552" s="380"/>
      <c r="M552" s="380"/>
      <c r="N552" s="380"/>
      <c r="O552" s="380"/>
      <c r="P552" s="380"/>
      <c r="Q552" s="380"/>
      <c r="R552" s="380"/>
      <c r="S552" s="380"/>
      <c r="T552" s="380"/>
      <c r="U552" s="380"/>
      <c r="V552" s="380"/>
      <c r="W552" s="380"/>
      <c r="X552" s="380"/>
      <c r="Y552" s="380"/>
      <c r="Z552" s="380"/>
    </row>
    <row r="553" ht="14.25" customHeight="1" spans="1:26" x14ac:dyDescent="0.25">
      <c r="A553" s="380"/>
      <c r="B553" s="380"/>
      <c r="C553" s="380"/>
      <c r="D553" s="380"/>
      <c r="E553" s="380"/>
      <c r="F553" s="380"/>
      <c r="G553" s="380"/>
      <c r="H553" s="380"/>
      <c r="I553" s="380"/>
      <c r="J553" s="380"/>
      <c r="K553" s="380"/>
      <c r="L553" s="380"/>
      <c r="M553" s="380"/>
      <c r="N553" s="380"/>
      <c r="O553" s="380"/>
      <c r="P553" s="380"/>
      <c r="Q553" s="380"/>
      <c r="R553" s="380"/>
      <c r="S553" s="380"/>
      <c r="T553" s="380"/>
      <c r="U553" s="380"/>
      <c r="V553" s="380"/>
      <c r="W553" s="380"/>
      <c r="X553" s="380"/>
      <c r="Y553" s="380"/>
      <c r="Z553" s="380"/>
    </row>
    <row r="554" ht="14.25" customHeight="1" spans="1:26" x14ac:dyDescent="0.25">
      <c r="A554" s="380"/>
      <c r="B554" s="380"/>
      <c r="C554" s="380"/>
      <c r="D554" s="380"/>
      <c r="E554" s="380"/>
      <c r="F554" s="380"/>
      <c r="G554" s="380"/>
      <c r="H554" s="380"/>
      <c r="I554" s="380"/>
      <c r="J554" s="380"/>
      <c r="K554" s="380"/>
      <c r="L554" s="380"/>
      <c r="M554" s="380"/>
      <c r="N554" s="380"/>
      <c r="O554" s="380"/>
      <c r="P554" s="380"/>
      <c r="Q554" s="380"/>
      <c r="R554" s="380"/>
      <c r="S554" s="380"/>
      <c r="T554" s="380"/>
      <c r="U554" s="380"/>
      <c r="V554" s="380"/>
      <c r="W554" s="380"/>
      <c r="X554" s="380"/>
      <c r="Y554" s="380"/>
      <c r="Z554" s="380"/>
    </row>
    <row r="555" ht="14.25" customHeight="1" spans="1:26" x14ac:dyDescent="0.25">
      <c r="A555" s="380"/>
      <c r="B555" s="380"/>
      <c r="C555" s="380"/>
      <c r="D555" s="380"/>
      <c r="E555" s="380"/>
      <c r="F555" s="380"/>
      <c r="G555" s="380"/>
      <c r="H555" s="380"/>
      <c r="I555" s="380"/>
      <c r="J555" s="380"/>
      <c r="K555" s="380"/>
      <c r="L555" s="380"/>
      <c r="M555" s="380"/>
      <c r="N555" s="380"/>
      <c r="O555" s="380"/>
      <c r="P555" s="380"/>
      <c r="Q555" s="380"/>
      <c r="R555" s="380"/>
      <c r="S555" s="380"/>
      <c r="T555" s="380"/>
      <c r="U555" s="380"/>
      <c r="V555" s="380"/>
      <c r="W555" s="380"/>
      <c r="X555" s="380"/>
      <c r="Y555" s="380"/>
      <c r="Z555" s="380"/>
    </row>
    <row r="556" ht="14.25" customHeight="1" spans="1:26" x14ac:dyDescent="0.25">
      <c r="A556" s="380"/>
      <c r="B556" s="380"/>
      <c r="C556" s="380"/>
      <c r="D556" s="380"/>
      <c r="E556" s="380"/>
      <c r="F556" s="380"/>
      <c r="G556" s="380"/>
      <c r="H556" s="380"/>
      <c r="I556" s="380"/>
      <c r="J556" s="380"/>
      <c r="K556" s="380"/>
      <c r="L556" s="380"/>
      <c r="M556" s="380"/>
      <c r="N556" s="380"/>
      <c r="O556" s="380"/>
      <c r="P556" s="380"/>
      <c r="Q556" s="380"/>
      <c r="R556" s="380"/>
      <c r="S556" s="380"/>
      <c r="T556" s="380"/>
      <c r="U556" s="380"/>
      <c r="V556" s="380"/>
      <c r="W556" s="380"/>
      <c r="X556" s="380"/>
      <c r="Y556" s="380"/>
      <c r="Z556" s="380"/>
    </row>
    <row r="557" ht="14.25" customHeight="1" spans="1:26" x14ac:dyDescent="0.25">
      <c r="A557" s="380"/>
      <c r="B557" s="380"/>
      <c r="C557" s="380"/>
      <c r="D557" s="380"/>
      <c r="E557" s="380"/>
      <c r="F557" s="380"/>
      <c r="G557" s="380"/>
      <c r="H557" s="380"/>
      <c r="I557" s="380"/>
      <c r="J557" s="380"/>
      <c r="K557" s="380"/>
      <c r="L557" s="380"/>
      <c r="M557" s="380"/>
      <c r="N557" s="380"/>
      <c r="O557" s="380"/>
      <c r="P557" s="380"/>
      <c r="Q557" s="380"/>
      <c r="R557" s="380"/>
      <c r="S557" s="380"/>
      <c r="T557" s="380"/>
      <c r="U557" s="380"/>
      <c r="V557" s="380"/>
      <c r="W557" s="380"/>
      <c r="X557" s="380"/>
      <c r="Y557" s="380"/>
      <c r="Z557" s="380"/>
    </row>
    <row r="558" ht="14.25" customHeight="1" spans="1:26" x14ac:dyDescent="0.25">
      <c r="A558" s="380"/>
      <c r="B558" s="380"/>
      <c r="C558" s="380"/>
      <c r="D558" s="380"/>
      <c r="E558" s="380"/>
      <c r="F558" s="380"/>
      <c r="G558" s="380"/>
      <c r="H558" s="380"/>
      <c r="I558" s="380"/>
      <c r="J558" s="380"/>
      <c r="K558" s="380"/>
      <c r="L558" s="380"/>
      <c r="M558" s="380"/>
      <c r="N558" s="380"/>
      <c r="O558" s="380"/>
      <c r="P558" s="380"/>
      <c r="Q558" s="380"/>
      <c r="R558" s="380"/>
      <c r="S558" s="380"/>
      <c r="T558" s="380"/>
      <c r="U558" s="380"/>
      <c r="V558" s="380"/>
      <c r="W558" s="380"/>
      <c r="X558" s="380"/>
      <c r="Y558" s="380"/>
      <c r="Z558" s="380"/>
    </row>
    <row r="559" ht="14.25" customHeight="1" spans="1:26" x14ac:dyDescent="0.25">
      <c r="A559" s="380"/>
      <c r="B559" s="380"/>
      <c r="C559" s="380"/>
      <c r="D559" s="380"/>
      <c r="E559" s="380"/>
      <c r="F559" s="380"/>
      <c r="G559" s="380"/>
      <c r="H559" s="380"/>
      <c r="I559" s="380"/>
      <c r="J559" s="380"/>
      <c r="K559" s="380"/>
      <c r="L559" s="380"/>
      <c r="M559" s="380"/>
      <c r="N559" s="380"/>
      <c r="O559" s="380"/>
      <c r="P559" s="380"/>
      <c r="Q559" s="380"/>
      <c r="R559" s="380"/>
      <c r="S559" s="380"/>
      <c r="T559" s="380"/>
      <c r="U559" s="380"/>
      <c r="V559" s="380"/>
      <c r="W559" s="380"/>
      <c r="X559" s="380"/>
      <c r="Y559" s="380"/>
      <c r="Z559" s="380"/>
    </row>
    <row r="560" ht="14.25" customHeight="1" spans="1:26" x14ac:dyDescent="0.25">
      <c r="A560" s="380"/>
      <c r="B560" s="380"/>
      <c r="C560" s="380"/>
      <c r="D560" s="380"/>
      <c r="E560" s="380"/>
      <c r="F560" s="380"/>
      <c r="G560" s="380"/>
      <c r="H560" s="380"/>
      <c r="I560" s="380"/>
      <c r="J560" s="380"/>
      <c r="K560" s="380"/>
      <c r="L560" s="380"/>
      <c r="M560" s="380"/>
      <c r="N560" s="380"/>
      <c r="O560" s="380"/>
      <c r="P560" s="380"/>
      <c r="Q560" s="380"/>
      <c r="R560" s="380"/>
      <c r="S560" s="380"/>
      <c r="T560" s="380"/>
      <c r="U560" s="380"/>
      <c r="V560" s="380"/>
      <c r="W560" s="380"/>
      <c r="X560" s="380"/>
      <c r="Y560" s="380"/>
      <c r="Z560" s="380"/>
    </row>
    <row r="561" ht="14.25" customHeight="1" spans="1:26" x14ac:dyDescent="0.25">
      <c r="A561" s="380"/>
      <c r="B561" s="380"/>
      <c r="C561" s="380"/>
      <c r="D561" s="380"/>
      <c r="E561" s="380"/>
      <c r="F561" s="380"/>
      <c r="G561" s="380"/>
      <c r="H561" s="380"/>
      <c r="I561" s="380"/>
      <c r="J561" s="380"/>
      <c r="K561" s="380"/>
      <c r="L561" s="380"/>
      <c r="M561" s="380"/>
      <c r="N561" s="380"/>
      <c r="O561" s="380"/>
      <c r="P561" s="380"/>
      <c r="Q561" s="380"/>
      <c r="R561" s="380"/>
      <c r="S561" s="380"/>
      <c r="T561" s="380"/>
      <c r="U561" s="380"/>
      <c r="V561" s="380"/>
      <c r="W561" s="380"/>
      <c r="X561" s="380"/>
      <c r="Y561" s="380"/>
      <c r="Z561" s="380"/>
    </row>
    <row r="562" ht="14.25" customHeight="1" spans="1:26" x14ac:dyDescent="0.25">
      <c r="A562" s="380"/>
      <c r="B562" s="380"/>
      <c r="C562" s="380"/>
      <c r="D562" s="380"/>
      <c r="E562" s="380"/>
      <c r="F562" s="380"/>
      <c r="G562" s="380"/>
      <c r="H562" s="380"/>
      <c r="I562" s="380"/>
      <c r="J562" s="380"/>
      <c r="K562" s="380"/>
      <c r="L562" s="380"/>
      <c r="M562" s="380"/>
      <c r="N562" s="380"/>
      <c r="O562" s="380"/>
      <c r="P562" s="380"/>
      <c r="Q562" s="380"/>
      <c r="R562" s="380"/>
      <c r="S562" s="380"/>
      <c r="T562" s="380"/>
      <c r="U562" s="380"/>
      <c r="V562" s="380"/>
      <c r="W562" s="380"/>
      <c r="X562" s="380"/>
      <c r="Y562" s="380"/>
      <c r="Z562" s="380"/>
    </row>
    <row r="563" ht="14.25" customHeight="1" spans="1:26" x14ac:dyDescent="0.25">
      <c r="A563" s="380"/>
      <c r="B563" s="380"/>
      <c r="C563" s="380"/>
      <c r="D563" s="380"/>
      <c r="E563" s="380"/>
      <c r="F563" s="380"/>
      <c r="G563" s="380"/>
      <c r="H563" s="380"/>
      <c r="I563" s="380"/>
      <c r="J563" s="380"/>
      <c r="K563" s="380"/>
      <c r="L563" s="380"/>
      <c r="M563" s="380"/>
      <c r="N563" s="380"/>
      <c r="O563" s="380"/>
      <c r="P563" s="380"/>
      <c r="Q563" s="380"/>
      <c r="R563" s="380"/>
      <c r="S563" s="380"/>
      <c r="T563" s="380"/>
      <c r="U563" s="380"/>
      <c r="V563" s="380"/>
      <c r="W563" s="380"/>
      <c r="X563" s="380"/>
      <c r="Y563" s="380"/>
      <c r="Z563" s="380"/>
    </row>
    <row r="564" ht="14.25" customHeight="1" spans="1:26" x14ac:dyDescent="0.25">
      <c r="A564" s="380"/>
      <c r="B564" s="380"/>
      <c r="C564" s="380"/>
      <c r="D564" s="380"/>
      <c r="E564" s="380"/>
      <c r="F564" s="380"/>
      <c r="G564" s="380"/>
      <c r="H564" s="380"/>
      <c r="I564" s="380"/>
      <c r="J564" s="380"/>
      <c r="K564" s="380"/>
      <c r="L564" s="380"/>
      <c r="M564" s="380"/>
      <c r="N564" s="380"/>
      <c r="O564" s="380"/>
      <c r="P564" s="380"/>
      <c r="Q564" s="380"/>
      <c r="R564" s="380"/>
      <c r="S564" s="380"/>
      <c r="T564" s="380"/>
      <c r="U564" s="380"/>
      <c r="V564" s="380"/>
      <c r="W564" s="380"/>
      <c r="X564" s="380"/>
      <c r="Y564" s="380"/>
      <c r="Z564" s="380"/>
    </row>
    <row r="565" ht="14.25" customHeight="1" spans="1:26" x14ac:dyDescent="0.25">
      <c r="A565" s="380"/>
      <c r="B565" s="380"/>
      <c r="C565" s="380"/>
      <c r="D565" s="380"/>
      <c r="E565" s="380"/>
      <c r="F565" s="380"/>
      <c r="G565" s="380"/>
      <c r="H565" s="380"/>
      <c r="I565" s="380"/>
      <c r="J565" s="380"/>
      <c r="K565" s="380"/>
      <c r="L565" s="380"/>
      <c r="M565" s="380"/>
      <c r="N565" s="380"/>
      <c r="O565" s="380"/>
      <c r="P565" s="380"/>
      <c r="Q565" s="380"/>
      <c r="R565" s="380"/>
      <c r="S565" s="380"/>
      <c r="T565" s="380"/>
      <c r="U565" s="380"/>
      <c r="V565" s="380"/>
      <c r="W565" s="380"/>
      <c r="X565" s="380"/>
      <c r="Y565" s="380"/>
      <c r="Z565" s="380"/>
    </row>
    <row r="566" ht="14.25" customHeight="1" spans="1:26" x14ac:dyDescent="0.25">
      <c r="A566" s="380"/>
      <c r="B566" s="380"/>
      <c r="C566" s="380"/>
      <c r="D566" s="380"/>
      <c r="E566" s="380"/>
      <c r="F566" s="380"/>
      <c r="G566" s="380"/>
      <c r="H566" s="380"/>
      <c r="I566" s="380"/>
      <c r="J566" s="380"/>
      <c r="K566" s="380"/>
      <c r="L566" s="380"/>
      <c r="M566" s="380"/>
      <c r="N566" s="380"/>
      <c r="O566" s="380"/>
      <c r="P566" s="380"/>
      <c r="Q566" s="380"/>
      <c r="R566" s="380"/>
      <c r="S566" s="380"/>
      <c r="T566" s="380"/>
      <c r="U566" s="380"/>
      <c r="V566" s="380"/>
      <c r="W566" s="380"/>
      <c r="X566" s="380"/>
      <c r="Y566" s="380"/>
      <c r="Z566" s="380"/>
    </row>
    <row r="567" ht="14.25" customHeight="1" spans="1:26" x14ac:dyDescent="0.25">
      <c r="A567" s="380"/>
      <c r="B567" s="380"/>
      <c r="C567" s="380"/>
      <c r="D567" s="380"/>
      <c r="E567" s="380"/>
      <c r="F567" s="380"/>
      <c r="G567" s="380"/>
      <c r="H567" s="380"/>
      <c r="I567" s="380"/>
      <c r="J567" s="380"/>
      <c r="K567" s="380"/>
      <c r="L567" s="380"/>
      <c r="M567" s="380"/>
      <c r="N567" s="380"/>
      <c r="O567" s="380"/>
      <c r="P567" s="380"/>
      <c r="Q567" s="380"/>
      <c r="R567" s="380"/>
      <c r="S567" s="380"/>
      <c r="T567" s="380"/>
      <c r="U567" s="380"/>
      <c r="V567" s="380"/>
      <c r="W567" s="380"/>
      <c r="X567" s="380"/>
      <c r="Y567" s="380"/>
      <c r="Z567" s="380"/>
    </row>
    <row r="568" ht="14.25" customHeight="1" spans="1:26" x14ac:dyDescent="0.25">
      <c r="A568" s="380"/>
      <c r="B568" s="380"/>
      <c r="C568" s="380"/>
      <c r="D568" s="380"/>
      <c r="E568" s="380"/>
      <c r="F568" s="380"/>
      <c r="G568" s="380"/>
      <c r="H568" s="380"/>
      <c r="I568" s="380"/>
      <c r="J568" s="380"/>
      <c r="K568" s="380"/>
      <c r="L568" s="380"/>
      <c r="M568" s="380"/>
      <c r="N568" s="380"/>
      <c r="O568" s="380"/>
      <c r="P568" s="380"/>
      <c r="Q568" s="380"/>
      <c r="R568" s="380"/>
      <c r="S568" s="380"/>
      <c r="T568" s="380"/>
      <c r="U568" s="380"/>
      <c r="V568" s="380"/>
      <c r="W568" s="380"/>
      <c r="X568" s="380"/>
      <c r="Y568" s="380"/>
      <c r="Z568" s="380"/>
    </row>
    <row r="569" ht="14.25" customHeight="1" spans="1:26" x14ac:dyDescent="0.25">
      <c r="A569" s="380"/>
      <c r="B569" s="380"/>
      <c r="C569" s="380"/>
      <c r="D569" s="380"/>
      <c r="E569" s="380"/>
      <c r="F569" s="380"/>
      <c r="G569" s="380"/>
      <c r="H569" s="380"/>
      <c r="I569" s="380"/>
      <c r="J569" s="380"/>
      <c r="K569" s="380"/>
      <c r="L569" s="380"/>
      <c r="M569" s="380"/>
      <c r="N569" s="380"/>
      <c r="O569" s="380"/>
      <c r="P569" s="380"/>
      <c r="Q569" s="380"/>
      <c r="R569" s="380"/>
      <c r="S569" s="380"/>
      <c r="T569" s="380"/>
      <c r="U569" s="380"/>
      <c r="V569" s="380"/>
      <c r="W569" s="380"/>
      <c r="X569" s="380"/>
      <c r="Y569" s="380"/>
      <c r="Z569" s="380"/>
    </row>
    <row r="570" ht="14.25" customHeight="1" spans="1:26" x14ac:dyDescent="0.25">
      <c r="A570" s="380"/>
      <c r="B570" s="380"/>
      <c r="C570" s="380"/>
      <c r="D570" s="380"/>
      <c r="E570" s="380"/>
      <c r="F570" s="380"/>
      <c r="G570" s="380"/>
      <c r="H570" s="380"/>
      <c r="I570" s="380"/>
      <c r="J570" s="380"/>
      <c r="K570" s="380"/>
      <c r="L570" s="380"/>
      <c r="M570" s="380"/>
      <c r="N570" s="380"/>
      <c r="O570" s="380"/>
      <c r="P570" s="380"/>
      <c r="Q570" s="380"/>
      <c r="R570" s="380"/>
      <c r="S570" s="380"/>
      <c r="T570" s="380"/>
      <c r="U570" s="380"/>
      <c r="V570" s="380"/>
      <c r="W570" s="380"/>
      <c r="X570" s="380"/>
      <c r="Y570" s="380"/>
      <c r="Z570" s="380"/>
    </row>
    <row r="571" ht="14.25" customHeight="1" spans="1:26" x14ac:dyDescent="0.25">
      <c r="A571" s="380"/>
      <c r="B571" s="380"/>
      <c r="C571" s="380"/>
      <c r="D571" s="380"/>
      <c r="E571" s="380"/>
      <c r="F571" s="380"/>
      <c r="G571" s="380"/>
      <c r="H571" s="380"/>
      <c r="I571" s="380"/>
      <c r="J571" s="380"/>
      <c r="K571" s="380"/>
      <c r="L571" s="380"/>
      <c r="M571" s="380"/>
      <c r="N571" s="380"/>
      <c r="O571" s="380"/>
      <c r="P571" s="380"/>
      <c r="Q571" s="380"/>
      <c r="R571" s="380"/>
      <c r="S571" s="380"/>
      <c r="T571" s="380"/>
      <c r="U571" s="380"/>
      <c r="V571" s="380"/>
      <c r="W571" s="380"/>
      <c r="X571" s="380"/>
      <c r="Y571" s="380"/>
      <c r="Z571" s="380"/>
    </row>
    <row r="572" ht="14.25" customHeight="1" spans="1:26" x14ac:dyDescent="0.25">
      <c r="A572" s="380"/>
      <c r="B572" s="380"/>
      <c r="C572" s="380"/>
      <c r="D572" s="380"/>
      <c r="E572" s="380"/>
      <c r="F572" s="380"/>
      <c r="G572" s="380"/>
      <c r="H572" s="380"/>
      <c r="I572" s="380"/>
      <c r="J572" s="380"/>
      <c r="K572" s="380"/>
      <c r="L572" s="380"/>
      <c r="M572" s="380"/>
      <c r="N572" s="380"/>
      <c r="O572" s="380"/>
      <c r="P572" s="380"/>
      <c r="Q572" s="380"/>
      <c r="R572" s="380"/>
      <c r="S572" s="380"/>
      <c r="T572" s="380"/>
      <c r="U572" s="380"/>
      <c r="V572" s="380"/>
      <c r="W572" s="380"/>
      <c r="X572" s="380"/>
      <c r="Y572" s="380"/>
      <c r="Z572" s="380"/>
    </row>
    <row r="573" ht="14.25" customHeight="1" spans="1:26" x14ac:dyDescent="0.25">
      <c r="A573" s="380"/>
      <c r="B573" s="380"/>
      <c r="C573" s="380"/>
      <c r="D573" s="380"/>
      <c r="E573" s="380"/>
      <c r="F573" s="380"/>
      <c r="G573" s="380"/>
      <c r="H573" s="380"/>
      <c r="I573" s="380"/>
      <c r="J573" s="380"/>
      <c r="K573" s="380"/>
      <c r="L573" s="380"/>
      <c r="M573" s="380"/>
      <c r="N573" s="380"/>
      <c r="O573" s="380"/>
      <c r="P573" s="380"/>
      <c r="Q573" s="380"/>
      <c r="R573" s="380"/>
      <c r="S573" s="380"/>
      <c r="T573" s="380"/>
      <c r="U573" s="380"/>
      <c r="V573" s="380"/>
      <c r="W573" s="380"/>
      <c r="X573" s="380"/>
      <c r="Y573" s="380"/>
      <c r="Z573" s="380"/>
    </row>
    <row r="574" ht="14.25" customHeight="1" spans="1:26" x14ac:dyDescent="0.25">
      <c r="A574" s="380"/>
      <c r="B574" s="380"/>
      <c r="C574" s="380"/>
      <c r="D574" s="380"/>
      <c r="E574" s="380"/>
      <c r="F574" s="380"/>
      <c r="G574" s="380"/>
      <c r="H574" s="380"/>
      <c r="I574" s="380"/>
      <c r="J574" s="380"/>
      <c r="K574" s="380"/>
      <c r="L574" s="380"/>
      <c r="M574" s="380"/>
      <c r="N574" s="380"/>
      <c r="O574" s="380"/>
      <c r="P574" s="380"/>
      <c r="Q574" s="380"/>
      <c r="R574" s="380"/>
      <c r="S574" s="380"/>
      <c r="T574" s="380"/>
      <c r="U574" s="380"/>
      <c r="V574" s="380"/>
      <c r="W574" s="380"/>
      <c r="X574" s="380"/>
      <c r="Y574" s="380"/>
      <c r="Z574" s="380"/>
    </row>
    <row r="575" ht="14.25" customHeight="1" spans="1:26" x14ac:dyDescent="0.25">
      <c r="A575" s="380"/>
      <c r="B575" s="380"/>
      <c r="C575" s="380"/>
      <c r="D575" s="380"/>
      <c r="E575" s="380"/>
      <c r="F575" s="380"/>
      <c r="G575" s="380"/>
      <c r="H575" s="380"/>
      <c r="I575" s="380"/>
      <c r="J575" s="380"/>
      <c r="K575" s="380"/>
      <c r="L575" s="380"/>
      <c r="M575" s="380"/>
      <c r="N575" s="380"/>
      <c r="O575" s="380"/>
      <c r="P575" s="380"/>
      <c r="Q575" s="380"/>
      <c r="R575" s="380"/>
      <c r="S575" s="380"/>
      <c r="T575" s="380"/>
      <c r="U575" s="380"/>
      <c r="V575" s="380"/>
      <c r="W575" s="380"/>
      <c r="X575" s="380"/>
      <c r="Y575" s="380"/>
      <c r="Z575" s="380"/>
    </row>
    <row r="576" ht="14.25" customHeight="1" spans="1:26" x14ac:dyDescent="0.25">
      <c r="A576" s="380"/>
      <c r="B576" s="380"/>
      <c r="C576" s="380"/>
      <c r="D576" s="380"/>
      <c r="E576" s="380"/>
      <c r="F576" s="380"/>
      <c r="G576" s="380"/>
      <c r="H576" s="380"/>
      <c r="I576" s="380"/>
      <c r="J576" s="380"/>
      <c r="K576" s="380"/>
      <c r="L576" s="380"/>
      <c r="M576" s="380"/>
      <c r="N576" s="380"/>
      <c r="O576" s="380"/>
      <c r="P576" s="380"/>
      <c r="Q576" s="380"/>
      <c r="R576" s="380"/>
      <c r="S576" s="380"/>
      <c r="T576" s="380"/>
      <c r="U576" s="380"/>
      <c r="V576" s="380"/>
      <c r="W576" s="380"/>
      <c r="X576" s="380"/>
      <c r="Y576" s="380"/>
      <c r="Z576" s="380"/>
    </row>
    <row r="577" ht="14.25" customHeight="1" spans="1:26" x14ac:dyDescent="0.25">
      <c r="A577" s="380"/>
      <c r="B577" s="380"/>
      <c r="C577" s="380"/>
      <c r="D577" s="380"/>
      <c r="E577" s="380"/>
      <c r="F577" s="380"/>
      <c r="G577" s="380"/>
      <c r="H577" s="380"/>
      <c r="I577" s="380"/>
      <c r="J577" s="380"/>
      <c r="K577" s="380"/>
      <c r="L577" s="380"/>
      <c r="M577" s="380"/>
      <c r="N577" s="380"/>
      <c r="O577" s="380"/>
      <c r="P577" s="380"/>
      <c r="Q577" s="380"/>
      <c r="R577" s="380"/>
      <c r="S577" s="380"/>
      <c r="T577" s="380"/>
      <c r="U577" s="380"/>
      <c r="V577" s="380"/>
      <c r="W577" s="380"/>
      <c r="X577" s="380"/>
      <c r="Y577" s="380"/>
      <c r="Z577" s="380"/>
    </row>
    <row r="578" ht="14.25" customHeight="1" spans="1:26" x14ac:dyDescent="0.25">
      <c r="A578" s="380"/>
      <c r="B578" s="380"/>
      <c r="C578" s="380"/>
      <c r="D578" s="380"/>
      <c r="E578" s="380"/>
      <c r="F578" s="380"/>
      <c r="G578" s="380"/>
      <c r="H578" s="380"/>
      <c r="I578" s="380"/>
      <c r="J578" s="380"/>
      <c r="K578" s="380"/>
      <c r="L578" s="380"/>
      <c r="M578" s="380"/>
      <c r="N578" s="380"/>
      <c r="O578" s="380"/>
      <c r="P578" s="380"/>
      <c r="Q578" s="380"/>
      <c r="R578" s="380"/>
      <c r="S578" s="380"/>
      <c r="T578" s="380"/>
      <c r="U578" s="380"/>
      <c r="V578" s="380"/>
      <c r="W578" s="380"/>
      <c r="X578" s="380"/>
      <c r="Y578" s="380"/>
      <c r="Z578" s="380"/>
    </row>
    <row r="579" ht="14.25" customHeight="1" spans="1:26" x14ac:dyDescent="0.25">
      <c r="A579" s="380"/>
      <c r="B579" s="380"/>
      <c r="C579" s="380"/>
      <c r="D579" s="380"/>
      <c r="E579" s="380"/>
      <c r="F579" s="380"/>
      <c r="G579" s="380"/>
      <c r="H579" s="380"/>
      <c r="I579" s="380"/>
      <c r="J579" s="380"/>
      <c r="K579" s="380"/>
      <c r="L579" s="380"/>
      <c r="M579" s="380"/>
      <c r="N579" s="380"/>
      <c r="O579" s="380"/>
      <c r="P579" s="380"/>
      <c r="Q579" s="380"/>
      <c r="R579" s="380"/>
      <c r="S579" s="380"/>
      <c r="T579" s="380"/>
      <c r="U579" s="380"/>
      <c r="V579" s="380"/>
      <c r="W579" s="380"/>
      <c r="X579" s="380"/>
      <c r="Y579" s="380"/>
      <c r="Z579" s="380"/>
    </row>
    <row r="580" ht="14.25" customHeight="1" spans="1:26" x14ac:dyDescent="0.25">
      <c r="A580" s="380"/>
      <c r="B580" s="380"/>
      <c r="C580" s="380"/>
      <c r="D580" s="380"/>
      <c r="E580" s="380"/>
      <c r="F580" s="380"/>
      <c r="G580" s="380"/>
      <c r="H580" s="380"/>
      <c r="I580" s="380"/>
      <c r="J580" s="380"/>
      <c r="K580" s="380"/>
      <c r="L580" s="380"/>
      <c r="M580" s="380"/>
      <c r="N580" s="380"/>
      <c r="O580" s="380"/>
      <c r="P580" s="380"/>
      <c r="Q580" s="380"/>
      <c r="R580" s="380"/>
      <c r="S580" s="380"/>
      <c r="T580" s="380"/>
      <c r="U580" s="380"/>
      <c r="V580" s="380"/>
      <c r="W580" s="380"/>
      <c r="X580" s="380"/>
      <c r="Y580" s="380"/>
      <c r="Z580" s="380"/>
    </row>
    <row r="581" ht="14.25" customHeight="1" spans="1:26" x14ac:dyDescent="0.25">
      <c r="A581" s="380"/>
      <c r="B581" s="380"/>
      <c r="C581" s="380"/>
      <c r="D581" s="380"/>
      <c r="E581" s="380"/>
      <c r="F581" s="380"/>
      <c r="G581" s="380"/>
      <c r="H581" s="380"/>
      <c r="I581" s="380"/>
      <c r="J581" s="380"/>
      <c r="K581" s="380"/>
      <c r="L581" s="380"/>
      <c r="M581" s="380"/>
      <c r="N581" s="380"/>
      <c r="O581" s="380"/>
      <c r="P581" s="380"/>
      <c r="Q581" s="380"/>
      <c r="R581" s="380"/>
      <c r="S581" s="380"/>
      <c r="T581" s="380"/>
      <c r="U581" s="380"/>
      <c r="V581" s="380"/>
      <c r="W581" s="380"/>
      <c r="X581" s="380"/>
      <c r="Y581" s="380"/>
      <c r="Z581" s="380"/>
    </row>
    <row r="582" ht="14.25" customHeight="1" spans="1:26" x14ac:dyDescent="0.25">
      <c r="A582" s="380"/>
      <c r="B582" s="380"/>
      <c r="C582" s="380"/>
      <c r="D582" s="380"/>
      <c r="E582" s="380"/>
      <c r="F582" s="380"/>
      <c r="G582" s="380"/>
      <c r="H582" s="380"/>
      <c r="I582" s="380"/>
      <c r="J582" s="380"/>
      <c r="K582" s="380"/>
      <c r="L582" s="380"/>
      <c r="M582" s="380"/>
      <c r="N582" s="380"/>
      <c r="O582" s="380"/>
      <c r="P582" s="380"/>
      <c r="Q582" s="380"/>
      <c r="R582" s="380"/>
      <c r="S582" s="380"/>
      <c r="T582" s="380"/>
      <c r="U582" s="380"/>
      <c r="V582" s="380"/>
      <c r="W582" s="380"/>
      <c r="X582" s="380"/>
      <c r="Y582" s="380"/>
      <c r="Z582" s="380"/>
    </row>
    <row r="583" ht="14.25" customHeight="1" spans="1:26" x14ac:dyDescent="0.25">
      <c r="A583" s="380"/>
      <c r="B583" s="380"/>
      <c r="C583" s="380"/>
      <c r="D583" s="380"/>
      <c r="E583" s="380"/>
      <c r="F583" s="380"/>
      <c r="G583" s="380"/>
      <c r="H583" s="380"/>
      <c r="I583" s="380"/>
      <c r="J583" s="380"/>
      <c r="K583" s="380"/>
      <c r="L583" s="380"/>
      <c r="M583" s="380"/>
      <c r="N583" s="380"/>
      <c r="O583" s="380"/>
      <c r="P583" s="380"/>
      <c r="Q583" s="380"/>
      <c r="R583" s="380"/>
      <c r="S583" s="380"/>
      <c r="T583" s="380"/>
      <c r="U583" s="380"/>
      <c r="V583" s="380"/>
      <c r="W583" s="380"/>
      <c r="X583" s="380"/>
      <c r="Y583" s="380"/>
      <c r="Z583" s="380"/>
    </row>
    <row r="584" ht="14.25" customHeight="1" spans="1:26" x14ac:dyDescent="0.25">
      <c r="A584" s="380"/>
      <c r="B584" s="380"/>
      <c r="C584" s="380"/>
      <c r="D584" s="380"/>
      <c r="E584" s="380"/>
      <c r="F584" s="380"/>
      <c r="G584" s="380"/>
      <c r="H584" s="380"/>
      <c r="I584" s="380"/>
      <c r="J584" s="380"/>
      <c r="K584" s="380"/>
      <c r="L584" s="380"/>
      <c r="M584" s="380"/>
      <c r="N584" s="380"/>
      <c r="O584" s="380"/>
      <c r="P584" s="380"/>
      <c r="Q584" s="380"/>
      <c r="R584" s="380"/>
      <c r="S584" s="380"/>
      <c r="T584" s="380"/>
      <c r="U584" s="380"/>
      <c r="V584" s="380"/>
      <c r="W584" s="380"/>
      <c r="X584" s="380"/>
      <c r="Y584" s="380"/>
      <c r="Z584" s="380"/>
    </row>
    <row r="585" ht="14.25" customHeight="1" spans="1:26" x14ac:dyDescent="0.25">
      <c r="A585" s="380"/>
      <c r="B585" s="380"/>
      <c r="C585" s="380"/>
      <c r="D585" s="380"/>
      <c r="E585" s="380"/>
      <c r="F585" s="380"/>
      <c r="G585" s="380"/>
      <c r="H585" s="380"/>
      <c r="I585" s="380"/>
      <c r="J585" s="380"/>
      <c r="K585" s="380"/>
      <c r="L585" s="380"/>
      <c r="M585" s="380"/>
      <c r="N585" s="380"/>
      <c r="O585" s="380"/>
      <c r="P585" s="380"/>
      <c r="Q585" s="380"/>
      <c r="R585" s="380"/>
      <c r="S585" s="380"/>
      <c r="T585" s="380"/>
      <c r="U585" s="380"/>
      <c r="V585" s="380"/>
      <c r="W585" s="380"/>
      <c r="X585" s="380"/>
      <c r="Y585" s="380"/>
      <c r="Z585" s="380"/>
    </row>
    <row r="586" ht="14.25" customHeight="1" spans="1:26" x14ac:dyDescent="0.25">
      <c r="A586" s="380"/>
      <c r="B586" s="380"/>
      <c r="C586" s="380"/>
      <c r="D586" s="380"/>
      <c r="E586" s="380"/>
      <c r="F586" s="380"/>
      <c r="G586" s="380"/>
      <c r="H586" s="380"/>
      <c r="I586" s="380"/>
      <c r="J586" s="380"/>
      <c r="K586" s="380"/>
      <c r="L586" s="380"/>
      <c r="M586" s="380"/>
      <c r="N586" s="380"/>
      <c r="O586" s="380"/>
      <c r="P586" s="380"/>
      <c r="Q586" s="380"/>
      <c r="R586" s="380"/>
      <c r="S586" s="380"/>
      <c r="T586" s="380"/>
      <c r="U586" s="380"/>
      <c r="V586" s="380"/>
      <c r="W586" s="380"/>
      <c r="X586" s="380"/>
      <c r="Y586" s="380"/>
      <c r="Z586" s="380"/>
    </row>
    <row r="587" ht="14.25" customHeight="1" spans="1:26" x14ac:dyDescent="0.25">
      <c r="A587" s="380"/>
      <c r="B587" s="380"/>
      <c r="C587" s="380"/>
      <c r="D587" s="380"/>
      <c r="E587" s="380"/>
      <c r="F587" s="380"/>
      <c r="G587" s="380"/>
      <c r="H587" s="380"/>
      <c r="I587" s="380"/>
      <c r="J587" s="380"/>
      <c r="K587" s="380"/>
      <c r="L587" s="380"/>
      <c r="M587" s="380"/>
      <c r="N587" s="380"/>
      <c r="O587" s="380"/>
      <c r="P587" s="380"/>
      <c r="Q587" s="380"/>
      <c r="R587" s="380"/>
      <c r="S587" s="380"/>
      <c r="T587" s="380"/>
      <c r="U587" s="380"/>
      <c r="V587" s="380"/>
      <c r="W587" s="380"/>
      <c r="X587" s="380"/>
      <c r="Y587" s="380"/>
      <c r="Z587" s="380"/>
    </row>
    <row r="588" ht="14.25" customHeight="1" spans="1:26" x14ac:dyDescent="0.25">
      <c r="A588" s="380"/>
      <c r="B588" s="380"/>
      <c r="C588" s="380"/>
      <c r="D588" s="380"/>
      <c r="E588" s="380"/>
      <c r="F588" s="380"/>
      <c r="G588" s="380"/>
      <c r="H588" s="380"/>
      <c r="I588" s="380"/>
      <c r="J588" s="380"/>
      <c r="K588" s="380"/>
      <c r="L588" s="380"/>
      <c r="M588" s="380"/>
      <c r="N588" s="380"/>
      <c r="O588" s="380"/>
      <c r="P588" s="380"/>
      <c r="Q588" s="380"/>
      <c r="R588" s="380"/>
      <c r="S588" s="380"/>
      <c r="T588" s="380"/>
      <c r="U588" s="380"/>
      <c r="V588" s="380"/>
      <c r="W588" s="380"/>
      <c r="X588" s="380"/>
      <c r="Y588" s="380"/>
      <c r="Z588" s="380"/>
    </row>
    <row r="589" ht="14.25" customHeight="1" spans="1:26" x14ac:dyDescent="0.25">
      <c r="A589" s="380"/>
      <c r="B589" s="380"/>
      <c r="C589" s="380"/>
      <c r="D589" s="380"/>
      <c r="E589" s="380"/>
      <c r="F589" s="380"/>
      <c r="G589" s="380"/>
      <c r="H589" s="380"/>
      <c r="I589" s="380"/>
      <c r="J589" s="380"/>
      <c r="K589" s="380"/>
      <c r="L589" s="380"/>
      <c r="M589" s="380"/>
      <c r="N589" s="380"/>
      <c r="O589" s="380"/>
      <c r="P589" s="380"/>
      <c r="Q589" s="380"/>
      <c r="R589" s="380"/>
      <c r="S589" s="380"/>
      <c r="T589" s="380"/>
      <c r="U589" s="380"/>
      <c r="V589" s="380"/>
      <c r="W589" s="380"/>
      <c r="X589" s="380"/>
      <c r="Y589" s="380"/>
      <c r="Z589" s="380"/>
    </row>
    <row r="590" ht="14.25" customHeight="1" spans="1:26" x14ac:dyDescent="0.25">
      <c r="A590" s="380"/>
      <c r="B590" s="380"/>
      <c r="C590" s="380"/>
      <c r="D590" s="380"/>
      <c r="E590" s="380"/>
      <c r="F590" s="380"/>
      <c r="G590" s="380"/>
      <c r="H590" s="380"/>
      <c r="I590" s="380"/>
      <c r="J590" s="380"/>
      <c r="K590" s="380"/>
      <c r="L590" s="380"/>
      <c r="M590" s="380"/>
      <c r="N590" s="380"/>
      <c r="O590" s="380"/>
      <c r="P590" s="380"/>
      <c r="Q590" s="380"/>
      <c r="R590" s="380"/>
      <c r="S590" s="380"/>
      <c r="T590" s="380"/>
      <c r="U590" s="380"/>
      <c r="V590" s="380"/>
      <c r="W590" s="380"/>
      <c r="X590" s="380"/>
      <c r="Y590" s="380"/>
      <c r="Z590" s="380"/>
    </row>
    <row r="591" ht="14.25" customHeight="1" spans="1:26" x14ac:dyDescent="0.25">
      <c r="A591" s="380"/>
      <c r="B591" s="380"/>
      <c r="C591" s="380"/>
      <c r="D591" s="380"/>
      <c r="E591" s="380"/>
      <c r="F591" s="380"/>
      <c r="G591" s="380"/>
      <c r="H591" s="380"/>
      <c r="I591" s="380"/>
      <c r="J591" s="380"/>
      <c r="K591" s="380"/>
      <c r="L591" s="380"/>
      <c r="M591" s="380"/>
      <c r="N591" s="380"/>
      <c r="O591" s="380"/>
      <c r="P591" s="380"/>
      <c r="Q591" s="380"/>
      <c r="R591" s="380"/>
      <c r="S591" s="380"/>
      <c r="T591" s="380"/>
      <c r="U591" s="380"/>
      <c r="V591" s="380"/>
      <c r="W591" s="380"/>
      <c r="X591" s="380"/>
      <c r="Y591" s="380"/>
      <c r="Z591" s="380"/>
    </row>
    <row r="592" ht="14.25" customHeight="1" spans="1:26" x14ac:dyDescent="0.25">
      <c r="A592" s="380"/>
      <c r="B592" s="380"/>
      <c r="C592" s="380"/>
      <c r="D592" s="380"/>
      <c r="E592" s="380"/>
      <c r="F592" s="380"/>
      <c r="G592" s="380"/>
      <c r="H592" s="380"/>
      <c r="I592" s="380"/>
      <c r="J592" s="380"/>
      <c r="K592" s="380"/>
      <c r="L592" s="380"/>
      <c r="M592" s="380"/>
      <c r="N592" s="380"/>
      <c r="O592" s="380"/>
      <c r="P592" s="380"/>
      <c r="Q592" s="380"/>
      <c r="R592" s="380"/>
      <c r="S592" s="380"/>
      <c r="T592" s="380"/>
      <c r="U592" s="380"/>
      <c r="V592" s="380"/>
      <c r="W592" s="380"/>
      <c r="X592" s="380"/>
      <c r="Y592" s="380"/>
      <c r="Z592" s="380"/>
    </row>
    <row r="593" ht="14.25" customHeight="1" spans="1:26" x14ac:dyDescent="0.25">
      <c r="A593" s="380"/>
      <c r="B593" s="380"/>
      <c r="C593" s="380"/>
      <c r="D593" s="380"/>
      <c r="E593" s="380"/>
      <c r="F593" s="380"/>
      <c r="G593" s="380"/>
      <c r="H593" s="380"/>
      <c r="I593" s="380"/>
      <c r="J593" s="380"/>
      <c r="K593" s="380"/>
      <c r="L593" s="380"/>
      <c r="M593" s="380"/>
      <c r="N593" s="380"/>
      <c r="O593" s="380"/>
      <c r="P593" s="380"/>
      <c r="Q593" s="380"/>
      <c r="R593" s="380"/>
      <c r="S593" s="380"/>
      <c r="T593" s="380"/>
      <c r="U593" s="380"/>
      <c r="V593" s="380"/>
      <c r="W593" s="380"/>
      <c r="X593" s="380"/>
      <c r="Y593" s="380"/>
      <c r="Z593" s="380"/>
    </row>
    <row r="594" ht="14.25" customHeight="1" spans="1:26" x14ac:dyDescent="0.25">
      <c r="A594" s="380"/>
      <c r="B594" s="380"/>
      <c r="C594" s="380"/>
      <c r="D594" s="380"/>
      <c r="E594" s="380"/>
      <c r="F594" s="380"/>
      <c r="G594" s="380"/>
      <c r="H594" s="380"/>
      <c r="I594" s="380"/>
      <c r="J594" s="380"/>
      <c r="K594" s="380"/>
      <c r="L594" s="380"/>
      <c r="M594" s="380"/>
      <c r="N594" s="380"/>
      <c r="O594" s="380"/>
      <c r="P594" s="380"/>
      <c r="Q594" s="380"/>
      <c r="R594" s="380"/>
      <c r="S594" s="380"/>
      <c r="T594" s="380"/>
      <c r="U594" s="380"/>
      <c r="V594" s="380"/>
      <c r="W594" s="380"/>
      <c r="X594" s="380"/>
      <c r="Y594" s="380"/>
      <c r="Z594" s="380"/>
    </row>
    <row r="595" ht="14.25" customHeight="1" spans="1:26" x14ac:dyDescent="0.25">
      <c r="A595" s="380"/>
      <c r="B595" s="380"/>
      <c r="C595" s="380"/>
      <c r="D595" s="380"/>
      <c r="E595" s="380"/>
      <c r="F595" s="380"/>
      <c r="G595" s="380"/>
      <c r="H595" s="380"/>
      <c r="I595" s="380"/>
      <c r="J595" s="380"/>
      <c r="K595" s="380"/>
      <c r="L595" s="380"/>
      <c r="M595" s="380"/>
      <c r="N595" s="380"/>
      <c r="O595" s="380"/>
      <c r="P595" s="380"/>
      <c r="Q595" s="380"/>
      <c r="R595" s="380"/>
      <c r="S595" s="380"/>
      <c r="T595" s="380"/>
      <c r="U595" s="380"/>
      <c r="V595" s="380"/>
      <c r="W595" s="380"/>
      <c r="X595" s="380"/>
      <c r="Y595" s="380"/>
      <c r="Z595" s="380"/>
    </row>
    <row r="596" ht="14.25" customHeight="1" spans="1:26" x14ac:dyDescent="0.25">
      <c r="A596" s="380"/>
      <c r="B596" s="380"/>
      <c r="C596" s="380"/>
      <c r="D596" s="380"/>
      <c r="E596" s="380"/>
      <c r="F596" s="380"/>
      <c r="G596" s="380"/>
      <c r="H596" s="380"/>
      <c r="I596" s="380"/>
      <c r="J596" s="380"/>
      <c r="K596" s="380"/>
      <c r="L596" s="380"/>
      <c r="M596" s="380"/>
      <c r="N596" s="380"/>
      <c r="O596" s="380"/>
      <c r="P596" s="380"/>
      <c r="Q596" s="380"/>
      <c r="R596" s="380"/>
      <c r="S596" s="380"/>
      <c r="T596" s="380"/>
      <c r="U596" s="380"/>
      <c r="V596" s="380"/>
      <c r="W596" s="380"/>
      <c r="X596" s="380"/>
      <c r="Y596" s="380"/>
      <c r="Z596" s="380"/>
    </row>
    <row r="597" ht="14.25" customHeight="1" spans="1:26" x14ac:dyDescent="0.25">
      <c r="A597" s="380"/>
      <c r="B597" s="380"/>
      <c r="C597" s="380"/>
      <c r="D597" s="380"/>
      <c r="E597" s="380"/>
      <c r="F597" s="380"/>
      <c r="G597" s="380"/>
      <c r="H597" s="380"/>
      <c r="I597" s="380"/>
      <c r="J597" s="380"/>
      <c r="K597" s="380"/>
      <c r="L597" s="380"/>
      <c r="M597" s="380"/>
      <c r="N597" s="380"/>
      <c r="O597" s="380"/>
      <c r="P597" s="380"/>
      <c r="Q597" s="380"/>
      <c r="R597" s="380"/>
      <c r="S597" s="380"/>
      <c r="T597" s="380"/>
      <c r="U597" s="380"/>
      <c r="V597" s="380"/>
      <c r="W597" s="380"/>
      <c r="X597" s="380"/>
      <c r="Y597" s="380"/>
      <c r="Z597" s="380"/>
    </row>
    <row r="598" ht="14.25" customHeight="1" spans="1:26" x14ac:dyDescent="0.25">
      <c r="A598" s="380"/>
      <c r="B598" s="380"/>
      <c r="C598" s="380"/>
      <c r="D598" s="380"/>
      <c r="E598" s="380"/>
      <c r="F598" s="380"/>
      <c r="G598" s="380"/>
      <c r="H598" s="380"/>
      <c r="I598" s="380"/>
      <c r="J598" s="380"/>
      <c r="K598" s="380"/>
      <c r="L598" s="380"/>
      <c r="M598" s="380"/>
      <c r="N598" s="380"/>
      <c r="O598" s="380"/>
      <c r="P598" s="380"/>
      <c r="Q598" s="380"/>
      <c r="R598" s="380"/>
      <c r="S598" s="380"/>
      <c r="T598" s="380"/>
      <c r="U598" s="380"/>
      <c r="V598" s="380"/>
      <c r="W598" s="380"/>
      <c r="X598" s="380"/>
      <c r="Y598" s="380"/>
      <c r="Z598" s="380"/>
    </row>
    <row r="599" ht="14.25" customHeight="1" spans="1:26" x14ac:dyDescent="0.25">
      <c r="A599" s="380"/>
      <c r="B599" s="380"/>
      <c r="C599" s="380"/>
      <c r="D599" s="380"/>
      <c r="E599" s="380"/>
      <c r="F599" s="380"/>
      <c r="G599" s="380"/>
      <c r="H599" s="380"/>
      <c r="I599" s="380"/>
      <c r="J599" s="380"/>
      <c r="K599" s="380"/>
      <c r="L599" s="380"/>
      <c r="M599" s="380"/>
      <c r="N599" s="380"/>
      <c r="O599" s="380"/>
      <c r="P599" s="380"/>
      <c r="Q599" s="380"/>
      <c r="R599" s="380"/>
      <c r="S599" s="380"/>
      <c r="T599" s="380"/>
      <c r="U599" s="380"/>
      <c r="V599" s="380"/>
      <c r="W599" s="380"/>
      <c r="X599" s="380"/>
      <c r="Y599" s="380"/>
      <c r="Z599" s="380"/>
    </row>
    <row r="600" ht="14.25" customHeight="1" spans="1:26" x14ac:dyDescent="0.25">
      <c r="A600" s="380"/>
      <c r="B600" s="380"/>
      <c r="C600" s="380"/>
      <c r="D600" s="380"/>
      <c r="E600" s="380"/>
      <c r="F600" s="380"/>
      <c r="G600" s="380"/>
      <c r="H600" s="380"/>
      <c r="I600" s="380"/>
      <c r="J600" s="380"/>
      <c r="K600" s="380"/>
      <c r="L600" s="380"/>
      <c r="M600" s="380"/>
      <c r="N600" s="380"/>
      <c r="O600" s="380"/>
      <c r="P600" s="380"/>
      <c r="Q600" s="380"/>
      <c r="R600" s="380"/>
      <c r="S600" s="380"/>
      <c r="T600" s="380"/>
      <c r="U600" s="380"/>
      <c r="V600" s="380"/>
      <c r="W600" s="380"/>
      <c r="X600" s="380"/>
      <c r="Y600" s="380"/>
      <c r="Z600" s="380"/>
    </row>
    <row r="601" ht="14.25" customHeight="1" spans="1:26" x14ac:dyDescent="0.25">
      <c r="A601" s="380"/>
      <c r="B601" s="380"/>
      <c r="C601" s="380"/>
      <c r="D601" s="380"/>
      <c r="E601" s="380"/>
      <c r="F601" s="380"/>
      <c r="G601" s="380"/>
      <c r="H601" s="380"/>
      <c r="I601" s="380"/>
      <c r="J601" s="380"/>
      <c r="K601" s="380"/>
      <c r="L601" s="380"/>
      <c r="M601" s="380"/>
      <c r="N601" s="380"/>
      <c r="O601" s="380"/>
      <c r="P601" s="380"/>
      <c r="Q601" s="380"/>
      <c r="R601" s="380"/>
      <c r="S601" s="380"/>
      <c r="T601" s="380"/>
      <c r="U601" s="380"/>
      <c r="V601" s="380"/>
      <c r="W601" s="380"/>
      <c r="X601" s="380"/>
      <c r="Y601" s="380"/>
      <c r="Z601" s="380"/>
    </row>
    <row r="602" ht="14.25" customHeight="1" spans="1:26" x14ac:dyDescent="0.25">
      <c r="A602" s="380"/>
      <c r="B602" s="380"/>
      <c r="C602" s="380"/>
      <c r="D602" s="380"/>
      <c r="E602" s="380"/>
      <c r="F602" s="380"/>
      <c r="G602" s="380"/>
      <c r="H602" s="380"/>
      <c r="I602" s="380"/>
      <c r="J602" s="380"/>
      <c r="K602" s="380"/>
      <c r="L602" s="380"/>
      <c r="M602" s="380"/>
      <c r="N602" s="380"/>
      <c r="O602" s="380"/>
      <c r="P602" s="380"/>
      <c r="Q602" s="380"/>
      <c r="R602" s="380"/>
      <c r="S602" s="380"/>
      <c r="T602" s="380"/>
      <c r="U602" s="380"/>
      <c r="V602" s="380"/>
      <c r="W602" s="380"/>
      <c r="X602" s="380"/>
      <c r="Y602" s="380"/>
      <c r="Z602" s="380"/>
    </row>
    <row r="603" ht="14.25" customHeight="1" spans="1:26" x14ac:dyDescent="0.25">
      <c r="A603" s="380"/>
      <c r="B603" s="380"/>
      <c r="C603" s="380"/>
      <c r="D603" s="380"/>
      <c r="E603" s="380"/>
      <c r="F603" s="380"/>
      <c r="G603" s="380"/>
      <c r="H603" s="380"/>
      <c r="I603" s="380"/>
      <c r="J603" s="380"/>
      <c r="K603" s="380"/>
      <c r="L603" s="380"/>
      <c r="M603" s="380"/>
      <c r="N603" s="380"/>
      <c r="O603" s="380"/>
      <c r="P603" s="380"/>
      <c r="Q603" s="380"/>
      <c r="R603" s="380"/>
      <c r="S603" s="380"/>
      <c r="T603" s="380"/>
      <c r="U603" s="380"/>
      <c r="V603" s="380"/>
      <c r="W603" s="380"/>
      <c r="X603" s="380"/>
      <c r="Y603" s="380"/>
      <c r="Z603" s="380"/>
    </row>
    <row r="604" ht="14.25" customHeight="1" spans="1:26" x14ac:dyDescent="0.25">
      <c r="A604" s="380"/>
      <c r="B604" s="380"/>
      <c r="C604" s="380"/>
      <c r="D604" s="380"/>
      <c r="E604" s="380"/>
      <c r="F604" s="380"/>
      <c r="G604" s="380"/>
      <c r="H604" s="380"/>
      <c r="I604" s="380"/>
      <c r="J604" s="380"/>
      <c r="K604" s="380"/>
      <c r="L604" s="380"/>
      <c r="M604" s="380"/>
      <c r="N604" s="380"/>
      <c r="O604" s="380"/>
      <c r="P604" s="380"/>
      <c r="Q604" s="380"/>
      <c r="R604" s="380"/>
      <c r="S604" s="380"/>
      <c r="T604" s="380"/>
      <c r="U604" s="380"/>
      <c r="V604" s="380"/>
      <c r="W604" s="380"/>
      <c r="X604" s="380"/>
      <c r="Y604" s="380"/>
      <c r="Z604" s="380"/>
    </row>
    <row r="605" ht="14.25" customHeight="1" spans="1:26" x14ac:dyDescent="0.25">
      <c r="A605" s="380"/>
      <c r="B605" s="380"/>
      <c r="C605" s="380"/>
      <c r="D605" s="380"/>
      <c r="E605" s="380"/>
      <c r="F605" s="380"/>
      <c r="G605" s="380"/>
      <c r="H605" s="380"/>
      <c r="I605" s="380"/>
      <c r="J605" s="380"/>
      <c r="K605" s="380"/>
      <c r="L605" s="380"/>
      <c r="M605" s="380"/>
      <c r="N605" s="380"/>
      <c r="O605" s="380"/>
      <c r="P605" s="380"/>
      <c r="Q605" s="380"/>
      <c r="R605" s="380"/>
      <c r="S605" s="380"/>
      <c r="T605" s="380"/>
      <c r="U605" s="380"/>
      <c r="V605" s="380"/>
      <c r="W605" s="380"/>
      <c r="X605" s="380"/>
      <c r="Y605" s="380"/>
      <c r="Z605" s="380"/>
    </row>
    <row r="606" ht="14.25" customHeight="1" spans="1:26" x14ac:dyDescent="0.25">
      <c r="A606" s="380"/>
      <c r="B606" s="380"/>
      <c r="C606" s="380"/>
      <c r="D606" s="380"/>
      <c r="E606" s="380"/>
      <c r="F606" s="380"/>
      <c r="G606" s="380"/>
      <c r="H606" s="380"/>
      <c r="I606" s="380"/>
      <c r="J606" s="380"/>
      <c r="K606" s="380"/>
      <c r="L606" s="380"/>
      <c r="M606" s="380"/>
      <c r="N606" s="380"/>
      <c r="O606" s="380"/>
      <c r="P606" s="380"/>
      <c r="Q606" s="380"/>
      <c r="R606" s="380"/>
      <c r="S606" s="380"/>
      <c r="T606" s="380"/>
      <c r="U606" s="380"/>
      <c r="V606" s="380"/>
      <c r="W606" s="380"/>
      <c r="X606" s="380"/>
      <c r="Y606" s="380"/>
      <c r="Z606" s="380"/>
    </row>
    <row r="607" ht="14.25" customHeight="1" spans="1:26" x14ac:dyDescent="0.25">
      <c r="A607" s="380"/>
      <c r="B607" s="380"/>
      <c r="C607" s="380"/>
      <c r="D607" s="380"/>
      <c r="E607" s="380"/>
      <c r="F607" s="380"/>
      <c r="G607" s="380"/>
      <c r="H607" s="380"/>
      <c r="I607" s="380"/>
      <c r="J607" s="380"/>
      <c r="K607" s="380"/>
      <c r="L607" s="380"/>
      <c r="M607" s="380"/>
      <c r="N607" s="380"/>
      <c r="O607" s="380"/>
      <c r="P607" s="380"/>
      <c r="Q607" s="380"/>
      <c r="R607" s="380"/>
      <c r="S607" s="380"/>
      <c r="T607" s="380"/>
      <c r="U607" s="380"/>
      <c r="V607" s="380"/>
      <c r="W607" s="380"/>
      <c r="X607" s="380"/>
      <c r="Y607" s="380"/>
      <c r="Z607" s="380"/>
    </row>
    <row r="608" ht="14.25" customHeight="1" spans="1:26" x14ac:dyDescent="0.25">
      <c r="A608" s="380"/>
      <c r="B608" s="380"/>
      <c r="C608" s="380"/>
      <c r="D608" s="380"/>
      <c r="E608" s="380"/>
      <c r="F608" s="380"/>
      <c r="G608" s="380"/>
      <c r="H608" s="380"/>
      <c r="I608" s="380"/>
      <c r="J608" s="380"/>
      <c r="K608" s="380"/>
      <c r="L608" s="380"/>
      <c r="M608" s="380"/>
      <c r="N608" s="380"/>
      <c r="O608" s="380"/>
      <c r="P608" s="380"/>
      <c r="Q608" s="380"/>
      <c r="R608" s="380"/>
      <c r="S608" s="380"/>
      <c r="T608" s="380"/>
      <c r="U608" s="380"/>
      <c r="V608" s="380"/>
      <c r="W608" s="380"/>
      <c r="X608" s="380"/>
      <c r="Y608" s="380"/>
      <c r="Z608" s="380"/>
    </row>
    <row r="609" ht="14.25" customHeight="1" spans="1:26" x14ac:dyDescent="0.25">
      <c r="A609" s="380"/>
      <c r="B609" s="380"/>
      <c r="C609" s="380"/>
      <c r="D609" s="380"/>
      <c r="E609" s="380"/>
      <c r="F609" s="380"/>
      <c r="G609" s="380"/>
      <c r="H609" s="380"/>
      <c r="I609" s="380"/>
      <c r="J609" s="380"/>
      <c r="K609" s="380"/>
      <c r="L609" s="380"/>
      <c r="M609" s="380"/>
      <c r="N609" s="380"/>
      <c r="O609" s="380"/>
      <c r="P609" s="380"/>
      <c r="Q609" s="380"/>
      <c r="R609" s="380"/>
      <c r="S609" s="380"/>
      <c r="T609" s="380"/>
      <c r="U609" s="380"/>
      <c r="V609" s="380"/>
      <c r="W609" s="380"/>
      <c r="X609" s="380"/>
      <c r="Y609" s="380"/>
      <c r="Z609" s="380"/>
    </row>
    <row r="610" ht="14.25" customHeight="1" spans="1:26" x14ac:dyDescent="0.25">
      <c r="A610" s="380"/>
      <c r="B610" s="380"/>
      <c r="C610" s="380"/>
      <c r="D610" s="380"/>
      <c r="E610" s="380"/>
      <c r="F610" s="380"/>
      <c r="G610" s="380"/>
      <c r="H610" s="380"/>
      <c r="I610" s="380"/>
      <c r="J610" s="380"/>
      <c r="K610" s="380"/>
      <c r="L610" s="380"/>
      <c r="M610" s="380"/>
      <c r="N610" s="380"/>
      <c r="O610" s="380"/>
      <c r="P610" s="380"/>
      <c r="Q610" s="380"/>
      <c r="R610" s="380"/>
      <c r="S610" s="380"/>
      <c r="T610" s="380"/>
      <c r="U610" s="380"/>
      <c r="V610" s="380"/>
      <c r="W610" s="380"/>
      <c r="X610" s="380"/>
      <c r="Y610" s="380"/>
      <c r="Z610" s="380"/>
    </row>
    <row r="611" ht="14.25" customHeight="1" spans="1:26" x14ac:dyDescent="0.25">
      <c r="A611" s="380"/>
      <c r="B611" s="380"/>
      <c r="C611" s="380"/>
      <c r="D611" s="380"/>
      <c r="E611" s="380"/>
      <c r="F611" s="380"/>
      <c r="G611" s="380"/>
      <c r="H611" s="380"/>
      <c r="I611" s="380"/>
      <c r="J611" s="380"/>
      <c r="K611" s="380"/>
      <c r="L611" s="380"/>
      <c r="M611" s="380"/>
      <c r="N611" s="380"/>
      <c r="O611" s="380"/>
      <c r="P611" s="380"/>
      <c r="Q611" s="380"/>
      <c r="R611" s="380"/>
      <c r="S611" s="380"/>
      <c r="T611" s="380"/>
      <c r="U611" s="380"/>
      <c r="V611" s="380"/>
      <c r="W611" s="380"/>
      <c r="X611" s="380"/>
      <c r="Y611" s="380"/>
      <c r="Z611" s="380"/>
    </row>
    <row r="612" ht="14.25" customHeight="1" spans="1:26" x14ac:dyDescent="0.25">
      <c r="A612" s="380"/>
      <c r="B612" s="380"/>
      <c r="C612" s="380"/>
      <c r="D612" s="380"/>
      <c r="E612" s="380"/>
      <c r="F612" s="380"/>
      <c r="G612" s="380"/>
      <c r="H612" s="380"/>
      <c r="I612" s="380"/>
      <c r="J612" s="380"/>
      <c r="K612" s="380"/>
      <c r="L612" s="380"/>
      <c r="M612" s="380"/>
      <c r="N612" s="380"/>
      <c r="O612" s="380"/>
      <c r="P612" s="380"/>
      <c r="Q612" s="380"/>
      <c r="R612" s="380"/>
      <c r="S612" s="380"/>
      <c r="T612" s="380"/>
      <c r="U612" s="380"/>
      <c r="V612" s="380"/>
      <c r="W612" s="380"/>
      <c r="X612" s="380"/>
      <c r="Y612" s="380"/>
      <c r="Z612" s="380"/>
    </row>
    <row r="613" ht="14.25" customHeight="1" spans="1:26" x14ac:dyDescent="0.25">
      <c r="A613" s="380"/>
      <c r="B613" s="380"/>
      <c r="C613" s="380"/>
      <c r="D613" s="380"/>
      <c r="E613" s="380"/>
      <c r="F613" s="380"/>
      <c r="G613" s="380"/>
      <c r="H613" s="380"/>
      <c r="I613" s="380"/>
      <c r="J613" s="380"/>
      <c r="K613" s="380"/>
      <c r="L613" s="380"/>
      <c r="M613" s="380"/>
      <c r="N613" s="380"/>
      <c r="O613" s="380"/>
      <c r="P613" s="380"/>
      <c r="Q613" s="380"/>
      <c r="R613" s="380"/>
      <c r="S613" s="380"/>
      <c r="T613" s="380"/>
      <c r="U613" s="380"/>
      <c r="V613" s="380"/>
      <c r="W613" s="380"/>
      <c r="X613" s="380"/>
      <c r="Y613" s="380"/>
      <c r="Z613" s="380"/>
    </row>
    <row r="614" ht="14.25" customHeight="1" spans="1:26" x14ac:dyDescent="0.25">
      <c r="A614" s="380"/>
      <c r="B614" s="380"/>
      <c r="C614" s="380"/>
      <c r="D614" s="380"/>
      <c r="E614" s="380"/>
      <c r="F614" s="380"/>
      <c r="G614" s="380"/>
      <c r="H614" s="380"/>
      <c r="I614" s="380"/>
      <c r="J614" s="380"/>
      <c r="K614" s="380"/>
      <c r="L614" s="380"/>
      <c r="M614" s="380"/>
      <c r="N614" s="380"/>
      <c r="O614" s="380"/>
      <c r="P614" s="380"/>
      <c r="Q614" s="380"/>
      <c r="R614" s="380"/>
      <c r="S614" s="380"/>
      <c r="T614" s="380"/>
      <c r="U614" s="380"/>
      <c r="V614" s="380"/>
      <c r="W614" s="380"/>
      <c r="X614" s="380"/>
      <c r="Y614" s="380"/>
      <c r="Z614" s="380"/>
    </row>
    <row r="615" ht="14.25" customHeight="1" spans="1:26" x14ac:dyDescent="0.25">
      <c r="A615" s="380"/>
      <c r="B615" s="380"/>
      <c r="C615" s="380"/>
      <c r="D615" s="380"/>
      <c r="E615" s="380"/>
      <c r="F615" s="380"/>
      <c r="G615" s="380"/>
      <c r="H615" s="380"/>
      <c r="I615" s="380"/>
      <c r="J615" s="380"/>
      <c r="K615" s="380"/>
      <c r="L615" s="380"/>
      <c r="M615" s="380"/>
      <c r="N615" s="380"/>
      <c r="O615" s="380"/>
      <c r="P615" s="380"/>
      <c r="Q615" s="380"/>
      <c r="R615" s="380"/>
      <c r="S615" s="380"/>
      <c r="T615" s="380"/>
      <c r="U615" s="380"/>
      <c r="V615" s="380"/>
      <c r="W615" s="380"/>
      <c r="X615" s="380"/>
      <c r="Y615" s="380"/>
      <c r="Z615" s="380"/>
    </row>
    <row r="616" ht="14.25" customHeight="1" spans="1:26" x14ac:dyDescent="0.25">
      <c r="A616" s="380"/>
      <c r="B616" s="380"/>
      <c r="C616" s="380"/>
      <c r="D616" s="380"/>
      <c r="E616" s="380"/>
      <c r="F616" s="380"/>
      <c r="G616" s="380"/>
      <c r="H616" s="380"/>
      <c r="I616" s="380"/>
      <c r="J616" s="380"/>
      <c r="K616" s="380"/>
      <c r="L616" s="380"/>
      <c r="M616" s="380"/>
      <c r="N616" s="380"/>
      <c r="O616" s="380"/>
      <c r="P616" s="380"/>
      <c r="Q616" s="380"/>
      <c r="R616" s="380"/>
      <c r="S616" s="380"/>
      <c r="T616" s="380"/>
      <c r="U616" s="380"/>
      <c r="V616" s="380"/>
      <c r="W616" s="380"/>
      <c r="X616" s="380"/>
      <c r="Y616" s="380"/>
      <c r="Z616" s="380"/>
    </row>
    <row r="617" ht="14.25" customHeight="1" spans="1:26" x14ac:dyDescent="0.25">
      <c r="A617" s="380"/>
      <c r="B617" s="380"/>
      <c r="C617" s="380"/>
      <c r="D617" s="380"/>
      <c r="E617" s="380"/>
      <c r="F617" s="380"/>
      <c r="G617" s="380"/>
      <c r="H617" s="380"/>
      <c r="I617" s="380"/>
      <c r="J617" s="380"/>
      <c r="K617" s="380"/>
      <c r="L617" s="380"/>
      <c r="M617" s="380"/>
      <c r="N617" s="380"/>
      <c r="O617" s="380"/>
      <c r="P617" s="380"/>
      <c r="Q617" s="380"/>
      <c r="R617" s="380"/>
      <c r="S617" s="380"/>
      <c r="T617" s="380"/>
      <c r="U617" s="380"/>
      <c r="V617" s="380"/>
      <c r="W617" s="380"/>
      <c r="X617" s="380"/>
      <c r="Y617" s="380"/>
      <c r="Z617" s="380"/>
    </row>
    <row r="618" ht="14.25" customHeight="1" spans="1:26" x14ac:dyDescent="0.25">
      <c r="A618" s="380"/>
      <c r="B618" s="380"/>
      <c r="C618" s="380"/>
      <c r="D618" s="380"/>
      <c r="E618" s="380"/>
      <c r="F618" s="380"/>
      <c r="G618" s="380"/>
      <c r="H618" s="380"/>
      <c r="I618" s="380"/>
      <c r="J618" s="380"/>
      <c r="K618" s="380"/>
      <c r="L618" s="380"/>
      <c r="M618" s="380"/>
      <c r="N618" s="380"/>
      <c r="O618" s="380"/>
      <c r="P618" s="380"/>
      <c r="Q618" s="380"/>
      <c r="R618" s="380"/>
      <c r="S618" s="380"/>
      <c r="T618" s="380"/>
      <c r="U618" s="380"/>
      <c r="V618" s="380"/>
      <c r="W618" s="380"/>
      <c r="X618" s="380"/>
      <c r="Y618" s="380"/>
      <c r="Z618" s="380"/>
    </row>
    <row r="619" ht="14.25" customHeight="1" spans="1:26" x14ac:dyDescent="0.25">
      <c r="A619" s="380"/>
      <c r="B619" s="380"/>
      <c r="C619" s="380"/>
      <c r="D619" s="380"/>
      <c r="E619" s="380"/>
      <c r="F619" s="380"/>
      <c r="G619" s="380"/>
      <c r="H619" s="380"/>
      <c r="I619" s="380"/>
      <c r="J619" s="380"/>
      <c r="K619" s="380"/>
      <c r="L619" s="380"/>
      <c r="M619" s="380"/>
      <c r="N619" s="380"/>
      <c r="O619" s="380"/>
      <c r="P619" s="380"/>
      <c r="Q619" s="380"/>
      <c r="R619" s="380"/>
      <c r="S619" s="380"/>
      <c r="T619" s="380"/>
      <c r="U619" s="380"/>
      <c r="V619" s="380"/>
      <c r="W619" s="380"/>
      <c r="X619" s="380"/>
      <c r="Y619" s="380"/>
      <c r="Z619" s="380"/>
    </row>
    <row r="620" ht="14.25" customHeight="1" spans="1:26" x14ac:dyDescent="0.25">
      <c r="A620" s="380"/>
      <c r="B620" s="380"/>
      <c r="C620" s="380"/>
      <c r="D620" s="380"/>
      <c r="E620" s="380"/>
      <c r="F620" s="380"/>
      <c r="G620" s="380"/>
      <c r="H620" s="380"/>
      <c r="I620" s="380"/>
      <c r="J620" s="380"/>
      <c r="K620" s="380"/>
      <c r="L620" s="380"/>
      <c r="M620" s="380"/>
      <c r="N620" s="380"/>
      <c r="O620" s="380"/>
      <c r="P620" s="380"/>
      <c r="Q620" s="380"/>
      <c r="R620" s="380"/>
      <c r="S620" s="380"/>
      <c r="T620" s="380"/>
      <c r="U620" s="380"/>
      <c r="V620" s="380"/>
      <c r="W620" s="380"/>
      <c r="X620" s="380"/>
      <c r="Y620" s="380"/>
      <c r="Z620" s="380"/>
    </row>
    <row r="621" ht="14.25" customHeight="1" spans="1:26" x14ac:dyDescent="0.25">
      <c r="A621" s="380"/>
      <c r="B621" s="380"/>
      <c r="C621" s="380"/>
      <c r="D621" s="380"/>
      <c r="E621" s="380"/>
      <c r="F621" s="380"/>
      <c r="G621" s="380"/>
      <c r="H621" s="380"/>
      <c r="I621" s="380"/>
      <c r="J621" s="380"/>
      <c r="K621" s="380"/>
      <c r="L621" s="380"/>
      <c r="M621" s="380"/>
      <c r="N621" s="380"/>
      <c r="O621" s="380"/>
      <c r="P621" s="380"/>
      <c r="Q621" s="380"/>
      <c r="R621" s="380"/>
      <c r="S621" s="380"/>
      <c r="T621" s="380"/>
      <c r="U621" s="380"/>
      <c r="V621" s="380"/>
      <c r="W621" s="380"/>
      <c r="X621" s="380"/>
      <c r="Y621" s="380"/>
      <c r="Z621" s="380"/>
    </row>
    <row r="622" ht="14.25" customHeight="1" spans="1:26" x14ac:dyDescent="0.25">
      <c r="A622" s="380"/>
      <c r="B622" s="380"/>
      <c r="C622" s="380"/>
      <c r="D622" s="380"/>
      <c r="E622" s="380"/>
      <c r="F622" s="380"/>
      <c r="G622" s="380"/>
      <c r="H622" s="380"/>
      <c r="I622" s="380"/>
      <c r="J622" s="380"/>
      <c r="K622" s="380"/>
      <c r="L622" s="380"/>
      <c r="M622" s="380"/>
      <c r="N622" s="380"/>
      <c r="O622" s="380"/>
      <c r="P622" s="380"/>
      <c r="Q622" s="380"/>
      <c r="R622" s="380"/>
      <c r="S622" s="380"/>
      <c r="T622" s="380"/>
      <c r="U622" s="380"/>
      <c r="V622" s="380"/>
      <c r="W622" s="380"/>
      <c r="X622" s="380"/>
      <c r="Y622" s="380"/>
      <c r="Z622" s="380"/>
    </row>
    <row r="623" ht="14.25" customHeight="1" spans="1:26" x14ac:dyDescent="0.25">
      <c r="A623" s="380"/>
      <c r="B623" s="380"/>
      <c r="C623" s="380"/>
      <c r="D623" s="380"/>
      <c r="E623" s="380"/>
      <c r="F623" s="380"/>
      <c r="G623" s="380"/>
      <c r="H623" s="380"/>
      <c r="I623" s="380"/>
      <c r="J623" s="380"/>
      <c r="K623" s="380"/>
      <c r="L623" s="380"/>
      <c r="M623" s="380"/>
      <c r="N623" s="380"/>
      <c r="O623" s="380"/>
      <c r="P623" s="380"/>
      <c r="Q623" s="380"/>
      <c r="R623" s="380"/>
      <c r="S623" s="380"/>
      <c r="T623" s="380"/>
      <c r="U623" s="380"/>
      <c r="V623" s="380"/>
      <c r="W623" s="380"/>
      <c r="X623" s="380"/>
      <c r="Y623" s="380"/>
      <c r="Z623" s="380"/>
    </row>
    <row r="624" ht="14.25" customHeight="1" spans="1:26" x14ac:dyDescent="0.25">
      <c r="A624" s="380"/>
      <c r="B624" s="380"/>
      <c r="C624" s="380"/>
      <c r="D624" s="380"/>
      <c r="E624" s="380"/>
      <c r="F624" s="380"/>
      <c r="G624" s="380"/>
      <c r="H624" s="380"/>
      <c r="I624" s="380"/>
      <c r="J624" s="380"/>
      <c r="K624" s="380"/>
      <c r="L624" s="380"/>
      <c r="M624" s="380"/>
      <c r="N624" s="380"/>
      <c r="O624" s="380"/>
      <c r="P624" s="380"/>
      <c r="Q624" s="380"/>
      <c r="R624" s="380"/>
      <c r="S624" s="380"/>
      <c r="T624" s="380"/>
      <c r="U624" s="380"/>
      <c r="V624" s="380"/>
      <c r="W624" s="380"/>
      <c r="X624" s="380"/>
      <c r="Y624" s="380"/>
      <c r="Z624" s="380"/>
    </row>
    <row r="625" ht="14.25" customHeight="1" spans="1:26" x14ac:dyDescent="0.25">
      <c r="A625" s="380"/>
      <c r="B625" s="380"/>
      <c r="C625" s="380"/>
      <c r="D625" s="380"/>
      <c r="E625" s="380"/>
      <c r="F625" s="380"/>
      <c r="G625" s="380"/>
      <c r="H625" s="380"/>
      <c r="I625" s="380"/>
      <c r="J625" s="380"/>
      <c r="K625" s="380"/>
      <c r="L625" s="380"/>
      <c r="M625" s="380"/>
      <c r="N625" s="380"/>
      <c r="O625" s="380"/>
      <c r="P625" s="380"/>
      <c r="Q625" s="380"/>
      <c r="R625" s="380"/>
      <c r="S625" s="380"/>
      <c r="T625" s="380"/>
      <c r="U625" s="380"/>
      <c r="V625" s="380"/>
      <c r="W625" s="380"/>
      <c r="X625" s="380"/>
      <c r="Y625" s="380"/>
      <c r="Z625" s="380"/>
    </row>
    <row r="626" ht="14.25" customHeight="1" spans="1:26" x14ac:dyDescent="0.25">
      <c r="A626" s="380"/>
      <c r="B626" s="380"/>
      <c r="C626" s="380"/>
      <c r="D626" s="380"/>
      <c r="E626" s="380"/>
      <c r="F626" s="380"/>
      <c r="G626" s="380"/>
      <c r="H626" s="380"/>
      <c r="I626" s="380"/>
      <c r="J626" s="380"/>
      <c r="K626" s="380"/>
      <c r="L626" s="380"/>
      <c r="M626" s="380"/>
      <c r="N626" s="380"/>
      <c r="O626" s="380"/>
      <c r="P626" s="380"/>
      <c r="Q626" s="380"/>
      <c r="R626" s="380"/>
      <c r="S626" s="380"/>
      <c r="T626" s="380"/>
      <c r="U626" s="380"/>
      <c r="V626" s="380"/>
      <c r="W626" s="380"/>
      <c r="X626" s="380"/>
      <c r="Y626" s="380"/>
      <c r="Z626" s="380"/>
    </row>
    <row r="627" ht="14.25" customHeight="1" spans="1:26" x14ac:dyDescent="0.25">
      <c r="A627" s="380"/>
      <c r="B627" s="380"/>
      <c r="C627" s="380"/>
      <c r="D627" s="380"/>
      <c r="E627" s="380"/>
      <c r="F627" s="380"/>
      <c r="G627" s="380"/>
      <c r="H627" s="380"/>
      <c r="I627" s="380"/>
      <c r="J627" s="380"/>
      <c r="K627" s="380"/>
      <c r="L627" s="380"/>
      <c r="M627" s="380"/>
      <c r="N627" s="380"/>
      <c r="O627" s="380"/>
      <c r="P627" s="380"/>
      <c r="Q627" s="380"/>
      <c r="R627" s="380"/>
      <c r="S627" s="380"/>
      <c r="T627" s="380"/>
      <c r="U627" s="380"/>
      <c r="V627" s="380"/>
      <c r="W627" s="380"/>
      <c r="X627" s="380"/>
      <c r="Y627" s="380"/>
      <c r="Z627" s="380"/>
    </row>
    <row r="628" ht="14.25" customHeight="1" spans="1:26" x14ac:dyDescent="0.25">
      <c r="A628" s="380"/>
      <c r="B628" s="380"/>
      <c r="C628" s="380"/>
      <c r="D628" s="380"/>
      <c r="E628" s="380"/>
      <c r="F628" s="380"/>
      <c r="G628" s="380"/>
      <c r="H628" s="380"/>
      <c r="I628" s="380"/>
      <c r="J628" s="380"/>
      <c r="K628" s="380"/>
      <c r="L628" s="380"/>
      <c r="M628" s="380"/>
      <c r="N628" s="380"/>
      <c r="O628" s="380"/>
      <c r="P628" s="380"/>
      <c r="Q628" s="380"/>
      <c r="R628" s="380"/>
      <c r="S628" s="380"/>
      <c r="T628" s="380"/>
      <c r="U628" s="380"/>
      <c r="V628" s="380"/>
      <c r="W628" s="380"/>
      <c r="X628" s="380"/>
      <c r="Y628" s="380"/>
      <c r="Z628" s="380"/>
    </row>
    <row r="629" ht="14.25" customHeight="1" spans="1:26" x14ac:dyDescent="0.25">
      <c r="A629" s="380"/>
      <c r="B629" s="380"/>
      <c r="C629" s="380"/>
      <c r="D629" s="380"/>
      <c r="E629" s="380"/>
      <c r="F629" s="380"/>
      <c r="G629" s="380"/>
      <c r="H629" s="380"/>
      <c r="I629" s="380"/>
      <c r="J629" s="380"/>
      <c r="K629" s="380"/>
      <c r="L629" s="380"/>
      <c r="M629" s="380"/>
      <c r="N629" s="380"/>
      <c r="O629" s="380"/>
      <c r="P629" s="380"/>
      <c r="Q629" s="380"/>
      <c r="R629" s="380"/>
      <c r="S629" s="380"/>
      <c r="T629" s="380"/>
      <c r="U629" s="380"/>
      <c r="V629" s="380"/>
      <c r="W629" s="380"/>
      <c r="X629" s="380"/>
      <c r="Y629" s="380"/>
      <c r="Z629" s="380"/>
    </row>
    <row r="630" ht="14.25" customHeight="1" spans="1:26" x14ac:dyDescent="0.25">
      <c r="A630" s="380"/>
      <c r="B630" s="380"/>
      <c r="C630" s="380"/>
      <c r="D630" s="380"/>
      <c r="E630" s="380"/>
      <c r="F630" s="380"/>
      <c r="G630" s="380"/>
      <c r="H630" s="380"/>
      <c r="I630" s="380"/>
      <c r="J630" s="380"/>
      <c r="K630" s="380"/>
      <c r="L630" s="380"/>
      <c r="M630" s="380"/>
      <c r="N630" s="380"/>
      <c r="O630" s="380"/>
      <c r="P630" s="380"/>
      <c r="Q630" s="380"/>
      <c r="R630" s="380"/>
      <c r="S630" s="380"/>
      <c r="T630" s="380"/>
      <c r="U630" s="380"/>
      <c r="V630" s="380"/>
      <c r="W630" s="380"/>
      <c r="X630" s="380"/>
      <c r="Y630" s="380"/>
      <c r="Z630" s="380"/>
    </row>
    <row r="631" ht="14.25" customHeight="1" spans="1:26" x14ac:dyDescent="0.25">
      <c r="A631" s="380"/>
      <c r="B631" s="380"/>
      <c r="C631" s="380"/>
      <c r="D631" s="380"/>
      <c r="E631" s="380"/>
      <c r="F631" s="380"/>
      <c r="G631" s="380"/>
      <c r="H631" s="380"/>
      <c r="I631" s="380"/>
      <c r="J631" s="380"/>
      <c r="K631" s="380"/>
      <c r="L631" s="380"/>
      <c r="M631" s="380"/>
      <c r="N631" s="380"/>
      <c r="O631" s="380"/>
      <c r="P631" s="380"/>
      <c r="Q631" s="380"/>
      <c r="R631" s="380"/>
      <c r="S631" s="380"/>
      <c r="T631" s="380"/>
      <c r="U631" s="380"/>
      <c r="V631" s="380"/>
      <c r="W631" s="380"/>
      <c r="X631" s="380"/>
      <c r="Y631" s="380"/>
      <c r="Z631" s="380"/>
    </row>
    <row r="632" ht="14.25" customHeight="1" spans="1:26" x14ac:dyDescent="0.25">
      <c r="A632" s="380"/>
      <c r="B632" s="380"/>
      <c r="C632" s="380"/>
      <c r="D632" s="380"/>
      <c r="E632" s="380"/>
      <c r="F632" s="380"/>
      <c r="G632" s="380"/>
      <c r="H632" s="380"/>
      <c r="I632" s="380"/>
      <c r="J632" s="380"/>
      <c r="K632" s="380"/>
      <c r="L632" s="380"/>
      <c r="M632" s="380"/>
      <c r="N632" s="380"/>
      <c r="O632" s="380"/>
      <c r="P632" s="380"/>
      <c r="Q632" s="380"/>
      <c r="R632" s="380"/>
      <c r="S632" s="380"/>
      <c r="T632" s="380"/>
      <c r="U632" s="380"/>
      <c r="V632" s="380"/>
      <c r="W632" s="380"/>
      <c r="X632" s="380"/>
      <c r="Y632" s="380"/>
      <c r="Z632" s="380"/>
    </row>
    <row r="633" ht="14.25" customHeight="1" spans="1:26" x14ac:dyDescent="0.25">
      <c r="A633" s="380"/>
      <c r="B633" s="380"/>
      <c r="C633" s="380"/>
      <c r="D633" s="380"/>
      <c r="E633" s="380"/>
      <c r="F633" s="380"/>
      <c r="G633" s="380"/>
      <c r="H633" s="380"/>
      <c r="I633" s="380"/>
      <c r="J633" s="380"/>
      <c r="K633" s="380"/>
      <c r="L633" s="380"/>
      <c r="M633" s="380"/>
      <c r="N633" s="380"/>
      <c r="O633" s="380"/>
      <c r="P633" s="380"/>
      <c r="Q633" s="380"/>
      <c r="R633" s="380"/>
      <c r="S633" s="380"/>
      <c r="T633" s="380"/>
      <c r="U633" s="380"/>
      <c r="V633" s="380"/>
      <c r="W633" s="380"/>
      <c r="X633" s="380"/>
      <c r="Y633" s="380"/>
      <c r="Z633" s="380"/>
    </row>
    <row r="634" ht="14.25" customHeight="1" spans="1:26" x14ac:dyDescent="0.25">
      <c r="A634" s="380"/>
      <c r="B634" s="380"/>
      <c r="C634" s="380"/>
      <c r="D634" s="380"/>
      <c r="E634" s="380"/>
      <c r="F634" s="380"/>
      <c r="G634" s="380"/>
      <c r="H634" s="380"/>
      <c r="I634" s="380"/>
      <c r="J634" s="380"/>
      <c r="K634" s="380"/>
      <c r="L634" s="380"/>
      <c r="M634" s="380"/>
      <c r="N634" s="380"/>
      <c r="O634" s="380"/>
      <c r="P634" s="380"/>
      <c r="Q634" s="380"/>
      <c r="R634" s="380"/>
      <c r="S634" s="380"/>
      <c r="T634" s="380"/>
      <c r="U634" s="380"/>
      <c r="V634" s="380"/>
      <c r="W634" s="380"/>
      <c r="X634" s="380"/>
      <c r="Y634" s="380"/>
      <c r="Z634" s="380"/>
    </row>
    <row r="635" ht="14.25" customHeight="1" spans="1:26" x14ac:dyDescent="0.25">
      <c r="A635" s="380"/>
      <c r="B635" s="380"/>
      <c r="C635" s="380"/>
      <c r="D635" s="380"/>
      <c r="E635" s="380"/>
      <c r="F635" s="380"/>
      <c r="G635" s="380"/>
      <c r="H635" s="380"/>
      <c r="I635" s="380"/>
      <c r="J635" s="380"/>
      <c r="K635" s="380"/>
      <c r="L635" s="380"/>
      <c r="M635" s="380"/>
      <c r="N635" s="380"/>
      <c r="O635" s="380"/>
      <c r="P635" s="380"/>
      <c r="Q635" s="380"/>
      <c r="R635" s="380"/>
      <c r="S635" s="380"/>
      <c r="T635" s="380"/>
      <c r="U635" s="380"/>
      <c r="V635" s="380"/>
      <c r="W635" s="380"/>
      <c r="X635" s="380"/>
      <c r="Y635" s="380"/>
      <c r="Z635" s="380"/>
    </row>
    <row r="636" ht="14.25" customHeight="1" spans="1:26" x14ac:dyDescent="0.25">
      <c r="A636" s="380"/>
      <c r="B636" s="380"/>
      <c r="C636" s="380"/>
      <c r="D636" s="380"/>
      <c r="E636" s="380"/>
      <c r="F636" s="380"/>
      <c r="G636" s="380"/>
      <c r="H636" s="380"/>
      <c r="I636" s="380"/>
      <c r="J636" s="380"/>
      <c r="K636" s="380"/>
      <c r="L636" s="380"/>
      <c r="M636" s="380"/>
      <c r="N636" s="380"/>
      <c r="O636" s="380"/>
      <c r="P636" s="380"/>
      <c r="Q636" s="380"/>
      <c r="R636" s="380"/>
      <c r="S636" s="380"/>
      <c r="T636" s="380"/>
      <c r="U636" s="380"/>
      <c r="V636" s="380"/>
      <c r="W636" s="380"/>
      <c r="X636" s="380"/>
      <c r="Y636" s="380"/>
      <c r="Z636" s="380"/>
    </row>
    <row r="637" ht="14.25" customHeight="1" spans="1:26" x14ac:dyDescent="0.25">
      <c r="A637" s="380"/>
      <c r="B637" s="380"/>
      <c r="C637" s="380"/>
      <c r="D637" s="380"/>
      <c r="E637" s="380"/>
      <c r="F637" s="380"/>
      <c r="G637" s="380"/>
      <c r="H637" s="380"/>
      <c r="I637" s="380"/>
      <c r="J637" s="380"/>
      <c r="K637" s="380"/>
      <c r="L637" s="380"/>
      <c r="M637" s="380"/>
      <c r="N637" s="380"/>
      <c r="O637" s="380"/>
      <c r="P637" s="380"/>
      <c r="Q637" s="380"/>
      <c r="R637" s="380"/>
      <c r="S637" s="380"/>
      <c r="T637" s="380"/>
      <c r="U637" s="380"/>
      <c r="V637" s="380"/>
      <c r="W637" s="380"/>
      <c r="X637" s="380"/>
      <c r="Y637" s="380"/>
      <c r="Z637" s="380"/>
    </row>
    <row r="638" ht="14.25" customHeight="1" spans="1:26" x14ac:dyDescent="0.25">
      <c r="A638" s="380"/>
      <c r="B638" s="380"/>
      <c r="C638" s="380"/>
      <c r="D638" s="380"/>
      <c r="E638" s="380"/>
      <c r="F638" s="380"/>
      <c r="G638" s="380"/>
      <c r="H638" s="380"/>
      <c r="I638" s="380"/>
      <c r="J638" s="380"/>
      <c r="K638" s="380"/>
      <c r="L638" s="380"/>
      <c r="M638" s="380"/>
      <c r="N638" s="380"/>
      <c r="O638" s="380"/>
      <c r="P638" s="380"/>
      <c r="Q638" s="380"/>
      <c r="R638" s="380"/>
      <c r="S638" s="380"/>
      <c r="T638" s="380"/>
      <c r="U638" s="380"/>
      <c r="V638" s="380"/>
      <c r="W638" s="380"/>
      <c r="X638" s="380"/>
      <c r="Y638" s="380"/>
      <c r="Z638" s="380"/>
    </row>
    <row r="639" ht="14.25" customHeight="1" spans="1:26" x14ac:dyDescent="0.25">
      <c r="A639" s="380"/>
      <c r="B639" s="380"/>
      <c r="C639" s="380"/>
      <c r="D639" s="380"/>
      <c r="E639" s="380"/>
      <c r="F639" s="380"/>
      <c r="G639" s="380"/>
      <c r="H639" s="380"/>
      <c r="I639" s="380"/>
      <c r="J639" s="380"/>
      <c r="K639" s="380"/>
      <c r="L639" s="380"/>
      <c r="M639" s="380"/>
      <c r="N639" s="380"/>
      <c r="O639" s="380"/>
      <c r="P639" s="380"/>
      <c r="Q639" s="380"/>
      <c r="R639" s="380"/>
      <c r="S639" s="380"/>
      <c r="T639" s="380"/>
      <c r="U639" s="380"/>
      <c r="V639" s="380"/>
      <c r="W639" s="380"/>
      <c r="X639" s="380"/>
      <c r="Y639" s="380"/>
      <c r="Z639" s="380"/>
    </row>
    <row r="640" ht="14.25" customHeight="1" spans="1:26" x14ac:dyDescent="0.25">
      <c r="A640" s="380"/>
      <c r="B640" s="380"/>
      <c r="C640" s="380"/>
      <c r="D640" s="380"/>
      <c r="E640" s="380"/>
      <c r="F640" s="380"/>
      <c r="G640" s="380"/>
      <c r="H640" s="380"/>
      <c r="I640" s="380"/>
      <c r="J640" s="380"/>
      <c r="K640" s="380"/>
      <c r="L640" s="380"/>
      <c r="M640" s="380"/>
      <c r="N640" s="380"/>
      <c r="O640" s="380"/>
      <c r="P640" s="380"/>
      <c r="Q640" s="380"/>
      <c r="R640" s="380"/>
      <c r="S640" s="380"/>
      <c r="T640" s="380"/>
      <c r="U640" s="380"/>
      <c r="V640" s="380"/>
      <c r="W640" s="380"/>
      <c r="X640" s="380"/>
      <c r="Y640" s="380"/>
      <c r="Z640" s="380"/>
    </row>
    <row r="641" ht="14.25" customHeight="1" spans="1:26" x14ac:dyDescent="0.25">
      <c r="A641" s="380"/>
      <c r="B641" s="380"/>
      <c r="C641" s="380"/>
      <c r="D641" s="380"/>
      <c r="E641" s="380"/>
      <c r="F641" s="380"/>
      <c r="G641" s="380"/>
      <c r="H641" s="380"/>
      <c r="I641" s="380"/>
      <c r="J641" s="380"/>
      <c r="K641" s="380"/>
      <c r="L641" s="380"/>
      <c r="M641" s="380"/>
      <c r="N641" s="380"/>
      <c r="O641" s="380"/>
      <c r="P641" s="380"/>
      <c r="Q641" s="380"/>
      <c r="R641" s="380"/>
      <c r="S641" s="380"/>
      <c r="T641" s="380"/>
      <c r="U641" s="380"/>
      <c r="V641" s="380"/>
      <c r="W641" s="380"/>
      <c r="X641" s="380"/>
      <c r="Y641" s="380"/>
      <c r="Z641" s="380"/>
    </row>
    <row r="642" ht="14.25" customHeight="1" spans="1:26" x14ac:dyDescent="0.25">
      <c r="A642" s="380"/>
      <c r="B642" s="380"/>
      <c r="C642" s="380"/>
      <c r="D642" s="380"/>
      <c r="E642" s="380"/>
      <c r="F642" s="380"/>
      <c r="G642" s="380"/>
      <c r="H642" s="380"/>
      <c r="I642" s="380"/>
      <c r="J642" s="380"/>
      <c r="K642" s="380"/>
      <c r="L642" s="380"/>
      <c r="M642" s="380"/>
      <c r="N642" s="380"/>
      <c r="O642" s="380"/>
      <c r="P642" s="380"/>
      <c r="Q642" s="380"/>
      <c r="R642" s="380"/>
      <c r="S642" s="380"/>
      <c r="T642" s="380"/>
      <c r="U642" s="380"/>
      <c r="V642" s="380"/>
      <c r="W642" s="380"/>
      <c r="X642" s="380"/>
      <c r="Y642" s="380"/>
      <c r="Z642" s="380"/>
    </row>
    <row r="643" ht="14.25" customHeight="1" spans="1:26" x14ac:dyDescent="0.25">
      <c r="A643" s="380"/>
      <c r="B643" s="380"/>
      <c r="C643" s="380"/>
      <c r="D643" s="380"/>
      <c r="E643" s="380"/>
      <c r="F643" s="380"/>
      <c r="G643" s="380"/>
      <c r="H643" s="380"/>
      <c r="I643" s="380"/>
      <c r="J643" s="380"/>
      <c r="K643" s="380"/>
      <c r="L643" s="380"/>
      <c r="M643" s="380"/>
      <c r="N643" s="380"/>
      <c r="O643" s="380"/>
      <c r="P643" s="380"/>
      <c r="Q643" s="380"/>
      <c r="R643" s="380"/>
      <c r="S643" s="380"/>
      <c r="T643" s="380"/>
      <c r="U643" s="380"/>
      <c r="V643" s="380"/>
      <c r="W643" s="380"/>
      <c r="X643" s="380"/>
      <c r="Y643" s="380"/>
      <c r="Z643" s="380"/>
    </row>
    <row r="644" ht="14.25" customHeight="1" spans="1:26" x14ac:dyDescent="0.25">
      <c r="A644" s="380"/>
      <c r="B644" s="380"/>
      <c r="C644" s="380"/>
      <c r="D644" s="380"/>
      <c r="E644" s="380"/>
      <c r="F644" s="380"/>
      <c r="G644" s="380"/>
      <c r="H644" s="380"/>
      <c r="I644" s="380"/>
      <c r="J644" s="380"/>
      <c r="K644" s="380"/>
      <c r="L644" s="380"/>
      <c r="M644" s="380"/>
      <c r="N644" s="380"/>
      <c r="O644" s="380"/>
      <c r="P644" s="380"/>
      <c r="Q644" s="380"/>
      <c r="R644" s="380"/>
      <c r="S644" s="380"/>
      <c r="T644" s="380"/>
      <c r="U644" s="380"/>
      <c r="V644" s="380"/>
      <c r="W644" s="380"/>
      <c r="X644" s="380"/>
      <c r="Y644" s="380"/>
      <c r="Z644" s="380"/>
    </row>
    <row r="645" ht="14.25" customHeight="1" spans="1:26" x14ac:dyDescent="0.25">
      <c r="A645" s="380"/>
      <c r="B645" s="380"/>
      <c r="C645" s="380"/>
      <c r="D645" s="380"/>
      <c r="E645" s="380"/>
      <c r="F645" s="380"/>
      <c r="G645" s="380"/>
      <c r="H645" s="380"/>
      <c r="I645" s="380"/>
      <c r="J645" s="380"/>
      <c r="K645" s="380"/>
      <c r="L645" s="380"/>
      <c r="M645" s="380"/>
      <c r="N645" s="380"/>
      <c r="O645" s="380"/>
      <c r="P645" s="380"/>
      <c r="Q645" s="380"/>
      <c r="R645" s="380"/>
      <c r="S645" s="380"/>
      <c r="T645" s="380"/>
      <c r="U645" s="380"/>
      <c r="V645" s="380"/>
      <c r="W645" s="380"/>
      <c r="X645" s="380"/>
      <c r="Y645" s="380"/>
      <c r="Z645" s="380"/>
    </row>
    <row r="646" ht="14.25" customHeight="1" spans="1:26" x14ac:dyDescent="0.25">
      <c r="A646" s="380"/>
      <c r="B646" s="380"/>
      <c r="C646" s="380"/>
      <c r="D646" s="380"/>
      <c r="E646" s="380"/>
      <c r="F646" s="380"/>
      <c r="G646" s="380"/>
      <c r="H646" s="380"/>
      <c r="I646" s="380"/>
      <c r="J646" s="380"/>
      <c r="K646" s="380"/>
      <c r="L646" s="380"/>
      <c r="M646" s="380"/>
      <c r="N646" s="380"/>
      <c r="O646" s="380"/>
      <c r="P646" s="380"/>
      <c r="Q646" s="380"/>
      <c r="R646" s="380"/>
      <c r="S646" s="380"/>
      <c r="T646" s="380"/>
      <c r="U646" s="380"/>
      <c r="V646" s="380"/>
      <c r="W646" s="380"/>
      <c r="X646" s="380"/>
      <c r="Y646" s="380"/>
      <c r="Z646" s="380"/>
    </row>
    <row r="647" ht="14.25" customHeight="1" spans="1:26" x14ac:dyDescent="0.25">
      <c r="A647" s="380"/>
      <c r="B647" s="380"/>
      <c r="C647" s="380"/>
      <c r="D647" s="380"/>
      <c r="E647" s="380"/>
      <c r="F647" s="380"/>
      <c r="G647" s="380"/>
      <c r="H647" s="380"/>
      <c r="I647" s="380"/>
      <c r="J647" s="380"/>
      <c r="K647" s="380"/>
      <c r="L647" s="380"/>
      <c r="M647" s="380"/>
      <c r="N647" s="380"/>
      <c r="O647" s="380"/>
      <c r="P647" s="380"/>
      <c r="Q647" s="380"/>
      <c r="R647" s="380"/>
      <c r="S647" s="380"/>
      <c r="T647" s="380"/>
      <c r="U647" s="380"/>
      <c r="V647" s="380"/>
      <c r="W647" s="380"/>
      <c r="X647" s="380"/>
      <c r="Y647" s="380"/>
      <c r="Z647" s="380"/>
    </row>
    <row r="648" ht="14.25" customHeight="1" spans="1:26" x14ac:dyDescent="0.25">
      <c r="A648" s="380"/>
      <c r="B648" s="380"/>
      <c r="C648" s="380"/>
      <c r="D648" s="380"/>
      <c r="E648" s="380"/>
      <c r="F648" s="380"/>
      <c r="G648" s="380"/>
      <c r="H648" s="380"/>
      <c r="I648" s="380"/>
      <c r="J648" s="380"/>
      <c r="K648" s="380"/>
      <c r="L648" s="380"/>
      <c r="M648" s="380"/>
      <c r="N648" s="380"/>
      <c r="O648" s="380"/>
      <c r="P648" s="380"/>
      <c r="Q648" s="380"/>
      <c r="R648" s="380"/>
      <c r="S648" s="380"/>
      <c r="T648" s="380"/>
      <c r="U648" s="380"/>
      <c r="V648" s="380"/>
      <c r="W648" s="380"/>
      <c r="X648" s="380"/>
      <c r="Y648" s="380"/>
      <c r="Z648" s="380"/>
    </row>
    <row r="649" ht="14.25" customHeight="1" spans="1:26" x14ac:dyDescent="0.25">
      <c r="A649" s="380"/>
      <c r="B649" s="380"/>
      <c r="C649" s="380"/>
      <c r="D649" s="380"/>
      <c r="E649" s="380"/>
      <c r="F649" s="380"/>
      <c r="G649" s="380"/>
      <c r="H649" s="380"/>
      <c r="I649" s="380"/>
      <c r="J649" s="380"/>
      <c r="K649" s="380"/>
      <c r="L649" s="380"/>
      <c r="M649" s="380"/>
      <c r="N649" s="380"/>
      <c r="O649" s="380"/>
      <c r="P649" s="380"/>
      <c r="Q649" s="380"/>
      <c r="R649" s="380"/>
      <c r="S649" s="380"/>
      <c r="T649" s="380"/>
      <c r="U649" s="380"/>
      <c r="V649" s="380"/>
      <c r="W649" s="380"/>
      <c r="X649" s="380"/>
      <c r="Y649" s="380"/>
      <c r="Z649" s="380"/>
    </row>
    <row r="650" ht="14.25" customHeight="1" spans="1:26" x14ac:dyDescent="0.25">
      <c r="A650" s="380"/>
      <c r="B650" s="380"/>
      <c r="C650" s="380"/>
      <c r="D650" s="380"/>
      <c r="E650" s="380"/>
      <c r="F650" s="380"/>
      <c r="G650" s="380"/>
      <c r="H650" s="380"/>
      <c r="I650" s="380"/>
      <c r="J650" s="380"/>
      <c r="K650" s="380"/>
      <c r="L650" s="380"/>
      <c r="M650" s="380"/>
      <c r="N650" s="380"/>
      <c r="O650" s="380"/>
      <c r="P650" s="380"/>
      <c r="Q650" s="380"/>
      <c r="R650" s="380"/>
      <c r="S650" s="380"/>
      <c r="T650" s="380"/>
      <c r="U650" s="380"/>
      <c r="V650" s="380"/>
      <c r="W650" s="380"/>
      <c r="X650" s="380"/>
      <c r="Y650" s="380"/>
      <c r="Z650" s="380"/>
    </row>
    <row r="651" ht="14.25" customHeight="1" spans="1:26" x14ac:dyDescent="0.25">
      <c r="A651" s="380"/>
      <c r="B651" s="380"/>
      <c r="C651" s="380"/>
      <c r="D651" s="380"/>
      <c r="E651" s="380"/>
      <c r="F651" s="380"/>
      <c r="G651" s="380"/>
      <c r="H651" s="380"/>
      <c r="I651" s="380"/>
      <c r="J651" s="380"/>
      <c r="K651" s="380"/>
      <c r="L651" s="380"/>
      <c r="M651" s="380"/>
      <c r="N651" s="380"/>
      <c r="O651" s="380"/>
      <c r="P651" s="380"/>
      <c r="Q651" s="380"/>
      <c r="R651" s="380"/>
      <c r="S651" s="380"/>
      <c r="T651" s="380"/>
      <c r="U651" s="380"/>
      <c r="V651" s="380"/>
      <c r="W651" s="380"/>
      <c r="X651" s="380"/>
      <c r="Y651" s="380"/>
      <c r="Z651" s="380"/>
    </row>
    <row r="652" ht="14.25" customHeight="1" spans="1:26" x14ac:dyDescent="0.25">
      <c r="A652" s="380"/>
      <c r="B652" s="380"/>
      <c r="C652" s="380"/>
      <c r="D652" s="380"/>
      <c r="E652" s="380"/>
      <c r="F652" s="380"/>
      <c r="G652" s="380"/>
      <c r="H652" s="380"/>
      <c r="I652" s="380"/>
      <c r="J652" s="380"/>
      <c r="K652" s="380"/>
      <c r="L652" s="380"/>
      <c r="M652" s="380"/>
      <c r="N652" s="380"/>
      <c r="O652" s="380"/>
      <c r="P652" s="380"/>
      <c r="Q652" s="380"/>
      <c r="R652" s="380"/>
      <c r="S652" s="380"/>
      <c r="T652" s="380"/>
      <c r="U652" s="380"/>
      <c r="V652" s="380"/>
      <c r="W652" s="380"/>
      <c r="X652" s="380"/>
      <c r="Y652" s="380"/>
      <c r="Z652" s="380"/>
    </row>
    <row r="653" ht="14.25" customHeight="1" spans="1:26" x14ac:dyDescent="0.25">
      <c r="A653" s="380"/>
      <c r="B653" s="380"/>
      <c r="C653" s="380"/>
      <c r="D653" s="380"/>
      <c r="E653" s="380"/>
      <c r="F653" s="380"/>
      <c r="G653" s="380"/>
      <c r="H653" s="380"/>
      <c r="I653" s="380"/>
      <c r="J653" s="380"/>
      <c r="K653" s="380"/>
      <c r="L653" s="380"/>
      <c r="M653" s="380"/>
      <c r="N653" s="380"/>
      <c r="O653" s="380"/>
      <c r="P653" s="380"/>
      <c r="Q653" s="380"/>
      <c r="R653" s="380"/>
      <c r="S653" s="380"/>
      <c r="T653" s="380"/>
      <c r="U653" s="380"/>
      <c r="V653" s="380"/>
      <c r="W653" s="380"/>
      <c r="X653" s="380"/>
      <c r="Y653" s="380"/>
      <c r="Z653" s="380"/>
    </row>
    <row r="654" ht="14.25" customHeight="1" spans="1:26" x14ac:dyDescent="0.25">
      <c r="A654" s="380"/>
      <c r="B654" s="380"/>
      <c r="C654" s="380"/>
      <c r="D654" s="380"/>
      <c r="E654" s="380"/>
      <c r="F654" s="380"/>
      <c r="G654" s="380"/>
      <c r="H654" s="380"/>
      <c r="I654" s="380"/>
      <c r="J654" s="380"/>
      <c r="K654" s="380"/>
      <c r="L654" s="380"/>
      <c r="M654" s="380"/>
      <c r="N654" s="380"/>
      <c r="O654" s="380"/>
      <c r="P654" s="380"/>
      <c r="Q654" s="380"/>
      <c r="R654" s="380"/>
      <c r="S654" s="380"/>
      <c r="T654" s="380"/>
      <c r="U654" s="380"/>
      <c r="V654" s="380"/>
      <c r="W654" s="380"/>
      <c r="X654" s="380"/>
      <c r="Y654" s="380"/>
      <c r="Z654" s="380"/>
    </row>
    <row r="655" ht="14.25" customHeight="1" spans="1:26" x14ac:dyDescent="0.25">
      <c r="A655" s="380"/>
      <c r="B655" s="380"/>
      <c r="C655" s="380"/>
      <c r="D655" s="380"/>
      <c r="E655" s="380"/>
      <c r="F655" s="380"/>
      <c r="G655" s="380"/>
      <c r="H655" s="380"/>
      <c r="I655" s="380"/>
      <c r="J655" s="380"/>
      <c r="K655" s="380"/>
      <c r="L655" s="380"/>
      <c r="M655" s="380"/>
      <c r="N655" s="380"/>
      <c r="O655" s="380"/>
      <c r="P655" s="380"/>
      <c r="Q655" s="380"/>
      <c r="R655" s="380"/>
      <c r="S655" s="380"/>
      <c r="T655" s="380"/>
      <c r="U655" s="380"/>
      <c r="V655" s="380"/>
      <c r="W655" s="380"/>
      <c r="X655" s="380"/>
      <c r="Y655" s="380"/>
      <c r="Z655" s="380"/>
    </row>
    <row r="656" ht="14.25" customHeight="1" spans="1:26" x14ac:dyDescent="0.25">
      <c r="A656" s="380"/>
      <c r="B656" s="380"/>
      <c r="C656" s="380"/>
      <c r="D656" s="380"/>
      <c r="E656" s="380"/>
      <c r="F656" s="380"/>
      <c r="G656" s="380"/>
      <c r="H656" s="380"/>
      <c r="I656" s="380"/>
      <c r="J656" s="380"/>
      <c r="K656" s="380"/>
      <c r="L656" s="380"/>
      <c r="M656" s="380"/>
      <c r="N656" s="380"/>
      <c r="O656" s="380"/>
      <c r="P656" s="380"/>
      <c r="Q656" s="380"/>
      <c r="R656" s="380"/>
      <c r="S656" s="380"/>
      <c r="T656" s="380"/>
      <c r="U656" s="380"/>
      <c r="V656" s="380"/>
      <c r="W656" s="380"/>
      <c r="X656" s="380"/>
      <c r="Y656" s="380"/>
      <c r="Z656" s="380"/>
    </row>
    <row r="657" ht="14.25" customHeight="1" spans="1:26" x14ac:dyDescent="0.25">
      <c r="A657" s="380"/>
      <c r="B657" s="380"/>
      <c r="C657" s="380"/>
      <c r="D657" s="380"/>
      <c r="E657" s="380"/>
      <c r="F657" s="380"/>
      <c r="G657" s="380"/>
      <c r="H657" s="380"/>
      <c r="I657" s="380"/>
      <c r="J657" s="380"/>
      <c r="K657" s="380"/>
      <c r="L657" s="380"/>
      <c r="M657" s="380"/>
      <c r="N657" s="380"/>
      <c r="O657" s="380"/>
      <c r="P657" s="380"/>
      <c r="Q657" s="380"/>
      <c r="R657" s="380"/>
      <c r="S657" s="380"/>
      <c r="T657" s="380"/>
      <c r="U657" s="380"/>
      <c r="V657" s="380"/>
      <c r="W657" s="380"/>
      <c r="X657" s="380"/>
      <c r="Y657" s="380"/>
      <c r="Z657" s="380"/>
    </row>
    <row r="658" ht="14.25" customHeight="1" spans="1:26" x14ac:dyDescent="0.25">
      <c r="A658" s="380"/>
      <c r="B658" s="380"/>
      <c r="C658" s="380"/>
      <c r="D658" s="380"/>
      <c r="E658" s="380"/>
      <c r="F658" s="380"/>
      <c r="G658" s="380"/>
      <c r="H658" s="380"/>
      <c r="I658" s="380"/>
      <c r="J658" s="380"/>
      <c r="K658" s="380"/>
      <c r="L658" s="380"/>
      <c r="M658" s="380"/>
      <c r="N658" s="380"/>
      <c r="O658" s="380"/>
      <c r="P658" s="380"/>
      <c r="Q658" s="380"/>
      <c r="R658" s="380"/>
      <c r="S658" s="380"/>
      <c r="T658" s="380"/>
      <c r="U658" s="380"/>
      <c r="V658" s="380"/>
      <c r="W658" s="380"/>
      <c r="X658" s="380"/>
      <c r="Y658" s="380"/>
      <c r="Z658" s="380"/>
    </row>
    <row r="659" ht="14.25" customHeight="1" spans="1:26" x14ac:dyDescent="0.25">
      <c r="A659" s="380"/>
      <c r="B659" s="380"/>
      <c r="C659" s="380"/>
      <c r="D659" s="380"/>
      <c r="E659" s="380"/>
      <c r="F659" s="380"/>
      <c r="G659" s="380"/>
      <c r="H659" s="380"/>
      <c r="I659" s="380"/>
      <c r="J659" s="380"/>
      <c r="K659" s="380"/>
      <c r="L659" s="380"/>
      <c r="M659" s="380"/>
      <c r="N659" s="380"/>
      <c r="O659" s="380"/>
      <c r="P659" s="380"/>
      <c r="Q659" s="380"/>
      <c r="R659" s="380"/>
      <c r="S659" s="380"/>
      <c r="T659" s="380"/>
      <c r="U659" s="380"/>
      <c r="V659" s="380"/>
      <c r="W659" s="380"/>
      <c r="X659" s="380"/>
      <c r="Y659" s="380"/>
      <c r="Z659" s="380"/>
    </row>
    <row r="660" ht="14.25" customHeight="1" spans="1:26" x14ac:dyDescent="0.25">
      <c r="A660" s="380"/>
      <c r="B660" s="380"/>
      <c r="C660" s="380"/>
      <c r="D660" s="380"/>
      <c r="E660" s="380"/>
      <c r="F660" s="380"/>
      <c r="G660" s="380"/>
      <c r="H660" s="380"/>
      <c r="I660" s="380"/>
      <c r="J660" s="380"/>
      <c r="K660" s="380"/>
      <c r="L660" s="380"/>
      <c r="M660" s="380"/>
      <c r="N660" s="380"/>
      <c r="O660" s="380"/>
      <c r="P660" s="380"/>
      <c r="Q660" s="380"/>
      <c r="R660" s="380"/>
      <c r="S660" s="380"/>
      <c r="T660" s="380"/>
      <c r="U660" s="380"/>
      <c r="V660" s="380"/>
      <c r="W660" s="380"/>
      <c r="X660" s="380"/>
      <c r="Y660" s="380"/>
      <c r="Z660" s="380"/>
    </row>
    <row r="661" ht="14.25" customHeight="1" spans="1:26" x14ac:dyDescent="0.25">
      <c r="A661" s="380"/>
      <c r="B661" s="380"/>
      <c r="C661" s="380"/>
      <c r="D661" s="380"/>
      <c r="E661" s="380"/>
      <c r="F661" s="380"/>
      <c r="G661" s="380"/>
      <c r="H661" s="380"/>
      <c r="I661" s="380"/>
      <c r="J661" s="380"/>
      <c r="K661" s="380"/>
      <c r="L661" s="380"/>
      <c r="M661" s="380"/>
      <c r="N661" s="380"/>
      <c r="O661" s="380"/>
      <c r="P661" s="380"/>
      <c r="Q661" s="380"/>
      <c r="R661" s="380"/>
      <c r="S661" s="380"/>
      <c r="T661" s="380"/>
      <c r="U661" s="380"/>
      <c r="V661" s="380"/>
      <c r="W661" s="380"/>
      <c r="X661" s="380"/>
      <c r="Y661" s="380"/>
      <c r="Z661" s="380"/>
    </row>
    <row r="662" ht="14.25" customHeight="1" spans="1:26" x14ac:dyDescent="0.25">
      <c r="A662" s="380"/>
      <c r="B662" s="380"/>
      <c r="C662" s="380"/>
      <c r="D662" s="380"/>
      <c r="E662" s="380"/>
      <c r="F662" s="380"/>
      <c r="G662" s="380"/>
      <c r="H662" s="380"/>
      <c r="I662" s="380"/>
      <c r="J662" s="380"/>
      <c r="K662" s="380"/>
      <c r="L662" s="380"/>
      <c r="M662" s="380"/>
      <c r="N662" s="380"/>
      <c r="O662" s="380"/>
      <c r="P662" s="380"/>
      <c r="Q662" s="380"/>
      <c r="R662" s="380"/>
      <c r="S662" s="380"/>
      <c r="T662" s="380"/>
      <c r="U662" s="380"/>
      <c r="V662" s="380"/>
      <c r="W662" s="380"/>
      <c r="X662" s="380"/>
      <c r="Y662" s="380"/>
      <c r="Z662" s="380"/>
    </row>
    <row r="663" ht="14.25" customHeight="1" spans="1:26" x14ac:dyDescent="0.25">
      <c r="A663" s="380"/>
      <c r="B663" s="380"/>
      <c r="C663" s="380"/>
      <c r="D663" s="380"/>
      <c r="E663" s="380"/>
      <c r="F663" s="380"/>
      <c r="G663" s="380"/>
      <c r="H663" s="380"/>
      <c r="I663" s="380"/>
      <c r="J663" s="380"/>
      <c r="K663" s="380"/>
      <c r="L663" s="380"/>
      <c r="M663" s="380"/>
      <c r="N663" s="380"/>
      <c r="O663" s="380"/>
      <c r="P663" s="380"/>
      <c r="Q663" s="380"/>
      <c r="R663" s="380"/>
      <c r="S663" s="380"/>
      <c r="T663" s="380"/>
      <c r="U663" s="380"/>
      <c r="V663" s="380"/>
      <c r="W663" s="380"/>
      <c r="X663" s="380"/>
      <c r="Y663" s="380"/>
      <c r="Z663" s="380"/>
    </row>
    <row r="664" ht="14.25" customHeight="1" spans="1:26" x14ac:dyDescent="0.25">
      <c r="A664" s="380"/>
      <c r="B664" s="380"/>
      <c r="C664" s="380"/>
      <c r="D664" s="380"/>
      <c r="E664" s="380"/>
      <c r="F664" s="380"/>
      <c r="G664" s="380"/>
      <c r="H664" s="380"/>
      <c r="I664" s="380"/>
      <c r="J664" s="380"/>
      <c r="K664" s="380"/>
      <c r="L664" s="380"/>
      <c r="M664" s="380"/>
      <c r="N664" s="380"/>
      <c r="O664" s="380"/>
      <c r="P664" s="380"/>
      <c r="Q664" s="380"/>
      <c r="R664" s="380"/>
      <c r="S664" s="380"/>
      <c r="T664" s="380"/>
      <c r="U664" s="380"/>
      <c r="V664" s="380"/>
      <c r="W664" s="380"/>
      <c r="X664" s="380"/>
      <c r="Y664" s="380"/>
      <c r="Z664" s="380"/>
    </row>
    <row r="665" ht="14.25" customHeight="1" spans="1:26" x14ac:dyDescent="0.25">
      <c r="A665" s="380"/>
      <c r="B665" s="380"/>
      <c r="C665" s="380"/>
      <c r="D665" s="380"/>
      <c r="E665" s="380"/>
      <c r="F665" s="380"/>
      <c r="G665" s="380"/>
      <c r="H665" s="380"/>
      <c r="I665" s="380"/>
      <c r="J665" s="380"/>
      <c r="K665" s="380"/>
      <c r="L665" s="380"/>
      <c r="M665" s="380"/>
      <c r="N665" s="380"/>
      <c r="O665" s="380"/>
      <c r="P665" s="380"/>
      <c r="Q665" s="380"/>
      <c r="R665" s="380"/>
      <c r="S665" s="380"/>
      <c r="T665" s="380"/>
      <c r="U665" s="380"/>
      <c r="V665" s="380"/>
      <c r="W665" s="380"/>
      <c r="X665" s="380"/>
      <c r="Y665" s="380"/>
      <c r="Z665" s="380"/>
    </row>
    <row r="666" ht="14.25" customHeight="1" spans="1:26" x14ac:dyDescent="0.25">
      <c r="A666" s="380"/>
      <c r="B666" s="380"/>
      <c r="C666" s="380"/>
      <c r="D666" s="380"/>
      <c r="E666" s="380"/>
      <c r="F666" s="380"/>
      <c r="G666" s="380"/>
      <c r="H666" s="380"/>
      <c r="I666" s="380"/>
      <c r="J666" s="380"/>
      <c r="K666" s="380"/>
      <c r="L666" s="380"/>
      <c r="M666" s="380"/>
      <c r="N666" s="380"/>
      <c r="O666" s="380"/>
      <c r="P666" s="380"/>
      <c r="Q666" s="380"/>
      <c r="R666" s="380"/>
      <c r="S666" s="380"/>
      <c r="T666" s="380"/>
      <c r="U666" s="380"/>
      <c r="V666" s="380"/>
      <c r="W666" s="380"/>
      <c r="X666" s="380"/>
      <c r="Y666" s="380"/>
      <c r="Z666" s="380"/>
    </row>
    <row r="667" ht="14.25" customHeight="1" spans="1:26" x14ac:dyDescent="0.25">
      <c r="A667" s="380"/>
      <c r="B667" s="380"/>
      <c r="C667" s="380"/>
      <c r="D667" s="380"/>
      <c r="E667" s="380"/>
      <c r="F667" s="380"/>
      <c r="G667" s="380"/>
      <c r="H667" s="380"/>
      <c r="I667" s="380"/>
      <c r="J667" s="380"/>
      <c r="K667" s="380"/>
      <c r="L667" s="380"/>
      <c r="M667" s="380"/>
      <c r="N667" s="380"/>
      <c r="O667" s="380"/>
      <c r="P667" s="380"/>
      <c r="Q667" s="380"/>
      <c r="R667" s="380"/>
      <c r="S667" s="380"/>
      <c r="T667" s="380"/>
      <c r="U667" s="380"/>
      <c r="V667" s="380"/>
      <c r="W667" s="380"/>
      <c r="X667" s="380"/>
      <c r="Y667" s="380"/>
      <c r="Z667" s="380"/>
    </row>
    <row r="668" ht="14.25" customHeight="1" spans="1:26" x14ac:dyDescent="0.25">
      <c r="A668" s="380"/>
      <c r="B668" s="380"/>
      <c r="C668" s="380"/>
      <c r="D668" s="380"/>
      <c r="E668" s="380"/>
      <c r="F668" s="380"/>
      <c r="G668" s="380"/>
      <c r="H668" s="380"/>
      <c r="I668" s="380"/>
      <c r="J668" s="380"/>
      <c r="K668" s="380"/>
      <c r="L668" s="380"/>
      <c r="M668" s="380"/>
      <c r="N668" s="380"/>
      <c r="O668" s="380"/>
      <c r="P668" s="380"/>
      <c r="Q668" s="380"/>
      <c r="R668" s="380"/>
      <c r="S668" s="380"/>
      <c r="T668" s="380"/>
      <c r="U668" s="380"/>
      <c r="V668" s="380"/>
      <c r="W668" s="380"/>
      <c r="X668" s="380"/>
      <c r="Y668" s="380"/>
      <c r="Z668" s="380"/>
    </row>
    <row r="669" ht="14.25" customHeight="1" spans="1:26" x14ac:dyDescent="0.25">
      <c r="A669" s="380"/>
      <c r="B669" s="380"/>
      <c r="C669" s="380"/>
      <c r="D669" s="380"/>
      <c r="E669" s="380"/>
      <c r="F669" s="380"/>
      <c r="G669" s="380"/>
      <c r="H669" s="380"/>
      <c r="I669" s="380"/>
      <c r="J669" s="380"/>
      <c r="K669" s="380"/>
      <c r="L669" s="380"/>
      <c r="M669" s="380"/>
      <c r="N669" s="380"/>
      <c r="O669" s="380"/>
      <c r="P669" s="380"/>
      <c r="Q669" s="380"/>
      <c r="R669" s="380"/>
      <c r="S669" s="380"/>
      <c r="T669" s="380"/>
      <c r="U669" s="380"/>
      <c r="V669" s="380"/>
      <c r="W669" s="380"/>
      <c r="X669" s="380"/>
      <c r="Y669" s="380"/>
      <c r="Z669" s="380"/>
    </row>
    <row r="670" ht="14.25" customHeight="1" spans="1:26" x14ac:dyDescent="0.25">
      <c r="A670" s="380"/>
      <c r="B670" s="380"/>
      <c r="C670" s="380"/>
      <c r="D670" s="380"/>
      <c r="E670" s="380"/>
      <c r="F670" s="380"/>
      <c r="G670" s="380"/>
      <c r="H670" s="380"/>
      <c r="I670" s="380"/>
      <c r="J670" s="380"/>
      <c r="K670" s="380"/>
      <c r="L670" s="380"/>
      <c r="M670" s="380"/>
      <c r="N670" s="380"/>
      <c r="O670" s="380"/>
      <c r="P670" s="380"/>
      <c r="Q670" s="380"/>
      <c r="R670" s="380"/>
      <c r="S670" s="380"/>
      <c r="T670" s="380"/>
      <c r="U670" s="380"/>
      <c r="V670" s="380"/>
      <c r="W670" s="380"/>
      <c r="X670" s="380"/>
      <c r="Y670" s="380"/>
      <c r="Z670" s="380"/>
    </row>
    <row r="671" ht="14.25" customHeight="1" spans="1:26" x14ac:dyDescent="0.25">
      <c r="A671" s="380"/>
      <c r="B671" s="380"/>
      <c r="C671" s="380"/>
      <c r="D671" s="380"/>
      <c r="E671" s="380"/>
      <c r="F671" s="380"/>
      <c r="G671" s="380"/>
      <c r="H671" s="380"/>
      <c r="I671" s="380"/>
      <c r="J671" s="380"/>
      <c r="K671" s="380"/>
      <c r="L671" s="380"/>
      <c r="M671" s="380"/>
      <c r="N671" s="380"/>
      <c r="O671" s="380"/>
      <c r="P671" s="380"/>
      <c r="Q671" s="380"/>
      <c r="R671" s="380"/>
      <c r="S671" s="380"/>
      <c r="T671" s="380"/>
      <c r="U671" s="380"/>
      <c r="V671" s="380"/>
      <c r="W671" s="380"/>
      <c r="X671" s="380"/>
      <c r="Y671" s="380"/>
      <c r="Z671" s="380"/>
    </row>
    <row r="672" ht="14.25" customHeight="1" spans="1:26" x14ac:dyDescent="0.25">
      <c r="A672" s="380"/>
      <c r="B672" s="380"/>
      <c r="C672" s="380"/>
      <c r="D672" s="380"/>
      <c r="E672" s="380"/>
      <c r="F672" s="380"/>
      <c r="G672" s="380"/>
      <c r="H672" s="380"/>
      <c r="I672" s="380"/>
      <c r="J672" s="380"/>
      <c r="K672" s="380"/>
      <c r="L672" s="380"/>
      <c r="M672" s="380"/>
      <c r="N672" s="380"/>
      <c r="O672" s="380"/>
      <c r="P672" s="380"/>
      <c r="Q672" s="380"/>
      <c r="R672" s="380"/>
      <c r="S672" s="380"/>
      <c r="T672" s="380"/>
      <c r="U672" s="380"/>
      <c r="V672" s="380"/>
      <c r="W672" s="380"/>
      <c r="X672" s="380"/>
      <c r="Y672" s="380"/>
      <c r="Z672" s="380"/>
    </row>
    <row r="673" ht="14.25" customHeight="1" spans="1:26" x14ac:dyDescent="0.25">
      <c r="A673" s="380"/>
      <c r="B673" s="380"/>
      <c r="C673" s="380"/>
      <c r="D673" s="380"/>
      <c r="E673" s="380"/>
      <c r="F673" s="380"/>
      <c r="G673" s="380"/>
      <c r="H673" s="380"/>
      <c r="I673" s="380"/>
      <c r="J673" s="380"/>
      <c r="K673" s="380"/>
      <c r="L673" s="380"/>
      <c r="M673" s="380"/>
      <c r="N673" s="380"/>
      <c r="O673" s="380"/>
      <c r="P673" s="380"/>
      <c r="Q673" s="380"/>
      <c r="R673" s="380"/>
      <c r="S673" s="380"/>
      <c r="T673" s="380"/>
      <c r="U673" s="380"/>
      <c r="V673" s="380"/>
      <c r="W673" s="380"/>
      <c r="X673" s="380"/>
      <c r="Y673" s="380"/>
      <c r="Z673" s="380"/>
    </row>
    <row r="674" ht="14.25" customHeight="1" spans="1:26" x14ac:dyDescent="0.25">
      <c r="A674" s="380"/>
      <c r="B674" s="380"/>
      <c r="C674" s="380"/>
      <c r="D674" s="380"/>
      <c r="E674" s="380"/>
      <c r="F674" s="380"/>
      <c r="G674" s="380"/>
      <c r="H674" s="380"/>
      <c r="I674" s="380"/>
      <c r="J674" s="380"/>
      <c r="K674" s="380"/>
      <c r="L674" s="380"/>
      <c r="M674" s="380"/>
      <c r="N674" s="380"/>
      <c r="O674" s="380"/>
      <c r="P674" s="380"/>
      <c r="Q674" s="380"/>
      <c r="R674" s="380"/>
      <c r="S674" s="380"/>
      <c r="T674" s="380"/>
      <c r="U674" s="380"/>
      <c r="V674" s="380"/>
      <c r="W674" s="380"/>
      <c r="X674" s="380"/>
      <c r="Y674" s="380"/>
      <c r="Z674" s="380"/>
    </row>
    <row r="675" ht="14.25" customHeight="1" spans="1:26" x14ac:dyDescent="0.25">
      <c r="A675" s="380"/>
      <c r="B675" s="380"/>
      <c r="C675" s="380"/>
      <c r="D675" s="380"/>
      <c r="E675" s="380"/>
      <c r="F675" s="380"/>
      <c r="G675" s="380"/>
      <c r="H675" s="380"/>
      <c r="I675" s="380"/>
      <c r="J675" s="380"/>
      <c r="K675" s="380"/>
      <c r="L675" s="380"/>
      <c r="M675" s="380"/>
      <c r="N675" s="380"/>
      <c r="O675" s="380"/>
      <c r="P675" s="380"/>
      <c r="Q675" s="380"/>
      <c r="R675" s="380"/>
      <c r="S675" s="380"/>
      <c r="T675" s="380"/>
      <c r="U675" s="380"/>
      <c r="V675" s="380"/>
      <c r="W675" s="380"/>
      <c r="X675" s="380"/>
      <c r="Y675" s="380"/>
      <c r="Z675" s="380"/>
    </row>
    <row r="676" ht="14.25" customHeight="1" spans="1:26" x14ac:dyDescent="0.25">
      <c r="A676" s="380"/>
      <c r="B676" s="380"/>
      <c r="C676" s="380"/>
      <c r="D676" s="380"/>
      <c r="E676" s="380"/>
      <c r="F676" s="380"/>
      <c r="G676" s="380"/>
      <c r="H676" s="380"/>
      <c r="I676" s="380"/>
      <c r="J676" s="380"/>
      <c r="K676" s="380"/>
      <c r="L676" s="380"/>
      <c r="M676" s="380"/>
      <c r="N676" s="380"/>
      <c r="O676" s="380"/>
      <c r="P676" s="380"/>
      <c r="Q676" s="380"/>
      <c r="R676" s="380"/>
      <c r="S676" s="380"/>
      <c r="T676" s="380"/>
      <c r="U676" s="380"/>
      <c r="V676" s="380"/>
      <c r="W676" s="380"/>
      <c r="X676" s="380"/>
      <c r="Y676" s="380"/>
      <c r="Z676" s="380"/>
    </row>
    <row r="677" ht="14.25" customHeight="1" spans="1:26" x14ac:dyDescent="0.25">
      <c r="A677" s="380"/>
      <c r="B677" s="380"/>
      <c r="C677" s="380"/>
      <c r="D677" s="380"/>
      <c r="E677" s="380"/>
      <c r="F677" s="380"/>
      <c r="G677" s="380"/>
      <c r="H677" s="380"/>
      <c r="I677" s="380"/>
      <c r="J677" s="380"/>
      <c r="K677" s="380"/>
      <c r="L677" s="380"/>
      <c r="M677" s="380"/>
      <c r="N677" s="380"/>
      <c r="O677" s="380"/>
      <c r="P677" s="380"/>
      <c r="Q677" s="380"/>
      <c r="R677" s="380"/>
      <c r="S677" s="380"/>
      <c r="T677" s="380"/>
      <c r="U677" s="380"/>
      <c r="V677" s="380"/>
      <c r="W677" s="380"/>
      <c r="X677" s="380"/>
      <c r="Y677" s="380"/>
      <c r="Z677" s="380"/>
    </row>
    <row r="678" ht="14.25" customHeight="1" spans="1:26" x14ac:dyDescent="0.25">
      <c r="A678" s="380"/>
      <c r="B678" s="380"/>
      <c r="C678" s="380"/>
      <c r="D678" s="380"/>
      <c r="E678" s="380"/>
      <c r="F678" s="380"/>
      <c r="G678" s="380"/>
      <c r="H678" s="380"/>
      <c r="I678" s="380"/>
      <c r="J678" s="380"/>
      <c r="K678" s="380"/>
      <c r="L678" s="380"/>
      <c r="M678" s="380"/>
      <c r="N678" s="380"/>
      <c r="O678" s="380"/>
      <c r="P678" s="380"/>
      <c r="Q678" s="380"/>
      <c r="R678" s="380"/>
      <c r="S678" s="380"/>
      <c r="T678" s="380"/>
      <c r="U678" s="380"/>
      <c r="V678" s="380"/>
      <c r="W678" s="380"/>
      <c r="X678" s="380"/>
      <c r="Y678" s="380"/>
      <c r="Z678" s="380"/>
    </row>
    <row r="679" ht="14.25" customHeight="1" spans="1:26" x14ac:dyDescent="0.25">
      <c r="A679" s="380"/>
      <c r="B679" s="380"/>
      <c r="C679" s="380"/>
      <c r="D679" s="380"/>
      <c r="E679" s="380"/>
      <c r="F679" s="380"/>
      <c r="G679" s="380"/>
      <c r="H679" s="380"/>
      <c r="I679" s="380"/>
      <c r="J679" s="380"/>
      <c r="K679" s="380"/>
      <c r="L679" s="380"/>
      <c r="M679" s="380"/>
      <c r="N679" s="380"/>
      <c r="O679" s="380"/>
      <c r="P679" s="380"/>
      <c r="Q679" s="380"/>
      <c r="R679" s="380"/>
      <c r="S679" s="380"/>
      <c r="T679" s="380"/>
      <c r="U679" s="380"/>
      <c r="V679" s="380"/>
      <c r="W679" s="380"/>
      <c r="X679" s="380"/>
      <c r="Y679" s="380"/>
      <c r="Z679" s="380"/>
    </row>
    <row r="680" ht="14.25" customHeight="1" spans="1:26" x14ac:dyDescent="0.25">
      <c r="A680" s="380"/>
      <c r="B680" s="380"/>
      <c r="C680" s="380"/>
      <c r="D680" s="380"/>
      <c r="E680" s="380"/>
      <c r="F680" s="380"/>
      <c r="G680" s="380"/>
      <c r="H680" s="380"/>
      <c r="I680" s="380"/>
      <c r="J680" s="380"/>
      <c r="K680" s="380"/>
      <c r="L680" s="380"/>
      <c r="M680" s="380"/>
      <c r="N680" s="380"/>
      <c r="O680" s="380"/>
      <c r="P680" s="380"/>
      <c r="Q680" s="380"/>
      <c r="R680" s="380"/>
      <c r="S680" s="380"/>
      <c r="T680" s="380"/>
      <c r="U680" s="380"/>
      <c r="V680" s="380"/>
      <c r="W680" s="380"/>
      <c r="X680" s="380"/>
      <c r="Y680" s="380"/>
      <c r="Z680" s="380"/>
    </row>
    <row r="681" ht="14.25" customHeight="1" spans="1:26" x14ac:dyDescent="0.25">
      <c r="A681" s="380"/>
      <c r="B681" s="380"/>
      <c r="C681" s="380"/>
      <c r="D681" s="380"/>
      <c r="E681" s="380"/>
      <c r="F681" s="380"/>
      <c r="G681" s="380"/>
      <c r="H681" s="380"/>
      <c r="I681" s="380"/>
      <c r="J681" s="380"/>
      <c r="K681" s="380"/>
      <c r="L681" s="380"/>
      <c r="M681" s="380"/>
      <c r="N681" s="380"/>
      <c r="O681" s="380"/>
      <c r="P681" s="380"/>
      <c r="Q681" s="380"/>
      <c r="R681" s="380"/>
      <c r="S681" s="380"/>
      <c r="T681" s="380"/>
      <c r="U681" s="380"/>
      <c r="V681" s="380"/>
      <c r="W681" s="380"/>
      <c r="X681" s="380"/>
      <c r="Y681" s="380"/>
      <c r="Z681" s="380"/>
    </row>
    <row r="682" ht="14.25" customHeight="1" spans="1:26" x14ac:dyDescent="0.25">
      <c r="A682" s="380"/>
      <c r="B682" s="380"/>
      <c r="C682" s="380"/>
      <c r="D682" s="380"/>
      <c r="E682" s="380"/>
      <c r="F682" s="380"/>
      <c r="G682" s="380"/>
      <c r="H682" s="380"/>
      <c r="I682" s="380"/>
      <c r="J682" s="380"/>
      <c r="K682" s="380"/>
      <c r="L682" s="380"/>
      <c r="M682" s="380"/>
      <c r="N682" s="380"/>
      <c r="O682" s="380"/>
      <c r="P682" s="380"/>
      <c r="Q682" s="380"/>
      <c r="R682" s="380"/>
      <c r="S682" s="380"/>
      <c r="T682" s="380"/>
      <c r="U682" s="380"/>
      <c r="V682" s="380"/>
      <c r="W682" s="380"/>
      <c r="X682" s="380"/>
      <c r="Y682" s="380"/>
      <c r="Z682" s="380"/>
    </row>
    <row r="683" ht="14.25" customHeight="1" spans="1:26" x14ac:dyDescent="0.25">
      <c r="A683" s="380"/>
      <c r="B683" s="380"/>
      <c r="C683" s="380"/>
      <c r="D683" s="380"/>
      <c r="E683" s="380"/>
      <c r="F683" s="380"/>
      <c r="G683" s="380"/>
      <c r="H683" s="380"/>
      <c r="I683" s="380"/>
      <c r="J683" s="380"/>
      <c r="K683" s="380"/>
      <c r="L683" s="380"/>
      <c r="M683" s="380"/>
      <c r="N683" s="380"/>
      <c r="O683" s="380"/>
      <c r="P683" s="380"/>
      <c r="Q683" s="380"/>
      <c r="R683" s="380"/>
      <c r="S683" s="380"/>
      <c r="T683" s="380"/>
      <c r="U683" s="380"/>
      <c r="V683" s="380"/>
      <c r="W683" s="380"/>
      <c r="X683" s="380"/>
      <c r="Y683" s="380"/>
      <c r="Z683" s="380"/>
    </row>
    <row r="684" ht="14.25" customHeight="1" spans="1:26" x14ac:dyDescent="0.25">
      <c r="A684" s="380"/>
      <c r="B684" s="380"/>
      <c r="C684" s="380"/>
      <c r="D684" s="380"/>
      <c r="E684" s="380"/>
      <c r="F684" s="380"/>
      <c r="G684" s="380"/>
      <c r="H684" s="380"/>
      <c r="I684" s="380"/>
      <c r="J684" s="380"/>
      <c r="K684" s="380"/>
      <c r="L684" s="380"/>
      <c r="M684" s="380"/>
      <c r="N684" s="380"/>
      <c r="O684" s="380"/>
      <c r="P684" s="380"/>
      <c r="Q684" s="380"/>
      <c r="R684" s="380"/>
      <c r="S684" s="380"/>
      <c r="T684" s="380"/>
      <c r="U684" s="380"/>
      <c r="V684" s="380"/>
      <c r="W684" s="380"/>
      <c r="X684" s="380"/>
      <c r="Y684" s="380"/>
      <c r="Z684" s="380"/>
    </row>
    <row r="685" ht="14.25" customHeight="1" spans="1:26" x14ac:dyDescent="0.25">
      <c r="A685" s="380"/>
      <c r="B685" s="380"/>
      <c r="C685" s="380"/>
      <c r="D685" s="380"/>
      <c r="E685" s="380"/>
      <c r="F685" s="380"/>
      <c r="G685" s="380"/>
      <c r="H685" s="380"/>
      <c r="I685" s="380"/>
      <c r="J685" s="380"/>
      <c r="K685" s="380"/>
      <c r="L685" s="380"/>
      <c r="M685" s="380"/>
      <c r="N685" s="380"/>
      <c r="O685" s="380"/>
      <c r="P685" s="380"/>
      <c r="Q685" s="380"/>
      <c r="R685" s="380"/>
      <c r="S685" s="380"/>
      <c r="T685" s="380"/>
      <c r="U685" s="380"/>
      <c r="V685" s="380"/>
      <c r="W685" s="380"/>
      <c r="X685" s="380"/>
      <c r="Y685" s="380"/>
      <c r="Z685" s="380"/>
    </row>
    <row r="686" ht="14.25" customHeight="1" spans="1:26" x14ac:dyDescent="0.25">
      <c r="A686" s="380"/>
      <c r="B686" s="380"/>
      <c r="C686" s="380"/>
      <c r="D686" s="380"/>
      <c r="E686" s="380"/>
      <c r="F686" s="380"/>
      <c r="G686" s="380"/>
      <c r="H686" s="380"/>
      <c r="I686" s="380"/>
      <c r="J686" s="380"/>
      <c r="K686" s="380"/>
      <c r="L686" s="380"/>
      <c r="M686" s="380"/>
      <c r="N686" s="380"/>
      <c r="O686" s="380"/>
      <c r="P686" s="380"/>
      <c r="Q686" s="380"/>
      <c r="R686" s="380"/>
      <c r="S686" s="380"/>
      <c r="T686" s="380"/>
      <c r="U686" s="380"/>
      <c r="V686" s="380"/>
      <c r="W686" s="380"/>
      <c r="X686" s="380"/>
      <c r="Y686" s="380"/>
      <c r="Z686" s="380"/>
    </row>
    <row r="687" ht="14.25" customHeight="1" spans="1:26" x14ac:dyDescent="0.25">
      <c r="A687" s="380"/>
      <c r="B687" s="380"/>
      <c r="C687" s="380"/>
      <c r="D687" s="380"/>
      <c r="E687" s="380"/>
      <c r="F687" s="380"/>
      <c r="G687" s="380"/>
      <c r="H687" s="380"/>
      <c r="I687" s="380"/>
      <c r="J687" s="380"/>
      <c r="K687" s="380"/>
      <c r="L687" s="380"/>
      <c r="M687" s="380"/>
      <c r="N687" s="380"/>
      <c r="O687" s="380"/>
      <c r="P687" s="380"/>
      <c r="Q687" s="380"/>
      <c r="R687" s="380"/>
      <c r="S687" s="380"/>
      <c r="T687" s="380"/>
      <c r="U687" s="380"/>
      <c r="V687" s="380"/>
      <c r="W687" s="380"/>
      <c r="X687" s="380"/>
      <c r="Y687" s="380"/>
      <c r="Z687" s="380"/>
    </row>
    <row r="688" ht="14.25" customHeight="1" spans="1:26" x14ac:dyDescent="0.25">
      <c r="A688" s="380"/>
      <c r="B688" s="380"/>
      <c r="C688" s="380"/>
      <c r="D688" s="380"/>
      <c r="E688" s="380"/>
      <c r="F688" s="380"/>
      <c r="G688" s="380"/>
      <c r="H688" s="380"/>
      <c r="I688" s="380"/>
      <c r="J688" s="380"/>
      <c r="K688" s="380"/>
      <c r="L688" s="380"/>
      <c r="M688" s="380"/>
      <c r="N688" s="380"/>
      <c r="O688" s="380"/>
      <c r="P688" s="380"/>
      <c r="Q688" s="380"/>
      <c r="R688" s="380"/>
      <c r="S688" s="380"/>
      <c r="T688" s="380"/>
      <c r="U688" s="380"/>
      <c r="V688" s="380"/>
      <c r="W688" s="380"/>
      <c r="X688" s="380"/>
      <c r="Y688" s="380"/>
      <c r="Z688" s="380"/>
    </row>
    <row r="689" ht="14.25" customHeight="1" spans="1:26" x14ac:dyDescent="0.25">
      <c r="A689" s="380"/>
      <c r="B689" s="380"/>
      <c r="C689" s="380"/>
      <c r="D689" s="380"/>
      <c r="E689" s="380"/>
      <c r="F689" s="380"/>
      <c r="G689" s="380"/>
      <c r="H689" s="380"/>
      <c r="I689" s="380"/>
      <c r="J689" s="380"/>
      <c r="K689" s="380"/>
      <c r="L689" s="380"/>
      <c r="M689" s="380"/>
      <c r="N689" s="380"/>
      <c r="O689" s="380"/>
      <c r="P689" s="380"/>
      <c r="Q689" s="380"/>
      <c r="R689" s="380"/>
      <c r="S689" s="380"/>
      <c r="T689" s="380"/>
      <c r="U689" s="380"/>
      <c r="V689" s="380"/>
      <c r="W689" s="380"/>
      <c r="X689" s="380"/>
      <c r="Y689" s="380"/>
      <c r="Z689" s="380"/>
    </row>
    <row r="690" ht="14.25" customHeight="1" spans="1:26" x14ac:dyDescent="0.25">
      <c r="A690" s="380"/>
      <c r="B690" s="380"/>
      <c r="C690" s="380"/>
      <c r="D690" s="380"/>
      <c r="E690" s="380"/>
      <c r="F690" s="380"/>
      <c r="G690" s="380"/>
      <c r="H690" s="380"/>
      <c r="I690" s="380"/>
      <c r="J690" s="380"/>
      <c r="K690" s="380"/>
      <c r="L690" s="380"/>
      <c r="M690" s="380"/>
      <c r="N690" s="380"/>
      <c r="O690" s="380"/>
      <c r="P690" s="380"/>
      <c r="Q690" s="380"/>
      <c r="R690" s="380"/>
      <c r="S690" s="380"/>
      <c r="T690" s="380"/>
      <c r="U690" s="380"/>
      <c r="V690" s="380"/>
      <c r="W690" s="380"/>
      <c r="X690" s="380"/>
      <c r="Y690" s="380"/>
      <c r="Z690" s="380"/>
    </row>
    <row r="691" ht="14.25" customHeight="1" spans="1:26" x14ac:dyDescent="0.25">
      <c r="A691" s="380"/>
      <c r="B691" s="380"/>
      <c r="C691" s="380"/>
      <c r="D691" s="380"/>
      <c r="E691" s="380"/>
      <c r="F691" s="380"/>
      <c r="G691" s="380"/>
      <c r="H691" s="380"/>
      <c r="I691" s="380"/>
      <c r="J691" s="380"/>
      <c r="K691" s="380"/>
      <c r="L691" s="380"/>
      <c r="M691" s="380"/>
      <c r="N691" s="380"/>
      <c r="O691" s="380"/>
      <c r="P691" s="380"/>
      <c r="Q691" s="380"/>
      <c r="R691" s="380"/>
      <c r="S691" s="380"/>
      <c r="T691" s="380"/>
      <c r="U691" s="380"/>
      <c r="V691" s="380"/>
      <c r="W691" s="380"/>
      <c r="X691" s="380"/>
      <c r="Y691" s="380"/>
      <c r="Z691" s="380"/>
    </row>
    <row r="692" ht="14.25" customHeight="1" spans="1:26" x14ac:dyDescent="0.25">
      <c r="A692" s="380"/>
      <c r="B692" s="380"/>
      <c r="C692" s="380"/>
      <c r="D692" s="380"/>
      <c r="E692" s="380"/>
      <c r="F692" s="380"/>
      <c r="G692" s="380"/>
      <c r="H692" s="380"/>
      <c r="I692" s="380"/>
      <c r="J692" s="380"/>
      <c r="K692" s="380"/>
      <c r="L692" s="380"/>
      <c r="M692" s="380"/>
      <c r="N692" s="380"/>
      <c r="O692" s="380"/>
      <c r="P692" s="380"/>
      <c r="Q692" s="380"/>
      <c r="R692" s="380"/>
      <c r="S692" s="380"/>
      <c r="T692" s="380"/>
      <c r="U692" s="380"/>
      <c r="V692" s="380"/>
      <c r="W692" s="380"/>
      <c r="X692" s="380"/>
      <c r="Y692" s="380"/>
      <c r="Z692" s="380"/>
    </row>
    <row r="693" ht="14.25" customHeight="1" spans="1:26" x14ac:dyDescent="0.25">
      <c r="A693" s="380"/>
      <c r="B693" s="380"/>
      <c r="C693" s="380"/>
      <c r="D693" s="380"/>
      <c r="E693" s="380"/>
      <c r="F693" s="380"/>
      <c r="G693" s="380"/>
      <c r="H693" s="380"/>
      <c r="I693" s="380"/>
      <c r="J693" s="380"/>
      <c r="K693" s="380"/>
      <c r="L693" s="380"/>
      <c r="M693" s="380"/>
      <c r="N693" s="380"/>
      <c r="O693" s="380"/>
      <c r="P693" s="380"/>
      <c r="Q693" s="380"/>
      <c r="R693" s="380"/>
      <c r="S693" s="380"/>
      <c r="T693" s="380"/>
      <c r="U693" s="380"/>
      <c r="V693" s="380"/>
      <c r="W693" s="380"/>
      <c r="X693" s="380"/>
      <c r="Y693" s="380"/>
      <c r="Z693" s="380"/>
    </row>
    <row r="694" ht="14.25" customHeight="1" spans="1:26" x14ac:dyDescent="0.25">
      <c r="A694" s="380"/>
      <c r="B694" s="380"/>
      <c r="C694" s="380"/>
      <c r="D694" s="380"/>
      <c r="E694" s="380"/>
      <c r="F694" s="380"/>
      <c r="G694" s="380"/>
      <c r="H694" s="380"/>
      <c r="I694" s="380"/>
      <c r="J694" s="380"/>
      <c r="K694" s="380"/>
      <c r="L694" s="380"/>
      <c r="M694" s="380"/>
      <c r="N694" s="380"/>
      <c r="O694" s="380"/>
      <c r="P694" s="380"/>
      <c r="Q694" s="380"/>
      <c r="R694" s="380"/>
      <c r="S694" s="380"/>
      <c r="T694" s="380"/>
      <c r="U694" s="380"/>
      <c r="V694" s="380"/>
      <c r="W694" s="380"/>
      <c r="X694" s="380"/>
      <c r="Y694" s="380"/>
      <c r="Z694" s="380"/>
    </row>
    <row r="695" ht="14.25" customHeight="1" spans="1:26" x14ac:dyDescent="0.25">
      <c r="A695" s="380"/>
      <c r="B695" s="380"/>
      <c r="C695" s="380"/>
      <c r="D695" s="380"/>
      <c r="E695" s="380"/>
      <c r="F695" s="380"/>
      <c r="G695" s="380"/>
      <c r="H695" s="380"/>
      <c r="I695" s="380"/>
      <c r="J695" s="380"/>
      <c r="K695" s="380"/>
      <c r="L695" s="380"/>
      <c r="M695" s="380"/>
      <c r="N695" s="380"/>
      <c r="O695" s="380"/>
      <c r="P695" s="380"/>
      <c r="Q695" s="380"/>
      <c r="R695" s="380"/>
      <c r="S695" s="380"/>
      <c r="T695" s="380"/>
      <c r="U695" s="380"/>
      <c r="V695" s="380"/>
      <c r="W695" s="380"/>
      <c r="X695" s="380"/>
      <c r="Y695" s="380"/>
      <c r="Z695" s="380"/>
    </row>
    <row r="696" ht="14.25" customHeight="1" spans="1:26" x14ac:dyDescent="0.25">
      <c r="A696" s="380"/>
      <c r="B696" s="380"/>
      <c r="C696" s="380"/>
      <c r="D696" s="380"/>
      <c r="E696" s="380"/>
      <c r="F696" s="380"/>
      <c r="G696" s="380"/>
      <c r="H696" s="380"/>
      <c r="I696" s="380"/>
      <c r="J696" s="380"/>
      <c r="K696" s="380"/>
      <c r="L696" s="380"/>
      <c r="M696" s="380"/>
      <c r="N696" s="380"/>
      <c r="O696" s="380"/>
      <c r="P696" s="380"/>
      <c r="Q696" s="380"/>
      <c r="R696" s="380"/>
      <c r="S696" s="380"/>
      <c r="T696" s="380"/>
      <c r="U696" s="380"/>
      <c r="V696" s="380"/>
      <c r="W696" s="380"/>
      <c r="X696" s="380"/>
      <c r="Y696" s="380"/>
      <c r="Z696" s="380"/>
    </row>
    <row r="697" ht="14.25" customHeight="1" spans="1:26" x14ac:dyDescent="0.25">
      <c r="A697" s="380"/>
      <c r="B697" s="380"/>
      <c r="C697" s="380"/>
      <c r="D697" s="380"/>
      <c r="E697" s="380"/>
      <c r="F697" s="380"/>
      <c r="G697" s="380"/>
      <c r="H697" s="380"/>
      <c r="I697" s="380"/>
      <c r="J697" s="380"/>
      <c r="K697" s="380"/>
      <c r="L697" s="380"/>
      <c r="M697" s="380"/>
      <c r="N697" s="380"/>
      <c r="O697" s="380"/>
      <c r="P697" s="380"/>
      <c r="Q697" s="380"/>
      <c r="R697" s="380"/>
      <c r="S697" s="380"/>
      <c r="T697" s="380"/>
      <c r="U697" s="380"/>
      <c r="V697" s="380"/>
      <c r="W697" s="380"/>
      <c r="X697" s="380"/>
      <c r="Y697" s="380"/>
      <c r="Z697" s="380"/>
    </row>
    <row r="698" ht="14.25" customHeight="1" spans="1:26" x14ac:dyDescent="0.25">
      <c r="A698" s="380"/>
      <c r="B698" s="380"/>
      <c r="C698" s="380"/>
      <c r="D698" s="380"/>
      <c r="E698" s="380"/>
      <c r="F698" s="380"/>
      <c r="G698" s="380"/>
      <c r="H698" s="380"/>
      <c r="I698" s="380"/>
      <c r="J698" s="380"/>
      <c r="K698" s="380"/>
      <c r="L698" s="380"/>
      <c r="M698" s="380"/>
      <c r="N698" s="380"/>
      <c r="O698" s="380"/>
      <c r="P698" s="380"/>
      <c r="Q698" s="380"/>
      <c r="R698" s="380"/>
      <c r="S698" s="380"/>
      <c r="T698" s="380"/>
      <c r="U698" s="380"/>
      <c r="V698" s="380"/>
      <c r="W698" s="380"/>
      <c r="X698" s="380"/>
      <c r="Y698" s="380"/>
      <c r="Z698" s="380"/>
    </row>
    <row r="699" ht="14.25" customHeight="1" spans="1:26" x14ac:dyDescent="0.25">
      <c r="A699" s="380"/>
      <c r="B699" s="380"/>
      <c r="C699" s="380"/>
      <c r="D699" s="380"/>
      <c r="E699" s="380"/>
      <c r="F699" s="380"/>
      <c r="G699" s="380"/>
      <c r="H699" s="380"/>
      <c r="I699" s="380"/>
      <c r="J699" s="380"/>
      <c r="K699" s="380"/>
      <c r="L699" s="380"/>
      <c r="M699" s="380"/>
      <c r="N699" s="380"/>
      <c r="O699" s="380"/>
      <c r="P699" s="380"/>
      <c r="Q699" s="380"/>
      <c r="R699" s="380"/>
      <c r="S699" s="380"/>
      <c r="T699" s="380"/>
      <c r="U699" s="380"/>
      <c r="V699" s="380"/>
      <c r="W699" s="380"/>
      <c r="X699" s="380"/>
      <c r="Y699" s="380"/>
      <c r="Z699" s="380"/>
    </row>
    <row r="700" ht="14.25" customHeight="1" spans="1:26" x14ac:dyDescent="0.25">
      <c r="A700" s="380"/>
      <c r="B700" s="380"/>
      <c r="C700" s="380"/>
      <c r="D700" s="380"/>
      <c r="E700" s="380"/>
      <c r="F700" s="380"/>
      <c r="G700" s="380"/>
      <c r="H700" s="380"/>
      <c r="I700" s="380"/>
      <c r="J700" s="380"/>
      <c r="K700" s="380"/>
      <c r="L700" s="380"/>
      <c r="M700" s="380"/>
      <c r="N700" s="380"/>
      <c r="O700" s="380"/>
      <c r="P700" s="380"/>
      <c r="Q700" s="380"/>
      <c r="R700" s="380"/>
      <c r="S700" s="380"/>
      <c r="T700" s="380"/>
      <c r="U700" s="380"/>
      <c r="V700" s="380"/>
      <c r="W700" s="380"/>
      <c r="X700" s="380"/>
      <c r="Y700" s="380"/>
      <c r="Z700" s="380"/>
    </row>
    <row r="701" ht="14.25" customHeight="1" spans="1:26" x14ac:dyDescent="0.25">
      <c r="A701" s="380"/>
      <c r="B701" s="380"/>
      <c r="C701" s="380"/>
      <c r="D701" s="380"/>
      <c r="E701" s="380"/>
      <c r="F701" s="380"/>
      <c r="G701" s="380"/>
      <c r="H701" s="380"/>
      <c r="I701" s="380"/>
      <c r="J701" s="380"/>
      <c r="K701" s="380"/>
      <c r="L701" s="380"/>
      <c r="M701" s="380"/>
      <c r="N701" s="380"/>
      <c r="O701" s="380"/>
      <c r="P701" s="380"/>
      <c r="Q701" s="380"/>
      <c r="R701" s="380"/>
      <c r="S701" s="380"/>
      <c r="T701" s="380"/>
      <c r="U701" s="380"/>
      <c r="V701" s="380"/>
      <c r="W701" s="380"/>
      <c r="X701" s="380"/>
      <c r="Y701" s="380"/>
      <c r="Z701" s="380"/>
    </row>
    <row r="702" ht="14.25" customHeight="1" spans="1:26" x14ac:dyDescent="0.25">
      <c r="A702" s="380"/>
      <c r="B702" s="380"/>
      <c r="C702" s="380"/>
      <c r="D702" s="380"/>
      <c r="E702" s="380"/>
      <c r="F702" s="380"/>
      <c r="G702" s="380"/>
      <c r="H702" s="380"/>
      <c r="I702" s="380"/>
      <c r="J702" s="380"/>
      <c r="K702" s="380"/>
      <c r="L702" s="380"/>
      <c r="M702" s="380"/>
      <c r="N702" s="380"/>
      <c r="O702" s="380"/>
      <c r="P702" s="380"/>
      <c r="Q702" s="380"/>
      <c r="R702" s="380"/>
      <c r="S702" s="380"/>
      <c r="T702" s="380"/>
      <c r="U702" s="380"/>
      <c r="V702" s="380"/>
      <c r="W702" s="380"/>
      <c r="X702" s="380"/>
      <c r="Y702" s="380"/>
      <c r="Z702" s="380"/>
    </row>
    <row r="703" ht="14.25" customHeight="1" spans="1:26" x14ac:dyDescent="0.25">
      <c r="A703" s="380"/>
      <c r="B703" s="380"/>
      <c r="C703" s="380"/>
      <c r="D703" s="380"/>
      <c r="E703" s="380"/>
      <c r="F703" s="380"/>
      <c r="G703" s="380"/>
      <c r="H703" s="380"/>
      <c r="I703" s="380"/>
      <c r="J703" s="380"/>
      <c r="K703" s="380"/>
      <c r="L703" s="380"/>
      <c r="M703" s="380"/>
      <c r="N703" s="380"/>
      <c r="O703" s="380"/>
      <c r="P703" s="380"/>
      <c r="Q703" s="380"/>
      <c r="R703" s="380"/>
      <c r="S703" s="380"/>
      <c r="T703" s="380"/>
      <c r="U703" s="380"/>
      <c r="V703" s="380"/>
      <c r="W703" s="380"/>
      <c r="X703" s="380"/>
      <c r="Y703" s="380"/>
      <c r="Z703" s="380"/>
    </row>
    <row r="704" ht="14.25" customHeight="1" spans="1:26" x14ac:dyDescent="0.25">
      <c r="A704" s="380"/>
      <c r="B704" s="380"/>
      <c r="C704" s="380"/>
      <c r="D704" s="380"/>
      <c r="E704" s="380"/>
      <c r="F704" s="380"/>
      <c r="G704" s="380"/>
      <c r="H704" s="380"/>
      <c r="I704" s="380"/>
      <c r="J704" s="380"/>
      <c r="K704" s="380"/>
      <c r="L704" s="380"/>
      <c r="M704" s="380"/>
      <c r="N704" s="380"/>
      <c r="O704" s="380"/>
      <c r="P704" s="380"/>
      <c r="Q704" s="380"/>
      <c r="R704" s="380"/>
      <c r="S704" s="380"/>
      <c r="T704" s="380"/>
      <c r="U704" s="380"/>
      <c r="V704" s="380"/>
      <c r="W704" s="380"/>
      <c r="X704" s="380"/>
      <c r="Y704" s="380"/>
      <c r="Z704" s="380"/>
    </row>
    <row r="705" ht="14.25" customHeight="1" spans="1:26" x14ac:dyDescent="0.25">
      <c r="A705" s="380"/>
      <c r="B705" s="380"/>
      <c r="C705" s="380"/>
      <c r="D705" s="380"/>
      <c r="E705" s="380"/>
      <c r="F705" s="380"/>
      <c r="G705" s="380"/>
      <c r="H705" s="380"/>
      <c r="I705" s="380"/>
      <c r="J705" s="380"/>
      <c r="K705" s="380"/>
      <c r="L705" s="380"/>
      <c r="M705" s="380"/>
      <c r="N705" s="380"/>
      <c r="O705" s="380"/>
      <c r="P705" s="380"/>
      <c r="Q705" s="380"/>
      <c r="R705" s="380"/>
      <c r="S705" s="380"/>
      <c r="T705" s="380"/>
      <c r="U705" s="380"/>
      <c r="V705" s="380"/>
      <c r="W705" s="380"/>
      <c r="X705" s="380"/>
      <c r="Y705" s="380"/>
      <c r="Z705" s="380"/>
    </row>
    <row r="706" ht="14.25" customHeight="1" spans="1:26" x14ac:dyDescent="0.25">
      <c r="A706" s="380"/>
      <c r="B706" s="380"/>
      <c r="C706" s="380"/>
      <c r="D706" s="380"/>
      <c r="E706" s="380"/>
      <c r="F706" s="380"/>
      <c r="G706" s="380"/>
      <c r="H706" s="380"/>
      <c r="I706" s="380"/>
      <c r="J706" s="380"/>
      <c r="K706" s="380"/>
      <c r="L706" s="380"/>
      <c r="M706" s="380"/>
      <c r="N706" s="380"/>
      <c r="O706" s="380"/>
      <c r="P706" s="380"/>
      <c r="Q706" s="380"/>
      <c r="R706" s="380"/>
      <c r="S706" s="380"/>
      <c r="T706" s="380"/>
      <c r="U706" s="380"/>
      <c r="V706" s="380"/>
      <c r="W706" s="380"/>
      <c r="X706" s="380"/>
      <c r="Y706" s="380"/>
      <c r="Z706" s="380"/>
    </row>
    <row r="707" ht="14.25" customHeight="1" spans="1:26" x14ac:dyDescent="0.25">
      <c r="A707" s="380"/>
      <c r="B707" s="380"/>
      <c r="C707" s="380"/>
      <c r="D707" s="380"/>
      <c r="E707" s="380"/>
      <c r="F707" s="380"/>
      <c r="G707" s="380"/>
      <c r="H707" s="380"/>
      <c r="I707" s="380"/>
      <c r="J707" s="380"/>
      <c r="K707" s="380"/>
      <c r="L707" s="380"/>
      <c r="M707" s="380"/>
      <c r="N707" s="380"/>
      <c r="O707" s="380"/>
      <c r="P707" s="380"/>
      <c r="Q707" s="380"/>
      <c r="R707" s="380"/>
      <c r="S707" s="380"/>
      <c r="T707" s="380"/>
      <c r="U707" s="380"/>
      <c r="V707" s="380"/>
      <c r="W707" s="380"/>
      <c r="X707" s="380"/>
      <c r="Y707" s="380"/>
      <c r="Z707" s="380"/>
    </row>
    <row r="708" ht="14.25" customHeight="1" spans="1:26" x14ac:dyDescent="0.25">
      <c r="A708" s="380"/>
      <c r="B708" s="380"/>
      <c r="C708" s="380"/>
      <c r="D708" s="380"/>
      <c r="E708" s="380"/>
      <c r="F708" s="380"/>
      <c r="G708" s="380"/>
      <c r="H708" s="380"/>
      <c r="I708" s="380"/>
      <c r="J708" s="380"/>
      <c r="K708" s="380"/>
      <c r="L708" s="380"/>
      <c r="M708" s="380"/>
      <c r="N708" s="380"/>
      <c r="O708" s="380"/>
      <c r="P708" s="380"/>
      <c r="Q708" s="380"/>
      <c r="R708" s="380"/>
      <c r="S708" s="380"/>
      <c r="T708" s="380"/>
      <c r="U708" s="380"/>
      <c r="V708" s="380"/>
      <c r="W708" s="380"/>
      <c r="X708" s="380"/>
      <c r="Y708" s="380"/>
      <c r="Z708" s="380"/>
    </row>
    <row r="709" ht="14.25" customHeight="1" spans="1:26" x14ac:dyDescent="0.25">
      <c r="A709" s="380"/>
      <c r="B709" s="380"/>
      <c r="C709" s="380"/>
      <c r="D709" s="380"/>
      <c r="E709" s="380"/>
      <c r="F709" s="380"/>
      <c r="G709" s="380"/>
      <c r="H709" s="380"/>
      <c r="I709" s="380"/>
      <c r="J709" s="380"/>
      <c r="K709" s="380"/>
      <c r="L709" s="380"/>
      <c r="M709" s="380"/>
      <c r="N709" s="380"/>
      <c r="O709" s="380"/>
      <c r="P709" s="380"/>
      <c r="Q709" s="380"/>
      <c r="R709" s="380"/>
      <c r="S709" s="380"/>
      <c r="T709" s="380"/>
      <c r="U709" s="380"/>
      <c r="V709" s="380"/>
      <c r="W709" s="380"/>
      <c r="X709" s="380"/>
      <c r="Y709" s="380"/>
      <c r="Z709" s="380"/>
    </row>
    <row r="710" ht="14.25" customHeight="1" spans="1:26" x14ac:dyDescent="0.25">
      <c r="A710" s="380"/>
      <c r="B710" s="380"/>
      <c r="C710" s="380"/>
      <c r="D710" s="380"/>
      <c r="E710" s="380"/>
      <c r="F710" s="380"/>
      <c r="G710" s="380"/>
      <c r="H710" s="380"/>
      <c r="I710" s="380"/>
      <c r="J710" s="380"/>
      <c r="K710" s="380"/>
      <c r="L710" s="380"/>
      <c r="M710" s="380"/>
      <c r="N710" s="380"/>
      <c r="O710" s="380"/>
      <c r="P710" s="380"/>
      <c r="Q710" s="380"/>
      <c r="R710" s="380"/>
      <c r="S710" s="380"/>
      <c r="T710" s="380"/>
      <c r="U710" s="380"/>
      <c r="V710" s="380"/>
      <c r="W710" s="380"/>
      <c r="X710" s="380"/>
      <c r="Y710" s="380"/>
      <c r="Z710" s="380"/>
    </row>
    <row r="711" ht="14.25" customHeight="1" spans="1:26" x14ac:dyDescent="0.25">
      <c r="A711" s="380"/>
      <c r="B711" s="380"/>
      <c r="C711" s="380"/>
      <c r="D711" s="380"/>
      <c r="E711" s="380"/>
      <c r="F711" s="380"/>
      <c r="G711" s="380"/>
      <c r="H711" s="380"/>
      <c r="I711" s="380"/>
      <c r="J711" s="380"/>
      <c r="K711" s="380"/>
      <c r="L711" s="380"/>
      <c r="M711" s="380"/>
      <c r="N711" s="380"/>
      <c r="O711" s="380"/>
      <c r="P711" s="380"/>
      <c r="Q711" s="380"/>
      <c r="R711" s="380"/>
      <c r="S711" s="380"/>
      <c r="T711" s="380"/>
      <c r="U711" s="380"/>
      <c r="V711" s="380"/>
      <c r="W711" s="380"/>
      <c r="X711" s="380"/>
      <c r="Y711" s="380"/>
      <c r="Z711" s="380"/>
    </row>
    <row r="712" ht="14.25" customHeight="1" spans="1:26" x14ac:dyDescent="0.25">
      <c r="A712" s="380"/>
      <c r="B712" s="380"/>
      <c r="C712" s="380"/>
      <c r="D712" s="380"/>
      <c r="E712" s="380"/>
      <c r="F712" s="380"/>
      <c r="G712" s="380"/>
      <c r="H712" s="380"/>
      <c r="I712" s="380"/>
      <c r="J712" s="380"/>
      <c r="K712" s="380"/>
      <c r="L712" s="380"/>
      <c r="M712" s="380"/>
      <c r="N712" s="380"/>
      <c r="O712" s="380"/>
      <c r="P712" s="380"/>
      <c r="Q712" s="380"/>
      <c r="R712" s="380"/>
      <c r="S712" s="380"/>
      <c r="T712" s="380"/>
      <c r="U712" s="380"/>
      <c r="V712" s="380"/>
      <c r="W712" s="380"/>
      <c r="X712" s="380"/>
      <c r="Y712" s="380"/>
      <c r="Z712" s="380"/>
    </row>
    <row r="713" ht="14.25" customHeight="1" spans="1:26" x14ac:dyDescent="0.25">
      <c r="A713" s="380"/>
      <c r="B713" s="380"/>
      <c r="C713" s="380"/>
      <c r="D713" s="380"/>
      <c r="E713" s="380"/>
      <c r="F713" s="380"/>
      <c r="G713" s="380"/>
      <c r="H713" s="380"/>
      <c r="I713" s="380"/>
      <c r="J713" s="380"/>
      <c r="K713" s="380"/>
      <c r="L713" s="380"/>
      <c r="M713" s="380"/>
      <c r="N713" s="380"/>
      <c r="O713" s="380"/>
      <c r="P713" s="380"/>
      <c r="Q713" s="380"/>
      <c r="R713" s="380"/>
      <c r="S713" s="380"/>
      <c r="T713" s="380"/>
      <c r="U713" s="380"/>
      <c r="V713" s="380"/>
      <c r="W713" s="380"/>
      <c r="X713" s="380"/>
      <c r="Y713" s="380"/>
      <c r="Z713" s="380"/>
    </row>
    <row r="714" ht="14.25" customHeight="1" spans="1:26" x14ac:dyDescent="0.25">
      <c r="A714" s="380"/>
      <c r="B714" s="380"/>
      <c r="C714" s="380"/>
      <c r="D714" s="380"/>
      <c r="E714" s="380"/>
      <c r="F714" s="380"/>
      <c r="G714" s="380"/>
      <c r="H714" s="380"/>
      <c r="I714" s="380"/>
      <c r="J714" s="380"/>
      <c r="K714" s="380"/>
      <c r="L714" s="380"/>
      <c r="M714" s="380"/>
      <c r="N714" s="380"/>
      <c r="O714" s="380"/>
      <c r="P714" s="380"/>
      <c r="Q714" s="380"/>
      <c r="R714" s="380"/>
      <c r="S714" s="380"/>
      <c r="T714" s="380"/>
      <c r="U714" s="380"/>
      <c r="V714" s="380"/>
      <c r="W714" s="380"/>
      <c r="X714" s="380"/>
      <c r="Y714" s="380"/>
      <c r="Z714" s="380"/>
    </row>
    <row r="715" ht="14.25" customHeight="1" spans="1:26" x14ac:dyDescent="0.25">
      <c r="A715" s="380"/>
      <c r="B715" s="380"/>
      <c r="C715" s="380"/>
      <c r="D715" s="380"/>
      <c r="E715" s="380"/>
      <c r="F715" s="380"/>
      <c r="G715" s="380"/>
      <c r="H715" s="380"/>
      <c r="I715" s="380"/>
      <c r="J715" s="380"/>
      <c r="K715" s="380"/>
      <c r="L715" s="380"/>
      <c r="M715" s="380"/>
      <c r="N715" s="380"/>
      <c r="O715" s="380"/>
      <c r="P715" s="380"/>
      <c r="Q715" s="380"/>
      <c r="R715" s="380"/>
      <c r="S715" s="380"/>
      <c r="T715" s="380"/>
      <c r="U715" s="380"/>
      <c r="V715" s="380"/>
      <c r="W715" s="380"/>
      <c r="X715" s="380"/>
      <c r="Y715" s="380"/>
      <c r="Z715" s="380"/>
    </row>
    <row r="716" ht="14.25" customHeight="1" spans="1:26" x14ac:dyDescent="0.25">
      <c r="A716" s="380"/>
      <c r="B716" s="380"/>
      <c r="C716" s="380"/>
      <c r="D716" s="380"/>
      <c r="E716" s="380"/>
      <c r="F716" s="380"/>
      <c r="G716" s="380"/>
      <c r="H716" s="380"/>
      <c r="I716" s="380"/>
      <c r="J716" s="380"/>
      <c r="K716" s="380"/>
      <c r="L716" s="380"/>
      <c r="M716" s="380"/>
      <c r="N716" s="380"/>
      <c r="O716" s="380"/>
      <c r="P716" s="380"/>
      <c r="Q716" s="380"/>
      <c r="R716" s="380"/>
      <c r="S716" s="380"/>
      <c r="T716" s="380"/>
      <c r="U716" s="380"/>
      <c r="V716" s="380"/>
      <c r="W716" s="380"/>
      <c r="X716" s="380"/>
      <c r="Y716" s="380"/>
      <c r="Z716" s="380"/>
    </row>
    <row r="717" ht="14.25" customHeight="1" spans="1:26" x14ac:dyDescent="0.25">
      <c r="A717" s="380"/>
      <c r="B717" s="380"/>
      <c r="C717" s="380"/>
      <c r="D717" s="380"/>
      <c r="E717" s="380"/>
      <c r="F717" s="380"/>
      <c r="G717" s="380"/>
      <c r="H717" s="380"/>
      <c r="I717" s="380"/>
      <c r="J717" s="380"/>
      <c r="K717" s="380"/>
      <c r="L717" s="380"/>
      <c r="M717" s="380"/>
      <c r="N717" s="380"/>
      <c r="O717" s="380"/>
      <c r="P717" s="380"/>
      <c r="Q717" s="380"/>
      <c r="R717" s="380"/>
      <c r="S717" s="380"/>
      <c r="T717" s="380"/>
      <c r="U717" s="380"/>
      <c r="V717" s="380"/>
      <c r="W717" s="380"/>
      <c r="X717" s="380"/>
      <c r="Y717" s="380"/>
      <c r="Z717" s="380"/>
    </row>
    <row r="718" ht="14.25" customHeight="1" spans="1:26" x14ac:dyDescent="0.25">
      <c r="A718" s="380"/>
      <c r="B718" s="380"/>
      <c r="C718" s="380"/>
      <c r="D718" s="380"/>
      <c r="E718" s="380"/>
      <c r="F718" s="380"/>
      <c r="G718" s="380"/>
      <c r="H718" s="380"/>
      <c r="I718" s="380"/>
      <c r="J718" s="380"/>
      <c r="K718" s="380"/>
      <c r="L718" s="380"/>
      <c r="M718" s="380"/>
      <c r="N718" s="380"/>
      <c r="O718" s="380"/>
      <c r="P718" s="380"/>
      <c r="Q718" s="380"/>
      <c r="R718" s="380"/>
      <c r="S718" s="380"/>
      <c r="T718" s="380"/>
      <c r="U718" s="380"/>
      <c r="V718" s="380"/>
      <c r="W718" s="380"/>
      <c r="X718" s="380"/>
      <c r="Y718" s="380"/>
      <c r="Z718" s="380"/>
    </row>
    <row r="719" ht="14.25" customHeight="1" spans="1:26" x14ac:dyDescent="0.25">
      <c r="A719" s="380"/>
      <c r="B719" s="380"/>
      <c r="C719" s="380"/>
      <c r="D719" s="380"/>
      <c r="E719" s="380"/>
      <c r="F719" s="380"/>
      <c r="G719" s="380"/>
      <c r="H719" s="380"/>
      <c r="I719" s="380"/>
      <c r="J719" s="380"/>
      <c r="K719" s="380"/>
      <c r="L719" s="380"/>
      <c r="M719" s="380"/>
      <c r="N719" s="380"/>
      <c r="O719" s="380"/>
      <c r="P719" s="380"/>
      <c r="Q719" s="380"/>
      <c r="R719" s="380"/>
      <c r="S719" s="380"/>
      <c r="T719" s="380"/>
      <c r="U719" s="380"/>
      <c r="V719" s="380"/>
      <c r="W719" s="380"/>
      <c r="X719" s="380"/>
      <c r="Y719" s="380"/>
      <c r="Z719" s="380"/>
    </row>
    <row r="720" ht="14.25" customHeight="1" spans="1:26" x14ac:dyDescent="0.25">
      <c r="A720" s="380"/>
      <c r="B720" s="380"/>
      <c r="C720" s="380"/>
      <c r="D720" s="380"/>
      <c r="E720" s="380"/>
      <c r="F720" s="380"/>
      <c r="G720" s="380"/>
      <c r="H720" s="380"/>
      <c r="I720" s="380"/>
      <c r="J720" s="380"/>
      <c r="K720" s="380"/>
      <c r="L720" s="380"/>
      <c r="M720" s="380"/>
      <c r="N720" s="380"/>
      <c r="O720" s="380"/>
      <c r="P720" s="380"/>
      <c r="Q720" s="380"/>
      <c r="R720" s="380"/>
      <c r="S720" s="380"/>
      <c r="T720" s="380"/>
      <c r="U720" s="380"/>
      <c r="V720" s="380"/>
      <c r="W720" s="380"/>
      <c r="X720" s="380"/>
      <c r="Y720" s="380"/>
      <c r="Z720" s="380"/>
    </row>
    <row r="721" ht="14.25" customHeight="1" spans="1:26" x14ac:dyDescent="0.25">
      <c r="A721" s="380"/>
      <c r="B721" s="380"/>
      <c r="C721" s="380"/>
      <c r="D721" s="380"/>
      <c r="E721" s="380"/>
      <c r="F721" s="380"/>
      <c r="G721" s="380"/>
      <c r="H721" s="380"/>
      <c r="I721" s="380"/>
      <c r="J721" s="380"/>
      <c r="K721" s="380"/>
      <c r="L721" s="380"/>
      <c r="M721" s="380"/>
      <c r="N721" s="380"/>
      <c r="O721" s="380"/>
      <c r="P721" s="380"/>
      <c r="Q721" s="380"/>
      <c r="R721" s="380"/>
      <c r="S721" s="380"/>
      <c r="T721" s="380"/>
      <c r="U721" s="380"/>
      <c r="V721" s="380"/>
      <c r="W721" s="380"/>
      <c r="X721" s="380"/>
      <c r="Y721" s="380"/>
      <c r="Z721" s="380"/>
    </row>
    <row r="722" ht="14.25" customHeight="1" spans="1:26" x14ac:dyDescent="0.25">
      <c r="A722" s="380"/>
      <c r="B722" s="380"/>
      <c r="C722" s="380"/>
      <c r="D722" s="380"/>
      <c r="E722" s="380"/>
      <c r="F722" s="380"/>
      <c r="G722" s="380"/>
      <c r="H722" s="380"/>
      <c r="I722" s="380"/>
      <c r="J722" s="380"/>
      <c r="K722" s="380"/>
      <c r="L722" s="380"/>
      <c r="M722" s="380"/>
      <c r="N722" s="380"/>
      <c r="O722" s="380"/>
      <c r="P722" s="380"/>
      <c r="Q722" s="380"/>
      <c r="R722" s="380"/>
      <c r="S722" s="380"/>
      <c r="T722" s="380"/>
      <c r="U722" s="380"/>
      <c r="V722" s="380"/>
      <c r="W722" s="380"/>
      <c r="X722" s="380"/>
      <c r="Y722" s="380"/>
      <c r="Z722" s="380"/>
    </row>
    <row r="723" ht="14.25" customHeight="1" spans="1:26" x14ac:dyDescent="0.25">
      <c r="A723" s="380"/>
      <c r="B723" s="380"/>
      <c r="C723" s="380"/>
      <c r="D723" s="380"/>
      <c r="E723" s="380"/>
      <c r="F723" s="380"/>
      <c r="G723" s="380"/>
      <c r="H723" s="380"/>
      <c r="I723" s="380"/>
      <c r="J723" s="380"/>
      <c r="K723" s="380"/>
      <c r="L723" s="380"/>
      <c r="M723" s="380"/>
      <c r="N723" s="380"/>
      <c r="O723" s="380"/>
      <c r="P723" s="380"/>
      <c r="Q723" s="380"/>
      <c r="R723" s="380"/>
      <c r="S723" s="380"/>
      <c r="T723" s="380"/>
      <c r="U723" s="380"/>
      <c r="V723" s="380"/>
      <c r="W723" s="380"/>
      <c r="X723" s="380"/>
      <c r="Y723" s="380"/>
      <c r="Z723" s="380"/>
    </row>
    <row r="724" ht="14.25" customHeight="1" spans="1:26" x14ac:dyDescent="0.25">
      <c r="A724" s="380"/>
      <c r="B724" s="380"/>
      <c r="C724" s="380"/>
      <c r="D724" s="380"/>
      <c r="E724" s="380"/>
      <c r="F724" s="380"/>
      <c r="G724" s="380"/>
      <c r="H724" s="380"/>
      <c r="I724" s="380"/>
      <c r="J724" s="380"/>
      <c r="K724" s="380"/>
      <c r="L724" s="380"/>
      <c r="M724" s="380"/>
      <c r="N724" s="380"/>
      <c r="O724" s="380"/>
      <c r="P724" s="380"/>
      <c r="Q724" s="380"/>
      <c r="R724" s="380"/>
      <c r="S724" s="380"/>
      <c r="T724" s="380"/>
      <c r="U724" s="380"/>
      <c r="V724" s="380"/>
      <c r="W724" s="380"/>
      <c r="X724" s="380"/>
      <c r="Y724" s="380"/>
      <c r="Z724" s="380"/>
    </row>
    <row r="725" ht="14.25" customHeight="1" spans="1:26" x14ac:dyDescent="0.25">
      <c r="A725" s="380"/>
      <c r="B725" s="380"/>
      <c r="C725" s="380"/>
      <c r="D725" s="380"/>
      <c r="E725" s="380"/>
      <c r="F725" s="380"/>
      <c r="G725" s="380"/>
      <c r="H725" s="380"/>
      <c r="I725" s="380"/>
      <c r="J725" s="380"/>
      <c r="K725" s="380"/>
      <c r="L725" s="380"/>
      <c r="M725" s="380"/>
      <c r="N725" s="380"/>
      <c r="O725" s="380"/>
      <c r="P725" s="380"/>
      <c r="Q725" s="380"/>
      <c r="R725" s="380"/>
      <c r="S725" s="380"/>
      <c r="T725" s="380"/>
      <c r="U725" s="380"/>
      <c r="V725" s="380"/>
      <c r="W725" s="380"/>
      <c r="X725" s="380"/>
      <c r="Y725" s="380"/>
      <c r="Z725" s="380"/>
    </row>
    <row r="726" ht="14.25" customHeight="1" spans="1:26" x14ac:dyDescent="0.25">
      <c r="A726" s="380"/>
      <c r="B726" s="380"/>
      <c r="C726" s="380"/>
      <c r="D726" s="380"/>
      <c r="E726" s="380"/>
      <c r="F726" s="380"/>
      <c r="G726" s="380"/>
      <c r="H726" s="380"/>
      <c r="I726" s="380"/>
      <c r="J726" s="380"/>
      <c r="K726" s="380"/>
      <c r="L726" s="380"/>
      <c r="M726" s="380"/>
      <c r="N726" s="380"/>
      <c r="O726" s="380"/>
      <c r="P726" s="380"/>
      <c r="Q726" s="380"/>
      <c r="R726" s="380"/>
      <c r="S726" s="380"/>
      <c r="T726" s="380"/>
      <c r="U726" s="380"/>
      <c r="V726" s="380"/>
      <c r="W726" s="380"/>
      <c r="X726" s="380"/>
      <c r="Y726" s="380"/>
      <c r="Z726" s="380"/>
    </row>
    <row r="727" ht="14.25" customHeight="1" spans="1:26" x14ac:dyDescent="0.25">
      <c r="A727" s="380"/>
      <c r="B727" s="380"/>
      <c r="C727" s="380"/>
      <c r="D727" s="380"/>
      <c r="E727" s="380"/>
      <c r="F727" s="380"/>
      <c r="G727" s="380"/>
      <c r="H727" s="380"/>
      <c r="I727" s="380"/>
      <c r="J727" s="380"/>
      <c r="K727" s="380"/>
      <c r="L727" s="380"/>
      <c r="M727" s="380"/>
      <c r="N727" s="380"/>
      <c r="O727" s="380"/>
      <c r="P727" s="380"/>
      <c r="Q727" s="380"/>
      <c r="R727" s="380"/>
      <c r="S727" s="380"/>
      <c r="T727" s="380"/>
      <c r="U727" s="380"/>
      <c r="V727" s="380"/>
      <c r="W727" s="380"/>
      <c r="X727" s="380"/>
      <c r="Y727" s="380"/>
      <c r="Z727" s="380"/>
    </row>
    <row r="728" ht="14.25" customHeight="1" spans="1:26" x14ac:dyDescent="0.25">
      <c r="A728" s="380"/>
      <c r="B728" s="380"/>
      <c r="C728" s="380"/>
      <c r="D728" s="380"/>
      <c r="E728" s="380"/>
      <c r="F728" s="380"/>
      <c r="G728" s="380"/>
      <c r="H728" s="380"/>
      <c r="I728" s="380"/>
      <c r="J728" s="380"/>
      <c r="K728" s="380"/>
      <c r="L728" s="380"/>
      <c r="M728" s="380"/>
      <c r="N728" s="380"/>
      <c r="O728" s="380"/>
      <c r="P728" s="380"/>
      <c r="Q728" s="380"/>
      <c r="R728" s="380"/>
      <c r="S728" s="380"/>
      <c r="T728" s="380"/>
      <c r="U728" s="380"/>
      <c r="V728" s="380"/>
      <c r="W728" s="380"/>
      <c r="X728" s="380"/>
      <c r="Y728" s="380"/>
      <c r="Z728" s="380"/>
    </row>
    <row r="729" ht="14.25" customHeight="1" spans="1:26" x14ac:dyDescent="0.25">
      <c r="A729" s="380"/>
      <c r="B729" s="380"/>
      <c r="C729" s="380"/>
      <c r="D729" s="380"/>
      <c r="E729" s="380"/>
      <c r="F729" s="380"/>
      <c r="G729" s="380"/>
      <c r="H729" s="380"/>
      <c r="I729" s="380"/>
      <c r="J729" s="380"/>
      <c r="K729" s="380"/>
      <c r="L729" s="380"/>
      <c r="M729" s="380"/>
      <c r="N729" s="380"/>
      <c r="O729" s="380"/>
      <c r="P729" s="380"/>
      <c r="Q729" s="380"/>
      <c r="R729" s="380"/>
      <c r="S729" s="380"/>
      <c r="T729" s="380"/>
      <c r="U729" s="380"/>
      <c r="V729" s="380"/>
      <c r="W729" s="380"/>
      <c r="X729" s="380"/>
      <c r="Y729" s="380"/>
      <c r="Z729" s="380"/>
    </row>
    <row r="730" ht="14.25" customHeight="1" spans="1:26" x14ac:dyDescent="0.25">
      <c r="A730" s="380"/>
      <c r="B730" s="380"/>
      <c r="C730" s="380"/>
      <c r="D730" s="380"/>
      <c r="E730" s="380"/>
      <c r="F730" s="380"/>
      <c r="G730" s="380"/>
      <c r="H730" s="380"/>
      <c r="I730" s="380"/>
      <c r="J730" s="380"/>
      <c r="K730" s="380"/>
      <c r="L730" s="380"/>
      <c r="M730" s="380"/>
      <c r="N730" s="380"/>
      <c r="O730" s="380"/>
      <c r="P730" s="380"/>
      <c r="Q730" s="380"/>
      <c r="R730" s="380"/>
      <c r="S730" s="380"/>
      <c r="T730" s="380"/>
      <c r="U730" s="380"/>
      <c r="V730" s="380"/>
      <c r="W730" s="380"/>
      <c r="X730" s="380"/>
      <c r="Y730" s="380"/>
      <c r="Z730" s="380"/>
    </row>
    <row r="731" ht="14.25" customHeight="1" spans="1:26" x14ac:dyDescent="0.25">
      <c r="A731" s="380"/>
      <c r="B731" s="380"/>
      <c r="C731" s="380"/>
      <c r="D731" s="380"/>
      <c r="E731" s="380"/>
      <c r="F731" s="380"/>
      <c r="G731" s="380"/>
      <c r="H731" s="380"/>
      <c r="I731" s="380"/>
      <c r="J731" s="380"/>
      <c r="K731" s="380"/>
      <c r="L731" s="380"/>
      <c r="M731" s="380"/>
      <c r="N731" s="380"/>
      <c r="O731" s="380"/>
      <c r="P731" s="380"/>
      <c r="Q731" s="380"/>
      <c r="R731" s="380"/>
      <c r="S731" s="380"/>
      <c r="T731" s="380"/>
      <c r="U731" s="380"/>
      <c r="V731" s="380"/>
      <c r="W731" s="380"/>
      <c r="X731" s="380"/>
      <c r="Y731" s="380"/>
      <c r="Z731" s="380"/>
    </row>
    <row r="732" ht="14.25" customHeight="1" spans="1:26" x14ac:dyDescent="0.25">
      <c r="A732" s="380"/>
      <c r="B732" s="380"/>
      <c r="C732" s="380"/>
      <c r="D732" s="380"/>
      <c r="E732" s="380"/>
      <c r="F732" s="380"/>
      <c r="G732" s="380"/>
      <c r="H732" s="380"/>
      <c r="I732" s="380"/>
      <c r="J732" s="380"/>
      <c r="K732" s="380"/>
      <c r="L732" s="380"/>
      <c r="M732" s="380"/>
      <c r="N732" s="380"/>
      <c r="O732" s="380"/>
      <c r="P732" s="380"/>
      <c r="Q732" s="380"/>
      <c r="R732" s="380"/>
      <c r="S732" s="380"/>
      <c r="T732" s="380"/>
      <c r="U732" s="380"/>
      <c r="V732" s="380"/>
      <c r="W732" s="380"/>
      <c r="X732" s="380"/>
      <c r="Y732" s="380"/>
      <c r="Z732" s="380"/>
    </row>
    <row r="733" ht="14.25" customHeight="1" spans="1:26" x14ac:dyDescent="0.25">
      <c r="A733" s="380"/>
      <c r="B733" s="380"/>
      <c r="C733" s="380"/>
      <c r="D733" s="380"/>
      <c r="E733" s="380"/>
      <c r="F733" s="380"/>
      <c r="G733" s="380"/>
      <c r="H733" s="380"/>
      <c r="I733" s="380"/>
      <c r="J733" s="380"/>
      <c r="K733" s="380"/>
      <c r="L733" s="380"/>
      <c r="M733" s="380"/>
      <c r="N733" s="380"/>
      <c r="O733" s="380"/>
      <c r="P733" s="380"/>
      <c r="Q733" s="380"/>
      <c r="R733" s="380"/>
      <c r="S733" s="380"/>
      <c r="T733" s="380"/>
      <c r="U733" s="380"/>
      <c r="V733" s="380"/>
      <c r="W733" s="380"/>
      <c r="X733" s="380"/>
      <c r="Y733" s="380"/>
      <c r="Z733" s="380"/>
    </row>
    <row r="734" ht="14.25" customHeight="1" spans="1:26" x14ac:dyDescent="0.25">
      <c r="A734" s="380"/>
      <c r="B734" s="380"/>
      <c r="C734" s="380"/>
      <c r="D734" s="380"/>
      <c r="E734" s="380"/>
      <c r="F734" s="380"/>
      <c r="G734" s="380"/>
      <c r="H734" s="380"/>
      <c r="I734" s="380"/>
      <c r="J734" s="380"/>
      <c r="K734" s="380"/>
      <c r="L734" s="380"/>
      <c r="M734" s="380"/>
      <c r="N734" s="380"/>
      <c r="O734" s="380"/>
      <c r="P734" s="380"/>
      <c r="Q734" s="380"/>
      <c r="R734" s="380"/>
      <c r="S734" s="380"/>
      <c r="T734" s="380"/>
      <c r="U734" s="380"/>
      <c r="V734" s="380"/>
      <c r="W734" s="380"/>
      <c r="X734" s="380"/>
      <c r="Y734" s="380"/>
      <c r="Z734" s="380"/>
    </row>
    <row r="735" ht="14.25" customHeight="1" spans="1:26" x14ac:dyDescent="0.25">
      <c r="A735" s="380"/>
      <c r="B735" s="380"/>
      <c r="C735" s="380"/>
      <c r="D735" s="380"/>
      <c r="E735" s="380"/>
      <c r="F735" s="380"/>
      <c r="G735" s="380"/>
      <c r="H735" s="380"/>
      <c r="I735" s="380"/>
      <c r="J735" s="380"/>
      <c r="K735" s="380"/>
      <c r="L735" s="380"/>
      <c r="M735" s="380"/>
      <c r="N735" s="380"/>
      <c r="O735" s="380"/>
      <c r="P735" s="380"/>
      <c r="Q735" s="380"/>
      <c r="R735" s="380"/>
      <c r="S735" s="380"/>
      <c r="T735" s="380"/>
      <c r="U735" s="380"/>
      <c r="V735" s="380"/>
      <c r="W735" s="380"/>
      <c r="X735" s="380"/>
      <c r="Y735" s="380"/>
      <c r="Z735" s="380"/>
    </row>
    <row r="736" ht="14.25" customHeight="1" spans="1:26" x14ac:dyDescent="0.25">
      <c r="A736" s="380"/>
      <c r="B736" s="380"/>
      <c r="C736" s="380"/>
      <c r="D736" s="380"/>
      <c r="E736" s="380"/>
      <c r="F736" s="380"/>
      <c r="G736" s="380"/>
      <c r="H736" s="380"/>
      <c r="I736" s="380"/>
      <c r="J736" s="380"/>
      <c r="K736" s="380"/>
      <c r="L736" s="380"/>
      <c r="M736" s="380"/>
      <c r="N736" s="380"/>
      <c r="O736" s="380"/>
      <c r="P736" s="380"/>
      <c r="Q736" s="380"/>
      <c r="R736" s="380"/>
      <c r="S736" s="380"/>
      <c r="T736" s="380"/>
      <c r="U736" s="380"/>
      <c r="V736" s="380"/>
      <c r="W736" s="380"/>
      <c r="X736" s="380"/>
      <c r="Y736" s="380"/>
      <c r="Z736" s="380"/>
    </row>
    <row r="737" ht="14.25" customHeight="1" spans="1:26" x14ac:dyDescent="0.25">
      <c r="A737" s="380"/>
      <c r="B737" s="380"/>
      <c r="C737" s="380"/>
      <c r="D737" s="380"/>
      <c r="E737" s="380"/>
      <c r="F737" s="380"/>
      <c r="G737" s="380"/>
      <c r="H737" s="380"/>
      <c r="I737" s="380"/>
      <c r="J737" s="380"/>
      <c r="K737" s="380"/>
      <c r="L737" s="380"/>
      <c r="M737" s="380"/>
      <c r="N737" s="380"/>
      <c r="O737" s="380"/>
      <c r="P737" s="380"/>
      <c r="Q737" s="380"/>
      <c r="R737" s="380"/>
      <c r="S737" s="380"/>
      <c r="T737" s="380"/>
      <c r="U737" s="380"/>
      <c r="V737" s="380"/>
      <c r="W737" s="380"/>
      <c r="X737" s="380"/>
      <c r="Y737" s="380"/>
      <c r="Z737" s="380"/>
    </row>
    <row r="738" ht="14.25" customHeight="1" spans="1:26" x14ac:dyDescent="0.25">
      <c r="A738" s="380"/>
      <c r="B738" s="380"/>
      <c r="C738" s="380"/>
      <c r="D738" s="380"/>
      <c r="E738" s="380"/>
      <c r="F738" s="380"/>
      <c r="G738" s="380"/>
      <c r="H738" s="380"/>
      <c r="I738" s="380"/>
      <c r="J738" s="380"/>
      <c r="K738" s="380"/>
      <c r="L738" s="380"/>
      <c r="M738" s="380"/>
      <c r="N738" s="380"/>
      <c r="O738" s="380"/>
      <c r="P738" s="380"/>
      <c r="Q738" s="380"/>
      <c r="R738" s="380"/>
      <c r="S738" s="380"/>
      <c r="T738" s="380"/>
      <c r="U738" s="380"/>
      <c r="V738" s="380"/>
      <c r="W738" s="380"/>
      <c r="X738" s="380"/>
      <c r="Y738" s="380"/>
      <c r="Z738" s="380"/>
    </row>
    <row r="739" ht="14.25" customHeight="1" spans="1:26" x14ac:dyDescent="0.25">
      <c r="A739" s="380"/>
      <c r="B739" s="380"/>
      <c r="C739" s="380"/>
      <c r="D739" s="380"/>
      <c r="E739" s="380"/>
      <c r="F739" s="380"/>
      <c r="G739" s="380"/>
      <c r="H739" s="380"/>
      <c r="I739" s="380"/>
      <c r="J739" s="380"/>
      <c r="K739" s="380"/>
      <c r="L739" s="380"/>
      <c r="M739" s="380"/>
      <c r="N739" s="380"/>
      <c r="O739" s="380"/>
      <c r="P739" s="380"/>
      <c r="Q739" s="380"/>
      <c r="R739" s="380"/>
      <c r="S739" s="380"/>
      <c r="T739" s="380"/>
      <c r="U739" s="380"/>
      <c r="V739" s="380"/>
      <c r="W739" s="380"/>
      <c r="X739" s="380"/>
      <c r="Y739" s="380"/>
      <c r="Z739" s="380"/>
    </row>
    <row r="740" ht="14.25" customHeight="1" spans="1:26" x14ac:dyDescent="0.25">
      <c r="A740" s="380"/>
      <c r="B740" s="380"/>
      <c r="C740" s="380"/>
      <c r="D740" s="380"/>
      <c r="E740" s="380"/>
      <c r="F740" s="380"/>
      <c r="G740" s="380"/>
      <c r="H740" s="380"/>
      <c r="I740" s="380"/>
      <c r="J740" s="380"/>
      <c r="K740" s="380"/>
      <c r="L740" s="380"/>
      <c r="M740" s="380"/>
      <c r="N740" s="380"/>
      <c r="O740" s="380"/>
      <c r="P740" s="380"/>
      <c r="Q740" s="380"/>
      <c r="R740" s="380"/>
      <c r="S740" s="380"/>
      <c r="T740" s="380"/>
      <c r="U740" s="380"/>
      <c r="V740" s="380"/>
      <c r="W740" s="380"/>
      <c r="X740" s="380"/>
      <c r="Y740" s="380"/>
      <c r="Z740" s="380"/>
    </row>
    <row r="741" ht="14.25" customHeight="1" spans="1:26" x14ac:dyDescent="0.25">
      <c r="A741" s="380"/>
      <c r="B741" s="380"/>
      <c r="C741" s="380"/>
      <c r="D741" s="380"/>
      <c r="E741" s="380"/>
      <c r="F741" s="380"/>
      <c r="G741" s="380"/>
      <c r="H741" s="380"/>
      <c r="I741" s="380"/>
      <c r="J741" s="380"/>
      <c r="K741" s="380"/>
      <c r="L741" s="380"/>
      <c r="M741" s="380"/>
      <c r="N741" s="380"/>
      <c r="O741" s="380"/>
      <c r="P741" s="380"/>
      <c r="Q741" s="380"/>
      <c r="R741" s="380"/>
      <c r="S741" s="380"/>
      <c r="T741" s="380"/>
      <c r="U741" s="380"/>
      <c r="V741" s="380"/>
      <c r="W741" s="380"/>
      <c r="X741" s="380"/>
      <c r="Y741" s="380"/>
      <c r="Z741" s="380"/>
    </row>
    <row r="742" ht="14.25" customHeight="1" spans="1:26" x14ac:dyDescent="0.25">
      <c r="A742" s="380"/>
      <c r="B742" s="380"/>
      <c r="C742" s="380"/>
      <c r="D742" s="380"/>
      <c r="E742" s="380"/>
      <c r="F742" s="380"/>
      <c r="G742" s="380"/>
      <c r="H742" s="380"/>
      <c r="I742" s="380"/>
      <c r="J742" s="380"/>
      <c r="K742" s="380"/>
      <c r="L742" s="380"/>
      <c r="M742" s="380"/>
      <c r="N742" s="380"/>
      <c r="O742" s="380"/>
      <c r="P742" s="380"/>
      <c r="Q742" s="380"/>
      <c r="R742" s="380"/>
      <c r="S742" s="380"/>
      <c r="T742" s="380"/>
      <c r="U742" s="380"/>
      <c r="V742" s="380"/>
      <c r="W742" s="380"/>
      <c r="X742" s="380"/>
      <c r="Y742" s="380"/>
      <c r="Z742" s="380"/>
    </row>
    <row r="743" ht="14.25" customHeight="1" spans="1:26" x14ac:dyDescent="0.25">
      <c r="A743" s="380"/>
      <c r="B743" s="380"/>
      <c r="C743" s="380"/>
      <c r="D743" s="380"/>
      <c r="E743" s="380"/>
      <c r="F743" s="380"/>
      <c r="G743" s="380"/>
      <c r="H743" s="380"/>
      <c r="I743" s="380"/>
      <c r="J743" s="380"/>
      <c r="K743" s="380"/>
      <c r="L743" s="380"/>
      <c r="M743" s="380"/>
      <c r="N743" s="380"/>
      <c r="O743" s="380"/>
      <c r="P743" s="380"/>
      <c r="Q743" s="380"/>
      <c r="R743" s="380"/>
      <c r="S743" s="380"/>
      <c r="T743" s="380"/>
      <c r="U743" s="380"/>
      <c r="V743" s="380"/>
      <c r="W743" s="380"/>
      <c r="X743" s="380"/>
      <c r="Y743" s="380"/>
      <c r="Z743" s="380"/>
    </row>
    <row r="744" ht="14.25" customHeight="1" spans="1:26" x14ac:dyDescent="0.25">
      <c r="A744" s="380"/>
      <c r="B744" s="380"/>
      <c r="C744" s="380"/>
      <c r="D744" s="380"/>
      <c r="E744" s="380"/>
      <c r="F744" s="380"/>
      <c r="G744" s="380"/>
      <c r="H744" s="380"/>
      <c r="I744" s="380"/>
      <c r="J744" s="380"/>
      <c r="K744" s="380"/>
      <c r="L744" s="380"/>
      <c r="M744" s="380"/>
      <c r="N744" s="380"/>
      <c r="O744" s="380"/>
      <c r="P744" s="380"/>
      <c r="Q744" s="380"/>
      <c r="R744" s="380"/>
      <c r="S744" s="380"/>
      <c r="T744" s="380"/>
      <c r="U744" s="380"/>
      <c r="V744" s="380"/>
      <c r="W744" s="380"/>
      <c r="X744" s="380"/>
      <c r="Y744" s="380"/>
      <c r="Z744" s="380"/>
    </row>
    <row r="745" ht="14.25" customHeight="1" spans="1:26" x14ac:dyDescent="0.25">
      <c r="A745" s="380"/>
      <c r="B745" s="380"/>
      <c r="C745" s="380"/>
      <c r="D745" s="380"/>
      <c r="E745" s="380"/>
      <c r="F745" s="380"/>
      <c r="G745" s="380"/>
      <c r="H745" s="380"/>
      <c r="I745" s="380"/>
      <c r="J745" s="380"/>
      <c r="K745" s="380"/>
      <c r="L745" s="380"/>
      <c r="M745" s="380"/>
      <c r="N745" s="380"/>
      <c r="O745" s="380"/>
      <c r="P745" s="380"/>
      <c r="Q745" s="380"/>
      <c r="R745" s="380"/>
      <c r="S745" s="380"/>
      <c r="T745" s="380"/>
      <c r="U745" s="380"/>
      <c r="V745" s="380"/>
      <c r="W745" s="380"/>
      <c r="X745" s="380"/>
      <c r="Y745" s="380"/>
      <c r="Z745" s="380"/>
    </row>
    <row r="746" ht="14.25" customHeight="1" spans="1:26" x14ac:dyDescent="0.25">
      <c r="A746" s="380"/>
      <c r="B746" s="380"/>
      <c r="C746" s="380"/>
      <c r="D746" s="380"/>
      <c r="E746" s="380"/>
      <c r="F746" s="380"/>
      <c r="G746" s="380"/>
      <c r="H746" s="380"/>
      <c r="I746" s="380"/>
      <c r="J746" s="380"/>
      <c r="K746" s="380"/>
      <c r="L746" s="380"/>
      <c r="M746" s="380"/>
      <c r="N746" s="380"/>
      <c r="O746" s="380"/>
      <c r="P746" s="380"/>
      <c r="Q746" s="380"/>
      <c r="R746" s="380"/>
      <c r="S746" s="380"/>
      <c r="T746" s="380"/>
      <c r="U746" s="380"/>
      <c r="V746" s="380"/>
      <c r="W746" s="380"/>
      <c r="X746" s="380"/>
      <c r="Y746" s="380"/>
      <c r="Z746" s="380"/>
    </row>
    <row r="747" ht="14.25" customHeight="1" spans="1:26" x14ac:dyDescent="0.25">
      <c r="A747" s="380"/>
      <c r="B747" s="380"/>
      <c r="C747" s="380"/>
      <c r="D747" s="380"/>
      <c r="E747" s="380"/>
      <c r="F747" s="380"/>
      <c r="G747" s="380"/>
      <c r="H747" s="380"/>
      <c r="I747" s="380"/>
      <c r="J747" s="380"/>
      <c r="K747" s="380"/>
      <c r="L747" s="380"/>
      <c r="M747" s="380"/>
      <c r="N747" s="380"/>
      <c r="O747" s="380"/>
      <c r="P747" s="380"/>
      <c r="Q747" s="380"/>
      <c r="R747" s="380"/>
      <c r="S747" s="380"/>
      <c r="T747" s="380"/>
      <c r="U747" s="380"/>
      <c r="V747" s="380"/>
      <c r="W747" s="380"/>
      <c r="X747" s="380"/>
      <c r="Y747" s="380"/>
      <c r="Z747" s="380"/>
    </row>
    <row r="748" ht="14.25" customHeight="1" spans="1:26" x14ac:dyDescent="0.25">
      <c r="A748" s="380"/>
      <c r="B748" s="380"/>
      <c r="C748" s="380"/>
      <c r="D748" s="380"/>
      <c r="E748" s="380"/>
      <c r="F748" s="380"/>
      <c r="G748" s="380"/>
      <c r="H748" s="380"/>
      <c r="I748" s="380"/>
      <c r="J748" s="380"/>
      <c r="K748" s="380"/>
      <c r="L748" s="380"/>
      <c r="M748" s="380"/>
      <c r="N748" s="380"/>
      <c r="O748" s="380"/>
      <c r="P748" s="380"/>
      <c r="Q748" s="380"/>
      <c r="R748" s="380"/>
      <c r="S748" s="380"/>
      <c r="T748" s="380"/>
      <c r="U748" s="380"/>
      <c r="V748" s="380"/>
      <c r="W748" s="380"/>
      <c r="X748" s="380"/>
      <c r="Y748" s="380"/>
      <c r="Z748" s="380"/>
    </row>
    <row r="749" ht="14.25" customHeight="1" spans="1:26" x14ac:dyDescent="0.25">
      <c r="A749" s="380"/>
      <c r="B749" s="380"/>
      <c r="C749" s="380"/>
      <c r="D749" s="380"/>
      <c r="E749" s="380"/>
      <c r="F749" s="380"/>
      <c r="G749" s="380"/>
      <c r="H749" s="380"/>
      <c r="I749" s="380"/>
      <c r="J749" s="380"/>
      <c r="K749" s="380"/>
      <c r="L749" s="380"/>
      <c r="M749" s="380"/>
      <c r="N749" s="380"/>
      <c r="O749" s="380"/>
      <c r="P749" s="380"/>
      <c r="Q749" s="380"/>
      <c r="R749" s="380"/>
      <c r="S749" s="380"/>
      <c r="T749" s="380"/>
      <c r="U749" s="380"/>
      <c r="V749" s="380"/>
      <c r="W749" s="380"/>
      <c r="X749" s="380"/>
      <c r="Y749" s="380"/>
      <c r="Z749" s="380"/>
    </row>
    <row r="750" ht="14.25" customHeight="1" spans="1:26" x14ac:dyDescent="0.25">
      <c r="A750" s="380"/>
      <c r="B750" s="380"/>
      <c r="C750" s="380"/>
      <c r="D750" s="380"/>
      <c r="E750" s="380"/>
      <c r="F750" s="380"/>
      <c r="G750" s="380"/>
      <c r="H750" s="380"/>
      <c r="I750" s="380"/>
      <c r="J750" s="380"/>
      <c r="K750" s="380"/>
      <c r="L750" s="380"/>
      <c r="M750" s="380"/>
      <c r="N750" s="380"/>
      <c r="O750" s="380"/>
      <c r="P750" s="380"/>
      <c r="Q750" s="380"/>
      <c r="R750" s="380"/>
      <c r="S750" s="380"/>
      <c r="T750" s="380"/>
      <c r="U750" s="380"/>
      <c r="V750" s="380"/>
      <c r="W750" s="380"/>
      <c r="X750" s="380"/>
      <c r="Y750" s="380"/>
      <c r="Z750" s="380"/>
    </row>
    <row r="751" ht="14.25" customHeight="1" spans="1:26" x14ac:dyDescent="0.25">
      <c r="A751" s="380"/>
      <c r="B751" s="380"/>
      <c r="C751" s="380"/>
      <c r="D751" s="380"/>
      <c r="E751" s="380"/>
      <c r="F751" s="380"/>
      <c r="G751" s="380"/>
      <c r="H751" s="380"/>
      <c r="I751" s="380"/>
      <c r="J751" s="380"/>
      <c r="K751" s="380"/>
      <c r="L751" s="380"/>
      <c r="M751" s="380"/>
      <c r="N751" s="380"/>
      <c r="O751" s="380"/>
      <c r="P751" s="380"/>
      <c r="Q751" s="380"/>
      <c r="R751" s="380"/>
      <c r="S751" s="380"/>
      <c r="T751" s="380"/>
      <c r="U751" s="380"/>
      <c r="V751" s="380"/>
      <c r="W751" s="380"/>
      <c r="X751" s="380"/>
      <c r="Y751" s="380"/>
      <c r="Z751" s="380"/>
    </row>
    <row r="752" ht="14.25" customHeight="1" spans="1:26" x14ac:dyDescent="0.25">
      <c r="A752" s="380"/>
      <c r="B752" s="380"/>
      <c r="C752" s="380"/>
      <c r="D752" s="380"/>
      <c r="E752" s="380"/>
      <c r="F752" s="380"/>
      <c r="G752" s="380"/>
      <c r="H752" s="380"/>
      <c r="I752" s="380"/>
      <c r="J752" s="380"/>
      <c r="K752" s="380"/>
      <c r="L752" s="380"/>
      <c r="M752" s="380"/>
      <c r="N752" s="380"/>
      <c r="O752" s="380"/>
      <c r="P752" s="380"/>
      <c r="Q752" s="380"/>
      <c r="R752" s="380"/>
      <c r="S752" s="380"/>
      <c r="T752" s="380"/>
      <c r="U752" s="380"/>
      <c r="V752" s="380"/>
      <c r="W752" s="380"/>
      <c r="X752" s="380"/>
      <c r="Y752" s="380"/>
      <c r="Z752" s="380"/>
    </row>
    <row r="753" ht="14.25" customHeight="1" spans="1:26" x14ac:dyDescent="0.25">
      <c r="A753" s="380"/>
      <c r="B753" s="380"/>
      <c r="C753" s="380"/>
      <c r="D753" s="380"/>
      <c r="E753" s="380"/>
      <c r="F753" s="380"/>
      <c r="G753" s="380"/>
      <c r="H753" s="380"/>
      <c r="I753" s="380"/>
      <c r="J753" s="380"/>
      <c r="K753" s="380"/>
      <c r="L753" s="380"/>
      <c r="M753" s="380"/>
      <c r="N753" s="380"/>
      <c r="O753" s="380"/>
      <c r="P753" s="380"/>
      <c r="Q753" s="380"/>
      <c r="R753" s="380"/>
      <c r="S753" s="380"/>
      <c r="T753" s="380"/>
      <c r="U753" s="380"/>
      <c r="V753" s="380"/>
      <c r="W753" s="380"/>
      <c r="X753" s="380"/>
      <c r="Y753" s="380"/>
      <c r="Z753" s="380"/>
    </row>
    <row r="754" ht="14.25" customHeight="1" spans="1:26" x14ac:dyDescent="0.25">
      <c r="A754" s="380"/>
      <c r="B754" s="380"/>
      <c r="C754" s="380"/>
      <c r="D754" s="380"/>
      <c r="E754" s="380"/>
      <c r="F754" s="380"/>
      <c r="G754" s="380"/>
      <c r="H754" s="380"/>
      <c r="I754" s="380"/>
      <c r="J754" s="380"/>
      <c r="K754" s="380"/>
      <c r="L754" s="380"/>
      <c r="M754" s="380"/>
      <c r="N754" s="380"/>
      <c r="O754" s="380"/>
      <c r="P754" s="380"/>
      <c r="Q754" s="380"/>
      <c r="R754" s="380"/>
      <c r="S754" s="380"/>
      <c r="T754" s="380"/>
      <c r="U754" s="380"/>
      <c r="V754" s="380"/>
      <c r="W754" s="380"/>
      <c r="X754" s="380"/>
      <c r="Y754" s="380"/>
      <c r="Z754" s="380"/>
    </row>
    <row r="755" ht="14.25" customHeight="1" spans="1:26" x14ac:dyDescent="0.25">
      <c r="A755" s="380"/>
      <c r="B755" s="380"/>
      <c r="C755" s="380"/>
      <c r="D755" s="380"/>
      <c r="E755" s="380"/>
      <c r="F755" s="380"/>
      <c r="G755" s="380"/>
      <c r="H755" s="380"/>
      <c r="I755" s="380"/>
      <c r="J755" s="380"/>
      <c r="K755" s="380"/>
      <c r="L755" s="380"/>
      <c r="M755" s="380"/>
      <c r="N755" s="380"/>
      <c r="O755" s="380"/>
      <c r="P755" s="380"/>
      <c r="Q755" s="380"/>
      <c r="R755" s="380"/>
      <c r="S755" s="380"/>
      <c r="T755" s="380"/>
      <c r="U755" s="380"/>
      <c r="V755" s="380"/>
      <c r="W755" s="380"/>
      <c r="X755" s="380"/>
      <c r="Y755" s="380"/>
      <c r="Z755" s="380"/>
    </row>
    <row r="756" ht="14.25" customHeight="1" spans="1:26" x14ac:dyDescent="0.25">
      <c r="A756" s="380"/>
      <c r="B756" s="380"/>
      <c r="C756" s="380"/>
      <c r="D756" s="380"/>
      <c r="E756" s="380"/>
      <c r="F756" s="380"/>
      <c r="G756" s="380"/>
      <c r="H756" s="380"/>
      <c r="I756" s="380"/>
      <c r="J756" s="380"/>
      <c r="K756" s="380"/>
      <c r="L756" s="380"/>
      <c r="M756" s="380"/>
      <c r="N756" s="380"/>
      <c r="O756" s="380"/>
      <c r="P756" s="380"/>
      <c r="Q756" s="380"/>
      <c r="R756" s="380"/>
      <c r="S756" s="380"/>
      <c r="T756" s="380"/>
      <c r="U756" s="380"/>
      <c r="V756" s="380"/>
      <c r="W756" s="380"/>
      <c r="X756" s="380"/>
      <c r="Y756" s="380"/>
      <c r="Z756" s="380"/>
    </row>
    <row r="757" ht="14.25" customHeight="1" spans="1:26" x14ac:dyDescent="0.25">
      <c r="A757" s="380"/>
      <c r="B757" s="380"/>
      <c r="C757" s="380"/>
      <c r="D757" s="380"/>
      <c r="E757" s="380"/>
      <c r="F757" s="380"/>
      <c r="G757" s="380"/>
      <c r="H757" s="380"/>
      <c r="I757" s="380"/>
      <c r="J757" s="380"/>
      <c r="K757" s="380"/>
      <c r="L757" s="380"/>
      <c r="M757" s="380"/>
      <c r="N757" s="380"/>
      <c r="O757" s="380"/>
      <c r="P757" s="380"/>
      <c r="Q757" s="380"/>
      <c r="R757" s="380"/>
      <c r="S757" s="380"/>
      <c r="T757" s="380"/>
      <c r="U757" s="380"/>
      <c r="V757" s="380"/>
      <c r="W757" s="380"/>
      <c r="X757" s="380"/>
      <c r="Y757" s="380"/>
      <c r="Z757" s="380"/>
    </row>
    <row r="758" ht="14.25" customHeight="1" spans="1:26" x14ac:dyDescent="0.25">
      <c r="A758" s="380"/>
      <c r="B758" s="380"/>
      <c r="C758" s="380"/>
      <c r="D758" s="380"/>
      <c r="E758" s="380"/>
      <c r="F758" s="380"/>
      <c r="G758" s="380"/>
      <c r="H758" s="380"/>
      <c r="I758" s="380"/>
      <c r="J758" s="380"/>
      <c r="K758" s="380"/>
      <c r="L758" s="380"/>
      <c r="M758" s="380"/>
      <c r="N758" s="380"/>
      <c r="O758" s="380"/>
      <c r="P758" s="380"/>
      <c r="Q758" s="380"/>
      <c r="R758" s="380"/>
      <c r="S758" s="380"/>
      <c r="T758" s="380"/>
      <c r="U758" s="380"/>
      <c r="V758" s="380"/>
      <c r="W758" s="380"/>
      <c r="X758" s="380"/>
      <c r="Y758" s="380"/>
      <c r="Z758" s="380"/>
    </row>
    <row r="759" ht="14.25" customHeight="1" spans="1:26" x14ac:dyDescent="0.25">
      <c r="A759" s="380"/>
      <c r="B759" s="380"/>
      <c r="C759" s="380"/>
      <c r="D759" s="380"/>
      <c r="E759" s="380"/>
      <c r="F759" s="380"/>
      <c r="G759" s="380"/>
      <c r="H759" s="380"/>
      <c r="I759" s="380"/>
      <c r="J759" s="380"/>
      <c r="K759" s="380"/>
      <c r="L759" s="380"/>
      <c r="M759" s="380"/>
      <c r="N759" s="380"/>
      <c r="O759" s="380"/>
      <c r="P759" s="380"/>
      <c r="Q759" s="380"/>
      <c r="R759" s="380"/>
      <c r="S759" s="380"/>
      <c r="T759" s="380"/>
      <c r="U759" s="380"/>
      <c r="V759" s="380"/>
      <c r="W759" s="380"/>
      <c r="X759" s="380"/>
      <c r="Y759" s="380"/>
      <c r="Z759" s="380"/>
    </row>
    <row r="760" ht="14.25" customHeight="1" spans="1:26" x14ac:dyDescent="0.25">
      <c r="A760" s="380"/>
      <c r="B760" s="380"/>
      <c r="C760" s="380"/>
      <c r="D760" s="380"/>
      <c r="E760" s="380"/>
      <c r="F760" s="380"/>
      <c r="G760" s="380"/>
      <c r="H760" s="380"/>
      <c r="I760" s="380"/>
      <c r="J760" s="380"/>
      <c r="K760" s="380"/>
      <c r="L760" s="380"/>
      <c r="M760" s="380"/>
      <c r="N760" s="380"/>
      <c r="O760" s="380"/>
      <c r="P760" s="380"/>
      <c r="Q760" s="380"/>
      <c r="R760" s="380"/>
      <c r="S760" s="380"/>
      <c r="T760" s="380"/>
      <c r="U760" s="380"/>
      <c r="V760" s="380"/>
      <c r="W760" s="380"/>
      <c r="X760" s="380"/>
      <c r="Y760" s="380"/>
      <c r="Z760" s="380"/>
    </row>
    <row r="761" ht="14.25" customHeight="1" spans="1:26" x14ac:dyDescent="0.25">
      <c r="A761" s="380"/>
      <c r="B761" s="380"/>
      <c r="C761" s="380"/>
      <c r="D761" s="380"/>
      <c r="E761" s="380"/>
      <c r="F761" s="380"/>
      <c r="G761" s="380"/>
      <c r="H761" s="380"/>
      <c r="I761" s="380"/>
      <c r="J761" s="380"/>
      <c r="K761" s="380"/>
      <c r="L761" s="380"/>
      <c r="M761" s="380"/>
      <c r="N761" s="380"/>
      <c r="O761" s="380"/>
      <c r="P761" s="380"/>
      <c r="Q761" s="380"/>
      <c r="R761" s="380"/>
      <c r="S761" s="380"/>
      <c r="T761" s="380"/>
      <c r="U761" s="380"/>
      <c r="V761" s="380"/>
      <c r="W761" s="380"/>
      <c r="X761" s="380"/>
      <c r="Y761" s="380"/>
      <c r="Z761" s="380"/>
    </row>
    <row r="762" ht="14.25" customHeight="1" spans="1:26" x14ac:dyDescent="0.25">
      <c r="A762" s="380"/>
      <c r="B762" s="380"/>
      <c r="C762" s="380"/>
      <c r="D762" s="380"/>
      <c r="E762" s="380"/>
      <c r="F762" s="380"/>
      <c r="G762" s="380"/>
      <c r="H762" s="380"/>
      <c r="I762" s="380"/>
      <c r="J762" s="380"/>
      <c r="K762" s="380"/>
      <c r="L762" s="380"/>
      <c r="M762" s="380"/>
      <c r="N762" s="380"/>
      <c r="O762" s="380"/>
      <c r="P762" s="380"/>
      <c r="Q762" s="380"/>
      <c r="R762" s="380"/>
      <c r="S762" s="380"/>
      <c r="T762" s="380"/>
      <c r="U762" s="380"/>
      <c r="V762" s="380"/>
      <c r="W762" s="380"/>
      <c r="X762" s="380"/>
      <c r="Y762" s="380"/>
      <c r="Z762" s="380"/>
    </row>
    <row r="763" ht="14.25" customHeight="1" spans="1:26" x14ac:dyDescent="0.25">
      <c r="A763" s="380"/>
      <c r="B763" s="380"/>
      <c r="C763" s="380"/>
      <c r="D763" s="380"/>
      <c r="E763" s="380"/>
      <c r="F763" s="380"/>
      <c r="G763" s="380"/>
      <c r="H763" s="380"/>
      <c r="I763" s="380"/>
      <c r="J763" s="380"/>
      <c r="K763" s="380"/>
      <c r="L763" s="380"/>
      <c r="M763" s="380"/>
      <c r="N763" s="380"/>
      <c r="O763" s="380"/>
      <c r="P763" s="380"/>
      <c r="Q763" s="380"/>
      <c r="R763" s="380"/>
      <c r="S763" s="380"/>
      <c r="T763" s="380"/>
      <c r="U763" s="380"/>
      <c r="V763" s="380"/>
      <c r="W763" s="380"/>
      <c r="X763" s="380"/>
      <c r="Y763" s="380"/>
      <c r="Z763" s="380"/>
    </row>
    <row r="764" ht="14.25" customHeight="1" spans="1:26" x14ac:dyDescent="0.25">
      <c r="A764" s="380"/>
      <c r="B764" s="380"/>
      <c r="C764" s="380"/>
      <c r="D764" s="380"/>
      <c r="E764" s="380"/>
      <c r="F764" s="380"/>
      <c r="G764" s="380"/>
      <c r="H764" s="380"/>
      <c r="I764" s="380"/>
      <c r="J764" s="380"/>
      <c r="K764" s="380"/>
      <c r="L764" s="380"/>
      <c r="M764" s="380"/>
      <c r="N764" s="380"/>
      <c r="O764" s="380"/>
      <c r="P764" s="380"/>
      <c r="Q764" s="380"/>
      <c r="R764" s="380"/>
      <c r="S764" s="380"/>
      <c r="T764" s="380"/>
      <c r="U764" s="380"/>
      <c r="V764" s="380"/>
      <c r="W764" s="380"/>
      <c r="X764" s="380"/>
      <c r="Y764" s="380"/>
      <c r="Z764" s="380"/>
    </row>
    <row r="765" ht="14.25" customHeight="1" spans="1:26" x14ac:dyDescent="0.25">
      <c r="A765" s="380"/>
      <c r="B765" s="380"/>
      <c r="C765" s="380"/>
      <c r="D765" s="380"/>
      <c r="E765" s="380"/>
      <c r="F765" s="380"/>
      <c r="G765" s="380"/>
      <c r="H765" s="380"/>
      <c r="I765" s="380"/>
      <c r="J765" s="380"/>
      <c r="K765" s="380"/>
      <c r="L765" s="380"/>
      <c r="M765" s="380"/>
      <c r="N765" s="380"/>
      <c r="O765" s="380"/>
      <c r="P765" s="380"/>
      <c r="Q765" s="380"/>
      <c r="R765" s="380"/>
      <c r="S765" s="380"/>
      <c r="T765" s="380"/>
      <c r="U765" s="380"/>
      <c r="V765" s="380"/>
      <c r="W765" s="380"/>
      <c r="X765" s="380"/>
      <c r="Y765" s="380"/>
      <c r="Z765" s="380"/>
    </row>
    <row r="766" ht="14.25" customHeight="1" spans="1:26" x14ac:dyDescent="0.25">
      <c r="A766" s="380"/>
      <c r="B766" s="380"/>
      <c r="C766" s="380"/>
      <c r="D766" s="380"/>
      <c r="E766" s="380"/>
      <c r="F766" s="380"/>
      <c r="G766" s="380"/>
      <c r="H766" s="380"/>
      <c r="I766" s="380"/>
      <c r="J766" s="380"/>
      <c r="K766" s="380"/>
      <c r="L766" s="380"/>
      <c r="M766" s="380"/>
      <c r="N766" s="380"/>
      <c r="O766" s="380"/>
      <c r="P766" s="380"/>
      <c r="Q766" s="380"/>
      <c r="R766" s="380"/>
      <c r="S766" s="380"/>
      <c r="T766" s="380"/>
      <c r="U766" s="380"/>
      <c r="V766" s="380"/>
      <c r="W766" s="380"/>
      <c r="X766" s="380"/>
      <c r="Y766" s="380"/>
      <c r="Z766" s="380"/>
    </row>
    <row r="767" ht="14.25" customHeight="1" spans="1:26" x14ac:dyDescent="0.25">
      <c r="A767" s="380"/>
      <c r="B767" s="380"/>
      <c r="C767" s="380"/>
      <c r="D767" s="380"/>
      <c r="E767" s="380"/>
      <c r="F767" s="380"/>
      <c r="G767" s="380"/>
      <c r="H767" s="380"/>
      <c r="I767" s="380"/>
      <c r="J767" s="380"/>
      <c r="K767" s="380"/>
      <c r="L767" s="380"/>
      <c r="M767" s="380"/>
      <c r="N767" s="380"/>
      <c r="O767" s="380"/>
      <c r="P767" s="380"/>
      <c r="Q767" s="380"/>
      <c r="R767" s="380"/>
      <c r="S767" s="380"/>
      <c r="T767" s="380"/>
      <c r="U767" s="380"/>
      <c r="V767" s="380"/>
      <c r="W767" s="380"/>
      <c r="X767" s="380"/>
      <c r="Y767" s="380"/>
      <c r="Z767" s="380"/>
    </row>
    <row r="768" ht="14.25" customHeight="1" spans="1:26" x14ac:dyDescent="0.25">
      <c r="A768" s="380"/>
      <c r="B768" s="380"/>
      <c r="C768" s="380"/>
      <c r="D768" s="380"/>
      <c r="E768" s="380"/>
      <c r="F768" s="380"/>
      <c r="G768" s="380"/>
      <c r="H768" s="380"/>
      <c r="I768" s="380"/>
      <c r="J768" s="380"/>
      <c r="K768" s="380"/>
      <c r="L768" s="380"/>
      <c r="M768" s="380"/>
      <c r="N768" s="380"/>
      <c r="O768" s="380"/>
      <c r="P768" s="380"/>
      <c r="Q768" s="380"/>
      <c r="R768" s="380"/>
      <c r="S768" s="380"/>
      <c r="T768" s="380"/>
      <c r="U768" s="380"/>
      <c r="V768" s="380"/>
      <c r="W768" s="380"/>
      <c r="X768" s="380"/>
      <c r="Y768" s="380"/>
      <c r="Z768" s="380"/>
    </row>
    <row r="769" ht="14.25" customHeight="1" spans="1:26" x14ac:dyDescent="0.25">
      <c r="A769" s="380"/>
      <c r="B769" s="380"/>
      <c r="C769" s="380"/>
      <c r="D769" s="380"/>
      <c r="E769" s="380"/>
      <c r="F769" s="380"/>
      <c r="G769" s="380"/>
      <c r="H769" s="380"/>
      <c r="I769" s="380"/>
      <c r="J769" s="380"/>
      <c r="K769" s="380"/>
      <c r="L769" s="380"/>
      <c r="M769" s="380"/>
      <c r="N769" s="380"/>
      <c r="O769" s="380"/>
      <c r="P769" s="380"/>
      <c r="Q769" s="380"/>
      <c r="R769" s="380"/>
      <c r="S769" s="380"/>
      <c r="T769" s="380"/>
      <c r="U769" s="380"/>
      <c r="V769" s="380"/>
      <c r="W769" s="380"/>
      <c r="X769" s="380"/>
      <c r="Y769" s="380"/>
      <c r="Z769" s="380"/>
    </row>
    <row r="770" ht="14.25" customHeight="1" spans="1:26" x14ac:dyDescent="0.25">
      <c r="A770" s="380"/>
      <c r="B770" s="380"/>
      <c r="C770" s="380"/>
      <c r="D770" s="380"/>
      <c r="E770" s="380"/>
      <c r="F770" s="380"/>
      <c r="G770" s="380"/>
      <c r="H770" s="380"/>
      <c r="I770" s="380"/>
      <c r="J770" s="380"/>
      <c r="K770" s="380"/>
      <c r="L770" s="380"/>
      <c r="M770" s="380"/>
      <c r="N770" s="380"/>
      <c r="O770" s="380"/>
      <c r="P770" s="380"/>
      <c r="Q770" s="380"/>
      <c r="R770" s="380"/>
      <c r="S770" s="380"/>
      <c r="T770" s="380"/>
      <c r="U770" s="380"/>
      <c r="V770" s="380"/>
      <c r="W770" s="380"/>
      <c r="X770" s="380"/>
      <c r="Y770" s="380"/>
      <c r="Z770" s="380"/>
    </row>
    <row r="771" ht="14.25" customHeight="1" spans="1:26" x14ac:dyDescent="0.25">
      <c r="A771" s="380"/>
      <c r="B771" s="380"/>
      <c r="C771" s="380"/>
      <c r="D771" s="380"/>
      <c r="E771" s="380"/>
      <c r="F771" s="380"/>
      <c r="G771" s="380"/>
      <c r="H771" s="380"/>
      <c r="I771" s="380"/>
      <c r="J771" s="380"/>
      <c r="K771" s="380"/>
      <c r="L771" s="380"/>
      <c r="M771" s="380"/>
      <c r="N771" s="380"/>
      <c r="O771" s="380"/>
      <c r="P771" s="380"/>
      <c r="Q771" s="380"/>
      <c r="R771" s="380"/>
      <c r="S771" s="380"/>
      <c r="T771" s="380"/>
      <c r="U771" s="380"/>
      <c r="V771" s="380"/>
      <c r="W771" s="380"/>
      <c r="X771" s="380"/>
      <c r="Y771" s="380"/>
      <c r="Z771" s="380"/>
    </row>
    <row r="772" ht="14.25" customHeight="1" spans="1:26" x14ac:dyDescent="0.25">
      <c r="A772" s="380"/>
      <c r="B772" s="380"/>
      <c r="C772" s="380"/>
      <c r="D772" s="380"/>
      <c r="E772" s="380"/>
      <c r="F772" s="380"/>
      <c r="G772" s="380"/>
      <c r="H772" s="380"/>
      <c r="I772" s="380"/>
      <c r="J772" s="380"/>
      <c r="K772" s="380"/>
      <c r="L772" s="380"/>
      <c r="M772" s="380"/>
      <c r="N772" s="380"/>
      <c r="O772" s="380"/>
      <c r="P772" s="380"/>
      <c r="Q772" s="380"/>
      <c r="R772" s="380"/>
      <c r="S772" s="380"/>
      <c r="T772" s="380"/>
      <c r="U772" s="380"/>
      <c r="V772" s="380"/>
      <c r="W772" s="380"/>
      <c r="X772" s="380"/>
      <c r="Y772" s="380"/>
      <c r="Z772" s="380"/>
    </row>
    <row r="773" ht="14.25" customHeight="1" spans="1:26" x14ac:dyDescent="0.25">
      <c r="A773" s="380"/>
      <c r="B773" s="380"/>
      <c r="C773" s="380"/>
      <c r="D773" s="380"/>
      <c r="E773" s="380"/>
      <c r="F773" s="380"/>
      <c r="G773" s="380"/>
      <c r="H773" s="380"/>
      <c r="I773" s="380"/>
      <c r="J773" s="380"/>
      <c r="K773" s="380"/>
      <c r="L773" s="380"/>
      <c r="M773" s="380"/>
      <c r="N773" s="380"/>
      <c r="O773" s="380"/>
      <c r="P773" s="380"/>
      <c r="Q773" s="380"/>
      <c r="R773" s="380"/>
      <c r="S773" s="380"/>
      <c r="T773" s="380"/>
      <c r="U773" s="380"/>
      <c r="V773" s="380"/>
      <c r="W773" s="380"/>
      <c r="X773" s="380"/>
      <c r="Y773" s="380"/>
      <c r="Z773" s="380"/>
    </row>
    <row r="774" ht="14.25" customHeight="1" spans="1:26" x14ac:dyDescent="0.25">
      <c r="A774" s="380"/>
      <c r="B774" s="380"/>
      <c r="C774" s="380"/>
      <c r="D774" s="380"/>
      <c r="E774" s="380"/>
      <c r="F774" s="380"/>
      <c r="G774" s="380"/>
      <c r="H774" s="380"/>
      <c r="I774" s="380"/>
      <c r="J774" s="380"/>
      <c r="K774" s="380"/>
      <c r="L774" s="380"/>
      <c r="M774" s="380"/>
      <c r="N774" s="380"/>
      <c r="O774" s="380"/>
      <c r="P774" s="380"/>
      <c r="Q774" s="380"/>
      <c r="R774" s="380"/>
      <c r="S774" s="380"/>
      <c r="T774" s="380"/>
      <c r="U774" s="380"/>
      <c r="V774" s="380"/>
      <c r="W774" s="380"/>
      <c r="X774" s="380"/>
      <c r="Y774" s="380"/>
      <c r="Z774" s="380"/>
    </row>
    <row r="775" ht="14.25" customHeight="1" spans="1:26" x14ac:dyDescent="0.25">
      <c r="A775" s="380"/>
      <c r="B775" s="380"/>
      <c r="C775" s="380"/>
      <c r="D775" s="380"/>
      <c r="E775" s="380"/>
      <c r="F775" s="380"/>
      <c r="G775" s="380"/>
      <c r="H775" s="380"/>
      <c r="I775" s="380"/>
      <c r="J775" s="380"/>
      <c r="K775" s="380"/>
      <c r="L775" s="380"/>
      <c r="M775" s="380"/>
      <c r="N775" s="380"/>
      <c r="O775" s="380"/>
      <c r="P775" s="380"/>
      <c r="Q775" s="380"/>
      <c r="R775" s="380"/>
      <c r="S775" s="380"/>
      <c r="T775" s="380"/>
      <c r="U775" s="380"/>
      <c r="V775" s="380"/>
      <c r="W775" s="380"/>
      <c r="X775" s="380"/>
      <c r="Y775" s="380"/>
      <c r="Z775" s="380"/>
    </row>
    <row r="776" ht="14.25" customHeight="1" spans="1:26" x14ac:dyDescent="0.25">
      <c r="A776" s="380"/>
      <c r="B776" s="380"/>
      <c r="C776" s="380"/>
      <c r="D776" s="380"/>
      <c r="E776" s="380"/>
      <c r="F776" s="380"/>
      <c r="G776" s="380"/>
      <c r="H776" s="380"/>
      <c r="I776" s="380"/>
      <c r="J776" s="380"/>
      <c r="K776" s="380"/>
      <c r="L776" s="380"/>
      <c r="M776" s="380"/>
      <c r="N776" s="380"/>
      <c r="O776" s="380"/>
      <c r="P776" s="380"/>
      <c r="Q776" s="380"/>
      <c r="R776" s="380"/>
      <c r="S776" s="380"/>
      <c r="T776" s="380"/>
      <c r="U776" s="380"/>
      <c r="V776" s="380"/>
      <c r="W776" s="380"/>
      <c r="X776" s="380"/>
      <c r="Y776" s="380"/>
      <c r="Z776" s="380"/>
    </row>
    <row r="777" ht="14.25" customHeight="1" spans="1:26" x14ac:dyDescent="0.25">
      <c r="A777" s="380"/>
      <c r="B777" s="380"/>
      <c r="C777" s="380"/>
      <c r="D777" s="380"/>
      <c r="E777" s="380"/>
      <c r="F777" s="380"/>
      <c r="G777" s="380"/>
      <c r="H777" s="380"/>
      <c r="I777" s="380"/>
      <c r="J777" s="380"/>
      <c r="K777" s="380"/>
      <c r="L777" s="380"/>
      <c r="M777" s="380"/>
      <c r="N777" s="380"/>
      <c r="O777" s="380"/>
      <c r="P777" s="380"/>
      <c r="Q777" s="380"/>
      <c r="R777" s="380"/>
      <c r="S777" s="380"/>
      <c r="T777" s="380"/>
      <c r="U777" s="380"/>
      <c r="V777" s="380"/>
      <c r="W777" s="380"/>
      <c r="X777" s="380"/>
      <c r="Y777" s="380"/>
      <c r="Z777" s="380"/>
    </row>
    <row r="778" ht="14.25" customHeight="1" spans="1:26" x14ac:dyDescent="0.25">
      <c r="A778" s="380"/>
      <c r="B778" s="380"/>
      <c r="C778" s="380"/>
      <c r="D778" s="380"/>
      <c r="E778" s="380"/>
      <c r="F778" s="380"/>
      <c r="G778" s="380"/>
      <c r="H778" s="380"/>
      <c r="I778" s="380"/>
      <c r="J778" s="380"/>
      <c r="K778" s="380"/>
      <c r="L778" s="380"/>
      <c r="M778" s="380"/>
      <c r="N778" s="380"/>
      <c r="O778" s="380"/>
      <c r="P778" s="380"/>
      <c r="Q778" s="380"/>
      <c r="R778" s="380"/>
      <c r="S778" s="380"/>
      <c r="T778" s="380"/>
      <c r="U778" s="380"/>
      <c r="V778" s="380"/>
      <c r="W778" s="380"/>
      <c r="X778" s="380"/>
      <c r="Y778" s="380"/>
      <c r="Z778" s="380"/>
    </row>
    <row r="779" ht="14.25" customHeight="1" spans="1:26" x14ac:dyDescent="0.25">
      <c r="A779" s="380"/>
      <c r="B779" s="380"/>
      <c r="C779" s="380"/>
      <c r="D779" s="380"/>
      <c r="E779" s="380"/>
      <c r="F779" s="380"/>
      <c r="G779" s="380"/>
      <c r="H779" s="380"/>
      <c r="I779" s="380"/>
      <c r="J779" s="380"/>
      <c r="K779" s="380"/>
      <c r="L779" s="380"/>
      <c r="M779" s="380"/>
      <c r="N779" s="380"/>
      <c r="O779" s="380"/>
      <c r="P779" s="380"/>
      <c r="Q779" s="380"/>
      <c r="R779" s="380"/>
      <c r="S779" s="380"/>
      <c r="T779" s="380"/>
      <c r="U779" s="380"/>
      <c r="V779" s="380"/>
      <c r="W779" s="380"/>
      <c r="X779" s="380"/>
      <c r="Y779" s="380"/>
      <c r="Z779" s="380"/>
    </row>
    <row r="780" ht="14.25" customHeight="1" spans="1:26" x14ac:dyDescent="0.25">
      <c r="A780" s="380"/>
      <c r="B780" s="380"/>
      <c r="C780" s="380"/>
      <c r="D780" s="380"/>
      <c r="E780" s="380"/>
      <c r="F780" s="380"/>
      <c r="G780" s="380"/>
      <c r="H780" s="380"/>
      <c r="I780" s="380"/>
      <c r="J780" s="380"/>
      <c r="K780" s="380"/>
      <c r="L780" s="380"/>
      <c r="M780" s="380"/>
      <c r="N780" s="380"/>
      <c r="O780" s="380"/>
      <c r="P780" s="380"/>
      <c r="Q780" s="380"/>
      <c r="R780" s="380"/>
      <c r="S780" s="380"/>
      <c r="T780" s="380"/>
      <c r="U780" s="380"/>
      <c r="V780" s="380"/>
      <c r="W780" s="380"/>
      <c r="X780" s="380"/>
      <c r="Y780" s="380"/>
      <c r="Z780" s="380"/>
    </row>
    <row r="781" ht="14.25" customHeight="1" spans="1:26" x14ac:dyDescent="0.25">
      <c r="A781" s="380"/>
      <c r="B781" s="380"/>
      <c r="C781" s="380"/>
      <c r="D781" s="380"/>
      <c r="E781" s="380"/>
      <c r="F781" s="380"/>
      <c r="G781" s="380"/>
      <c r="H781" s="380"/>
      <c r="I781" s="380"/>
      <c r="J781" s="380"/>
      <c r="K781" s="380"/>
      <c r="L781" s="380"/>
      <c r="M781" s="380"/>
      <c r="N781" s="380"/>
      <c r="O781" s="380"/>
      <c r="P781" s="380"/>
      <c r="Q781" s="380"/>
      <c r="R781" s="380"/>
      <c r="S781" s="380"/>
      <c r="T781" s="380"/>
      <c r="U781" s="380"/>
      <c r="V781" s="380"/>
      <c r="W781" s="380"/>
      <c r="X781" s="380"/>
      <c r="Y781" s="380"/>
      <c r="Z781" s="380"/>
    </row>
    <row r="782" ht="14.25" customHeight="1" spans="1:26" x14ac:dyDescent="0.25">
      <c r="A782" s="380"/>
      <c r="B782" s="380"/>
      <c r="C782" s="380"/>
      <c r="D782" s="380"/>
      <c r="E782" s="380"/>
      <c r="F782" s="380"/>
      <c r="G782" s="380"/>
      <c r="H782" s="380"/>
      <c r="I782" s="380"/>
      <c r="J782" s="380"/>
      <c r="K782" s="380"/>
      <c r="L782" s="380"/>
      <c r="M782" s="380"/>
      <c r="N782" s="380"/>
      <c r="O782" s="380"/>
      <c r="P782" s="380"/>
      <c r="Q782" s="380"/>
      <c r="R782" s="380"/>
      <c r="S782" s="380"/>
      <c r="T782" s="380"/>
      <c r="U782" s="380"/>
      <c r="V782" s="380"/>
      <c r="W782" s="380"/>
      <c r="X782" s="380"/>
      <c r="Y782" s="380"/>
      <c r="Z782" s="380"/>
    </row>
    <row r="783" ht="14.25" customHeight="1" spans="1:26" x14ac:dyDescent="0.25">
      <c r="A783" s="380"/>
      <c r="B783" s="380"/>
      <c r="C783" s="380"/>
      <c r="D783" s="380"/>
      <c r="E783" s="380"/>
      <c r="F783" s="380"/>
      <c r="G783" s="380"/>
      <c r="H783" s="380"/>
      <c r="I783" s="380"/>
      <c r="J783" s="380"/>
      <c r="K783" s="380"/>
      <c r="L783" s="380"/>
      <c r="M783" s="380"/>
      <c r="N783" s="380"/>
      <c r="O783" s="380"/>
      <c r="P783" s="380"/>
      <c r="Q783" s="380"/>
      <c r="R783" s="380"/>
      <c r="S783" s="380"/>
      <c r="T783" s="380"/>
      <c r="U783" s="380"/>
      <c r="V783" s="380"/>
      <c r="W783" s="380"/>
      <c r="X783" s="380"/>
      <c r="Y783" s="380"/>
      <c r="Z783" s="380"/>
    </row>
    <row r="784" ht="14.25" customHeight="1" spans="1:26" x14ac:dyDescent="0.25">
      <c r="A784" s="380"/>
      <c r="B784" s="380"/>
      <c r="C784" s="380"/>
      <c r="D784" s="380"/>
      <c r="E784" s="380"/>
      <c r="F784" s="380"/>
      <c r="G784" s="380"/>
      <c r="H784" s="380"/>
      <c r="I784" s="380"/>
      <c r="J784" s="380"/>
      <c r="K784" s="380"/>
      <c r="L784" s="380"/>
      <c r="M784" s="380"/>
      <c r="N784" s="380"/>
      <c r="O784" s="380"/>
      <c r="P784" s="380"/>
      <c r="Q784" s="380"/>
      <c r="R784" s="380"/>
      <c r="S784" s="380"/>
      <c r="T784" s="380"/>
      <c r="U784" s="380"/>
      <c r="V784" s="380"/>
      <c r="W784" s="380"/>
      <c r="X784" s="380"/>
      <c r="Y784" s="380"/>
      <c r="Z784" s="380"/>
    </row>
    <row r="785" ht="14.25" customHeight="1" spans="1:26" x14ac:dyDescent="0.25">
      <c r="A785" s="380"/>
      <c r="B785" s="380"/>
      <c r="C785" s="380"/>
      <c r="D785" s="380"/>
      <c r="E785" s="380"/>
      <c r="F785" s="380"/>
      <c r="G785" s="380"/>
      <c r="H785" s="380"/>
      <c r="I785" s="380"/>
      <c r="J785" s="380"/>
      <c r="K785" s="380"/>
      <c r="L785" s="380"/>
      <c r="M785" s="380"/>
      <c r="N785" s="380"/>
      <c r="O785" s="380"/>
      <c r="P785" s="380"/>
      <c r="Q785" s="380"/>
      <c r="R785" s="380"/>
      <c r="S785" s="380"/>
      <c r="T785" s="380"/>
      <c r="U785" s="380"/>
      <c r="V785" s="380"/>
      <c r="W785" s="380"/>
      <c r="X785" s="380"/>
      <c r="Y785" s="380"/>
      <c r="Z785" s="380"/>
    </row>
    <row r="786" ht="14.25" customHeight="1" spans="1:26" x14ac:dyDescent="0.25">
      <c r="A786" s="380"/>
      <c r="B786" s="380"/>
      <c r="C786" s="380"/>
      <c r="D786" s="380"/>
      <c r="E786" s="380"/>
      <c r="F786" s="380"/>
      <c r="G786" s="380"/>
      <c r="H786" s="380"/>
      <c r="I786" s="380"/>
      <c r="J786" s="380"/>
      <c r="K786" s="380"/>
      <c r="L786" s="380"/>
      <c r="M786" s="380"/>
      <c r="N786" s="380"/>
      <c r="O786" s="380"/>
      <c r="P786" s="380"/>
      <c r="Q786" s="380"/>
      <c r="R786" s="380"/>
      <c r="S786" s="380"/>
      <c r="T786" s="380"/>
      <c r="U786" s="380"/>
      <c r="V786" s="380"/>
      <c r="W786" s="380"/>
      <c r="X786" s="380"/>
      <c r="Y786" s="380"/>
      <c r="Z786" s="380"/>
    </row>
    <row r="787" ht="14.25" customHeight="1" spans="1:26" x14ac:dyDescent="0.25">
      <c r="A787" s="380"/>
      <c r="B787" s="380"/>
      <c r="C787" s="380"/>
      <c r="D787" s="380"/>
      <c r="E787" s="380"/>
      <c r="F787" s="380"/>
      <c r="G787" s="380"/>
      <c r="H787" s="380"/>
      <c r="I787" s="380"/>
      <c r="J787" s="380"/>
      <c r="K787" s="380"/>
      <c r="L787" s="380"/>
      <c r="M787" s="380"/>
      <c r="N787" s="380"/>
      <c r="O787" s="380"/>
      <c r="P787" s="380"/>
      <c r="Q787" s="380"/>
      <c r="R787" s="380"/>
      <c r="S787" s="380"/>
      <c r="T787" s="380"/>
      <c r="U787" s="380"/>
      <c r="V787" s="380"/>
      <c r="W787" s="380"/>
      <c r="X787" s="380"/>
      <c r="Y787" s="380"/>
      <c r="Z787" s="380"/>
    </row>
    <row r="788" ht="14.25" customHeight="1" spans="1:26" x14ac:dyDescent="0.25">
      <c r="A788" s="380"/>
      <c r="B788" s="380"/>
      <c r="C788" s="380"/>
      <c r="D788" s="380"/>
      <c r="E788" s="380"/>
      <c r="F788" s="380"/>
      <c r="G788" s="380"/>
      <c r="H788" s="380"/>
      <c r="I788" s="380"/>
      <c r="J788" s="380"/>
      <c r="K788" s="380"/>
      <c r="L788" s="380"/>
      <c r="M788" s="380"/>
      <c r="N788" s="380"/>
      <c r="O788" s="380"/>
      <c r="P788" s="380"/>
      <c r="Q788" s="380"/>
      <c r="R788" s="380"/>
      <c r="S788" s="380"/>
      <c r="T788" s="380"/>
      <c r="U788" s="380"/>
      <c r="V788" s="380"/>
      <c r="W788" s="380"/>
      <c r="X788" s="380"/>
      <c r="Y788" s="380"/>
      <c r="Z788" s="380"/>
    </row>
    <row r="789" ht="14.25" customHeight="1" spans="1:26" x14ac:dyDescent="0.25">
      <c r="A789" s="380"/>
      <c r="B789" s="380"/>
      <c r="C789" s="380"/>
      <c r="D789" s="380"/>
      <c r="E789" s="380"/>
      <c r="F789" s="380"/>
      <c r="G789" s="380"/>
      <c r="H789" s="380"/>
      <c r="I789" s="380"/>
      <c r="J789" s="380"/>
      <c r="K789" s="380"/>
      <c r="L789" s="380"/>
      <c r="M789" s="380"/>
      <c r="N789" s="380"/>
      <c r="O789" s="380"/>
      <c r="P789" s="380"/>
      <c r="Q789" s="380"/>
      <c r="R789" s="380"/>
      <c r="S789" s="380"/>
      <c r="T789" s="380"/>
      <c r="U789" s="380"/>
      <c r="V789" s="380"/>
      <c r="W789" s="380"/>
      <c r="X789" s="380"/>
      <c r="Y789" s="380"/>
      <c r="Z789" s="380"/>
    </row>
    <row r="790" ht="14.25" customHeight="1" spans="1:26" x14ac:dyDescent="0.25">
      <c r="A790" s="380"/>
      <c r="B790" s="380"/>
      <c r="C790" s="380"/>
      <c r="D790" s="380"/>
      <c r="E790" s="380"/>
      <c r="F790" s="380"/>
      <c r="G790" s="380"/>
      <c r="H790" s="380"/>
      <c r="I790" s="380"/>
      <c r="J790" s="380"/>
      <c r="K790" s="380"/>
      <c r="L790" s="380"/>
      <c r="M790" s="380"/>
      <c r="N790" s="380"/>
      <c r="O790" s="380"/>
      <c r="P790" s="380"/>
      <c r="Q790" s="380"/>
      <c r="R790" s="380"/>
      <c r="S790" s="380"/>
      <c r="T790" s="380"/>
      <c r="U790" s="380"/>
      <c r="V790" s="380"/>
      <c r="W790" s="380"/>
      <c r="X790" s="380"/>
      <c r="Y790" s="380"/>
      <c r="Z790" s="380"/>
    </row>
    <row r="791" ht="14.25" customHeight="1" spans="1:26" x14ac:dyDescent="0.25">
      <c r="A791" s="380"/>
      <c r="B791" s="380"/>
      <c r="C791" s="380"/>
      <c r="D791" s="380"/>
      <c r="E791" s="380"/>
      <c r="F791" s="380"/>
      <c r="G791" s="380"/>
      <c r="H791" s="380"/>
      <c r="I791" s="380"/>
      <c r="J791" s="380"/>
      <c r="K791" s="380"/>
      <c r="L791" s="380"/>
      <c r="M791" s="380"/>
      <c r="N791" s="380"/>
      <c r="O791" s="380"/>
      <c r="P791" s="380"/>
      <c r="Q791" s="380"/>
      <c r="R791" s="380"/>
      <c r="S791" s="380"/>
      <c r="T791" s="380"/>
      <c r="U791" s="380"/>
      <c r="V791" s="380"/>
      <c r="W791" s="380"/>
      <c r="X791" s="380"/>
      <c r="Y791" s="380"/>
      <c r="Z791" s="380"/>
    </row>
    <row r="792" ht="14.25" customHeight="1" spans="1:26" x14ac:dyDescent="0.25">
      <c r="A792" s="380"/>
      <c r="B792" s="380"/>
      <c r="C792" s="380"/>
      <c r="D792" s="380"/>
      <c r="E792" s="380"/>
      <c r="F792" s="380"/>
      <c r="G792" s="380"/>
      <c r="H792" s="380"/>
      <c r="I792" s="380"/>
      <c r="J792" s="380"/>
      <c r="K792" s="380"/>
      <c r="L792" s="380"/>
      <c r="M792" s="380"/>
      <c r="N792" s="380"/>
      <c r="O792" s="380"/>
      <c r="P792" s="380"/>
      <c r="Q792" s="380"/>
      <c r="R792" s="380"/>
      <c r="S792" s="380"/>
      <c r="T792" s="380"/>
      <c r="U792" s="380"/>
      <c r="V792" s="380"/>
      <c r="W792" s="380"/>
      <c r="X792" s="380"/>
      <c r="Y792" s="380"/>
      <c r="Z792" s="380"/>
    </row>
    <row r="793" ht="14.25" customHeight="1" spans="1:26" x14ac:dyDescent="0.25">
      <c r="A793" s="380"/>
      <c r="B793" s="380"/>
      <c r="C793" s="380"/>
      <c r="D793" s="380"/>
      <c r="E793" s="380"/>
      <c r="F793" s="380"/>
      <c r="G793" s="380"/>
      <c r="H793" s="380"/>
      <c r="I793" s="380"/>
      <c r="J793" s="380"/>
      <c r="K793" s="380"/>
      <c r="L793" s="380"/>
      <c r="M793" s="380"/>
      <c r="N793" s="380"/>
      <c r="O793" s="380"/>
      <c r="P793" s="380"/>
      <c r="Q793" s="380"/>
      <c r="R793" s="380"/>
      <c r="S793" s="380"/>
      <c r="T793" s="380"/>
      <c r="U793" s="380"/>
      <c r="V793" s="380"/>
      <c r="W793" s="380"/>
      <c r="X793" s="380"/>
      <c r="Y793" s="380"/>
      <c r="Z793" s="380"/>
    </row>
    <row r="794" ht="14.25" customHeight="1" spans="1:26" x14ac:dyDescent="0.25">
      <c r="A794" s="380"/>
      <c r="B794" s="380"/>
      <c r="C794" s="380"/>
      <c r="D794" s="380"/>
      <c r="E794" s="380"/>
      <c r="F794" s="380"/>
      <c r="G794" s="380"/>
      <c r="H794" s="380"/>
      <c r="I794" s="380"/>
      <c r="J794" s="380"/>
      <c r="K794" s="380"/>
      <c r="L794" s="380"/>
      <c r="M794" s="380"/>
      <c r="N794" s="380"/>
      <c r="O794" s="380"/>
      <c r="P794" s="380"/>
      <c r="Q794" s="380"/>
      <c r="R794" s="380"/>
      <c r="S794" s="380"/>
      <c r="T794" s="380"/>
      <c r="U794" s="380"/>
      <c r="V794" s="380"/>
      <c r="W794" s="380"/>
      <c r="X794" s="380"/>
      <c r="Y794" s="380"/>
      <c r="Z794" s="380"/>
    </row>
    <row r="795" ht="14.25" customHeight="1" spans="1:26" x14ac:dyDescent="0.25">
      <c r="A795" s="380"/>
      <c r="B795" s="380"/>
      <c r="C795" s="380"/>
      <c r="D795" s="380"/>
      <c r="E795" s="380"/>
      <c r="F795" s="380"/>
      <c r="G795" s="380"/>
      <c r="H795" s="380"/>
      <c r="I795" s="380"/>
      <c r="J795" s="380"/>
      <c r="K795" s="380"/>
      <c r="L795" s="380"/>
      <c r="M795" s="380"/>
      <c r="N795" s="380"/>
      <c r="O795" s="380"/>
      <c r="P795" s="380"/>
      <c r="Q795" s="380"/>
      <c r="R795" s="380"/>
      <c r="S795" s="380"/>
      <c r="T795" s="380"/>
      <c r="U795" s="380"/>
      <c r="V795" s="380"/>
      <c r="W795" s="380"/>
      <c r="X795" s="380"/>
      <c r="Y795" s="380"/>
      <c r="Z795" s="380"/>
    </row>
    <row r="796" ht="14.25" customHeight="1" spans="1:26" x14ac:dyDescent="0.25">
      <c r="A796" s="380"/>
      <c r="B796" s="380"/>
      <c r="C796" s="380"/>
      <c r="D796" s="380"/>
      <c r="E796" s="380"/>
      <c r="F796" s="380"/>
      <c r="G796" s="380"/>
      <c r="H796" s="380"/>
      <c r="I796" s="380"/>
      <c r="J796" s="380"/>
      <c r="K796" s="380"/>
      <c r="L796" s="380"/>
      <c r="M796" s="380"/>
      <c r="N796" s="380"/>
      <c r="O796" s="380"/>
      <c r="P796" s="380"/>
      <c r="Q796" s="380"/>
      <c r="R796" s="380"/>
      <c r="S796" s="380"/>
      <c r="T796" s="380"/>
      <c r="U796" s="380"/>
      <c r="V796" s="380"/>
      <c r="W796" s="380"/>
      <c r="X796" s="380"/>
      <c r="Y796" s="380"/>
      <c r="Z796" s="380"/>
    </row>
    <row r="797" ht="14.25" customHeight="1" spans="1:26" x14ac:dyDescent="0.25">
      <c r="A797" s="380"/>
      <c r="B797" s="380"/>
      <c r="C797" s="380"/>
      <c r="D797" s="380"/>
      <c r="E797" s="380"/>
      <c r="F797" s="380"/>
      <c r="G797" s="380"/>
      <c r="H797" s="380"/>
      <c r="I797" s="380"/>
      <c r="J797" s="380"/>
      <c r="K797" s="380"/>
      <c r="L797" s="380"/>
      <c r="M797" s="380"/>
      <c r="N797" s="380"/>
      <c r="O797" s="380"/>
      <c r="P797" s="380"/>
      <c r="Q797" s="380"/>
      <c r="R797" s="380"/>
      <c r="S797" s="380"/>
      <c r="T797" s="380"/>
      <c r="U797" s="380"/>
      <c r="V797" s="380"/>
      <c r="W797" s="380"/>
      <c r="X797" s="380"/>
      <c r="Y797" s="380"/>
      <c r="Z797" s="380"/>
    </row>
    <row r="798" ht="14.25" customHeight="1" spans="1:26" x14ac:dyDescent="0.25">
      <c r="A798" s="380"/>
      <c r="B798" s="380"/>
      <c r="C798" s="380"/>
      <c r="D798" s="380"/>
      <c r="E798" s="380"/>
      <c r="F798" s="380"/>
      <c r="G798" s="380"/>
      <c r="H798" s="380"/>
      <c r="I798" s="380"/>
      <c r="J798" s="380"/>
      <c r="K798" s="380"/>
      <c r="L798" s="380"/>
      <c r="M798" s="380"/>
      <c r="N798" s="380"/>
      <c r="O798" s="380"/>
      <c r="P798" s="380"/>
      <c r="Q798" s="380"/>
      <c r="R798" s="380"/>
      <c r="S798" s="380"/>
      <c r="T798" s="380"/>
      <c r="U798" s="380"/>
      <c r="V798" s="380"/>
      <c r="W798" s="380"/>
      <c r="X798" s="380"/>
      <c r="Y798" s="380"/>
      <c r="Z798" s="380"/>
    </row>
    <row r="799" ht="14.25" customHeight="1" spans="1:26" x14ac:dyDescent="0.25">
      <c r="A799" s="380"/>
      <c r="B799" s="380"/>
      <c r="C799" s="380"/>
      <c r="D799" s="380"/>
      <c r="E799" s="380"/>
      <c r="F799" s="380"/>
      <c r="G799" s="380"/>
      <c r="H799" s="380"/>
      <c r="I799" s="380"/>
      <c r="J799" s="380"/>
      <c r="K799" s="380"/>
      <c r="L799" s="380"/>
      <c r="M799" s="380"/>
      <c r="N799" s="380"/>
      <c r="O799" s="380"/>
      <c r="P799" s="380"/>
      <c r="Q799" s="380"/>
      <c r="R799" s="380"/>
      <c r="S799" s="380"/>
      <c r="T799" s="380"/>
      <c r="U799" s="380"/>
      <c r="V799" s="380"/>
      <c r="W799" s="380"/>
      <c r="X799" s="380"/>
      <c r="Y799" s="380"/>
      <c r="Z799" s="380"/>
    </row>
    <row r="800" ht="14.25" customHeight="1" spans="1:26" x14ac:dyDescent="0.25">
      <c r="A800" s="380"/>
      <c r="B800" s="380"/>
      <c r="C800" s="380"/>
      <c r="D800" s="380"/>
      <c r="E800" s="380"/>
      <c r="F800" s="380"/>
      <c r="G800" s="380"/>
      <c r="H800" s="380"/>
      <c r="I800" s="380"/>
      <c r="J800" s="380"/>
      <c r="K800" s="380"/>
      <c r="L800" s="380"/>
      <c r="M800" s="380"/>
      <c r="N800" s="380"/>
      <c r="O800" s="380"/>
      <c r="P800" s="380"/>
      <c r="Q800" s="380"/>
      <c r="R800" s="380"/>
      <c r="S800" s="380"/>
      <c r="T800" s="380"/>
      <c r="U800" s="380"/>
      <c r="V800" s="380"/>
      <c r="W800" s="380"/>
      <c r="X800" s="380"/>
      <c r="Y800" s="380"/>
      <c r="Z800" s="380"/>
    </row>
    <row r="801" ht="14.25" customHeight="1" spans="1:26" x14ac:dyDescent="0.25">
      <c r="A801" s="380"/>
      <c r="B801" s="380"/>
      <c r="C801" s="380"/>
      <c r="D801" s="380"/>
      <c r="E801" s="380"/>
      <c r="F801" s="380"/>
      <c r="G801" s="380"/>
      <c r="H801" s="380"/>
      <c r="I801" s="380"/>
      <c r="J801" s="380"/>
      <c r="K801" s="380"/>
      <c r="L801" s="380"/>
      <c r="M801" s="380"/>
      <c r="N801" s="380"/>
      <c r="O801" s="380"/>
      <c r="P801" s="380"/>
      <c r="Q801" s="380"/>
      <c r="R801" s="380"/>
      <c r="S801" s="380"/>
      <c r="T801" s="380"/>
      <c r="U801" s="380"/>
      <c r="V801" s="380"/>
      <c r="W801" s="380"/>
      <c r="X801" s="380"/>
      <c r="Y801" s="380"/>
      <c r="Z801" s="380"/>
    </row>
    <row r="802" ht="14.25" customHeight="1" spans="1:26" x14ac:dyDescent="0.25">
      <c r="A802" s="380"/>
      <c r="B802" s="380"/>
      <c r="C802" s="380"/>
      <c r="D802" s="380"/>
      <c r="E802" s="380"/>
      <c r="F802" s="380"/>
      <c r="G802" s="380"/>
      <c r="H802" s="380"/>
      <c r="I802" s="380"/>
      <c r="J802" s="380"/>
      <c r="K802" s="380"/>
      <c r="L802" s="380"/>
      <c r="M802" s="380"/>
      <c r="N802" s="380"/>
      <c r="O802" s="380"/>
      <c r="P802" s="380"/>
      <c r="Q802" s="380"/>
      <c r="R802" s="380"/>
      <c r="S802" s="380"/>
      <c r="T802" s="380"/>
      <c r="U802" s="380"/>
      <c r="V802" s="380"/>
      <c r="W802" s="380"/>
      <c r="X802" s="380"/>
      <c r="Y802" s="380"/>
      <c r="Z802" s="380"/>
    </row>
    <row r="803" ht="14.25" customHeight="1" spans="1:26" x14ac:dyDescent="0.25">
      <c r="A803" s="380"/>
      <c r="B803" s="380"/>
      <c r="C803" s="380"/>
      <c r="D803" s="380"/>
      <c r="E803" s="380"/>
      <c r="F803" s="380"/>
      <c r="G803" s="380"/>
      <c r="H803" s="380"/>
      <c r="I803" s="380"/>
      <c r="J803" s="380"/>
      <c r="K803" s="380"/>
      <c r="L803" s="380"/>
      <c r="M803" s="380"/>
      <c r="N803" s="380"/>
      <c r="O803" s="380"/>
      <c r="P803" s="380"/>
      <c r="Q803" s="380"/>
      <c r="R803" s="380"/>
      <c r="S803" s="380"/>
      <c r="T803" s="380"/>
      <c r="U803" s="380"/>
      <c r="V803" s="380"/>
      <c r="W803" s="380"/>
      <c r="X803" s="380"/>
      <c r="Y803" s="380"/>
      <c r="Z803" s="380"/>
    </row>
    <row r="804" ht="14.25" customHeight="1" spans="1:26" x14ac:dyDescent="0.25">
      <c r="A804" s="380"/>
      <c r="B804" s="380"/>
      <c r="C804" s="380"/>
      <c r="D804" s="380"/>
      <c r="E804" s="380"/>
      <c r="F804" s="380"/>
      <c r="G804" s="380"/>
      <c r="H804" s="380"/>
      <c r="I804" s="380"/>
      <c r="J804" s="380"/>
      <c r="K804" s="380"/>
      <c r="L804" s="380"/>
      <c r="M804" s="380"/>
      <c r="N804" s="380"/>
      <c r="O804" s="380"/>
      <c r="P804" s="380"/>
      <c r="Q804" s="380"/>
      <c r="R804" s="380"/>
      <c r="S804" s="380"/>
      <c r="T804" s="380"/>
      <c r="U804" s="380"/>
      <c r="V804" s="380"/>
      <c r="W804" s="380"/>
      <c r="X804" s="380"/>
      <c r="Y804" s="380"/>
      <c r="Z804" s="380"/>
    </row>
    <row r="805" ht="14.25" customHeight="1" spans="1:26" x14ac:dyDescent="0.25">
      <c r="A805" s="380"/>
      <c r="B805" s="380"/>
      <c r="C805" s="380"/>
      <c r="D805" s="380"/>
      <c r="E805" s="380"/>
      <c r="F805" s="380"/>
      <c r="G805" s="380"/>
      <c r="H805" s="380"/>
      <c r="I805" s="380"/>
      <c r="J805" s="380"/>
      <c r="K805" s="380"/>
      <c r="L805" s="380"/>
      <c r="M805" s="380"/>
      <c r="N805" s="380"/>
      <c r="O805" s="380"/>
      <c r="P805" s="380"/>
      <c r="Q805" s="380"/>
      <c r="R805" s="380"/>
      <c r="S805" s="380"/>
      <c r="T805" s="380"/>
      <c r="U805" s="380"/>
      <c r="V805" s="380"/>
      <c r="W805" s="380"/>
      <c r="X805" s="380"/>
      <c r="Y805" s="380"/>
      <c r="Z805" s="380"/>
    </row>
    <row r="806" ht="14.25" customHeight="1" spans="1:26" x14ac:dyDescent="0.25">
      <c r="A806" s="380"/>
      <c r="B806" s="380"/>
      <c r="C806" s="380"/>
      <c r="D806" s="380"/>
      <c r="E806" s="380"/>
      <c r="F806" s="380"/>
      <c r="G806" s="380"/>
      <c r="H806" s="380"/>
      <c r="I806" s="380"/>
      <c r="J806" s="380"/>
      <c r="K806" s="380"/>
      <c r="L806" s="380"/>
      <c r="M806" s="380"/>
      <c r="N806" s="380"/>
      <c r="O806" s="380"/>
      <c r="P806" s="380"/>
      <c r="Q806" s="380"/>
      <c r="R806" s="380"/>
      <c r="S806" s="380"/>
      <c r="T806" s="380"/>
      <c r="U806" s="380"/>
      <c r="V806" s="380"/>
      <c r="W806" s="380"/>
      <c r="X806" s="380"/>
      <c r="Y806" s="380"/>
      <c r="Z806" s="380"/>
    </row>
    <row r="807" ht="14.25" customHeight="1" spans="1:26" x14ac:dyDescent="0.25">
      <c r="A807" s="380"/>
      <c r="B807" s="380"/>
      <c r="C807" s="380"/>
      <c r="D807" s="380"/>
      <c r="E807" s="380"/>
      <c r="F807" s="380"/>
      <c r="G807" s="380"/>
      <c r="H807" s="380"/>
      <c r="I807" s="380"/>
      <c r="J807" s="380"/>
      <c r="K807" s="380"/>
      <c r="L807" s="380"/>
      <c r="M807" s="380"/>
      <c r="N807" s="380"/>
      <c r="O807" s="380"/>
      <c r="P807" s="380"/>
      <c r="Q807" s="380"/>
      <c r="R807" s="380"/>
      <c r="S807" s="380"/>
      <c r="T807" s="380"/>
      <c r="U807" s="380"/>
      <c r="V807" s="380"/>
      <c r="W807" s="380"/>
      <c r="X807" s="380"/>
      <c r="Y807" s="380"/>
      <c r="Z807" s="380"/>
    </row>
    <row r="808" ht="14.25" customHeight="1" spans="1:26" x14ac:dyDescent="0.25">
      <c r="A808" s="380"/>
      <c r="B808" s="380"/>
      <c r="C808" s="380"/>
      <c r="D808" s="380"/>
      <c r="E808" s="380"/>
      <c r="F808" s="380"/>
      <c r="G808" s="380"/>
      <c r="H808" s="380"/>
      <c r="I808" s="380"/>
      <c r="J808" s="380"/>
      <c r="K808" s="380"/>
      <c r="L808" s="380"/>
      <c r="M808" s="380"/>
      <c r="N808" s="380"/>
      <c r="O808" s="380"/>
      <c r="P808" s="380"/>
      <c r="Q808" s="380"/>
      <c r="R808" s="380"/>
      <c r="S808" s="380"/>
      <c r="T808" s="380"/>
      <c r="U808" s="380"/>
      <c r="V808" s="380"/>
      <c r="W808" s="380"/>
      <c r="X808" s="380"/>
      <c r="Y808" s="380"/>
      <c r="Z808" s="380"/>
    </row>
    <row r="809" ht="14.25" customHeight="1" spans="1:26" x14ac:dyDescent="0.25">
      <c r="A809" s="380"/>
      <c r="B809" s="380"/>
      <c r="C809" s="380"/>
      <c r="D809" s="380"/>
      <c r="E809" s="380"/>
      <c r="F809" s="380"/>
      <c r="G809" s="380"/>
      <c r="H809" s="380"/>
      <c r="I809" s="380"/>
      <c r="J809" s="380"/>
      <c r="K809" s="380"/>
      <c r="L809" s="380"/>
      <c r="M809" s="380"/>
      <c r="N809" s="380"/>
      <c r="O809" s="380"/>
      <c r="P809" s="380"/>
      <c r="Q809" s="380"/>
      <c r="R809" s="380"/>
      <c r="S809" s="380"/>
      <c r="T809" s="380"/>
      <c r="U809" s="380"/>
      <c r="V809" s="380"/>
      <c r="W809" s="380"/>
      <c r="X809" s="380"/>
      <c r="Y809" s="380"/>
      <c r="Z809" s="380"/>
    </row>
    <row r="810" ht="14.25" customHeight="1" spans="1:26" x14ac:dyDescent="0.25">
      <c r="A810" s="380"/>
      <c r="B810" s="380"/>
      <c r="C810" s="380"/>
      <c r="D810" s="380"/>
      <c r="E810" s="380"/>
      <c r="F810" s="380"/>
      <c r="G810" s="380"/>
      <c r="H810" s="380"/>
      <c r="I810" s="380"/>
      <c r="J810" s="380"/>
      <c r="K810" s="380"/>
      <c r="L810" s="380"/>
      <c r="M810" s="380"/>
      <c r="N810" s="380"/>
      <c r="O810" s="380"/>
      <c r="P810" s="380"/>
      <c r="Q810" s="380"/>
      <c r="R810" s="380"/>
      <c r="S810" s="380"/>
      <c r="T810" s="380"/>
      <c r="U810" s="380"/>
      <c r="V810" s="380"/>
      <c r="W810" s="380"/>
      <c r="X810" s="380"/>
      <c r="Y810" s="380"/>
      <c r="Z810" s="380"/>
    </row>
    <row r="811" ht="14.25" customHeight="1" spans="1:26" x14ac:dyDescent="0.25">
      <c r="A811" s="380"/>
      <c r="B811" s="380"/>
      <c r="C811" s="380"/>
      <c r="D811" s="380"/>
      <c r="E811" s="380"/>
      <c r="F811" s="380"/>
      <c r="G811" s="380"/>
      <c r="H811" s="380"/>
      <c r="I811" s="380"/>
      <c r="J811" s="380"/>
      <c r="K811" s="380"/>
      <c r="L811" s="380"/>
      <c r="M811" s="380"/>
      <c r="N811" s="380"/>
      <c r="O811" s="380"/>
      <c r="P811" s="380"/>
      <c r="Q811" s="380"/>
      <c r="R811" s="380"/>
      <c r="S811" s="380"/>
      <c r="T811" s="380"/>
      <c r="U811" s="380"/>
      <c r="V811" s="380"/>
      <c r="W811" s="380"/>
      <c r="X811" s="380"/>
      <c r="Y811" s="380"/>
      <c r="Z811" s="380"/>
    </row>
    <row r="812" ht="14.25" customHeight="1" spans="1:26" x14ac:dyDescent="0.25">
      <c r="A812" s="380"/>
      <c r="B812" s="380"/>
      <c r="C812" s="380"/>
      <c r="D812" s="380"/>
      <c r="E812" s="380"/>
      <c r="F812" s="380"/>
      <c r="G812" s="380"/>
      <c r="H812" s="380"/>
      <c r="I812" s="380"/>
      <c r="J812" s="380"/>
      <c r="K812" s="380"/>
      <c r="L812" s="380"/>
      <c r="M812" s="380"/>
      <c r="N812" s="380"/>
      <c r="O812" s="380"/>
      <c r="P812" s="380"/>
      <c r="Q812" s="380"/>
      <c r="R812" s="380"/>
      <c r="S812" s="380"/>
      <c r="T812" s="380"/>
      <c r="U812" s="380"/>
      <c r="V812" s="380"/>
      <c r="W812" s="380"/>
      <c r="X812" s="380"/>
      <c r="Y812" s="380"/>
      <c r="Z812" s="380"/>
    </row>
    <row r="813" ht="14.25" customHeight="1" spans="1:26" x14ac:dyDescent="0.25">
      <c r="A813" s="380"/>
      <c r="B813" s="380"/>
      <c r="C813" s="380"/>
      <c r="D813" s="380"/>
      <c r="E813" s="380"/>
      <c r="F813" s="380"/>
      <c r="G813" s="380"/>
      <c r="H813" s="380"/>
      <c r="I813" s="380"/>
      <c r="J813" s="380"/>
      <c r="K813" s="380"/>
      <c r="L813" s="380"/>
      <c r="M813" s="380"/>
      <c r="N813" s="380"/>
      <c r="O813" s="380"/>
      <c r="P813" s="380"/>
      <c r="Q813" s="380"/>
      <c r="R813" s="380"/>
      <c r="S813" s="380"/>
      <c r="T813" s="380"/>
      <c r="U813" s="380"/>
      <c r="V813" s="380"/>
      <c r="W813" s="380"/>
      <c r="X813" s="380"/>
      <c r="Y813" s="380"/>
      <c r="Z813" s="380"/>
    </row>
    <row r="814" ht="14.25" customHeight="1" spans="1:26" x14ac:dyDescent="0.25">
      <c r="A814" s="380"/>
      <c r="B814" s="380"/>
      <c r="C814" s="380"/>
      <c r="D814" s="380"/>
      <c r="E814" s="380"/>
      <c r="F814" s="380"/>
      <c r="G814" s="380"/>
      <c r="H814" s="380"/>
      <c r="I814" s="380"/>
      <c r="J814" s="380"/>
      <c r="K814" s="380"/>
      <c r="L814" s="380"/>
      <c r="M814" s="380"/>
      <c r="N814" s="380"/>
      <c r="O814" s="380"/>
      <c r="P814" s="380"/>
      <c r="Q814" s="380"/>
      <c r="R814" s="380"/>
      <c r="S814" s="380"/>
      <c r="T814" s="380"/>
      <c r="U814" s="380"/>
      <c r="V814" s="380"/>
      <c r="W814" s="380"/>
      <c r="X814" s="380"/>
      <c r="Y814" s="380"/>
      <c r="Z814" s="380"/>
    </row>
    <row r="815" ht="14.25" customHeight="1" spans="1:26" x14ac:dyDescent="0.25">
      <c r="A815" s="380"/>
      <c r="B815" s="380"/>
      <c r="C815" s="380"/>
      <c r="D815" s="380"/>
      <c r="E815" s="380"/>
      <c r="F815" s="380"/>
      <c r="G815" s="380"/>
      <c r="H815" s="380"/>
      <c r="I815" s="380"/>
      <c r="J815" s="380"/>
      <c r="K815" s="380"/>
      <c r="L815" s="380"/>
      <c r="M815" s="380"/>
      <c r="N815" s="380"/>
      <c r="O815" s="380"/>
      <c r="P815" s="380"/>
      <c r="Q815" s="380"/>
      <c r="R815" s="380"/>
      <c r="S815" s="380"/>
      <c r="T815" s="380"/>
      <c r="U815" s="380"/>
      <c r="V815" s="380"/>
      <c r="W815" s="380"/>
      <c r="X815" s="380"/>
      <c r="Y815" s="380"/>
      <c r="Z815" s="380"/>
    </row>
    <row r="816" ht="14.25" customHeight="1" spans="1:26" x14ac:dyDescent="0.25">
      <c r="A816" s="380"/>
      <c r="B816" s="380"/>
      <c r="C816" s="380"/>
      <c r="D816" s="380"/>
      <c r="E816" s="380"/>
      <c r="F816" s="380"/>
      <c r="G816" s="380"/>
      <c r="H816" s="380"/>
      <c r="I816" s="380"/>
      <c r="J816" s="380"/>
      <c r="K816" s="380"/>
      <c r="L816" s="380"/>
      <c r="M816" s="380"/>
      <c r="N816" s="380"/>
      <c r="O816" s="380"/>
      <c r="P816" s="380"/>
      <c r="Q816" s="380"/>
      <c r="R816" s="380"/>
      <c r="S816" s="380"/>
      <c r="T816" s="380"/>
      <c r="U816" s="380"/>
      <c r="V816" s="380"/>
      <c r="W816" s="380"/>
      <c r="X816" s="380"/>
      <c r="Y816" s="380"/>
      <c r="Z816" s="380"/>
    </row>
    <row r="817" ht="14.25" customHeight="1" spans="1:26" x14ac:dyDescent="0.25">
      <c r="A817" s="380"/>
      <c r="B817" s="380"/>
      <c r="C817" s="380"/>
      <c r="D817" s="380"/>
      <c r="E817" s="380"/>
      <c r="F817" s="380"/>
      <c r="G817" s="380"/>
      <c r="H817" s="380"/>
      <c r="I817" s="380"/>
      <c r="J817" s="380"/>
      <c r="K817" s="380"/>
      <c r="L817" s="380"/>
      <c r="M817" s="380"/>
      <c r="N817" s="380"/>
      <c r="O817" s="380"/>
      <c r="P817" s="380"/>
      <c r="Q817" s="380"/>
      <c r="R817" s="380"/>
      <c r="S817" s="380"/>
      <c r="T817" s="380"/>
      <c r="U817" s="380"/>
      <c r="V817" s="380"/>
      <c r="W817" s="380"/>
      <c r="X817" s="380"/>
      <c r="Y817" s="380"/>
      <c r="Z817" s="380"/>
    </row>
    <row r="818" ht="14.25" customHeight="1" spans="1:26" x14ac:dyDescent="0.25">
      <c r="A818" s="380"/>
      <c r="B818" s="380"/>
      <c r="C818" s="380"/>
      <c r="D818" s="380"/>
      <c r="E818" s="380"/>
      <c r="F818" s="380"/>
      <c r="G818" s="380"/>
      <c r="H818" s="380"/>
      <c r="I818" s="380"/>
      <c r="J818" s="380"/>
      <c r="K818" s="380"/>
      <c r="L818" s="380"/>
      <c r="M818" s="380"/>
      <c r="N818" s="380"/>
      <c r="O818" s="380"/>
      <c r="P818" s="380"/>
      <c r="Q818" s="380"/>
      <c r="R818" s="380"/>
      <c r="S818" s="380"/>
      <c r="T818" s="380"/>
      <c r="U818" s="380"/>
      <c r="V818" s="380"/>
      <c r="W818" s="380"/>
      <c r="X818" s="380"/>
      <c r="Y818" s="380"/>
      <c r="Z818" s="380"/>
    </row>
    <row r="819" ht="14.25" customHeight="1" spans="1:26" x14ac:dyDescent="0.25">
      <c r="A819" s="380"/>
      <c r="B819" s="380"/>
      <c r="C819" s="380"/>
      <c r="D819" s="380"/>
      <c r="E819" s="380"/>
      <c r="F819" s="380"/>
      <c r="G819" s="380"/>
      <c r="H819" s="380"/>
      <c r="I819" s="380"/>
      <c r="J819" s="380"/>
      <c r="K819" s="380"/>
      <c r="L819" s="380"/>
      <c r="M819" s="380"/>
      <c r="N819" s="380"/>
      <c r="O819" s="380"/>
      <c r="P819" s="380"/>
      <c r="Q819" s="380"/>
      <c r="R819" s="380"/>
      <c r="S819" s="380"/>
      <c r="T819" s="380"/>
      <c r="U819" s="380"/>
      <c r="V819" s="380"/>
      <c r="W819" s="380"/>
      <c r="X819" s="380"/>
      <c r="Y819" s="380"/>
      <c r="Z819" s="380"/>
    </row>
    <row r="820" ht="14.25" customHeight="1" spans="1:26" x14ac:dyDescent="0.25">
      <c r="A820" s="380"/>
      <c r="B820" s="380"/>
      <c r="C820" s="380"/>
      <c r="D820" s="380"/>
      <c r="E820" s="380"/>
      <c r="F820" s="380"/>
      <c r="G820" s="380"/>
      <c r="H820" s="380"/>
      <c r="I820" s="380"/>
      <c r="J820" s="380"/>
      <c r="K820" s="380"/>
      <c r="L820" s="380"/>
      <c r="M820" s="380"/>
      <c r="N820" s="380"/>
      <c r="O820" s="380"/>
      <c r="P820" s="380"/>
      <c r="Q820" s="380"/>
      <c r="R820" s="380"/>
      <c r="S820" s="380"/>
      <c r="T820" s="380"/>
      <c r="U820" s="380"/>
      <c r="V820" s="380"/>
      <c r="W820" s="380"/>
      <c r="X820" s="380"/>
      <c r="Y820" s="380"/>
      <c r="Z820" s="380"/>
    </row>
    <row r="821" ht="14.25" customHeight="1" spans="1:26" x14ac:dyDescent="0.25">
      <c r="A821" s="380"/>
      <c r="B821" s="380"/>
      <c r="C821" s="380"/>
      <c r="D821" s="380"/>
      <c r="E821" s="380"/>
      <c r="F821" s="380"/>
      <c r="G821" s="380"/>
      <c r="H821" s="380"/>
      <c r="I821" s="380"/>
      <c r="J821" s="380"/>
      <c r="K821" s="380"/>
      <c r="L821" s="380"/>
      <c r="M821" s="380"/>
      <c r="N821" s="380"/>
      <c r="O821" s="380"/>
      <c r="P821" s="380"/>
      <c r="Q821" s="380"/>
      <c r="R821" s="380"/>
      <c r="S821" s="380"/>
      <c r="T821" s="380"/>
      <c r="U821" s="380"/>
      <c r="V821" s="380"/>
      <c r="W821" s="380"/>
      <c r="X821" s="380"/>
      <c r="Y821" s="380"/>
      <c r="Z821" s="380"/>
    </row>
    <row r="822" ht="14.25" customHeight="1" spans="1:26" x14ac:dyDescent="0.25">
      <c r="A822" s="380"/>
      <c r="B822" s="380"/>
      <c r="C822" s="380"/>
      <c r="D822" s="380"/>
      <c r="E822" s="380"/>
      <c r="F822" s="380"/>
      <c r="G822" s="380"/>
      <c r="H822" s="380"/>
      <c r="I822" s="380"/>
      <c r="J822" s="380"/>
      <c r="K822" s="380"/>
      <c r="L822" s="380"/>
      <c r="M822" s="380"/>
      <c r="N822" s="380"/>
      <c r="O822" s="380"/>
      <c r="P822" s="380"/>
      <c r="Q822" s="380"/>
      <c r="R822" s="380"/>
      <c r="S822" s="380"/>
      <c r="T822" s="380"/>
      <c r="U822" s="380"/>
      <c r="V822" s="380"/>
      <c r="W822" s="380"/>
      <c r="X822" s="380"/>
      <c r="Y822" s="380"/>
      <c r="Z822" s="380"/>
    </row>
    <row r="823" ht="14.25" customHeight="1" spans="1:26" x14ac:dyDescent="0.25">
      <c r="A823" s="380"/>
      <c r="B823" s="380"/>
      <c r="C823" s="380"/>
      <c r="D823" s="380"/>
      <c r="E823" s="380"/>
      <c r="F823" s="380"/>
      <c r="G823" s="380"/>
      <c r="H823" s="380"/>
      <c r="I823" s="380"/>
      <c r="J823" s="380"/>
      <c r="K823" s="380"/>
      <c r="L823" s="380"/>
      <c r="M823" s="380"/>
      <c r="N823" s="380"/>
      <c r="O823" s="380"/>
      <c r="P823" s="380"/>
      <c r="Q823" s="380"/>
      <c r="R823" s="380"/>
      <c r="S823" s="380"/>
      <c r="T823" s="380"/>
      <c r="U823" s="380"/>
      <c r="V823" s="380"/>
      <c r="W823" s="380"/>
      <c r="X823" s="380"/>
      <c r="Y823" s="380"/>
      <c r="Z823" s="380"/>
    </row>
    <row r="824" ht="14.25" customHeight="1" spans="1:26" x14ac:dyDescent="0.25">
      <c r="A824" s="380"/>
      <c r="B824" s="380"/>
      <c r="C824" s="380"/>
      <c r="D824" s="380"/>
      <c r="E824" s="380"/>
      <c r="F824" s="380"/>
      <c r="G824" s="380"/>
      <c r="H824" s="380"/>
      <c r="I824" s="380"/>
      <c r="J824" s="380"/>
      <c r="K824" s="380"/>
      <c r="L824" s="380"/>
      <c r="M824" s="380"/>
      <c r="N824" s="380"/>
      <c r="O824" s="380"/>
      <c r="P824" s="380"/>
      <c r="Q824" s="380"/>
      <c r="R824" s="380"/>
      <c r="S824" s="380"/>
      <c r="T824" s="380"/>
      <c r="U824" s="380"/>
      <c r="V824" s="380"/>
      <c r="W824" s="380"/>
      <c r="X824" s="380"/>
      <c r="Y824" s="380"/>
      <c r="Z824" s="380"/>
    </row>
    <row r="825" ht="14.25" customHeight="1" spans="1:26" x14ac:dyDescent="0.25">
      <c r="A825" s="380"/>
      <c r="B825" s="380"/>
      <c r="C825" s="380"/>
      <c r="D825" s="380"/>
      <c r="E825" s="380"/>
      <c r="F825" s="380"/>
      <c r="G825" s="380"/>
      <c r="H825" s="380"/>
      <c r="I825" s="380"/>
      <c r="J825" s="380"/>
      <c r="K825" s="380"/>
      <c r="L825" s="380"/>
      <c r="M825" s="380"/>
      <c r="N825" s="380"/>
      <c r="O825" s="380"/>
      <c r="P825" s="380"/>
      <c r="Q825" s="380"/>
      <c r="R825" s="380"/>
      <c r="S825" s="380"/>
      <c r="T825" s="380"/>
      <c r="U825" s="380"/>
      <c r="V825" s="380"/>
      <c r="W825" s="380"/>
      <c r="X825" s="380"/>
      <c r="Y825" s="380"/>
      <c r="Z825" s="380"/>
    </row>
    <row r="826" ht="14.25" customHeight="1" spans="1:26" x14ac:dyDescent="0.25">
      <c r="A826" s="380"/>
      <c r="B826" s="380"/>
      <c r="C826" s="380"/>
      <c r="D826" s="380"/>
      <c r="E826" s="380"/>
      <c r="F826" s="380"/>
      <c r="G826" s="380"/>
      <c r="H826" s="380"/>
      <c r="I826" s="380"/>
      <c r="J826" s="380"/>
      <c r="K826" s="380"/>
      <c r="L826" s="380"/>
      <c r="M826" s="380"/>
      <c r="N826" s="380"/>
      <c r="O826" s="380"/>
      <c r="P826" s="380"/>
      <c r="Q826" s="380"/>
      <c r="R826" s="380"/>
      <c r="S826" s="380"/>
      <c r="T826" s="380"/>
      <c r="U826" s="380"/>
      <c r="V826" s="380"/>
      <c r="W826" s="380"/>
      <c r="X826" s="380"/>
      <c r="Y826" s="380"/>
      <c r="Z826" s="380"/>
    </row>
    <row r="827" ht="14.25" customHeight="1" spans="1:26" x14ac:dyDescent="0.25">
      <c r="A827" s="380"/>
      <c r="B827" s="380"/>
      <c r="C827" s="380"/>
      <c r="D827" s="380"/>
      <c r="E827" s="380"/>
      <c r="F827" s="380"/>
      <c r="G827" s="380"/>
      <c r="H827" s="380"/>
      <c r="I827" s="380"/>
      <c r="J827" s="380"/>
      <c r="K827" s="380"/>
      <c r="L827" s="380"/>
      <c r="M827" s="380"/>
      <c r="N827" s="380"/>
      <c r="O827" s="380"/>
      <c r="P827" s="380"/>
      <c r="Q827" s="380"/>
      <c r="R827" s="380"/>
      <c r="S827" s="380"/>
      <c r="T827" s="380"/>
      <c r="U827" s="380"/>
      <c r="V827" s="380"/>
      <c r="W827" s="380"/>
      <c r="X827" s="380"/>
      <c r="Y827" s="380"/>
      <c r="Z827" s="380"/>
    </row>
    <row r="828" ht="14.25" customHeight="1" spans="1:26" x14ac:dyDescent="0.25">
      <c r="A828" s="380"/>
      <c r="B828" s="380"/>
      <c r="C828" s="380"/>
      <c r="D828" s="380"/>
      <c r="E828" s="380"/>
      <c r="F828" s="380"/>
      <c r="G828" s="380"/>
      <c r="H828" s="380"/>
      <c r="I828" s="380"/>
      <c r="J828" s="380"/>
      <c r="K828" s="380"/>
      <c r="L828" s="380"/>
      <c r="M828" s="380"/>
      <c r="N828" s="380"/>
      <c r="O828" s="380"/>
      <c r="P828" s="380"/>
      <c r="Q828" s="380"/>
      <c r="R828" s="380"/>
      <c r="S828" s="380"/>
      <c r="T828" s="380"/>
      <c r="U828" s="380"/>
      <c r="V828" s="380"/>
      <c r="W828" s="380"/>
      <c r="X828" s="380"/>
      <c r="Y828" s="380"/>
      <c r="Z828" s="380"/>
    </row>
    <row r="829" ht="14.25" customHeight="1" spans="1:26" x14ac:dyDescent="0.25">
      <c r="A829" s="380"/>
      <c r="B829" s="380"/>
      <c r="C829" s="380"/>
      <c r="D829" s="380"/>
      <c r="E829" s="380"/>
      <c r="F829" s="380"/>
      <c r="G829" s="380"/>
      <c r="H829" s="380"/>
      <c r="I829" s="380"/>
      <c r="J829" s="380"/>
      <c r="K829" s="380"/>
      <c r="L829" s="380"/>
      <c r="M829" s="380"/>
      <c r="N829" s="380"/>
      <c r="O829" s="380"/>
      <c r="P829" s="380"/>
      <c r="Q829" s="380"/>
      <c r="R829" s="380"/>
      <c r="S829" s="380"/>
      <c r="T829" s="380"/>
      <c r="U829" s="380"/>
      <c r="V829" s="380"/>
      <c r="W829" s="380"/>
      <c r="X829" s="380"/>
      <c r="Y829" s="380"/>
      <c r="Z829" s="380"/>
    </row>
    <row r="830" ht="14.25" customHeight="1" spans="1:26" x14ac:dyDescent="0.25">
      <c r="A830" s="380"/>
      <c r="B830" s="380"/>
      <c r="C830" s="380"/>
      <c r="D830" s="380"/>
      <c r="E830" s="380"/>
      <c r="F830" s="380"/>
      <c r="G830" s="380"/>
      <c r="H830" s="380"/>
      <c r="I830" s="380"/>
      <c r="J830" s="380"/>
      <c r="K830" s="380"/>
      <c r="L830" s="380"/>
      <c r="M830" s="380"/>
      <c r="N830" s="380"/>
      <c r="O830" s="380"/>
      <c r="P830" s="380"/>
      <c r="Q830" s="380"/>
      <c r="R830" s="380"/>
      <c r="S830" s="380"/>
      <c r="T830" s="380"/>
      <c r="U830" s="380"/>
      <c r="V830" s="380"/>
      <c r="W830" s="380"/>
      <c r="X830" s="380"/>
      <c r="Y830" s="380"/>
      <c r="Z830" s="380"/>
    </row>
    <row r="831" ht="14.25" customHeight="1" spans="1:26" x14ac:dyDescent="0.25">
      <c r="A831" s="380"/>
      <c r="B831" s="380"/>
      <c r="C831" s="380"/>
      <c r="D831" s="380"/>
      <c r="E831" s="380"/>
      <c r="F831" s="380"/>
      <c r="G831" s="380"/>
      <c r="H831" s="380"/>
      <c r="I831" s="380"/>
      <c r="J831" s="380"/>
      <c r="K831" s="380"/>
      <c r="L831" s="380"/>
      <c r="M831" s="380"/>
      <c r="N831" s="380"/>
      <c r="O831" s="380"/>
      <c r="P831" s="380"/>
      <c r="Q831" s="380"/>
      <c r="R831" s="380"/>
      <c r="S831" s="380"/>
      <c r="T831" s="380"/>
      <c r="U831" s="380"/>
      <c r="V831" s="380"/>
      <c r="W831" s="380"/>
      <c r="X831" s="380"/>
      <c r="Y831" s="380"/>
      <c r="Z831" s="380"/>
    </row>
    <row r="832" ht="14.25" customHeight="1" spans="1:26" x14ac:dyDescent="0.25">
      <c r="A832" s="380"/>
      <c r="B832" s="380"/>
      <c r="C832" s="380"/>
      <c r="D832" s="380"/>
      <c r="E832" s="380"/>
      <c r="F832" s="380"/>
      <c r="G832" s="380"/>
      <c r="H832" s="380"/>
      <c r="I832" s="380"/>
      <c r="J832" s="380"/>
      <c r="K832" s="380"/>
      <c r="L832" s="380"/>
      <c r="M832" s="380"/>
      <c r="N832" s="380"/>
      <c r="O832" s="380"/>
      <c r="P832" s="380"/>
      <c r="Q832" s="380"/>
      <c r="R832" s="380"/>
      <c r="S832" s="380"/>
      <c r="T832" s="380"/>
      <c r="U832" s="380"/>
      <c r="V832" s="380"/>
      <c r="W832" s="380"/>
      <c r="X832" s="380"/>
      <c r="Y832" s="380"/>
      <c r="Z832" s="380"/>
    </row>
    <row r="833" ht="14.25" customHeight="1" spans="1:26" x14ac:dyDescent="0.25">
      <c r="A833" s="380"/>
      <c r="B833" s="380"/>
      <c r="C833" s="380"/>
      <c r="D833" s="380"/>
      <c r="E833" s="380"/>
      <c r="F833" s="380"/>
      <c r="G833" s="380"/>
      <c r="H833" s="380"/>
      <c r="I833" s="380"/>
      <c r="J833" s="380"/>
      <c r="K833" s="380"/>
      <c r="L833" s="380"/>
      <c r="M833" s="380"/>
      <c r="N833" s="380"/>
      <c r="O833" s="380"/>
      <c r="P833" s="380"/>
      <c r="Q833" s="380"/>
      <c r="R833" s="380"/>
      <c r="S833" s="380"/>
      <c r="T833" s="380"/>
      <c r="U833" s="380"/>
      <c r="V833" s="380"/>
      <c r="W833" s="380"/>
      <c r="X833" s="380"/>
      <c r="Y833" s="380"/>
      <c r="Z833" s="380"/>
    </row>
    <row r="834" ht="14.25" customHeight="1" spans="1:26" x14ac:dyDescent="0.25">
      <c r="A834" s="380"/>
      <c r="B834" s="380"/>
      <c r="C834" s="380"/>
      <c r="D834" s="380"/>
      <c r="E834" s="380"/>
      <c r="F834" s="380"/>
      <c r="G834" s="380"/>
      <c r="H834" s="380"/>
      <c r="I834" s="380"/>
      <c r="J834" s="380"/>
      <c r="K834" s="380"/>
      <c r="L834" s="380"/>
      <c r="M834" s="380"/>
      <c r="N834" s="380"/>
      <c r="O834" s="380"/>
      <c r="P834" s="380"/>
      <c r="Q834" s="380"/>
      <c r="R834" s="380"/>
      <c r="S834" s="380"/>
      <c r="T834" s="380"/>
      <c r="U834" s="380"/>
      <c r="V834" s="380"/>
      <c r="W834" s="380"/>
      <c r="X834" s="380"/>
      <c r="Y834" s="380"/>
      <c r="Z834" s="380"/>
    </row>
    <row r="835" ht="14.25" customHeight="1" spans="1:26" x14ac:dyDescent="0.25">
      <c r="A835" s="380"/>
      <c r="B835" s="380"/>
      <c r="C835" s="380"/>
      <c r="D835" s="380"/>
      <c r="E835" s="380"/>
      <c r="F835" s="380"/>
      <c r="G835" s="380"/>
      <c r="H835" s="380"/>
      <c r="I835" s="380"/>
      <c r="J835" s="380"/>
      <c r="K835" s="380"/>
      <c r="L835" s="380"/>
      <c r="M835" s="380"/>
      <c r="N835" s="380"/>
      <c r="O835" s="380"/>
      <c r="P835" s="380"/>
      <c r="Q835" s="380"/>
      <c r="R835" s="380"/>
      <c r="S835" s="380"/>
      <c r="T835" s="380"/>
      <c r="U835" s="380"/>
      <c r="V835" s="380"/>
      <c r="W835" s="380"/>
      <c r="X835" s="380"/>
      <c r="Y835" s="380"/>
      <c r="Z835" s="380"/>
    </row>
    <row r="836" ht="14.25" customHeight="1" spans="1:26" x14ac:dyDescent="0.25">
      <c r="A836" s="380"/>
      <c r="B836" s="380"/>
      <c r="C836" s="380"/>
      <c r="D836" s="380"/>
      <c r="E836" s="380"/>
      <c r="F836" s="380"/>
      <c r="G836" s="380"/>
      <c r="H836" s="380"/>
      <c r="I836" s="380"/>
      <c r="J836" s="380"/>
      <c r="K836" s="380"/>
      <c r="L836" s="380"/>
      <c r="M836" s="380"/>
      <c r="N836" s="380"/>
      <c r="O836" s="380"/>
      <c r="P836" s="380"/>
      <c r="Q836" s="380"/>
      <c r="R836" s="380"/>
      <c r="S836" s="380"/>
      <c r="T836" s="380"/>
      <c r="U836" s="380"/>
      <c r="V836" s="380"/>
      <c r="W836" s="380"/>
      <c r="X836" s="380"/>
      <c r="Y836" s="380"/>
      <c r="Z836" s="380"/>
    </row>
    <row r="837" ht="14.25" customHeight="1" spans="1:26" x14ac:dyDescent="0.25">
      <c r="A837" s="380"/>
      <c r="B837" s="380"/>
      <c r="C837" s="380"/>
      <c r="D837" s="380"/>
      <c r="E837" s="380"/>
      <c r="F837" s="380"/>
      <c r="G837" s="380"/>
      <c r="H837" s="380"/>
      <c r="I837" s="380"/>
      <c r="J837" s="380"/>
      <c r="K837" s="380"/>
      <c r="L837" s="380"/>
      <c r="M837" s="380"/>
      <c r="N837" s="380"/>
      <c r="O837" s="380"/>
      <c r="P837" s="380"/>
      <c r="Q837" s="380"/>
      <c r="R837" s="380"/>
      <c r="S837" s="380"/>
      <c r="T837" s="380"/>
      <c r="U837" s="380"/>
      <c r="V837" s="380"/>
      <c r="W837" s="380"/>
      <c r="X837" s="380"/>
      <c r="Y837" s="380"/>
      <c r="Z837" s="380"/>
    </row>
    <row r="838" ht="14.25" customHeight="1" spans="1:26" x14ac:dyDescent="0.25">
      <c r="A838" s="380"/>
      <c r="B838" s="380"/>
      <c r="C838" s="380"/>
      <c r="D838" s="380"/>
      <c r="E838" s="380"/>
      <c r="F838" s="380"/>
      <c r="G838" s="380"/>
      <c r="H838" s="380"/>
      <c r="I838" s="380"/>
      <c r="J838" s="380"/>
      <c r="K838" s="380"/>
      <c r="L838" s="380"/>
      <c r="M838" s="380"/>
      <c r="N838" s="380"/>
      <c r="O838" s="380"/>
      <c r="P838" s="380"/>
      <c r="Q838" s="380"/>
      <c r="R838" s="380"/>
      <c r="S838" s="380"/>
      <c r="T838" s="380"/>
      <c r="U838" s="380"/>
      <c r="V838" s="380"/>
      <c r="W838" s="380"/>
      <c r="X838" s="380"/>
      <c r="Y838" s="380"/>
      <c r="Z838" s="380"/>
    </row>
    <row r="839" ht="14.25" customHeight="1" spans="1:26" x14ac:dyDescent="0.25">
      <c r="A839" s="380"/>
      <c r="B839" s="380"/>
      <c r="C839" s="380"/>
      <c r="D839" s="380"/>
      <c r="E839" s="380"/>
      <c r="F839" s="380"/>
      <c r="G839" s="380"/>
      <c r="H839" s="380"/>
      <c r="I839" s="380"/>
      <c r="J839" s="380"/>
      <c r="K839" s="380"/>
      <c r="L839" s="380"/>
      <c r="M839" s="380"/>
      <c r="N839" s="380"/>
      <c r="O839" s="380"/>
      <c r="P839" s="380"/>
      <c r="Q839" s="380"/>
      <c r="R839" s="380"/>
      <c r="S839" s="380"/>
      <c r="T839" s="380"/>
      <c r="U839" s="380"/>
      <c r="V839" s="380"/>
      <c r="W839" s="380"/>
      <c r="X839" s="380"/>
      <c r="Y839" s="380"/>
      <c r="Z839" s="380"/>
    </row>
    <row r="840" ht="14.25" customHeight="1" spans="1:26" x14ac:dyDescent="0.25">
      <c r="A840" s="380"/>
      <c r="B840" s="380"/>
      <c r="C840" s="380"/>
      <c r="D840" s="380"/>
      <c r="E840" s="380"/>
      <c r="F840" s="380"/>
      <c r="G840" s="380"/>
      <c r="H840" s="380"/>
      <c r="I840" s="380"/>
      <c r="J840" s="380"/>
      <c r="K840" s="380"/>
      <c r="L840" s="380"/>
      <c r="M840" s="380"/>
      <c r="N840" s="380"/>
      <c r="O840" s="380"/>
      <c r="P840" s="380"/>
      <c r="Q840" s="380"/>
      <c r="R840" s="380"/>
      <c r="S840" s="380"/>
      <c r="T840" s="380"/>
      <c r="U840" s="380"/>
      <c r="V840" s="380"/>
      <c r="W840" s="380"/>
      <c r="X840" s="380"/>
      <c r="Y840" s="380"/>
      <c r="Z840" s="380"/>
    </row>
    <row r="841" ht="14.25" customHeight="1" spans="1:26" x14ac:dyDescent="0.25">
      <c r="A841" s="380"/>
      <c r="B841" s="380"/>
      <c r="C841" s="380"/>
      <c r="D841" s="380"/>
      <c r="E841" s="380"/>
      <c r="F841" s="380"/>
      <c r="G841" s="380"/>
      <c r="H841" s="380"/>
      <c r="I841" s="380"/>
      <c r="J841" s="380"/>
      <c r="K841" s="380"/>
      <c r="L841" s="380"/>
      <c r="M841" s="380"/>
      <c r="N841" s="380"/>
      <c r="O841" s="380"/>
      <c r="P841" s="380"/>
      <c r="Q841" s="380"/>
      <c r="R841" s="380"/>
      <c r="S841" s="380"/>
      <c r="T841" s="380"/>
      <c r="U841" s="380"/>
      <c r="V841" s="380"/>
      <c r="W841" s="380"/>
      <c r="X841" s="380"/>
      <c r="Y841" s="380"/>
      <c r="Z841" s="380"/>
    </row>
    <row r="842" ht="14.25" customHeight="1" spans="1:26" x14ac:dyDescent="0.25">
      <c r="A842" s="380"/>
      <c r="B842" s="380"/>
      <c r="C842" s="380"/>
      <c r="D842" s="380"/>
      <c r="E842" s="380"/>
      <c r="F842" s="380"/>
      <c r="G842" s="380"/>
      <c r="H842" s="380"/>
      <c r="I842" s="380"/>
      <c r="J842" s="380"/>
      <c r="K842" s="380"/>
      <c r="L842" s="380"/>
      <c r="M842" s="380"/>
      <c r="N842" s="380"/>
      <c r="O842" s="380"/>
      <c r="P842" s="380"/>
      <c r="Q842" s="380"/>
      <c r="R842" s="380"/>
      <c r="S842" s="380"/>
      <c r="T842" s="380"/>
      <c r="U842" s="380"/>
      <c r="V842" s="380"/>
      <c r="W842" s="380"/>
      <c r="X842" s="380"/>
      <c r="Y842" s="380"/>
      <c r="Z842" s="380"/>
    </row>
    <row r="843" ht="14.25" customHeight="1" spans="1:26" x14ac:dyDescent="0.25">
      <c r="A843" s="380"/>
      <c r="B843" s="380"/>
      <c r="C843" s="380"/>
      <c r="D843" s="380"/>
      <c r="E843" s="380"/>
      <c r="F843" s="380"/>
      <c r="G843" s="380"/>
      <c r="H843" s="380"/>
      <c r="I843" s="380"/>
      <c r="J843" s="380"/>
      <c r="K843" s="380"/>
      <c r="L843" s="380"/>
      <c r="M843" s="380"/>
      <c r="N843" s="380"/>
      <c r="O843" s="380"/>
      <c r="P843" s="380"/>
      <c r="Q843" s="380"/>
      <c r="R843" s="380"/>
      <c r="S843" s="380"/>
      <c r="T843" s="380"/>
      <c r="U843" s="380"/>
      <c r="V843" s="380"/>
      <c r="W843" s="380"/>
      <c r="X843" s="380"/>
      <c r="Y843" s="380"/>
      <c r="Z843" s="380"/>
    </row>
    <row r="844" ht="14.25" customHeight="1" spans="1:26" x14ac:dyDescent="0.25">
      <c r="A844" s="380"/>
      <c r="B844" s="380"/>
      <c r="C844" s="380"/>
      <c r="D844" s="380"/>
      <c r="E844" s="380"/>
      <c r="F844" s="380"/>
      <c r="G844" s="380"/>
      <c r="H844" s="380"/>
      <c r="I844" s="380"/>
      <c r="J844" s="380"/>
      <c r="K844" s="380"/>
      <c r="L844" s="380"/>
      <c r="M844" s="380"/>
      <c r="N844" s="380"/>
      <c r="O844" s="380"/>
      <c r="P844" s="380"/>
      <c r="Q844" s="380"/>
      <c r="R844" s="380"/>
      <c r="S844" s="380"/>
      <c r="T844" s="380"/>
      <c r="U844" s="380"/>
      <c r="V844" s="380"/>
      <c r="W844" s="380"/>
      <c r="X844" s="380"/>
      <c r="Y844" s="380"/>
      <c r="Z844" s="380"/>
    </row>
    <row r="845" ht="14.25" customHeight="1" spans="1:26" x14ac:dyDescent="0.25">
      <c r="A845" s="380"/>
      <c r="B845" s="380"/>
      <c r="C845" s="380"/>
      <c r="D845" s="380"/>
      <c r="E845" s="380"/>
      <c r="F845" s="380"/>
      <c r="G845" s="380"/>
      <c r="H845" s="380"/>
      <c r="I845" s="380"/>
      <c r="J845" s="380"/>
      <c r="K845" s="380"/>
      <c r="L845" s="380"/>
      <c r="M845" s="380"/>
      <c r="N845" s="380"/>
      <c r="O845" s="380"/>
      <c r="P845" s="380"/>
      <c r="Q845" s="380"/>
      <c r="R845" s="380"/>
      <c r="S845" s="380"/>
      <c r="T845" s="380"/>
      <c r="U845" s="380"/>
      <c r="V845" s="380"/>
      <c r="W845" s="380"/>
      <c r="X845" s="380"/>
      <c r="Y845" s="380"/>
      <c r="Z845" s="380"/>
    </row>
    <row r="846" ht="14.25" customHeight="1" spans="1:26" x14ac:dyDescent="0.25">
      <c r="A846" s="380"/>
      <c r="B846" s="380"/>
      <c r="C846" s="380"/>
      <c r="D846" s="380"/>
      <c r="E846" s="380"/>
      <c r="F846" s="380"/>
      <c r="G846" s="380"/>
      <c r="H846" s="380"/>
      <c r="I846" s="380"/>
      <c r="J846" s="380"/>
      <c r="K846" s="380"/>
      <c r="L846" s="380"/>
      <c r="M846" s="380"/>
      <c r="N846" s="380"/>
      <c r="O846" s="380"/>
      <c r="P846" s="380"/>
      <c r="Q846" s="380"/>
      <c r="R846" s="380"/>
      <c r="S846" s="380"/>
      <c r="T846" s="380"/>
      <c r="U846" s="380"/>
      <c r="V846" s="380"/>
      <c r="W846" s="380"/>
      <c r="X846" s="380"/>
      <c r="Y846" s="380"/>
      <c r="Z846" s="380"/>
    </row>
    <row r="847" ht="14.25" customHeight="1" spans="1:26" x14ac:dyDescent="0.25">
      <c r="A847" s="380"/>
      <c r="B847" s="380"/>
      <c r="C847" s="380"/>
      <c r="D847" s="380"/>
      <c r="E847" s="380"/>
      <c r="F847" s="380"/>
      <c r="G847" s="380"/>
      <c r="H847" s="380"/>
      <c r="I847" s="380"/>
      <c r="J847" s="380"/>
      <c r="K847" s="380"/>
      <c r="L847" s="380"/>
      <c r="M847" s="380"/>
      <c r="N847" s="380"/>
      <c r="O847" s="380"/>
      <c r="P847" s="380"/>
      <c r="Q847" s="380"/>
      <c r="R847" s="380"/>
      <c r="S847" s="380"/>
      <c r="T847" s="380"/>
      <c r="U847" s="380"/>
      <c r="V847" s="380"/>
      <c r="W847" s="380"/>
      <c r="X847" s="380"/>
      <c r="Y847" s="380"/>
      <c r="Z847" s="380"/>
    </row>
    <row r="848" ht="14.25" customHeight="1" spans="1:26" x14ac:dyDescent="0.25">
      <c r="A848" s="380"/>
      <c r="B848" s="380"/>
      <c r="C848" s="380"/>
      <c r="D848" s="380"/>
      <c r="E848" s="380"/>
      <c r="F848" s="380"/>
      <c r="G848" s="380"/>
      <c r="H848" s="380"/>
      <c r="I848" s="380"/>
      <c r="J848" s="380"/>
      <c r="K848" s="380"/>
      <c r="L848" s="380"/>
      <c r="M848" s="380"/>
      <c r="N848" s="380"/>
      <c r="O848" s="380"/>
      <c r="P848" s="380"/>
      <c r="Q848" s="380"/>
      <c r="R848" s="380"/>
      <c r="S848" s="380"/>
      <c r="T848" s="380"/>
      <c r="U848" s="380"/>
      <c r="V848" s="380"/>
      <c r="W848" s="380"/>
      <c r="X848" s="380"/>
      <c r="Y848" s="380"/>
      <c r="Z848" s="380"/>
    </row>
    <row r="849" ht="14.25" customHeight="1" spans="1:26" x14ac:dyDescent="0.25">
      <c r="A849" s="380"/>
      <c r="B849" s="380"/>
      <c r="C849" s="380"/>
      <c r="D849" s="380"/>
      <c r="E849" s="380"/>
      <c r="F849" s="380"/>
      <c r="G849" s="380"/>
      <c r="H849" s="380"/>
      <c r="I849" s="380"/>
      <c r="J849" s="380"/>
      <c r="K849" s="380"/>
      <c r="L849" s="380"/>
      <c r="M849" s="380"/>
      <c r="N849" s="380"/>
      <c r="O849" s="380"/>
      <c r="P849" s="380"/>
      <c r="Q849" s="380"/>
      <c r="R849" s="380"/>
      <c r="S849" s="380"/>
      <c r="T849" s="380"/>
      <c r="U849" s="380"/>
      <c r="V849" s="380"/>
      <c r="W849" s="380"/>
      <c r="X849" s="380"/>
      <c r="Y849" s="380"/>
      <c r="Z849" s="380"/>
    </row>
    <row r="850" ht="14.25" customHeight="1" spans="1:26" x14ac:dyDescent="0.25">
      <c r="A850" s="380"/>
      <c r="B850" s="380"/>
      <c r="C850" s="380"/>
      <c r="D850" s="380"/>
      <c r="E850" s="380"/>
      <c r="F850" s="380"/>
      <c r="G850" s="380"/>
      <c r="H850" s="380"/>
      <c r="I850" s="380"/>
      <c r="J850" s="380"/>
      <c r="K850" s="380"/>
      <c r="L850" s="380"/>
      <c r="M850" s="380"/>
      <c r="N850" s="380"/>
      <c r="O850" s="380"/>
      <c r="P850" s="380"/>
      <c r="Q850" s="380"/>
      <c r="R850" s="380"/>
      <c r="S850" s="380"/>
      <c r="T850" s="380"/>
      <c r="U850" s="380"/>
      <c r="V850" s="380"/>
      <c r="W850" s="380"/>
      <c r="X850" s="380"/>
      <c r="Y850" s="380"/>
      <c r="Z850" s="380"/>
    </row>
    <row r="851" ht="14.25" customHeight="1" spans="1:26" x14ac:dyDescent="0.25">
      <c r="A851" s="380"/>
      <c r="B851" s="380"/>
      <c r="C851" s="380"/>
      <c r="D851" s="380"/>
      <c r="E851" s="380"/>
      <c r="F851" s="380"/>
      <c r="G851" s="380"/>
      <c r="H851" s="380"/>
      <c r="I851" s="380"/>
      <c r="J851" s="380"/>
      <c r="K851" s="380"/>
      <c r="L851" s="380"/>
      <c r="M851" s="380"/>
      <c r="N851" s="380"/>
      <c r="O851" s="380"/>
      <c r="P851" s="380"/>
      <c r="Q851" s="380"/>
      <c r="R851" s="380"/>
      <c r="S851" s="380"/>
      <c r="T851" s="380"/>
      <c r="U851" s="380"/>
      <c r="V851" s="380"/>
      <c r="W851" s="380"/>
      <c r="X851" s="380"/>
      <c r="Y851" s="380"/>
      <c r="Z851" s="380"/>
    </row>
    <row r="852" ht="14.25" customHeight="1" spans="1:26" x14ac:dyDescent="0.25">
      <c r="A852" s="380"/>
      <c r="B852" s="380"/>
      <c r="C852" s="380"/>
      <c r="D852" s="380"/>
      <c r="E852" s="380"/>
      <c r="F852" s="380"/>
      <c r="G852" s="380"/>
      <c r="H852" s="380"/>
      <c r="I852" s="380"/>
      <c r="J852" s="380"/>
      <c r="K852" s="380"/>
      <c r="L852" s="380"/>
      <c r="M852" s="380"/>
      <c r="N852" s="380"/>
      <c r="O852" s="380"/>
      <c r="P852" s="380"/>
      <c r="Q852" s="380"/>
      <c r="R852" s="380"/>
      <c r="S852" s="380"/>
      <c r="T852" s="380"/>
      <c r="U852" s="380"/>
      <c r="V852" s="380"/>
      <c r="W852" s="380"/>
      <c r="X852" s="380"/>
      <c r="Y852" s="380"/>
      <c r="Z852" s="380"/>
    </row>
    <row r="853" ht="14.25" customHeight="1" spans="1:26" x14ac:dyDescent="0.25">
      <c r="A853" s="380"/>
      <c r="B853" s="380"/>
      <c r="C853" s="380"/>
      <c r="D853" s="380"/>
      <c r="E853" s="380"/>
      <c r="F853" s="380"/>
      <c r="G853" s="380"/>
      <c r="H853" s="380"/>
      <c r="I853" s="380"/>
      <c r="J853" s="380"/>
      <c r="K853" s="380"/>
      <c r="L853" s="380"/>
      <c r="M853" s="380"/>
      <c r="N853" s="380"/>
      <c r="O853" s="380"/>
      <c r="P853" s="380"/>
      <c r="Q853" s="380"/>
      <c r="R853" s="380"/>
      <c r="S853" s="380"/>
      <c r="T853" s="380"/>
      <c r="U853" s="380"/>
      <c r="V853" s="380"/>
      <c r="W853" s="380"/>
      <c r="X853" s="380"/>
      <c r="Y853" s="380"/>
      <c r="Z853" s="380"/>
    </row>
    <row r="854" ht="14.25" customHeight="1" spans="1:26" x14ac:dyDescent="0.25">
      <c r="A854" s="380"/>
      <c r="B854" s="380"/>
      <c r="C854" s="380"/>
      <c r="D854" s="380"/>
      <c r="E854" s="380"/>
      <c r="F854" s="380"/>
      <c r="G854" s="380"/>
      <c r="H854" s="380"/>
      <c r="I854" s="380"/>
      <c r="J854" s="380"/>
      <c r="K854" s="380"/>
      <c r="L854" s="380"/>
      <c r="M854" s="380"/>
      <c r="N854" s="380"/>
      <c r="O854" s="380"/>
      <c r="P854" s="380"/>
      <c r="Q854" s="380"/>
      <c r="R854" s="380"/>
      <c r="S854" s="380"/>
      <c r="T854" s="380"/>
      <c r="U854" s="380"/>
      <c r="V854" s="380"/>
      <c r="W854" s="380"/>
      <c r="X854" s="380"/>
      <c r="Y854" s="380"/>
      <c r="Z854" s="380"/>
    </row>
    <row r="855" ht="14.25" customHeight="1" spans="1:26" x14ac:dyDescent="0.25">
      <c r="A855" s="380"/>
      <c r="B855" s="380"/>
      <c r="C855" s="380"/>
      <c r="D855" s="380"/>
      <c r="E855" s="380"/>
      <c r="F855" s="380"/>
      <c r="G855" s="380"/>
      <c r="H855" s="380"/>
      <c r="I855" s="380"/>
      <c r="J855" s="380"/>
      <c r="K855" s="380"/>
      <c r="L855" s="380"/>
      <c r="M855" s="380"/>
      <c r="N855" s="380"/>
      <c r="O855" s="380"/>
      <c r="P855" s="380"/>
      <c r="Q855" s="380"/>
      <c r="R855" s="380"/>
      <c r="S855" s="380"/>
      <c r="T855" s="380"/>
      <c r="U855" s="380"/>
      <c r="V855" s="380"/>
      <c r="W855" s="380"/>
      <c r="X855" s="380"/>
      <c r="Y855" s="380"/>
      <c r="Z855" s="380"/>
    </row>
    <row r="856" ht="14.25" customHeight="1" spans="1:26" x14ac:dyDescent="0.25">
      <c r="A856" s="380"/>
      <c r="B856" s="380"/>
      <c r="C856" s="380"/>
      <c r="D856" s="380"/>
      <c r="E856" s="380"/>
      <c r="F856" s="380"/>
      <c r="G856" s="380"/>
      <c r="H856" s="380"/>
      <c r="I856" s="380"/>
      <c r="J856" s="380"/>
      <c r="K856" s="380"/>
      <c r="L856" s="380"/>
      <c r="M856" s="380"/>
      <c r="N856" s="380"/>
      <c r="O856" s="380"/>
      <c r="P856" s="380"/>
      <c r="Q856" s="380"/>
      <c r="R856" s="380"/>
      <c r="S856" s="380"/>
      <c r="T856" s="380"/>
      <c r="U856" s="380"/>
      <c r="V856" s="380"/>
      <c r="W856" s="380"/>
      <c r="X856" s="380"/>
      <c r="Y856" s="380"/>
      <c r="Z856" s="380"/>
    </row>
    <row r="857" ht="14.25" customHeight="1" spans="1:26" x14ac:dyDescent="0.25">
      <c r="A857" s="380"/>
      <c r="B857" s="380"/>
      <c r="C857" s="380"/>
      <c r="D857" s="380"/>
      <c r="E857" s="380"/>
      <c r="F857" s="380"/>
      <c r="G857" s="380"/>
      <c r="H857" s="380"/>
      <c r="I857" s="380"/>
      <c r="J857" s="380"/>
      <c r="K857" s="380"/>
      <c r="L857" s="380"/>
      <c r="M857" s="380"/>
      <c r="N857" s="380"/>
      <c r="O857" s="380"/>
      <c r="P857" s="380"/>
      <c r="Q857" s="380"/>
      <c r="R857" s="380"/>
      <c r="S857" s="380"/>
      <c r="T857" s="380"/>
      <c r="U857" s="380"/>
      <c r="V857" s="380"/>
      <c r="W857" s="380"/>
      <c r="X857" s="380"/>
      <c r="Y857" s="380"/>
      <c r="Z857" s="380"/>
    </row>
    <row r="858" ht="14.25" customHeight="1" spans="1:26" x14ac:dyDescent="0.25">
      <c r="A858" s="380"/>
      <c r="B858" s="380"/>
      <c r="C858" s="380"/>
      <c r="D858" s="380"/>
      <c r="E858" s="380"/>
      <c r="F858" s="380"/>
      <c r="G858" s="380"/>
      <c r="H858" s="380"/>
      <c r="I858" s="380"/>
      <c r="J858" s="380"/>
      <c r="K858" s="380"/>
      <c r="L858" s="380"/>
      <c r="M858" s="380"/>
      <c r="N858" s="380"/>
      <c r="O858" s="380"/>
      <c r="P858" s="380"/>
      <c r="Q858" s="380"/>
      <c r="R858" s="380"/>
      <c r="S858" s="380"/>
      <c r="T858" s="380"/>
      <c r="U858" s="380"/>
      <c r="V858" s="380"/>
      <c r="W858" s="380"/>
      <c r="X858" s="380"/>
      <c r="Y858" s="380"/>
      <c r="Z858" s="380"/>
    </row>
    <row r="859" ht="14.25" customHeight="1" spans="1:26" x14ac:dyDescent="0.25">
      <c r="A859" s="380"/>
      <c r="B859" s="380"/>
      <c r="C859" s="380"/>
      <c r="D859" s="380"/>
      <c r="E859" s="380"/>
      <c r="F859" s="380"/>
      <c r="G859" s="380"/>
      <c r="H859" s="380"/>
      <c r="I859" s="380"/>
      <c r="J859" s="380"/>
      <c r="K859" s="380"/>
      <c r="L859" s="380"/>
      <c r="M859" s="380"/>
      <c r="N859" s="380"/>
      <c r="O859" s="380"/>
      <c r="P859" s="380"/>
      <c r="Q859" s="380"/>
      <c r="R859" s="380"/>
      <c r="S859" s="380"/>
      <c r="T859" s="380"/>
      <c r="U859" s="380"/>
      <c r="V859" s="380"/>
      <c r="W859" s="380"/>
      <c r="X859" s="380"/>
      <c r="Y859" s="380"/>
      <c r="Z859" s="380"/>
    </row>
    <row r="860" ht="14.25" customHeight="1" spans="1:26" x14ac:dyDescent="0.25">
      <c r="A860" s="380"/>
      <c r="B860" s="380"/>
      <c r="C860" s="380"/>
      <c r="D860" s="380"/>
      <c r="E860" s="380"/>
      <c r="F860" s="380"/>
      <c r="G860" s="380"/>
      <c r="H860" s="380"/>
      <c r="I860" s="380"/>
      <c r="J860" s="380"/>
      <c r="K860" s="380"/>
      <c r="L860" s="380"/>
      <c r="M860" s="380"/>
      <c r="N860" s="380"/>
      <c r="O860" s="380"/>
      <c r="P860" s="380"/>
      <c r="Q860" s="380"/>
      <c r="R860" s="380"/>
      <c r="S860" s="380"/>
      <c r="T860" s="380"/>
      <c r="U860" s="380"/>
      <c r="V860" s="380"/>
      <c r="W860" s="380"/>
      <c r="X860" s="380"/>
      <c r="Y860" s="380"/>
      <c r="Z860" s="380"/>
    </row>
    <row r="861" ht="14.25" customHeight="1" spans="1:26" x14ac:dyDescent="0.25">
      <c r="A861" s="380"/>
      <c r="B861" s="380"/>
      <c r="C861" s="380"/>
      <c r="D861" s="380"/>
      <c r="E861" s="380"/>
      <c r="F861" s="380"/>
      <c r="G861" s="380"/>
      <c r="H861" s="380"/>
      <c r="I861" s="380"/>
      <c r="J861" s="380"/>
      <c r="K861" s="380"/>
      <c r="L861" s="380"/>
      <c r="M861" s="380"/>
      <c r="N861" s="380"/>
      <c r="O861" s="380"/>
      <c r="P861" s="380"/>
      <c r="Q861" s="380"/>
      <c r="R861" s="380"/>
      <c r="S861" s="380"/>
      <c r="T861" s="380"/>
      <c r="U861" s="380"/>
      <c r="V861" s="380"/>
      <c r="W861" s="380"/>
      <c r="X861" s="380"/>
      <c r="Y861" s="380"/>
      <c r="Z861" s="380"/>
    </row>
    <row r="862" ht="14.25" customHeight="1" spans="1:26" x14ac:dyDescent="0.25">
      <c r="A862" s="380"/>
      <c r="B862" s="380"/>
      <c r="C862" s="380"/>
      <c r="D862" s="380"/>
      <c r="E862" s="380"/>
      <c r="F862" s="380"/>
      <c r="G862" s="380"/>
      <c r="H862" s="380"/>
      <c r="I862" s="380"/>
      <c r="J862" s="380"/>
      <c r="K862" s="380"/>
      <c r="L862" s="380"/>
      <c r="M862" s="380"/>
      <c r="N862" s="380"/>
      <c r="O862" s="380"/>
      <c r="P862" s="380"/>
      <c r="Q862" s="380"/>
      <c r="R862" s="380"/>
      <c r="S862" s="380"/>
      <c r="T862" s="380"/>
      <c r="U862" s="380"/>
      <c r="V862" s="380"/>
      <c r="W862" s="380"/>
      <c r="X862" s="380"/>
      <c r="Y862" s="380"/>
      <c r="Z862" s="380"/>
    </row>
    <row r="863" ht="14.25" customHeight="1" spans="1:26" x14ac:dyDescent="0.25">
      <c r="A863" s="380"/>
      <c r="B863" s="380"/>
      <c r="C863" s="380"/>
      <c r="D863" s="380"/>
      <c r="E863" s="380"/>
      <c r="F863" s="380"/>
      <c r="G863" s="380"/>
      <c r="H863" s="380"/>
      <c r="I863" s="380"/>
      <c r="J863" s="380"/>
      <c r="K863" s="380"/>
      <c r="L863" s="380"/>
      <c r="M863" s="380"/>
      <c r="N863" s="380"/>
      <c r="O863" s="380"/>
      <c r="P863" s="380"/>
      <c r="Q863" s="380"/>
      <c r="R863" s="380"/>
      <c r="S863" s="380"/>
      <c r="T863" s="380"/>
      <c r="U863" s="380"/>
      <c r="V863" s="380"/>
      <c r="W863" s="380"/>
      <c r="X863" s="380"/>
      <c r="Y863" s="380"/>
      <c r="Z863" s="380"/>
    </row>
    <row r="864" ht="14.25" customHeight="1" spans="1:26" x14ac:dyDescent="0.25">
      <c r="A864" s="380"/>
      <c r="B864" s="380"/>
      <c r="C864" s="380"/>
      <c r="D864" s="380"/>
      <c r="E864" s="380"/>
      <c r="F864" s="380"/>
      <c r="G864" s="380"/>
      <c r="H864" s="380"/>
      <c r="I864" s="380"/>
      <c r="J864" s="380"/>
      <c r="K864" s="380"/>
      <c r="L864" s="380"/>
      <c r="M864" s="380"/>
      <c r="N864" s="380"/>
      <c r="O864" s="380"/>
      <c r="P864" s="380"/>
      <c r="Q864" s="380"/>
      <c r="R864" s="380"/>
      <c r="S864" s="380"/>
      <c r="T864" s="380"/>
      <c r="U864" s="380"/>
      <c r="V864" s="380"/>
      <c r="W864" s="380"/>
      <c r="X864" s="380"/>
      <c r="Y864" s="380"/>
      <c r="Z864" s="380"/>
    </row>
    <row r="865" ht="14.25" customHeight="1" spans="1:26" x14ac:dyDescent="0.25">
      <c r="A865" s="380"/>
      <c r="B865" s="380"/>
      <c r="C865" s="380"/>
      <c r="D865" s="380"/>
      <c r="E865" s="380"/>
      <c r="F865" s="380"/>
      <c r="G865" s="380"/>
      <c r="H865" s="380"/>
      <c r="I865" s="380"/>
      <c r="J865" s="380"/>
      <c r="K865" s="380"/>
      <c r="L865" s="380"/>
      <c r="M865" s="380"/>
      <c r="N865" s="380"/>
      <c r="O865" s="380"/>
      <c r="P865" s="380"/>
      <c r="Q865" s="380"/>
      <c r="R865" s="380"/>
      <c r="S865" s="380"/>
      <c r="T865" s="380"/>
      <c r="U865" s="380"/>
      <c r="V865" s="380"/>
      <c r="W865" s="380"/>
      <c r="X865" s="380"/>
      <c r="Y865" s="380"/>
      <c r="Z865" s="380"/>
    </row>
    <row r="866" ht="14.25" customHeight="1" spans="1:26" x14ac:dyDescent="0.25">
      <c r="A866" s="380"/>
      <c r="B866" s="380"/>
      <c r="C866" s="380"/>
      <c r="D866" s="380"/>
      <c r="E866" s="380"/>
      <c r="F866" s="380"/>
      <c r="G866" s="380"/>
      <c r="H866" s="380"/>
      <c r="I866" s="380"/>
      <c r="J866" s="380"/>
      <c r="K866" s="380"/>
      <c r="L866" s="380"/>
      <c r="M866" s="380"/>
      <c r="N866" s="380"/>
      <c r="O866" s="380"/>
      <c r="P866" s="380"/>
      <c r="Q866" s="380"/>
      <c r="R866" s="380"/>
      <c r="S866" s="380"/>
      <c r="T866" s="380"/>
      <c r="U866" s="380"/>
      <c r="V866" s="380"/>
      <c r="W866" s="380"/>
      <c r="X866" s="380"/>
      <c r="Y866" s="380"/>
      <c r="Z866" s="380"/>
    </row>
    <row r="867" ht="14.25" customHeight="1" spans="1:26" x14ac:dyDescent="0.25">
      <c r="A867" s="380"/>
      <c r="B867" s="380"/>
      <c r="C867" s="380"/>
      <c r="D867" s="380"/>
      <c r="E867" s="380"/>
      <c r="F867" s="380"/>
      <c r="G867" s="380"/>
      <c r="H867" s="380"/>
      <c r="I867" s="380"/>
      <c r="J867" s="380"/>
      <c r="K867" s="380"/>
      <c r="L867" s="380"/>
      <c r="M867" s="380"/>
      <c r="N867" s="380"/>
      <c r="O867" s="380"/>
      <c r="P867" s="380"/>
      <c r="Q867" s="380"/>
      <c r="R867" s="380"/>
      <c r="S867" s="380"/>
      <c r="T867" s="380"/>
      <c r="U867" s="380"/>
      <c r="V867" s="380"/>
      <c r="W867" s="380"/>
      <c r="X867" s="380"/>
      <c r="Y867" s="380"/>
      <c r="Z867" s="380"/>
    </row>
    <row r="868" ht="14.25" customHeight="1" spans="1:26" x14ac:dyDescent="0.25">
      <c r="A868" s="380"/>
      <c r="B868" s="380"/>
      <c r="C868" s="380"/>
      <c r="D868" s="380"/>
      <c r="E868" s="380"/>
      <c r="F868" s="380"/>
      <c r="G868" s="380"/>
      <c r="H868" s="380"/>
      <c r="I868" s="380"/>
      <c r="J868" s="380"/>
      <c r="K868" s="380"/>
      <c r="L868" s="380"/>
      <c r="M868" s="380"/>
      <c r="N868" s="380"/>
      <c r="O868" s="380"/>
      <c r="P868" s="380"/>
      <c r="Q868" s="380"/>
      <c r="R868" s="380"/>
      <c r="S868" s="380"/>
      <c r="T868" s="380"/>
      <c r="U868" s="380"/>
      <c r="V868" s="380"/>
      <c r="W868" s="380"/>
      <c r="X868" s="380"/>
      <c r="Y868" s="380"/>
      <c r="Z868" s="380"/>
    </row>
    <row r="869" ht="14.25" customHeight="1" spans="1:26" x14ac:dyDescent="0.25">
      <c r="A869" s="380"/>
      <c r="B869" s="380"/>
      <c r="C869" s="380"/>
      <c r="D869" s="380"/>
      <c r="E869" s="380"/>
      <c r="F869" s="380"/>
      <c r="G869" s="380"/>
      <c r="H869" s="380"/>
      <c r="I869" s="380"/>
      <c r="J869" s="380"/>
      <c r="K869" s="380"/>
      <c r="L869" s="380"/>
      <c r="M869" s="380"/>
      <c r="N869" s="380"/>
      <c r="O869" s="380"/>
      <c r="P869" s="380"/>
      <c r="Q869" s="380"/>
      <c r="R869" s="380"/>
      <c r="S869" s="380"/>
      <c r="T869" s="380"/>
      <c r="U869" s="380"/>
      <c r="V869" s="380"/>
      <c r="W869" s="380"/>
      <c r="X869" s="380"/>
      <c r="Y869" s="380"/>
      <c r="Z869" s="380"/>
    </row>
    <row r="870" ht="14.25" customHeight="1" spans="1:26" x14ac:dyDescent="0.25">
      <c r="A870" s="380"/>
      <c r="B870" s="380"/>
      <c r="C870" s="380"/>
      <c r="D870" s="380"/>
      <c r="E870" s="380"/>
      <c r="F870" s="380"/>
      <c r="G870" s="380"/>
      <c r="H870" s="380"/>
      <c r="I870" s="380"/>
      <c r="J870" s="380"/>
      <c r="K870" s="380"/>
      <c r="L870" s="380"/>
      <c r="M870" s="380"/>
      <c r="N870" s="380"/>
      <c r="O870" s="380"/>
      <c r="P870" s="380"/>
      <c r="Q870" s="380"/>
      <c r="R870" s="380"/>
      <c r="S870" s="380"/>
      <c r="T870" s="380"/>
      <c r="U870" s="380"/>
      <c r="V870" s="380"/>
      <c r="W870" s="380"/>
      <c r="X870" s="380"/>
      <c r="Y870" s="380"/>
      <c r="Z870" s="380"/>
    </row>
    <row r="871" ht="14.25" customHeight="1" spans="1:26" x14ac:dyDescent="0.25">
      <c r="A871" s="380"/>
      <c r="B871" s="380"/>
      <c r="C871" s="380"/>
      <c r="D871" s="380"/>
      <c r="E871" s="380"/>
      <c r="F871" s="380"/>
      <c r="G871" s="380"/>
      <c r="H871" s="380"/>
      <c r="I871" s="380"/>
      <c r="J871" s="380"/>
      <c r="K871" s="380"/>
      <c r="L871" s="380"/>
      <c r="M871" s="380"/>
      <c r="N871" s="380"/>
      <c r="O871" s="380"/>
      <c r="P871" s="380"/>
      <c r="Q871" s="380"/>
      <c r="R871" s="380"/>
      <c r="S871" s="380"/>
      <c r="T871" s="380"/>
      <c r="U871" s="380"/>
      <c r="V871" s="380"/>
      <c r="W871" s="380"/>
      <c r="X871" s="380"/>
      <c r="Y871" s="380"/>
      <c r="Z871" s="380"/>
    </row>
    <row r="872" ht="14.25" customHeight="1" spans="1:26" x14ac:dyDescent="0.25">
      <c r="A872" s="380"/>
      <c r="B872" s="380"/>
      <c r="C872" s="380"/>
      <c r="D872" s="380"/>
      <c r="E872" s="380"/>
      <c r="F872" s="380"/>
      <c r="G872" s="380"/>
      <c r="H872" s="380"/>
      <c r="I872" s="380"/>
      <c r="J872" s="380"/>
      <c r="K872" s="380"/>
      <c r="L872" s="380"/>
      <c r="M872" s="380"/>
      <c r="N872" s="380"/>
      <c r="O872" s="380"/>
      <c r="P872" s="380"/>
      <c r="Q872" s="380"/>
      <c r="R872" s="380"/>
      <c r="S872" s="380"/>
      <c r="T872" s="380"/>
      <c r="U872" s="380"/>
      <c r="V872" s="380"/>
      <c r="W872" s="380"/>
      <c r="X872" s="380"/>
      <c r="Y872" s="380"/>
      <c r="Z872" s="380"/>
    </row>
    <row r="873" ht="14.25" customHeight="1" spans="1:26" x14ac:dyDescent="0.25">
      <c r="A873" s="380"/>
      <c r="B873" s="380"/>
      <c r="C873" s="380"/>
      <c r="D873" s="380"/>
      <c r="E873" s="380"/>
      <c r="F873" s="380"/>
      <c r="G873" s="380"/>
      <c r="H873" s="380"/>
      <c r="I873" s="380"/>
      <c r="J873" s="380"/>
      <c r="K873" s="380"/>
      <c r="L873" s="380"/>
      <c r="M873" s="380"/>
      <c r="N873" s="380"/>
      <c r="O873" s="380"/>
      <c r="P873" s="380"/>
      <c r="Q873" s="380"/>
      <c r="R873" s="380"/>
      <c r="S873" s="380"/>
      <c r="T873" s="380"/>
      <c r="U873" s="380"/>
      <c r="V873" s="380"/>
      <c r="W873" s="380"/>
      <c r="X873" s="380"/>
      <c r="Y873" s="380"/>
      <c r="Z873" s="380"/>
    </row>
    <row r="874" ht="14.25" customHeight="1" spans="1:26" x14ac:dyDescent="0.25">
      <c r="A874" s="380"/>
      <c r="B874" s="380"/>
      <c r="C874" s="380"/>
      <c r="D874" s="380"/>
      <c r="E874" s="380"/>
      <c r="F874" s="380"/>
      <c r="G874" s="380"/>
      <c r="H874" s="380"/>
      <c r="I874" s="380"/>
      <c r="J874" s="380"/>
      <c r="K874" s="380"/>
      <c r="L874" s="380"/>
      <c r="M874" s="380"/>
      <c r="N874" s="380"/>
      <c r="O874" s="380"/>
      <c r="P874" s="380"/>
      <c r="Q874" s="380"/>
      <c r="R874" s="380"/>
      <c r="S874" s="380"/>
      <c r="T874" s="380"/>
      <c r="U874" s="380"/>
      <c r="V874" s="380"/>
      <c r="W874" s="380"/>
      <c r="X874" s="380"/>
      <c r="Y874" s="380"/>
      <c r="Z874" s="380"/>
    </row>
    <row r="875" ht="14.25" customHeight="1" spans="1:26" x14ac:dyDescent="0.25">
      <c r="A875" s="380"/>
      <c r="B875" s="380"/>
      <c r="C875" s="380"/>
      <c r="D875" s="380"/>
      <c r="E875" s="380"/>
      <c r="F875" s="380"/>
      <c r="G875" s="380"/>
      <c r="H875" s="380"/>
      <c r="I875" s="380"/>
      <c r="J875" s="380"/>
      <c r="K875" s="380"/>
      <c r="L875" s="380"/>
      <c r="M875" s="380"/>
      <c r="N875" s="380"/>
      <c r="O875" s="380"/>
      <c r="P875" s="380"/>
      <c r="Q875" s="380"/>
      <c r="R875" s="380"/>
      <c r="S875" s="380"/>
      <c r="T875" s="380"/>
      <c r="U875" s="380"/>
      <c r="V875" s="380"/>
      <c r="W875" s="380"/>
      <c r="X875" s="380"/>
      <c r="Y875" s="380"/>
      <c r="Z875" s="380"/>
    </row>
    <row r="876" ht="14.25" customHeight="1" spans="1:26" x14ac:dyDescent="0.25">
      <c r="A876" s="380"/>
      <c r="B876" s="380"/>
      <c r="C876" s="380"/>
      <c r="D876" s="380"/>
      <c r="E876" s="380"/>
      <c r="F876" s="380"/>
      <c r="G876" s="380"/>
      <c r="H876" s="380"/>
      <c r="I876" s="380"/>
      <c r="J876" s="380"/>
      <c r="K876" s="380"/>
      <c r="L876" s="380"/>
      <c r="M876" s="380"/>
      <c r="N876" s="380"/>
      <c r="O876" s="380"/>
      <c r="P876" s="380"/>
      <c r="Q876" s="380"/>
      <c r="R876" s="380"/>
      <c r="S876" s="380"/>
      <c r="T876" s="380"/>
      <c r="U876" s="380"/>
      <c r="V876" s="380"/>
      <c r="W876" s="380"/>
      <c r="X876" s="380"/>
      <c r="Y876" s="380"/>
      <c r="Z876" s="380"/>
    </row>
    <row r="877" ht="14.25" customHeight="1" spans="1:26" x14ac:dyDescent="0.25">
      <c r="A877" s="380"/>
      <c r="B877" s="380"/>
      <c r="C877" s="380"/>
      <c r="D877" s="380"/>
      <c r="E877" s="380"/>
      <c r="F877" s="380"/>
      <c r="G877" s="380"/>
      <c r="H877" s="380"/>
      <c r="I877" s="380"/>
      <c r="J877" s="380"/>
      <c r="K877" s="380"/>
      <c r="L877" s="380"/>
      <c r="M877" s="380"/>
      <c r="N877" s="380"/>
      <c r="O877" s="380"/>
      <c r="P877" s="380"/>
      <c r="Q877" s="380"/>
      <c r="R877" s="380"/>
      <c r="S877" s="380"/>
      <c r="T877" s="380"/>
      <c r="U877" s="380"/>
      <c r="V877" s="380"/>
      <c r="W877" s="380"/>
      <c r="X877" s="380"/>
      <c r="Y877" s="380"/>
      <c r="Z877" s="380"/>
    </row>
    <row r="878" ht="14.25" customHeight="1" spans="1:26" x14ac:dyDescent="0.25">
      <c r="A878" s="380"/>
      <c r="B878" s="380"/>
      <c r="C878" s="380"/>
      <c r="D878" s="380"/>
      <c r="E878" s="380"/>
      <c r="F878" s="380"/>
      <c r="G878" s="380"/>
      <c r="H878" s="380"/>
      <c r="I878" s="380"/>
      <c r="J878" s="380"/>
      <c r="K878" s="380"/>
      <c r="L878" s="380"/>
      <c r="M878" s="380"/>
      <c r="N878" s="380"/>
      <c r="O878" s="380"/>
      <c r="P878" s="380"/>
      <c r="Q878" s="380"/>
      <c r="R878" s="380"/>
      <c r="S878" s="380"/>
      <c r="T878" s="380"/>
      <c r="U878" s="380"/>
      <c r="V878" s="380"/>
      <c r="W878" s="380"/>
      <c r="X878" s="380"/>
      <c r="Y878" s="380"/>
      <c r="Z878" s="380"/>
    </row>
    <row r="879" ht="14.25" customHeight="1" spans="1:26" x14ac:dyDescent="0.25">
      <c r="A879" s="380"/>
      <c r="B879" s="380"/>
      <c r="C879" s="380"/>
      <c r="D879" s="380"/>
      <c r="E879" s="380"/>
      <c r="F879" s="380"/>
      <c r="G879" s="380"/>
      <c r="H879" s="380"/>
      <c r="I879" s="380"/>
      <c r="J879" s="380"/>
      <c r="K879" s="380"/>
      <c r="L879" s="380"/>
      <c r="M879" s="380"/>
      <c r="N879" s="380"/>
      <c r="O879" s="380"/>
      <c r="P879" s="380"/>
      <c r="Q879" s="380"/>
      <c r="R879" s="380"/>
      <c r="S879" s="380"/>
      <c r="T879" s="380"/>
      <c r="U879" s="380"/>
      <c r="V879" s="380"/>
      <c r="W879" s="380"/>
      <c r="X879" s="380"/>
      <c r="Y879" s="380"/>
      <c r="Z879" s="380"/>
    </row>
    <row r="880" ht="14.25" customHeight="1" spans="1:26" x14ac:dyDescent="0.25">
      <c r="A880" s="380"/>
      <c r="B880" s="380"/>
      <c r="C880" s="380"/>
      <c r="D880" s="380"/>
      <c r="E880" s="380"/>
      <c r="F880" s="380"/>
      <c r="G880" s="380"/>
      <c r="H880" s="380"/>
      <c r="I880" s="380"/>
      <c r="J880" s="380"/>
      <c r="K880" s="380"/>
      <c r="L880" s="380"/>
      <c r="M880" s="380"/>
      <c r="N880" s="380"/>
      <c r="O880" s="380"/>
      <c r="P880" s="380"/>
      <c r="Q880" s="380"/>
      <c r="R880" s="380"/>
      <c r="S880" s="380"/>
      <c r="T880" s="380"/>
      <c r="U880" s="380"/>
      <c r="V880" s="380"/>
      <c r="W880" s="380"/>
      <c r="X880" s="380"/>
      <c r="Y880" s="380"/>
      <c r="Z880" s="380"/>
    </row>
    <row r="881" ht="14.25" customHeight="1" spans="1:26" x14ac:dyDescent="0.25">
      <c r="A881" s="380"/>
      <c r="B881" s="380"/>
      <c r="C881" s="380"/>
      <c r="D881" s="380"/>
      <c r="E881" s="380"/>
      <c r="F881" s="380"/>
      <c r="G881" s="380"/>
      <c r="H881" s="380"/>
      <c r="I881" s="380"/>
      <c r="J881" s="380"/>
      <c r="K881" s="380"/>
      <c r="L881" s="380"/>
      <c r="M881" s="380"/>
      <c r="N881" s="380"/>
      <c r="O881" s="380"/>
      <c r="P881" s="380"/>
      <c r="Q881" s="380"/>
      <c r="R881" s="380"/>
      <c r="S881" s="380"/>
      <c r="T881" s="380"/>
      <c r="U881" s="380"/>
      <c r="V881" s="380"/>
      <c r="W881" s="380"/>
      <c r="X881" s="380"/>
      <c r="Y881" s="380"/>
      <c r="Z881" s="380"/>
    </row>
    <row r="882" ht="14.25" customHeight="1" spans="1:26" x14ac:dyDescent="0.25">
      <c r="A882" s="380"/>
      <c r="B882" s="380"/>
      <c r="C882" s="380"/>
      <c r="D882" s="380"/>
      <c r="E882" s="380"/>
      <c r="F882" s="380"/>
      <c r="G882" s="380"/>
      <c r="H882" s="380"/>
      <c r="I882" s="380"/>
      <c r="J882" s="380"/>
      <c r="K882" s="380"/>
      <c r="L882" s="380"/>
      <c r="M882" s="380"/>
      <c r="N882" s="380"/>
      <c r="O882" s="380"/>
      <c r="P882" s="380"/>
      <c r="Q882" s="380"/>
      <c r="R882" s="380"/>
      <c r="S882" s="380"/>
      <c r="T882" s="380"/>
      <c r="U882" s="380"/>
      <c r="V882" s="380"/>
      <c r="W882" s="380"/>
      <c r="X882" s="380"/>
      <c r="Y882" s="380"/>
      <c r="Z882" s="380"/>
    </row>
    <row r="883" ht="14.25" customHeight="1" spans="1:26" x14ac:dyDescent="0.25">
      <c r="A883" s="380"/>
      <c r="B883" s="380"/>
      <c r="C883" s="380"/>
      <c r="D883" s="380"/>
      <c r="E883" s="380"/>
      <c r="F883" s="380"/>
      <c r="G883" s="380"/>
      <c r="H883" s="380"/>
      <c r="I883" s="380"/>
      <c r="J883" s="380"/>
      <c r="K883" s="380"/>
      <c r="L883" s="380"/>
      <c r="M883" s="380"/>
      <c r="N883" s="380"/>
      <c r="O883" s="380"/>
      <c r="P883" s="380"/>
      <c r="Q883" s="380"/>
      <c r="R883" s="380"/>
      <c r="S883" s="380"/>
      <c r="T883" s="380"/>
      <c r="U883" s="380"/>
      <c r="V883" s="380"/>
      <c r="W883" s="380"/>
      <c r="X883" s="380"/>
      <c r="Y883" s="380"/>
      <c r="Z883" s="380"/>
    </row>
    <row r="884" ht="14.25" customHeight="1" spans="1:26" x14ac:dyDescent="0.25">
      <c r="A884" s="380"/>
      <c r="B884" s="380"/>
      <c r="C884" s="380"/>
      <c r="D884" s="380"/>
      <c r="E884" s="380"/>
      <c r="F884" s="380"/>
      <c r="G884" s="380"/>
      <c r="H884" s="380"/>
      <c r="I884" s="380"/>
      <c r="J884" s="380"/>
      <c r="K884" s="380"/>
      <c r="L884" s="380"/>
      <c r="M884" s="380"/>
      <c r="N884" s="380"/>
      <c r="O884" s="380"/>
      <c r="P884" s="380"/>
      <c r="Q884" s="380"/>
      <c r="R884" s="380"/>
      <c r="S884" s="380"/>
      <c r="T884" s="380"/>
      <c r="U884" s="380"/>
      <c r="V884" s="380"/>
      <c r="W884" s="380"/>
      <c r="X884" s="380"/>
      <c r="Y884" s="380"/>
      <c r="Z884" s="380"/>
    </row>
    <row r="885" ht="14.25" customHeight="1" spans="1:26" x14ac:dyDescent="0.25">
      <c r="A885" s="380"/>
      <c r="B885" s="380"/>
      <c r="C885" s="380"/>
      <c r="D885" s="380"/>
      <c r="E885" s="380"/>
      <c r="F885" s="380"/>
      <c r="G885" s="380"/>
      <c r="H885" s="380"/>
      <c r="I885" s="380"/>
      <c r="J885" s="380"/>
      <c r="K885" s="380"/>
      <c r="L885" s="380"/>
      <c r="M885" s="380"/>
      <c r="N885" s="380"/>
      <c r="O885" s="380"/>
      <c r="P885" s="380"/>
      <c r="Q885" s="380"/>
      <c r="R885" s="380"/>
      <c r="S885" s="380"/>
      <c r="T885" s="380"/>
      <c r="U885" s="380"/>
      <c r="V885" s="380"/>
      <c r="W885" s="380"/>
      <c r="X885" s="380"/>
      <c r="Y885" s="380"/>
      <c r="Z885" s="380"/>
    </row>
    <row r="886" ht="14.25" customHeight="1" spans="1:26" x14ac:dyDescent="0.25">
      <c r="A886" s="380"/>
      <c r="B886" s="380"/>
      <c r="C886" s="380"/>
      <c r="D886" s="380"/>
      <c r="E886" s="380"/>
      <c r="F886" s="380"/>
      <c r="G886" s="380"/>
      <c r="H886" s="380"/>
      <c r="I886" s="380"/>
      <c r="J886" s="380"/>
      <c r="K886" s="380"/>
      <c r="L886" s="380"/>
      <c r="M886" s="380"/>
      <c r="N886" s="380"/>
      <c r="O886" s="380"/>
      <c r="P886" s="380"/>
      <c r="Q886" s="380"/>
      <c r="R886" s="380"/>
      <c r="S886" s="380"/>
      <c r="T886" s="380"/>
      <c r="U886" s="380"/>
      <c r="V886" s="380"/>
      <c r="W886" s="380"/>
      <c r="X886" s="380"/>
      <c r="Y886" s="380"/>
      <c r="Z886" s="380"/>
    </row>
    <row r="887" ht="14.25" customHeight="1" spans="1:26" x14ac:dyDescent="0.25">
      <c r="A887" s="380"/>
      <c r="B887" s="380"/>
      <c r="C887" s="380"/>
      <c r="D887" s="380"/>
      <c r="E887" s="380"/>
      <c r="F887" s="380"/>
      <c r="G887" s="380"/>
      <c r="H887" s="380"/>
      <c r="I887" s="380"/>
      <c r="J887" s="380"/>
      <c r="K887" s="380"/>
      <c r="L887" s="380"/>
      <c r="M887" s="380"/>
      <c r="N887" s="380"/>
      <c r="O887" s="380"/>
      <c r="P887" s="380"/>
      <c r="Q887" s="380"/>
      <c r="R887" s="380"/>
      <c r="S887" s="380"/>
      <c r="T887" s="380"/>
      <c r="U887" s="380"/>
      <c r="V887" s="380"/>
      <c r="W887" s="380"/>
      <c r="X887" s="380"/>
      <c r="Y887" s="380"/>
      <c r="Z887" s="380"/>
    </row>
    <row r="888" ht="14.25" customHeight="1" spans="1:26" x14ac:dyDescent="0.25">
      <c r="A888" s="380"/>
      <c r="B888" s="380"/>
      <c r="C888" s="380"/>
      <c r="D888" s="380"/>
      <c r="E888" s="380"/>
      <c r="F888" s="380"/>
      <c r="G888" s="380"/>
      <c r="H888" s="380"/>
      <c r="I888" s="380"/>
      <c r="J888" s="380"/>
      <c r="K888" s="380"/>
      <c r="L888" s="380"/>
      <c r="M888" s="380"/>
      <c r="N888" s="380"/>
      <c r="O888" s="380"/>
      <c r="P888" s="380"/>
      <c r="Q888" s="380"/>
      <c r="R888" s="380"/>
      <c r="S888" s="380"/>
      <c r="T888" s="380"/>
      <c r="U888" s="380"/>
      <c r="V888" s="380"/>
      <c r="W888" s="380"/>
      <c r="X888" s="380"/>
      <c r="Y888" s="380"/>
      <c r="Z888" s="380"/>
    </row>
    <row r="889" ht="14.25" customHeight="1" spans="1:26" x14ac:dyDescent="0.25">
      <c r="A889" s="380"/>
      <c r="B889" s="380"/>
      <c r="C889" s="380"/>
      <c r="D889" s="380"/>
      <c r="E889" s="380"/>
      <c r="F889" s="380"/>
      <c r="G889" s="380"/>
      <c r="H889" s="380"/>
      <c r="I889" s="380"/>
      <c r="J889" s="380"/>
      <c r="K889" s="380"/>
      <c r="L889" s="380"/>
      <c r="M889" s="380"/>
      <c r="N889" s="380"/>
      <c r="O889" s="380"/>
      <c r="P889" s="380"/>
      <c r="Q889" s="380"/>
      <c r="R889" s="380"/>
      <c r="S889" s="380"/>
      <c r="T889" s="380"/>
      <c r="U889" s="380"/>
      <c r="V889" s="380"/>
      <c r="W889" s="380"/>
      <c r="X889" s="380"/>
      <c r="Y889" s="380"/>
      <c r="Z889" s="380"/>
    </row>
    <row r="890" ht="14.25" customHeight="1" spans="1:26" x14ac:dyDescent="0.25">
      <c r="A890" s="380"/>
      <c r="B890" s="380"/>
      <c r="C890" s="380"/>
      <c r="D890" s="380"/>
      <c r="E890" s="380"/>
      <c r="F890" s="380"/>
      <c r="G890" s="380"/>
      <c r="H890" s="380"/>
      <c r="I890" s="380"/>
      <c r="J890" s="380"/>
      <c r="K890" s="380"/>
      <c r="L890" s="380"/>
      <c r="M890" s="380"/>
      <c r="N890" s="380"/>
      <c r="O890" s="380"/>
      <c r="P890" s="380"/>
      <c r="Q890" s="380"/>
      <c r="R890" s="380"/>
      <c r="S890" s="380"/>
      <c r="T890" s="380"/>
      <c r="U890" s="380"/>
      <c r="V890" s="380"/>
      <c r="W890" s="380"/>
      <c r="X890" s="380"/>
      <c r="Y890" s="380"/>
      <c r="Z890" s="380"/>
    </row>
    <row r="891" ht="14.25" customHeight="1" spans="1:26" x14ac:dyDescent="0.25">
      <c r="A891" s="380"/>
      <c r="B891" s="380"/>
      <c r="C891" s="380"/>
      <c r="D891" s="380"/>
      <c r="E891" s="380"/>
      <c r="F891" s="380"/>
      <c r="G891" s="380"/>
      <c r="H891" s="380"/>
      <c r="I891" s="380"/>
      <c r="J891" s="380"/>
      <c r="K891" s="380"/>
      <c r="L891" s="380"/>
      <c r="M891" s="380"/>
      <c r="N891" s="380"/>
      <c r="O891" s="380"/>
      <c r="P891" s="380"/>
      <c r="Q891" s="380"/>
      <c r="R891" s="380"/>
      <c r="S891" s="380"/>
      <c r="T891" s="380"/>
      <c r="U891" s="380"/>
      <c r="V891" s="380"/>
      <c r="W891" s="380"/>
      <c r="X891" s="380"/>
      <c r="Y891" s="380"/>
      <c r="Z891" s="380"/>
    </row>
    <row r="892" ht="14.25" customHeight="1" spans="1:26" x14ac:dyDescent="0.25">
      <c r="A892" s="380"/>
      <c r="B892" s="380"/>
      <c r="C892" s="380"/>
      <c r="D892" s="380"/>
      <c r="E892" s="380"/>
      <c r="F892" s="380"/>
      <c r="G892" s="380"/>
      <c r="H892" s="380"/>
      <c r="I892" s="380"/>
      <c r="J892" s="380"/>
      <c r="K892" s="380"/>
      <c r="L892" s="380"/>
      <c r="M892" s="380"/>
      <c r="N892" s="380"/>
      <c r="O892" s="380"/>
      <c r="P892" s="380"/>
      <c r="Q892" s="380"/>
      <c r="R892" s="380"/>
      <c r="S892" s="380"/>
      <c r="T892" s="380"/>
      <c r="U892" s="380"/>
      <c r="V892" s="380"/>
      <c r="W892" s="380"/>
      <c r="X892" s="380"/>
      <c r="Y892" s="380"/>
      <c r="Z892" s="380"/>
    </row>
    <row r="893" ht="14.25" customHeight="1" spans="1:26" x14ac:dyDescent="0.25">
      <c r="A893" s="380"/>
      <c r="B893" s="380"/>
      <c r="C893" s="380"/>
      <c r="D893" s="380"/>
      <c r="E893" s="380"/>
      <c r="F893" s="380"/>
      <c r="G893" s="380"/>
      <c r="H893" s="380"/>
      <c r="I893" s="380"/>
      <c r="J893" s="380"/>
      <c r="K893" s="380"/>
      <c r="L893" s="380"/>
      <c r="M893" s="380"/>
      <c r="N893" s="380"/>
      <c r="O893" s="380"/>
      <c r="P893" s="380"/>
      <c r="Q893" s="380"/>
      <c r="R893" s="380"/>
      <c r="S893" s="380"/>
      <c r="T893" s="380"/>
      <c r="U893" s="380"/>
      <c r="V893" s="380"/>
      <c r="W893" s="380"/>
      <c r="X893" s="380"/>
      <c r="Y893" s="380"/>
      <c r="Z893" s="380"/>
    </row>
    <row r="894" ht="14.25" customHeight="1" spans="1:26" x14ac:dyDescent="0.25">
      <c r="A894" s="380"/>
      <c r="B894" s="380"/>
      <c r="C894" s="380"/>
      <c r="D894" s="380"/>
      <c r="E894" s="380"/>
      <c r="F894" s="380"/>
      <c r="G894" s="380"/>
      <c r="H894" s="380"/>
      <c r="I894" s="380"/>
      <c r="J894" s="380"/>
      <c r="K894" s="380"/>
      <c r="L894" s="380"/>
      <c r="M894" s="380"/>
      <c r="N894" s="380"/>
      <c r="O894" s="380"/>
      <c r="P894" s="380"/>
      <c r="Q894" s="380"/>
      <c r="R894" s="380"/>
      <c r="S894" s="380"/>
      <c r="T894" s="380"/>
      <c r="U894" s="380"/>
      <c r="V894" s="380"/>
      <c r="W894" s="380"/>
      <c r="X894" s="380"/>
      <c r="Y894" s="380"/>
      <c r="Z894" s="380"/>
    </row>
    <row r="895" ht="14.25" customHeight="1" spans="1:26" x14ac:dyDescent="0.25">
      <c r="A895" s="380"/>
      <c r="B895" s="380"/>
      <c r="C895" s="380"/>
      <c r="D895" s="380"/>
      <c r="E895" s="380"/>
      <c r="F895" s="380"/>
      <c r="G895" s="380"/>
      <c r="H895" s="380"/>
      <c r="I895" s="380"/>
      <c r="J895" s="380"/>
      <c r="K895" s="380"/>
      <c r="L895" s="380"/>
      <c r="M895" s="380"/>
      <c r="N895" s="380"/>
      <c r="O895" s="380"/>
      <c r="P895" s="380"/>
      <c r="Q895" s="380"/>
      <c r="R895" s="380"/>
      <c r="S895" s="380"/>
      <c r="T895" s="380"/>
      <c r="U895" s="380"/>
      <c r="V895" s="380"/>
      <c r="W895" s="380"/>
      <c r="X895" s="380"/>
      <c r="Y895" s="380"/>
      <c r="Z895" s="380"/>
    </row>
    <row r="896" ht="14.25" customHeight="1" spans="1:26" x14ac:dyDescent="0.25">
      <c r="A896" s="380"/>
      <c r="B896" s="380"/>
      <c r="C896" s="380"/>
      <c r="D896" s="380"/>
      <c r="E896" s="380"/>
      <c r="F896" s="380"/>
      <c r="G896" s="380"/>
      <c r="H896" s="380"/>
      <c r="I896" s="380"/>
      <c r="J896" s="380"/>
      <c r="K896" s="380"/>
      <c r="L896" s="380"/>
      <c r="M896" s="380"/>
      <c r="N896" s="380"/>
      <c r="O896" s="380"/>
      <c r="P896" s="380"/>
      <c r="Q896" s="380"/>
      <c r="R896" s="380"/>
      <c r="S896" s="380"/>
      <c r="T896" s="380"/>
      <c r="U896" s="380"/>
      <c r="V896" s="380"/>
      <c r="W896" s="380"/>
      <c r="X896" s="380"/>
      <c r="Y896" s="380"/>
      <c r="Z896" s="380"/>
    </row>
    <row r="897" ht="14.25" customHeight="1" spans="1:26" x14ac:dyDescent="0.25">
      <c r="A897" s="380"/>
      <c r="B897" s="380"/>
      <c r="C897" s="380"/>
      <c r="D897" s="380"/>
      <c r="E897" s="380"/>
      <c r="F897" s="380"/>
      <c r="G897" s="380"/>
      <c r="H897" s="380"/>
      <c r="I897" s="380"/>
      <c r="J897" s="380"/>
      <c r="K897" s="380"/>
      <c r="L897" s="380"/>
      <c r="M897" s="380"/>
      <c r="N897" s="380"/>
      <c r="O897" s="380"/>
      <c r="P897" s="380"/>
      <c r="Q897" s="380"/>
      <c r="R897" s="380"/>
      <c r="S897" s="380"/>
      <c r="T897" s="380"/>
      <c r="U897" s="380"/>
      <c r="V897" s="380"/>
      <c r="W897" s="380"/>
      <c r="X897" s="380"/>
      <c r="Y897" s="380"/>
      <c r="Z897" s="380"/>
    </row>
    <row r="898" ht="14.25" customHeight="1" spans="1:26" x14ac:dyDescent="0.25">
      <c r="A898" s="380"/>
      <c r="B898" s="380"/>
      <c r="C898" s="380"/>
      <c r="D898" s="380"/>
      <c r="E898" s="380"/>
      <c r="F898" s="380"/>
      <c r="G898" s="380"/>
      <c r="H898" s="380"/>
      <c r="I898" s="380"/>
      <c r="J898" s="380"/>
      <c r="K898" s="380"/>
      <c r="L898" s="380"/>
      <c r="M898" s="380"/>
      <c r="N898" s="380"/>
      <c r="O898" s="380"/>
      <c r="P898" s="380"/>
      <c r="Q898" s="380"/>
      <c r="R898" s="380"/>
      <c r="S898" s="380"/>
      <c r="T898" s="380"/>
      <c r="U898" s="380"/>
      <c r="V898" s="380"/>
      <c r="W898" s="380"/>
      <c r="X898" s="380"/>
      <c r="Y898" s="380"/>
      <c r="Z898" s="380"/>
    </row>
    <row r="899" ht="14.25" customHeight="1" spans="1:26" x14ac:dyDescent="0.25">
      <c r="A899" s="380"/>
      <c r="B899" s="380"/>
      <c r="C899" s="380"/>
      <c r="D899" s="380"/>
      <c r="E899" s="380"/>
      <c r="F899" s="380"/>
      <c r="G899" s="380"/>
      <c r="H899" s="380"/>
      <c r="I899" s="380"/>
      <c r="J899" s="380"/>
      <c r="K899" s="380"/>
      <c r="L899" s="380"/>
      <c r="M899" s="380"/>
      <c r="N899" s="380"/>
      <c r="O899" s="380"/>
      <c r="P899" s="380"/>
      <c r="Q899" s="380"/>
      <c r="R899" s="380"/>
      <c r="S899" s="380"/>
      <c r="T899" s="380"/>
      <c r="U899" s="380"/>
      <c r="V899" s="380"/>
      <c r="W899" s="380"/>
      <c r="X899" s="380"/>
      <c r="Y899" s="380"/>
      <c r="Z899" s="380"/>
    </row>
    <row r="900" ht="14.25" customHeight="1" spans="1:26" x14ac:dyDescent="0.25">
      <c r="A900" s="380"/>
      <c r="B900" s="380"/>
      <c r="C900" s="380"/>
      <c r="D900" s="380"/>
      <c r="E900" s="380"/>
      <c r="F900" s="380"/>
      <c r="G900" s="380"/>
      <c r="H900" s="380"/>
      <c r="I900" s="380"/>
      <c r="J900" s="380"/>
      <c r="K900" s="380"/>
      <c r="L900" s="380"/>
      <c r="M900" s="380"/>
      <c r="N900" s="380"/>
      <c r="O900" s="380"/>
      <c r="P900" s="380"/>
      <c r="Q900" s="380"/>
      <c r="R900" s="380"/>
      <c r="S900" s="380"/>
      <c r="T900" s="380"/>
      <c r="U900" s="380"/>
      <c r="V900" s="380"/>
      <c r="W900" s="380"/>
      <c r="X900" s="380"/>
      <c r="Y900" s="380"/>
      <c r="Z900" s="380"/>
    </row>
    <row r="901" ht="14.25" customHeight="1" spans="1:26" x14ac:dyDescent="0.25">
      <c r="A901" s="380"/>
      <c r="B901" s="380"/>
      <c r="C901" s="380"/>
      <c r="D901" s="380"/>
      <c r="E901" s="380"/>
      <c r="F901" s="380"/>
      <c r="G901" s="380"/>
      <c r="H901" s="380"/>
      <c r="I901" s="380"/>
      <c r="J901" s="380"/>
      <c r="K901" s="380"/>
      <c r="L901" s="380"/>
      <c r="M901" s="380"/>
      <c r="N901" s="380"/>
      <c r="O901" s="380"/>
      <c r="P901" s="380"/>
      <c r="Q901" s="380"/>
      <c r="R901" s="380"/>
      <c r="S901" s="380"/>
      <c r="T901" s="380"/>
      <c r="U901" s="380"/>
      <c r="V901" s="380"/>
      <c r="W901" s="380"/>
      <c r="X901" s="380"/>
      <c r="Y901" s="380"/>
      <c r="Z901" s="380"/>
    </row>
    <row r="902" ht="14.25" customHeight="1" spans="1:26" x14ac:dyDescent="0.25">
      <c r="A902" s="380"/>
      <c r="B902" s="380"/>
      <c r="C902" s="380"/>
      <c r="D902" s="380"/>
      <c r="E902" s="380"/>
      <c r="F902" s="380"/>
      <c r="G902" s="380"/>
      <c r="H902" s="380"/>
      <c r="I902" s="380"/>
      <c r="J902" s="380"/>
      <c r="K902" s="380"/>
      <c r="L902" s="380"/>
      <c r="M902" s="380"/>
      <c r="N902" s="380"/>
      <c r="O902" s="380"/>
      <c r="P902" s="380"/>
      <c r="Q902" s="380"/>
      <c r="R902" s="380"/>
      <c r="S902" s="380"/>
      <c r="T902" s="380"/>
      <c r="U902" s="380"/>
      <c r="V902" s="380"/>
      <c r="W902" s="380"/>
      <c r="X902" s="380"/>
      <c r="Y902" s="380"/>
      <c r="Z902" s="380"/>
    </row>
    <row r="903" ht="14.25" customHeight="1" spans="1:26" x14ac:dyDescent="0.25">
      <c r="A903" s="380"/>
      <c r="B903" s="380"/>
      <c r="C903" s="380"/>
      <c r="D903" s="380"/>
      <c r="E903" s="380"/>
      <c r="F903" s="380"/>
      <c r="G903" s="380"/>
      <c r="H903" s="380"/>
      <c r="I903" s="380"/>
      <c r="J903" s="380"/>
      <c r="K903" s="380"/>
      <c r="L903" s="380"/>
      <c r="M903" s="380"/>
      <c r="N903" s="380"/>
      <c r="O903" s="380"/>
      <c r="P903" s="380"/>
      <c r="Q903" s="380"/>
      <c r="R903" s="380"/>
      <c r="S903" s="380"/>
      <c r="T903" s="380"/>
      <c r="U903" s="380"/>
      <c r="V903" s="380"/>
      <c r="W903" s="380"/>
      <c r="X903" s="380"/>
      <c r="Y903" s="380"/>
      <c r="Z903" s="380"/>
    </row>
    <row r="904" ht="14.25" customHeight="1" spans="1:26" x14ac:dyDescent="0.25">
      <c r="A904" s="380"/>
      <c r="B904" s="380"/>
      <c r="C904" s="380"/>
      <c r="D904" s="380"/>
      <c r="E904" s="380"/>
      <c r="F904" s="380"/>
      <c r="G904" s="380"/>
      <c r="H904" s="380"/>
      <c r="I904" s="380"/>
      <c r="J904" s="380"/>
      <c r="K904" s="380"/>
      <c r="L904" s="380"/>
      <c r="M904" s="380"/>
      <c r="N904" s="380"/>
      <c r="O904" s="380"/>
      <c r="P904" s="380"/>
      <c r="Q904" s="380"/>
      <c r="R904" s="380"/>
      <c r="S904" s="380"/>
      <c r="T904" s="380"/>
      <c r="U904" s="380"/>
      <c r="V904" s="380"/>
      <c r="W904" s="380"/>
      <c r="X904" s="380"/>
      <c r="Y904" s="380"/>
      <c r="Z904" s="380"/>
    </row>
    <row r="905" ht="14.25" customHeight="1" spans="1:26" x14ac:dyDescent="0.25">
      <c r="A905" s="380"/>
      <c r="B905" s="380"/>
      <c r="C905" s="380"/>
      <c r="D905" s="380"/>
      <c r="E905" s="380"/>
      <c r="F905" s="380"/>
      <c r="G905" s="380"/>
      <c r="H905" s="380"/>
      <c r="I905" s="380"/>
      <c r="J905" s="380"/>
      <c r="K905" s="380"/>
      <c r="L905" s="380"/>
      <c r="M905" s="380"/>
      <c r="N905" s="380"/>
      <c r="O905" s="380"/>
      <c r="P905" s="380"/>
      <c r="Q905" s="380"/>
      <c r="R905" s="380"/>
      <c r="S905" s="380"/>
      <c r="T905" s="380"/>
      <c r="U905" s="380"/>
      <c r="V905" s="380"/>
      <c r="W905" s="380"/>
      <c r="X905" s="380"/>
      <c r="Y905" s="380"/>
      <c r="Z905" s="380"/>
    </row>
    <row r="906" ht="14.25" customHeight="1" spans="1:26" x14ac:dyDescent="0.25">
      <c r="A906" s="380"/>
      <c r="B906" s="380"/>
      <c r="C906" s="380"/>
      <c r="D906" s="380"/>
      <c r="E906" s="380"/>
      <c r="F906" s="380"/>
      <c r="G906" s="380"/>
      <c r="H906" s="380"/>
      <c r="I906" s="380"/>
      <c r="J906" s="380"/>
      <c r="K906" s="380"/>
      <c r="L906" s="380"/>
      <c r="M906" s="380"/>
      <c r="N906" s="380"/>
      <c r="O906" s="380"/>
      <c r="P906" s="380"/>
      <c r="Q906" s="380"/>
      <c r="R906" s="380"/>
      <c r="S906" s="380"/>
      <c r="T906" s="380"/>
      <c r="U906" s="380"/>
      <c r="V906" s="380"/>
      <c r="W906" s="380"/>
      <c r="X906" s="380"/>
      <c r="Y906" s="380"/>
      <c r="Z906" s="380"/>
    </row>
    <row r="907" ht="14.25" customHeight="1" spans="1:26" x14ac:dyDescent="0.25">
      <c r="A907" s="380"/>
      <c r="B907" s="380"/>
      <c r="C907" s="380"/>
      <c r="D907" s="380"/>
      <c r="E907" s="380"/>
      <c r="F907" s="380"/>
      <c r="G907" s="380"/>
      <c r="H907" s="380"/>
      <c r="I907" s="380"/>
      <c r="J907" s="380"/>
      <c r="K907" s="380"/>
      <c r="L907" s="380"/>
      <c r="M907" s="380"/>
      <c r="N907" s="380"/>
      <c r="O907" s="380"/>
      <c r="P907" s="380"/>
      <c r="Q907" s="380"/>
      <c r="R907" s="380"/>
      <c r="S907" s="380"/>
      <c r="T907" s="380"/>
      <c r="U907" s="380"/>
      <c r="V907" s="380"/>
      <c r="W907" s="380"/>
      <c r="X907" s="380"/>
      <c r="Y907" s="380"/>
      <c r="Z907" s="380"/>
    </row>
    <row r="908" ht="14.25" customHeight="1" spans="1:26" x14ac:dyDescent="0.25">
      <c r="A908" s="380"/>
      <c r="B908" s="380"/>
      <c r="C908" s="380"/>
      <c r="D908" s="380"/>
      <c r="E908" s="380"/>
      <c r="F908" s="380"/>
      <c r="G908" s="380"/>
      <c r="H908" s="380"/>
      <c r="I908" s="380"/>
      <c r="J908" s="380"/>
      <c r="K908" s="380"/>
      <c r="L908" s="380"/>
      <c r="M908" s="380"/>
      <c r="N908" s="380"/>
      <c r="O908" s="380"/>
      <c r="P908" s="380"/>
      <c r="Q908" s="380"/>
      <c r="R908" s="380"/>
      <c r="S908" s="380"/>
      <c r="T908" s="380"/>
      <c r="U908" s="380"/>
      <c r="V908" s="380"/>
      <c r="W908" s="380"/>
      <c r="X908" s="380"/>
      <c r="Y908" s="380"/>
      <c r="Z908" s="380"/>
    </row>
    <row r="909" ht="14.25" customHeight="1" spans="1:26" x14ac:dyDescent="0.25">
      <c r="A909" s="380"/>
      <c r="B909" s="380"/>
      <c r="C909" s="380"/>
      <c r="D909" s="380"/>
      <c r="E909" s="380"/>
      <c r="F909" s="380"/>
      <c r="G909" s="380"/>
      <c r="H909" s="380"/>
      <c r="I909" s="380"/>
      <c r="J909" s="380"/>
      <c r="K909" s="380"/>
      <c r="L909" s="380"/>
      <c r="M909" s="380"/>
      <c r="N909" s="380"/>
      <c r="O909" s="380"/>
      <c r="P909" s="380"/>
      <c r="Q909" s="380"/>
      <c r="R909" s="380"/>
      <c r="S909" s="380"/>
      <c r="T909" s="380"/>
      <c r="U909" s="380"/>
      <c r="V909" s="380"/>
      <c r="W909" s="380"/>
      <c r="X909" s="380"/>
      <c r="Y909" s="380"/>
      <c r="Z909" s="380"/>
    </row>
    <row r="910" ht="14.25" customHeight="1" spans="1:26" x14ac:dyDescent="0.25">
      <c r="A910" s="380"/>
      <c r="B910" s="380"/>
      <c r="C910" s="380"/>
      <c r="D910" s="380"/>
      <c r="E910" s="380"/>
      <c r="F910" s="380"/>
      <c r="G910" s="380"/>
      <c r="H910" s="380"/>
      <c r="I910" s="380"/>
      <c r="J910" s="380"/>
      <c r="K910" s="380"/>
      <c r="L910" s="380"/>
      <c r="M910" s="380"/>
      <c r="N910" s="380"/>
      <c r="O910" s="380"/>
      <c r="P910" s="380"/>
      <c r="Q910" s="380"/>
      <c r="R910" s="380"/>
      <c r="S910" s="380"/>
      <c r="T910" s="380"/>
      <c r="U910" s="380"/>
      <c r="V910" s="380"/>
      <c r="W910" s="380"/>
      <c r="X910" s="380"/>
      <c r="Y910" s="380"/>
      <c r="Z910" s="380"/>
    </row>
    <row r="911" ht="14.25" customHeight="1" spans="1:26" x14ac:dyDescent="0.25">
      <c r="A911" s="380"/>
      <c r="B911" s="380"/>
      <c r="C911" s="380"/>
      <c r="D911" s="380"/>
      <c r="E911" s="380"/>
      <c r="F911" s="380"/>
      <c r="G911" s="380"/>
      <c r="H911" s="380"/>
      <c r="I911" s="380"/>
      <c r="J911" s="380"/>
      <c r="K911" s="380"/>
      <c r="L911" s="380"/>
      <c r="M911" s="380"/>
      <c r="N911" s="380"/>
      <c r="O911" s="380"/>
      <c r="P911" s="380"/>
      <c r="Q911" s="380"/>
      <c r="R911" s="380"/>
      <c r="S911" s="380"/>
      <c r="T911" s="380"/>
      <c r="U911" s="380"/>
      <c r="V911" s="380"/>
      <c r="W911" s="380"/>
      <c r="X911" s="380"/>
      <c r="Y911" s="380"/>
      <c r="Z911" s="380"/>
    </row>
    <row r="912" ht="14.25" customHeight="1" spans="1:26" x14ac:dyDescent="0.25">
      <c r="A912" s="380"/>
      <c r="B912" s="380"/>
      <c r="C912" s="380"/>
      <c r="D912" s="380"/>
      <c r="E912" s="380"/>
      <c r="F912" s="380"/>
      <c r="G912" s="380"/>
      <c r="H912" s="380"/>
      <c r="I912" s="380"/>
      <c r="J912" s="380"/>
      <c r="K912" s="380"/>
      <c r="L912" s="380"/>
      <c r="M912" s="380"/>
      <c r="N912" s="380"/>
      <c r="O912" s="380"/>
      <c r="P912" s="380"/>
      <c r="Q912" s="380"/>
      <c r="R912" s="380"/>
      <c r="S912" s="380"/>
      <c r="T912" s="380"/>
      <c r="U912" s="380"/>
      <c r="V912" s="380"/>
      <c r="W912" s="380"/>
      <c r="X912" s="380"/>
      <c r="Y912" s="380"/>
      <c r="Z912" s="380"/>
    </row>
    <row r="913" ht="14.25" customHeight="1" spans="1:26" x14ac:dyDescent="0.25">
      <c r="A913" s="380"/>
      <c r="B913" s="380"/>
      <c r="C913" s="380"/>
      <c r="D913" s="380"/>
      <c r="E913" s="380"/>
      <c r="F913" s="380"/>
      <c r="G913" s="380"/>
      <c r="H913" s="380"/>
      <c r="I913" s="380"/>
      <c r="J913" s="380"/>
      <c r="K913" s="380"/>
      <c r="L913" s="380"/>
      <c r="M913" s="380"/>
      <c r="N913" s="380"/>
      <c r="O913" s="380"/>
      <c r="P913" s="380"/>
      <c r="Q913" s="380"/>
      <c r="R913" s="380"/>
      <c r="S913" s="380"/>
      <c r="T913" s="380"/>
      <c r="U913" s="380"/>
      <c r="V913" s="380"/>
      <c r="W913" s="380"/>
      <c r="X913" s="380"/>
      <c r="Y913" s="380"/>
      <c r="Z913" s="380"/>
    </row>
    <row r="914" ht="14.25" customHeight="1" spans="1:26" x14ac:dyDescent="0.25">
      <c r="A914" s="380"/>
      <c r="B914" s="380"/>
      <c r="C914" s="380"/>
      <c r="D914" s="380"/>
      <c r="E914" s="380"/>
      <c r="F914" s="380"/>
      <c r="G914" s="380"/>
      <c r="H914" s="380"/>
      <c r="I914" s="380"/>
      <c r="J914" s="380"/>
      <c r="K914" s="380"/>
      <c r="L914" s="380"/>
      <c r="M914" s="380"/>
      <c r="N914" s="380"/>
      <c r="O914" s="380"/>
      <c r="P914" s="380"/>
      <c r="Q914" s="380"/>
      <c r="R914" s="380"/>
      <c r="S914" s="380"/>
      <c r="T914" s="380"/>
      <c r="U914" s="380"/>
      <c r="V914" s="380"/>
      <c r="W914" s="380"/>
      <c r="X914" s="380"/>
      <c r="Y914" s="380"/>
      <c r="Z914" s="380"/>
    </row>
    <row r="915" ht="14.25" customHeight="1" spans="1:26" x14ac:dyDescent="0.25">
      <c r="A915" s="380"/>
      <c r="B915" s="380"/>
      <c r="C915" s="380"/>
      <c r="D915" s="380"/>
      <c r="E915" s="380"/>
      <c r="F915" s="380"/>
      <c r="G915" s="380"/>
      <c r="H915" s="380"/>
      <c r="I915" s="380"/>
      <c r="J915" s="380"/>
      <c r="K915" s="380"/>
      <c r="L915" s="380"/>
      <c r="M915" s="380"/>
      <c r="N915" s="380"/>
      <c r="O915" s="380"/>
      <c r="P915" s="380"/>
      <c r="Q915" s="380"/>
      <c r="R915" s="380"/>
      <c r="S915" s="380"/>
      <c r="T915" s="380"/>
      <c r="U915" s="380"/>
      <c r="V915" s="380"/>
      <c r="W915" s="380"/>
      <c r="X915" s="380"/>
      <c r="Y915" s="380"/>
      <c r="Z915" s="380"/>
    </row>
    <row r="916" ht="14.25" customHeight="1" spans="1:26" x14ac:dyDescent="0.25">
      <c r="A916" s="380"/>
      <c r="B916" s="380"/>
      <c r="C916" s="380"/>
      <c r="D916" s="380"/>
      <c r="E916" s="380"/>
      <c r="F916" s="380"/>
      <c r="G916" s="380"/>
      <c r="H916" s="380"/>
      <c r="I916" s="380"/>
      <c r="J916" s="380"/>
      <c r="K916" s="380"/>
      <c r="L916" s="380"/>
      <c r="M916" s="380"/>
      <c r="N916" s="380"/>
      <c r="O916" s="380"/>
      <c r="P916" s="380"/>
      <c r="Q916" s="380"/>
      <c r="R916" s="380"/>
      <c r="S916" s="380"/>
      <c r="T916" s="380"/>
      <c r="U916" s="380"/>
      <c r="V916" s="380"/>
      <c r="W916" s="380"/>
      <c r="X916" s="380"/>
      <c r="Y916" s="380"/>
      <c r="Z916" s="380"/>
    </row>
    <row r="917" ht="14.25" customHeight="1" spans="1:26" x14ac:dyDescent="0.25">
      <c r="A917" s="380"/>
      <c r="B917" s="380"/>
      <c r="C917" s="380"/>
      <c r="D917" s="380"/>
      <c r="E917" s="380"/>
      <c r="F917" s="380"/>
      <c r="G917" s="380"/>
      <c r="H917" s="380"/>
      <c r="I917" s="380"/>
      <c r="J917" s="380"/>
      <c r="K917" s="380"/>
      <c r="L917" s="380"/>
      <c r="M917" s="380"/>
      <c r="N917" s="380"/>
      <c r="O917" s="380"/>
      <c r="P917" s="380"/>
      <c r="Q917" s="380"/>
      <c r="R917" s="380"/>
      <c r="S917" s="380"/>
      <c r="T917" s="380"/>
      <c r="U917" s="380"/>
      <c r="V917" s="380"/>
      <c r="W917" s="380"/>
      <c r="X917" s="380"/>
      <c r="Y917" s="380"/>
      <c r="Z917" s="380"/>
    </row>
    <row r="918" ht="14.25" customHeight="1" spans="1:26" x14ac:dyDescent="0.25">
      <c r="A918" s="380"/>
      <c r="B918" s="380"/>
      <c r="C918" s="380"/>
      <c r="D918" s="380"/>
      <c r="E918" s="380"/>
      <c r="F918" s="380"/>
      <c r="G918" s="380"/>
      <c r="H918" s="380"/>
      <c r="I918" s="380"/>
      <c r="J918" s="380"/>
      <c r="K918" s="380"/>
      <c r="L918" s="380"/>
      <c r="M918" s="380"/>
      <c r="N918" s="380"/>
      <c r="O918" s="380"/>
      <c r="P918" s="380"/>
      <c r="Q918" s="380"/>
      <c r="R918" s="380"/>
      <c r="S918" s="380"/>
      <c r="T918" s="380"/>
      <c r="U918" s="380"/>
      <c r="V918" s="380"/>
      <c r="W918" s="380"/>
      <c r="X918" s="380"/>
      <c r="Y918" s="380"/>
      <c r="Z918" s="380"/>
    </row>
    <row r="919" ht="14.25" customHeight="1" spans="1:26" x14ac:dyDescent="0.25">
      <c r="A919" s="380"/>
      <c r="B919" s="380"/>
      <c r="C919" s="380"/>
      <c r="D919" s="380"/>
      <c r="E919" s="380"/>
      <c r="F919" s="380"/>
      <c r="G919" s="380"/>
      <c r="H919" s="380"/>
      <c r="I919" s="380"/>
      <c r="J919" s="380"/>
      <c r="K919" s="380"/>
      <c r="L919" s="380"/>
      <c r="M919" s="380"/>
      <c r="N919" s="380"/>
      <c r="O919" s="380"/>
      <c r="P919" s="380"/>
      <c r="Q919" s="380"/>
      <c r="R919" s="380"/>
      <c r="S919" s="380"/>
      <c r="T919" s="380"/>
      <c r="U919" s="380"/>
      <c r="V919" s="380"/>
      <c r="W919" s="380"/>
      <c r="X919" s="380"/>
      <c r="Y919" s="380"/>
      <c r="Z919" s="380"/>
    </row>
    <row r="920" ht="14.25" customHeight="1" spans="1:26" x14ac:dyDescent="0.25">
      <c r="A920" s="380"/>
      <c r="B920" s="380"/>
      <c r="C920" s="380"/>
      <c r="D920" s="380"/>
      <c r="E920" s="380"/>
      <c r="F920" s="380"/>
      <c r="G920" s="380"/>
      <c r="H920" s="380"/>
      <c r="I920" s="380"/>
      <c r="J920" s="380"/>
      <c r="K920" s="380"/>
      <c r="L920" s="380"/>
      <c r="M920" s="380"/>
      <c r="N920" s="380"/>
      <c r="O920" s="380"/>
      <c r="P920" s="380"/>
      <c r="Q920" s="380"/>
      <c r="R920" s="380"/>
      <c r="S920" s="380"/>
      <c r="T920" s="380"/>
      <c r="U920" s="380"/>
      <c r="V920" s="380"/>
      <c r="W920" s="380"/>
      <c r="X920" s="380"/>
      <c r="Y920" s="380"/>
      <c r="Z920" s="380"/>
    </row>
    <row r="921" ht="14.25" customHeight="1" spans="1:26" x14ac:dyDescent="0.25">
      <c r="A921" s="380"/>
      <c r="B921" s="380"/>
      <c r="C921" s="380"/>
      <c r="D921" s="380"/>
      <c r="E921" s="380"/>
      <c r="F921" s="380"/>
      <c r="G921" s="380"/>
      <c r="H921" s="380"/>
      <c r="I921" s="380"/>
      <c r="J921" s="380"/>
      <c r="K921" s="380"/>
      <c r="L921" s="380"/>
      <c r="M921" s="380"/>
      <c r="N921" s="380"/>
      <c r="O921" s="380"/>
      <c r="P921" s="380"/>
      <c r="Q921" s="380"/>
      <c r="R921" s="380"/>
      <c r="S921" s="380"/>
      <c r="T921" s="380"/>
      <c r="U921" s="380"/>
      <c r="V921" s="380"/>
      <c r="W921" s="380"/>
      <c r="X921" s="380"/>
      <c r="Y921" s="380"/>
      <c r="Z921" s="380"/>
    </row>
    <row r="922" ht="14.25" customHeight="1" spans="1:26" x14ac:dyDescent="0.25">
      <c r="A922" s="380"/>
      <c r="B922" s="380"/>
      <c r="C922" s="380"/>
      <c r="D922" s="380"/>
      <c r="E922" s="380"/>
      <c r="F922" s="380"/>
      <c r="G922" s="380"/>
      <c r="H922" s="380"/>
      <c r="I922" s="380"/>
      <c r="J922" s="380"/>
      <c r="K922" s="380"/>
      <c r="L922" s="380"/>
      <c r="M922" s="380"/>
      <c r="N922" s="380"/>
      <c r="O922" s="380"/>
      <c r="P922" s="380"/>
      <c r="Q922" s="380"/>
      <c r="R922" s="380"/>
      <c r="S922" s="380"/>
      <c r="T922" s="380"/>
      <c r="U922" s="380"/>
      <c r="V922" s="380"/>
      <c r="W922" s="380"/>
      <c r="X922" s="380"/>
      <c r="Y922" s="380"/>
      <c r="Z922" s="380"/>
    </row>
    <row r="923" ht="14.25" customHeight="1" spans="1:26" x14ac:dyDescent="0.25">
      <c r="A923" s="380"/>
      <c r="B923" s="380"/>
      <c r="C923" s="380"/>
      <c r="D923" s="380"/>
      <c r="E923" s="380"/>
      <c r="F923" s="380"/>
      <c r="G923" s="380"/>
      <c r="H923" s="380"/>
      <c r="I923" s="380"/>
      <c r="J923" s="380"/>
      <c r="K923" s="380"/>
      <c r="L923" s="380"/>
      <c r="M923" s="380"/>
      <c r="N923" s="380"/>
      <c r="O923" s="380"/>
      <c r="P923" s="380"/>
      <c r="Q923" s="380"/>
      <c r="R923" s="380"/>
      <c r="S923" s="380"/>
      <c r="T923" s="380"/>
      <c r="U923" s="380"/>
      <c r="V923" s="380"/>
      <c r="W923" s="380"/>
      <c r="X923" s="380"/>
      <c r="Y923" s="380"/>
      <c r="Z923" s="380"/>
    </row>
    <row r="924" ht="14.25" customHeight="1" spans="1:26" x14ac:dyDescent="0.25">
      <c r="A924" s="380"/>
      <c r="B924" s="380"/>
      <c r="C924" s="380"/>
      <c r="D924" s="380"/>
      <c r="E924" s="380"/>
      <c r="F924" s="380"/>
      <c r="G924" s="380"/>
      <c r="H924" s="380"/>
      <c r="I924" s="380"/>
      <c r="J924" s="380"/>
      <c r="K924" s="380"/>
      <c r="L924" s="380"/>
      <c r="M924" s="380"/>
      <c r="N924" s="380"/>
      <c r="O924" s="380"/>
      <c r="P924" s="380"/>
      <c r="Q924" s="380"/>
      <c r="R924" s="380"/>
      <c r="S924" s="380"/>
      <c r="T924" s="380"/>
      <c r="U924" s="380"/>
      <c r="V924" s="380"/>
      <c r="W924" s="380"/>
      <c r="X924" s="380"/>
      <c r="Y924" s="380"/>
      <c r="Z924" s="380"/>
    </row>
    <row r="925" ht="14.25" customHeight="1" spans="1:26" x14ac:dyDescent="0.25">
      <c r="A925" s="380"/>
      <c r="B925" s="380"/>
      <c r="C925" s="380"/>
      <c r="D925" s="380"/>
      <c r="E925" s="380"/>
      <c r="F925" s="380"/>
      <c r="G925" s="380"/>
      <c r="H925" s="380"/>
      <c r="I925" s="380"/>
      <c r="J925" s="380"/>
      <c r="K925" s="380"/>
      <c r="L925" s="380"/>
      <c r="M925" s="380"/>
      <c r="N925" s="380"/>
      <c r="O925" s="380"/>
      <c r="P925" s="380"/>
      <c r="Q925" s="380"/>
      <c r="R925" s="380"/>
      <c r="S925" s="380"/>
      <c r="T925" s="380"/>
      <c r="U925" s="380"/>
      <c r="V925" s="380"/>
      <c r="W925" s="380"/>
      <c r="X925" s="380"/>
      <c r="Y925" s="380"/>
      <c r="Z925" s="380"/>
    </row>
    <row r="926" ht="14.25" customHeight="1" spans="1:26" x14ac:dyDescent="0.25">
      <c r="A926" s="380"/>
      <c r="B926" s="380"/>
      <c r="C926" s="380"/>
      <c r="D926" s="380"/>
      <c r="E926" s="380"/>
      <c r="F926" s="380"/>
      <c r="G926" s="380"/>
      <c r="H926" s="380"/>
      <c r="I926" s="380"/>
      <c r="J926" s="380"/>
      <c r="K926" s="380"/>
      <c r="L926" s="380"/>
      <c r="M926" s="380"/>
      <c r="N926" s="380"/>
      <c r="O926" s="380"/>
      <c r="P926" s="380"/>
      <c r="Q926" s="380"/>
      <c r="R926" s="380"/>
      <c r="S926" s="380"/>
      <c r="T926" s="380"/>
      <c r="U926" s="380"/>
      <c r="V926" s="380"/>
      <c r="W926" s="380"/>
      <c r="X926" s="380"/>
      <c r="Y926" s="380"/>
      <c r="Z926" s="380"/>
    </row>
    <row r="927" ht="14.25" customHeight="1" spans="1:26" x14ac:dyDescent="0.25">
      <c r="A927" s="380"/>
      <c r="B927" s="380"/>
      <c r="C927" s="380"/>
      <c r="D927" s="380"/>
      <c r="E927" s="380"/>
      <c r="F927" s="380"/>
      <c r="G927" s="380"/>
      <c r="H927" s="380"/>
      <c r="I927" s="380"/>
      <c r="J927" s="380"/>
      <c r="K927" s="380"/>
      <c r="L927" s="380"/>
      <c r="M927" s="380"/>
      <c r="N927" s="380"/>
      <c r="O927" s="380"/>
      <c r="P927" s="380"/>
      <c r="Q927" s="380"/>
      <c r="R927" s="380"/>
      <c r="S927" s="380"/>
      <c r="T927" s="380"/>
      <c r="U927" s="380"/>
      <c r="V927" s="380"/>
      <c r="W927" s="380"/>
      <c r="X927" s="380"/>
      <c r="Y927" s="380"/>
      <c r="Z927" s="380"/>
    </row>
    <row r="928" ht="14.25" customHeight="1" spans="1:26" x14ac:dyDescent="0.25">
      <c r="A928" s="380"/>
      <c r="B928" s="380"/>
      <c r="C928" s="380"/>
      <c r="D928" s="380"/>
      <c r="E928" s="380"/>
      <c r="F928" s="380"/>
      <c r="G928" s="380"/>
      <c r="H928" s="380"/>
      <c r="I928" s="380"/>
      <c r="J928" s="380"/>
      <c r="K928" s="380"/>
      <c r="L928" s="380"/>
      <c r="M928" s="380"/>
      <c r="N928" s="380"/>
      <c r="O928" s="380"/>
      <c r="P928" s="380"/>
      <c r="Q928" s="380"/>
      <c r="R928" s="380"/>
      <c r="S928" s="380"/>
      <c r="T928" s="380"/>
      <c r="U928" s="380"/>
      <c r="V928" s="380"/>
      <c r="W928" s="380"/>
      <c r="X928" s="380"/>
      <c r="Y928" s="380"/>
      <c r="Z928" s="380"/>
    </row>
    <row r="929" ht="14.25" customHeight="1" spans="1:26" x14ac:dyDescent="0.25">
      <c r="A929" s="380"/>
      <c r="B929" s="380"/>
      <c r="C929" s="380"/>
      <c r="D929" s="380"/>
      <c r="E929" s="380"/>
      <c r="F929" s="380"/>
      <c r="G929" s="380"/>
      <c r="H929" s="380"/>
      <c r="I929" s="380"/>
      <c r="J929" s="380"/>
      <c r="K929" s="380"/>
      <c r="L929" s="380"/>
      <c r="M929" s="380"/>
      <c r="N929" s="380"/>
      <c r="O929" s="380"/>
      <c r="P929" s="380"/>
      <c r="Q929" s="380"/>
      <c r="R929" s="380"/>
      <c r="S929" s="380"/>
      <c r="T929" s="380"/>
      <c r="U929" s="380"/>
      <c r="V929" s="380"/>
      <c r="W929" s="380"/>
      <c r="X929" s="380"/>
      <c r="Y929" s="380"/>
      <c r="Z929" s="380"/>
    </row>
    <row r="930" ht="14.25" customHeight="1" spans="1:26" x14ac:dyDescent="0.25">
      <c r="A930" s="380"/>
      <c r="B930" s="380"/>
      <c r="C930" s="380"/>
      <c r="D930" s="380"/>
      <c r="E930" s="380"/>
      <c r="F930" s="380"/>
      <c r="G930" s="380"/>
      <c r="H930" s="380"/>
      <c r="I930" s="380"/>
      <c r="J930" s="380"/>
      <c r="K930" s="380"/>
      <c r="L930" s="380"/>
      <c r="M930" s="380"/>
      <c r="N930" s="380"/>
      <c r="O930" s="380"/>
      <c r="P930" s="380"/>
      <c r="Q930" s="380"/>
      <c r="R930" s="380"/>
      <c r="S930" s="380"/>
      <c r="T930" s="380"/>
      <c r="U930" s="380"/>
      <c r="V930" s="380"/>
      <c r="W930" s="380"/>
      <c r="X930" s="380"/>
      <c r="Y930" s="380"/>
      <c r="Z930" s="380"/>
    </row>
    <row r="931" ht="14.25" customHeight="1" spans="1:26" x14ac:dyDescent="0.25">
      <c r="A931" s="380"/>
      <c r="B931" s="380"/>
      <c r="C931" s="380"/>
      <c r="D931" s="380"/>
      <c r="E931" s="380"/>
      <c r="F931" s="380"/>
      <c r="G931" s="380"/>
      <c r="H931" s="380"/>
      <c r="I931" s="380"/>
      <c r="J931" s="380"/>
      <c r="K931" s="380"/>
      <c r="L931" s="380"/>
      <c r="M931" s="380"/>
      <c r="N931" s="380"/>
      <c r="O931" s="380"/>
      <c r="P931" s="380"/>
      <c r="Q931" s="380"/>
      <c r="R931" s="380"/>
      <c r="S931" s="380"/>
      <c r="T931" s="380"/>
      <c r="U931" s="380"/>
      <c r="V931" s="380"/>
      <c r="W931" s="380"/>
      <c r="X931" s="380"/>
      <c r="Y931" s="380"/>
      <c r="Z931" s="380"/>
    </row>
    <row r="932" ht="14.25" customHeight="1" spans="1:26" x14ac:dyDescent="0.25">
      <c r="A932" s="380"/>
      <c r="B932" s="380"/>
      <c r="C932" s="380"/>
      <c r="D932" s="380"/>
      <c r="E932" s="380"/>
      <c r="F932" s="380"/>
      <c r="G932" s="380"/>
      <c r="H932" s="380"/>
      <c r="I932" s="380"/>
      <c r="J932" s="380"/>
      <c r="K932" s="380"/>
      <c r="L932" s="380"/>
      <c r="M932" s="380"/>
      <c r="N932" s="380"/>
      <c r="O932" s="380"/>
      <c r="P932" s="380"/>
      <c r="Q932" s="380"/>
      <c r="R932" s="380"/>
      <c r="S932" s="380"/>
      <c r="T932" s="380"/>
      <c r="U932" s="380"/>
      <c r="V932" s="380"/>
      <c r="W932" s="380"/>
      <c r="X932" s="380"/>
      <c r="Y932" s="380"/>
      <c r="Z932" s="380"/>
    </row>
    <row r="933" ht="14.25" customHeight="1" spans="1:26" x14ac:dyDescent="0.25">
      <c r="A933" s="380"/>
      <c r="B933" s="380"/>
      <c r="C933" s="380"/>
      <c r="D933" s="380"/>
      <c r="E933" s="380"/>
      <c r="F933" s="380"/>
      <c r="G933" s="380"/>
      <c r="H933" s="380"/>
      <c r="I933" s="380"/>
      <c r="J933" s="380"/>
      <c r="K933" s="380"/>
      <c r="L933" s="380"/>
      <c r="M933" s="380"/>
      <c r="N933" s="380"/>
      <c r="O933" s="380"/>
      <c r="P933" s="380"/>
      <c r="Q933" s="380"/>
      <c r="R933" s="380"/>
      <c r="S933" s="380"/>
      <c r="T933" s="380"/>
      <c r="U933" s="380"/>
      <c r="V933" s="380"/>
      <c r="W933" s="380"/>
      <c r="X933" s="380"/>
      <c r="Y933" s="380"/>
      <c r="Z933" s="380"/>
    </row>
    <row r="934" ht="14.25" customHeight="1" spans="1:26" x14ac:dyDescent="0.25">
      <c r="A934" s="380"/>
      <c r="B934" s="380"/>
      <c r="C934" s="380"/>
      <c r="D934" s="380"/>
      <c r="E934" s="380"/>
      <c r="F934" s="380"/>
      <c r="G934" s="380"/>
      <c r="H934" s="380"/>
      <c r="I934" s="380"/>
      <c r="J934" s="380"/>
      <c r="K934" s="380"/>
      <c r="L934" s="380"/>
      <c r="M934" s="380"/>
      <c r="N934" s="380"/>
      <c r="O934" s="380"/>
      <c r="P934" s="380"/>
      <c r="Q934" s="380"/>
      <c r="R934" s="380"/>
      <c r="S934" s="380"/>
      <c r="T934" s="380"/>
      <c r="U934" s="380"/>
      <c r="V934" s="380"/>
      <c r="W934" s="380"/>
      <c r="X934" s="380"/>
      <c r="Y934" s="380"/>
      <c r="Z934" s="380"/>
    </row>
    <row r="935" ht="14.25" customHeight="1" spans="1:26" x14ac:dyDescent="0.25">
      <c r="A935" s="380"/>
      <c r="B935" s="380"/>
      <c r="C935" s="380"/>
      <c r="D935" s="380"/>
      <c r="E935" s="380"/>
      <c r="F935" s="380"/>
      <c r="G935" s="380"/>
      <c r="H935" s="380"/>
      <c r="I935" s="380"/>
      <c r="J935" s="380"/>
      <c r="K935" s="380"/>
      <c r="L935" s="380"/>
      <c r="M935" s="380"/>
      <c r="N935" s="380"/>
      <c r="O935" s="380"/>
      <c r="P935" s="380"/>
      <c r="Q935" s="380"/>
      <c r="R935" s="380"/>
      <c r="S935" s="380"/>
      <c r="T935" s="380"/>
      <c r="U935" s="380"/>
      <c r="V935" s="380"/>
      <c r="W935" s="380"/>
      <c r="X935" s="380"/>
      <c r="Y935" s="380"/>
      <c r="Z935" s="380"/>
    </row>
    <row r="936" ht="14.25" customHeight="1" spans="1:26" x14ac:dyDescent="0.25">
      <c r="A936" s="380"/>
      <c r="B936" s="380"/>
      <c r="C936" s="380"/>
      <c r="D936" s="380"/>
      <c r="E936" s="380"/>
      <c r="F936" s="380"/>
      <c r="G936" s="380"/>
      <c r="H936" s="380"/>
      <c r="I936" s="380"/>
      <c r="J936" s="380"/>
      <c r="K936" s="380"/>
      <c r="L936" s="380"/>
      <c r="M936" s="380"/>
      <c r="N936" s="380"/>
      <c r="O936" s="380"/>
      <c r="P936" s="380"/>
      <c r="Q936" s="380"/>
      <c r="R936" s="380"/>
      <c r="S936" s="380"/>
      <c r="T936" s="380"/>
      <c r="U936" s="380"/>
      <c r="V936" s="380"/>
      <c r="W936" s="380"/>
      <c r="X936" s="380"/>
      <c r="Y936" s="380"/>
      <c r="Z936" s="380"/>
    </row>
    <row r="937" ht="14.25" customHeight="1" spans="1:26" x14ac:dyDescent="0.25">
      <c r="A937" s="380"/>
      <c r="B937" s="380"/>
      <c r="C937" s="380"/>
      <c r="D937" s="380"/>
      <c r="E937" s="380"/>
      <c r="F937" s="380"/>
      <c r="G937" s="380"/>
      <c r="H937" s="380"/>
      <c r="I937" s="380"/>
      <c r="J937" s="380"/>
      <c r="K937" s="380"/>
      <c r="L937" s="380"/>
      <c r="M937" s="380"/>
      <c r="N937" s="380"/>
      <c r="O937" s="380"/>
      <c r="P937" s="380"/>
      <c r="Q937" s="380"/>
      <c r="R937" s="380"/>
      <c r="S937" s="380"/>
      <c r="T937" s="380"/>
      <c r="U937" s="380"/>
      <c r="V937" s="380"/>
      <c r="W937" s="380"/>
      <c r="X937" s="380"/>
      <c r="Y937" s="380"/>
      <c r="Z937" s="380"/>
    </row>
    <row r="938" ht="14.25" customHeight="1" spans="1:26" x14ac:dyDescent="0.25">
      <c r="A938" s="380"/>
      <c r="B938" s="380"/>
      <c r="C938" s="380"/>
      <c r="D938" s="380"/>
      <c r="E938" s="380"/>
      <c r="F938" s="380"/>
      <c r="G938" s="380"/>
      <c r="H938" s="380"/>
      <c r="I938" s="380"/>
      <c r="J938" s="380"/>
      <c r="K938" s="380"/>
      <c r="L938" s="380"/>
      <c r="M938" s="380"/>
      <c r="N938" s="380"/>
      <c r="O938" s="380"/>
      <c r="P938" s="380"/>
      <c r="Q938" s="380"/>
      <c r="R938" s="380"/>
      <c r="S938" s="380"/>
      <c r="T938" s="380"/>
      <c r="U938" s="380"/>
      <c r="V938" s="380"/>
      <c r="W938" s="380"/>
      <c r="X938" s="380"/>
      <c r="Y938" s="380"/>
      <c r="Z938" s="380"/>
    </row>
    <row r="939" ht="14.25" customHeight="1" spans="1:26" x14ac:dyDescent="0.25">
      <c r="A939" s="380"/>
      <c r="B939" s="380"/>
      <c r="C939" s="380"/>
      <c r="D939" s="380"/>
      <c r="E939" s="380"/>
      <c r="F939" s="380"/>
      <c r="G939" s="380"/>
      <c r="H939" s="380"/>
      <c r="I939" s="380"/>
      <c r="J939" s="380"/>
      <c r="K939" s="380"/>
      <c r="L939" s="380"/>
      <c r="M939" s="380"/>
      <c r="N939" s="380"/>
      <c r="O939" s="380"/>
      <c r="P939" s="380"/>
      <c r="Q939" s="380"/>
      <c r="R939" s="380"/>
      <c r="S939" s="380"/>
      <c r="T939" s="380"/>
      <c r="U939" s="380"/>
      <c r="V939" s="380"/>
      <c r="W939" s="380"/>
      <c r="X939" s="380"/>
      <c r="Y939" s="380"/>
      <c r="Z939" s="380"/>
    </row>
    <row r="940" ht="14.25" customHeight="1" spans="1:26" x14ac:dyDescent="0.25">
      <c r="A940" s="380"/>
      <c r="B940" s="380"/>
      <c r="C940" s="380"/>
      <c r="D940" s="380"/>
      <c r="E940" s="380"/>
      <c r="F940" s="380"/>
      <c r="G940" s="380"/>
      <c r="H940" s="380"/>
      <c r="I940" s="380"/>
      <c r="J940" s="380"/>
      <c r="K940" s="380"/>
      <c r="L940" s="380"/>
      <c r="M940" s="380"/>
      <c r="N940" s="380"/>
      <c r="O940" s="380"/>
      <c r="P940" s="380"/>
      <c r="Q940" s="380"/>
      <c r="R940" s="380"/>
      <c r="S940" s="380"/>
      <c r="T940" s="380"/>
      <c r="U940" s="380"/>
      <c r="V940" s="380"/>
      <c r="W940" s="380"/>
      <c r="X940" s="380"/>
      <c r="Y940" s="380"/>
      <c r="Z940" s="380"/>
    </row>
    <row r="941" ht="14.25" customHeight="1" spans="1:26" x14ac:dyDescent="0.25">
      <c r="A941" s="380"/>
      <c r="B941" s="380"/>
      <c r="C941" s="380"/>
      <c r="D941" s="380"/>
      <c r="E941" s="380"/>
      <c r="F941" s="380"/>
      <c r="G941" s="380"/>
      <c r="H941" s="380"/>
      <c r="I941" s="380"/>
      <c r="J941" s="380"/>
      <c r="K941" s="380"/>
      <c r="L941" s="380"/>
      <c r="M941" s="380"/>
      <c r="N941" s="380"/>
      <c r="O941" s="380"/>
      <c r="P941" s="380"/>
      <c r="Q941" s="380"/>
      <c r="R941" s="380"/>
      <c r="S941" s="380"/>
      <c r="T941" s="380"/>
      <c r="U941" s="380"/>
      <c r="V941" s="380"/>
      <c r="W941" s="380"/>
      <c r="X941" s="380"/>
      <c r="Y941" s="380"/>
      <c r="Z941" s="380"/>
    </row>
    <row r="942" ht="14.25" customHeight="1" spans="1:26" x14ac:dyDescent="0.25">
      <c r="A942" s="380"/>
      <c r="B942" s="380"/>
      <c r="C942" s="380"/>
      <c r="D942" s="380"/>
      <c r="E942" s="380"/>
      <c r="F942" s="380"/>
      <c r="G942" s="380"/>
      <c r="H942" s="380"/>
      <c r="I942" s="380"/>
      <c r="J942" s="380"/>
      <c r="K942" s="380"/>
      <c r="L942" s="380"/>
      <c r="M942" s="380"/>
      <c r="N942" s="380"/>
      <c r="O942" s="380"/>
      <c r="P942" s="380"/>
      <c r="Q942" s="380"/>
      <c r="R942" s="380"/>
      <c r="S942" s="380"/>
      <c r="T942" s="380"/>
      <c r="U942" s="380"/>
      <c r="V942" s="380"/>
      <c r="W942" s="380"/>
      <c r="X942" s="380"/>
      <c r="Y942" s="380"/>
      <c r="Z942" s="380"/>
    </row>
    <row r="943" ht="14.25" customHeight="1" spans="1:26" x14ac:dyDescent="0.25">
      <c r="A943" s="380"/>
      <c r="B943" s="380"/>
      <c r="C943" s="380"/>
      <c r="D943" s="380"/>
      <c r="E943" s="380"/>
      <c r="F943" s="380"/>
      <c r="G943" s="380"/>
      <c r="H943" s="380"/>
      <c r="I943" s="380"/>
      <c r="J943" s="380"/>
      <c r="K943" s="380"/>
      <c r="L943" s="380"/>
      <c r="M943" s="380"/>
      <c r="N943" s="380"/>
      <c r="O943" s="380"/>
      <c r="P943" s="380"/>
      <c r="Q943" s="380"/>
      <c r="R943" s="380"/>
      <c r="S943" s="380"/>
      <c r="T943" s="380"/>
      <c r="U943" s="380"/>
      <c r="V943" s="380"/>
      <c r="W943" s="380"/>
      <c r="X943" s="380"/>
      <c r="Y943" s="380"/>
      <c r="Z943" s="380"/>
    </row>
    <row r="944" ht="14.25" customHeight="1" spans="1:26" x14ac:dyDescent="0.25">
      <c r="A944" s="380"/>
      <c r="B944" s="380"/>
      <c r="C944" s="380"/>
      <c r="D944" s="380"/>
      <c r="E944" s="380"/>
      <c r="F944" s="380"/>
      <c r="G944" s="380"/>
      <c r="H944" s="380"/>
      <c r="I944" s="380"/>
      <c r="J944" s="380"/>
      <c r="K944" s="380"/>
      <c r="L944" s="380"/>
      <c r="M944" s="380"/>
      <c r="N944" s="380"/>
      <c r="O944" s="380"/>
      <c r="P944" s="380"/>
      <c r="Q944" s="380"/>
      <c r="R944" s="380"/>
      <c r="S944" s="380"/>
      <c r="T944" s="380"/>
      <c r="U944" s="380"/>
      <c r="V944" s="380"/>
      <c r="W944" s="380"/>
      <c r="X944" s="380"/>
      <c r="Y944" s="380"/>
      <c r="Z944" s="380"/>
    </row>
    <row r="945" ht="14.25" customHeight="1" spans="1:26" x14ac:dyDescent="0.25">
      <c r="A945" s="380"/>
      <c r="B945" s="380"/>
      <c r="C945" s="380"/>
      <c r="D945" s="380"/>
      <c r="E945" s="380"/>
      <c r="F945" s="380"/>
      <c r="G945" s="380"/>
      <c r="H945" s="380"/>
      <c r="I945" s="380"/>
      <c r="J945" s="380"/>
      <c r="K945" s="380"/>
      <c r="L945" s="380"/>
      <c r="M945" s="380"/>
      <c r="N945" s="380"/>
      <c r="O945" s="380"/>
      <c r="P945" s="380"/>
      <c r="Q945" s="380"/>
      <c r="R945" s="380"/>
      <c r="S945" s="380"/>
      <c r="T945" s="380"/>
      <c r="U945" s="380"/>
      <c r="V945" s="380"/>
      <c r="W945" s="380"/>
      <c r="X945" s="380"/>
      <c r="Y945" s="380"/>
      <c r="Z945" s="380"/>
    </row>
    <row r="946" ht="14.25" customHeight="1" spans="1:26" x14ac:dyDescent="0.25">
      <c r="A946" s="380"/>
      <c r="B946" s="380"/>
      <c r="C946" s="380"/>
      <c r="D946" s="380"/>
      <c r="E946" s="380"/>
      <c r="F946" s="380"/>
      <c r="G946" s="380"/>
      <c r="H946" s="380"/>
      <c r="I946" s="380"/>
      <c r="J946" s="380"/>
      <c r="K946" s="380"/>
      <c r="L946" s="380"/>
      <c r="M946" s="380"/>
      <c r="N946" s="380"/>
      <c r="O946" s="380"/>
      <c r="P946" s="380"/>
      <c r="Q946" s="380"/>
      <c r="R946" s="380"/>
      <c r="S946" s="380"/>
      <c r="T946" s="380"/>
      <c r="U946" s="380"/>
      <c r="V946" s="380"/>
      <c r="W946" s="380"/>
      <c r="X946" s="380"/>
      <c r="Y946" s="380"/>
      <c r="Z946" s="380"/>
    </row>
    <row r="947" ht="14.25" customHeight="1" spans="1:26" x14ac:dyDescent="0.25">
      <c r="A947" s="380"/>
      <c r="B947" s="380"/>
      <c r="C947" s="380"/>
      <c r="D947" s="380"/>
      <c r="E947" s="380"/>
      <c r="F947" s="380"/>
      <c r="G947" s="380"/>
      <c r="H947" s="380"/>
      <c r="I947" s="380"/>
      <c r="J947" s="380"/>
      <c r="K947" s="380"/>
      <c r="L947" s="380"/>
      <c r="M947" s="380"/>
      <c r="N947" s="380"/>
      <c r="O947" s="380"/>
      <c r="P947" s="380"/>
      <c r="Q947" s="380"/>
      <c r="R947" s="380"/>
      <c r="S947" s="380"/>
      <c r="T947" s="380"/>
      <c r="U947" s="380"/>
      <c r="V947" s="380"/>
      <c r="W947" s="380"/>
      <c r="X947" s="380"/>
      <c r="Y947" s="380"/>
      <c r="Z947" s="380"/>
    </row>
    <row r="948" ht="14.25" customHeight="1" spans="1:26" x14ac:dyDescent="0.25">
      <c r="A948" s="380"/>
      <c r="B948" s="380"/>
      <c r="C948" s="380"/>
      <c r="D948" s="380"/>
      <c r="E948" s="380"/>
      <c r="F948" s="380"/>
      <c r="G948" s="380"/>
      <c r="H948" s="380"/>
      <c r="I948" s="380"/>
      <c r="J948" s="380"/>
      <c r="K948" s="380"/>
      <c r="L948" s="380"/>
      <c r="M948" s="380"/>
      <c r="N948" s="380"/>
      <c r="O948" s="380"/>
      <c r="P948" s="380"/>
      <c r="Q948" s="380"/>
      <c r="R948" s="380"/>
      <c r="S948" s="380"/>
      <c r="T948" s="380"/>
      <c r="U948" s="380"/>
      <c r="V948" s="380"/>
      <c r="W948" s="380"/>
      <c r="X948" s="380"/>
      <c r="Y948" s="380"/>
      <c r="Z948" s="380"/>
    </row>
    <row r="949" ht="14.25" customHeight="1" spans="1:26" x14ac:dyDescent="0.25">
      <c r="A949" s="380"/>
      <c r="B949" s="380"/>
      <c r="C949" s="380"/>
      <c r="D949" s="380"/>
      <c r="E949" s="380"/>
      <c r="F949" s="380"/>
      <c r="G949" s="380"/>
      <c r="H949" s="380"/>
      <c r="I949" s="380"/>
      <c r="J949" s="380"/>
      <c r="K949" s="380"/>
      <c r="L949" s="380"/>
      <c r="M949" s="380"/>
      <c r="N949" s="380"/>
      <c r="O949" s="380"/>
      <c r="P949" s="380"/>
      <c r="Q949" s="380"/>
      <c r="R949" s="380"/>
      <c r="S949" s="380"/>
      <c r="T949" s="380"/>
      <c r="U949" s="380"/>
      <c r="V949" s="380"/>
      <c r="W949" s="380"/>
      <c r="X949" s="380"/>
      <c r="Y949" s="380"/>
      <c r="Z949" s="380"/>
    </row>
    <row r="950" ht="14.25" customHeight="1" spans="1:26" x14ac:dyDescent="0.25">
      <c r="A950" s="380"/>
      <c r="B950" s="380"/>
      <c r="C950" s="380"/>
      <c r="D950" s="380"/>
      <c r="E950" s="380"/>
      <c r="F950" s="380"/>
      <c r="G950" s="380"/>
      <c r="H950" s="380"/>
      <c r="I950" s="380"/>
      <c r="J950" s="380"/>
      <c r="K950" s="380"/>
      <c r="L950" s="380"/>
      <c r="M950" s="380"/>
      <c r="N950" s="380"/>
      <c r="O950" s="380"/>
      <c r="P950" s="380"/>
      <c r="Q950" s="380"/>
      <c r="R950" s="380"/>
      <c r="S950" s="380"/>
      <c r="T950" s="380"/>
      <c r="U950" s="380"/>
      <c r="V950" s="380"/>
      <c r="W950" s="380"/>
      <c r="X950" s="380"/>
      <c r="Y950" s="380"/>
      <c r="Z950" s="380"/>
    </row>
    <row r="951" ht="14.25" customHeight="1" spans="1:26" x14ac:dyDescent="0.25">
      <c r="A951" s="380"/>
      <c r="B951" s="380"/>
      <c r="C951" s="380"/>
      <c r="D951" s="380"/>
      <c r="E951" s="380"/>
      <c r="F951" s="380"/>
      <c r="G951" s="380"/>
      <c r="H951" s="380"/>
      <c r="I951" s="380"/>
      <c r="J951" s="380"/>
      <c r="K951" s="380"/>
      <c r="L951" s="380"/>
      <c r="M951" s="380"/>
      <c r="N951" s="380"/>
      <c r="O951" s="380"/>
      <c r="P951" s="380"/>
      <c r="Q951" s="380"/>
      <c r="R951" s="380"/>
      <c r="S951" s="380"/>
      <c r="T951" s="380"/>
      <c r="U951" s="380"/>
      <c r="V951" s="380"/>
      <c r="W951" s="380"/>
      <c r="X951" s="380"/>
      <c r="Y951" s="380"/>
      <c r="Z951" s="380"/>
    </row>
    <row r="952" ht="14.25" customHeight="1" spans="1:26" x14ac:dyDescent="0.25">
      <c r="A952" s="380"/>
      <c r="B952" s="380"/>
      <c r="C952" s="380"/>
      <c r="D952" s="380"/>
      <c r="E952" s="380"/>
      <c r="F952" s="380"/>
      <c r="G952" s="380"/>
      <c r="H952" s="380"/>
      <c r="I952" s="380"/>
      <c r="J952" s="380"/>
      <c r="K952" s="380"/>
      <c r="L952" s="380"/>
      <c r="M952" s="380"/>
      <c r="N952" s="380"/>
      <c r="O952" s="380"/>
      <c r="P952" s="380"/>
      <c r="Q952" s="380"/>
      <c r="R952" s="380"/>
      <c r="S952" s="380"/>
      <c r="T952" s="380"/>
      <c r="U952" s="380"/>
      <c r="V952" s="380"/>
      <c r="W952" s="380"/>
      <c r="X952" s="380"/>
      <c r="Y952" s="380"/>
      <c r="Z952" s="380"/>
    </row>
    <row r="953" ht="14.25" customHeight="1" spans="1:26" x14ac:dyDescent="0.25">
      <c r="A953" s="380"/>
      <c r="B953" s="380"/>
      <c r="C953" s="380"/>
      <c r="D953" s="380"/>
      <c r="E953" s="380"/>
      <c r="F953" s="380"/>
      <c r="G953" s="380"/>
      <c r="H953" s="380"/>
      <c r="I953" s="380"/>
      <c r="J953" s="380"/>
      <c r="K953" s="380"/>
      <c r="L953" s="380"/>
      <c r="M953" s="380"/>
      <c r="N953" s="380"/>
      <c r="O953" s="380"/>
      <c r="P953" s="380"/>
      <c r="Q953" s="380"/>
      <c r="R953" s="380"/>
      <c r="S953" s="380"/>
      <c r="T953" s="380"/>
      <c r="U953" s="380"/>
      <c r="V953" s="380"/>
      <c r="W953" s="380"/>
      <c r="X953" s="380"/>
      <c r="Y953" s="380"/>
      <c r="Z953" s="380"/>
    </row>
    <row r="954" ht="14.25" customHeight="1" spans="1:26" x14ac:dyDescent="0.25">
      <c r="A954" s="380"/>
      <c r="B954" s="380"/>
      <c r="C954" s="380"/>
      <c r="D954" s="380"/>
      <c r="E954" s="380"/>
      <c r="F954" s="380"/>
      <c r="G954" s="380"/>
      <c r="H954" s="380"/>
      <c r="I954" s="380"/>
      <c r="J954" s="380"/>
      <c r="K954" s="380"/>
      <c r="L954" s="380"/>
      <c r="M954" s="380"/>
      <c r="N954" s="380"/>
      <c r="O954" s="380"/>
      <c r="P954" s="380"/>
      <c r="Q954" s="380"/>
      <c r="R954" s="380"/>
      <c r="S954" s="380"/>
      <c r="T954" s="380"/>
      <c r="U954" s="380"/>
      <c r="V954" s="380"/>
      <c r="W954" s="380"/>
      <c r="X954" s="380"/>
      <c r="Y954" s="380"/>
      <c r="Z954" s="380"/>
    </row>
    <row r="955" ht="14.25" customHeight="1" spans="1:26" x14ac:dyDescent="0.25">
      <c r="A955" s="380"/>
      <c r="B955" s="380"/>
      <c r="C955" s="380"/>
      <c r="D955" s="380"/>
      <c r="E955" s="380"/>
      <c r="F955" s="380"/>
      <c r="G955" s="380"/>
      <c r="H955" s="380"/>
      <c r="I955" s="380"/>
      <c r="J955" s="380"/>
      <c r="K955" s="380"/>
      <c r="L955" s="380"/>
      <c r="M955" s="380"/>
      <c r="N955" s="380"/>
      <c r="O955" s="380"/>
      <c r="P955" s="380"/>
      <c r="Q955" s="380"/>
      <c r="R955" s="380"/>
      <c r="S955" s="380"/>
      <c r="T955" s="380"/>
      <c r="U955" s="380"/>
      <c r="V955" s="380"/>
      <c r="W955" s="380"/>
      <c r="X955" s="380"/>
      <c r="Y955" s="380"/>
      <c r="Z955" s="380"/>
    </row>
    <row r="956" ht="14.25" customHeight="1" spans="1:26" x14ac:dyDescent="0.25">
      <c r="A956" s="380"/>
      <c r="B956" s="380"/>
      <c r="C956" s="380"/>
      <c r="D956" s="380"/>
      <c r="E956" s="380"/>
      <c r="F956" s="380"/>
      <c r="G956" s="380"/>
      <c r="H956" s="380"/>
      <c r="I956" s="380"/>
      <c r="J956" s="380"/>
      <c r="K956" s="380"/>
      <c r="L956" s="380"/>
      <c r="M956" s="380"/>
      <c r="N956" s="380"/>
      <c r="O956" s="380"/>
      <c r="P956" s="380"/>
      <c r="Q956" s="380"/>
      <c r="R956" s="380"/>
      <c r="S956" s="380"/>
      <c r="T956" s="380"/>
      <c r="U956" s="380"/>
      <c r="V956" s="380"/>
      <c r="W956" s="380"/>
      <c r="X956" s="380"/>
      <c r="Y956" s="380"/>
      <c r="Z956" s="380"/>
    </row>
    <row r="957" ht="14.25" customHeight="1" spans="1:26" x14ac:dyDescent="0.25">
      <c r="A957" s="380"/>
      <c r="B957" s="380"/>
      <c r="C957" s="380"/>
      <c r="D957" s="380"/>
      <c r="E957" s="380"/>
      <c r="F957" s="380"/>
      <c r="G957" s="380"/>
      <c r="H957" s="380"/>
      <c r="I957" s="380"/>
      <c r="J957" s="380"/>
      <c r="K957" s="380"/>
      <c r="L957" s="380"/>
      <c r="M957" s="380"/>
      <c r="N957" s="380"/>
      <c r="O957" s="380"/>
      <c r="P957" s="380"/>
      <c r="Q957" s="380"/>
      <c r="R957" s="380"/>
      <c r="S957" s="380"/>
      <c r="T957" s="380"/>
      <c r="U957" s="380"/>
      <c r="V957" s="380"/>
      <c r="W957" s="380"/>
      <c r="X957" s="380"/>
      <c r="Y957" s="380"/>
      <c r="Z957" s="380"/>
    </row>
    <row r="958" ht="14.25" customHeight="1" spans="1:26" x14ac:dyDescent="0.25">
      <c r="A958" s="380"/>
      <c r="B958" s="380"/>
      <c r="C958" s="380"/>
      <c r="D958" s="380"/>
      <c r="E958" s="380"/>
      <c r="F958" s="380"/>
      <c r="G958" s="380"/>
      <c r="H958" s="380"/>
      <c r="I958" s="380"/>
      <c r="J958" s="380"/>
      <c r="K958" s="380"/>
      <c r="L958" s="380"/>
      <c r="M958" s="380"/>
      <c r="N958" s="380"/>
      <c r="O958" s="380"/>
      <c r="P958" s="380"/>
      <c r="Q958" s="380"/>
      <c r="R958" s="380"/>
      <c r="S958" s="380"/>
      <c r="T958" s="380"/>
      <c r="U958" s="380"/>
      <c r="V958" s="380"/>
      <c r="W958" s="380"/>
      <c r="X958" s="380"/>
      <c r="Y958" s="380"/>
      <c r="Z958" s="380"/>
    </row>
    <row r="959" ht="14.25" customHeight="1" spans="1:26" x14ac:dyDescent="0.25">
      <c r="A959" s="380"/>
      <c r="B959" s="380"/>
      <c r="C959" s="380"/>
      <c r="D959" s="380"/>
      <c r="E959" s="380"/>
      <c r="F959" s="380"/>
      <c r="G959" s="380"/>
      <c r="H959" s="380"/>
      <c r="I959" s="380"/>
      <c r="J959" s="380"/>
      <c r="K959" s="380"/>
      <c r="L959" s="380"/>
      <c r="M959" s="380"/>
      <c r="N959" s="380"/>
      <c r="O959" s="380"/>
      <c r="P959" s="380"/>
      <c r="Q959" s="380"/>
      <c r="R959" s="380"/>
      <c r="S959" s="380"/>
      <c r="T959" s="380"/>
      <c r="U959" s="380"/>
      <c r="V959" s="380"/>
      <c r="W959" s="380"/>
      <c r="X959" s="380"/>
      <c r="Y959" s="380"/>
      <c r="Z959" s="380"/>
    </row>
    <row r="960" ht="14.25" customHeight="1" spans="1:26" x14ac:dyDescent="0.25">
      <c r="A960" s="380"/>
      <c r="B960" s="380"/>
      <c r="C960" s="380"/>
      <c r="D960" s="380"/>
      <c r="E960" s="380"/>
      <c r="F960" s="380"/>
      <c r="G960" s="380"/>
      <c r="H960" s="380"/>
      <c r="I960" s="380"/>
      <c r="J960" s="380"/>
      <c r="K960" s="380"/>
      <c r="L960" s="380"/>
      <c r="M960" s="380"/>
      <c r="N960" s="380"/>
      <c r="O960" s="380"/>
      <c r="P960" s="380"/>
      <c r="Q960" s="380"/>
      <c r="R960" s="380"/>
      <c r="S960" s="380"/>
      <c r="T960" s="380"/>
      <c r="U960" s="380"/>
      <c r="V960" s="380"/>
      <c r="W960" s="380"/>
      <c r="X960" s="380"/>
      <c r="Y960" s="380"/>
      <c r="Z960" s="380"/>
    </row>
    <row r="961" ht="14.25" customHeight="1" spans="1:26" x14ac:dyDescent="0.25">
      <c r="A961" s="380"/>
      <c r="B961" s="380"/>
      <c r="C961" s="380"/>
      <c r="D961" s="380"/>
      <c r="E961" s="380"/>
      <c r="F961" s="380"/>
      <c r="G961" s="380"/>
      <c r="H961" s="380"/>
      <c r="I961" s="380"/>
      <c r="J961" s="380"/>
      <c r="K961" s="380"/>
      <c r="L961" s="380"/>
      <c r="M961" s="380"/>
      <c r="N961" s="380"/>
      <c r="O961" s="380"/>
      <c r="P961" s="380"/>
      <c r="Q961" s="380"/>
      <c r="R961" s="380"/>
      <c r="S961" s="380"/>
      <c r="T961" s="380"/>
      <c r="U961" s="380"/>
      <c r="V961" s="380"/>
      <c r="W961" s="380"/>
      <c r="X961" s="380"/>
      <c r="Y961" s="380"/>
      <c r="Z961" s="380"/>
    </row>
    <row r="962" ht="14.25" customHeight="1" spans="1:26" x14ac:dyDescent="0.25">
      <c r="A962" s="380"/>
      <c r="B962" s="380"/>
      <c r="C962" s="380"/>
      <c r="D962" s="380"/>
      <c r="E962" s="380"/>
      <c r="F962" s="380"/>
      <c r="G962" s="380"/>
      <c r="H962" s="380"/>
      <c r="I962" s="380"/>
      <c r="J962" s="380"/>
      <c r="K962" s="380"/>
      <c r="L962" s="380"/>
      <c r="M962" s="380"/>
      <c r="N962" s="380"/>
      <c r="O962" s="380"/>
      <c r="P962" s="380"/>
      <c r="Q962" s="380"/>
      <c r="R962" s="380"/>
      <c r="S962" s="380"/>
      <c r="T962" s="380"/>
      <c r="U962" s="380"/>
      <c r="V962" s="380"/>
      <c r="W962" s="380"/>
      <c r="X962" s="380"/>
      <c r="Y962" s="380"/>
      <c r="Z962" s="380"/>
    </row>
    <row r="963" ht="14.25" customHeight="1" spans="1:26" x14ac:dyDescent="0.25">
      <c r="A963" s="380"/>
      <c r="B963" s="380"/>
      <c r="C963" s="380"/>
      <c r="D963" s="380"/>
      <c r="E963" s="380"/>
      <c r="F963" s="380"/>
      <c r="G963" s="380"/>
      <c r="H963" s="380"/>
      <c r="I963" s="380"/>
      <c r="J963" s="380"/>
      <c r="K963" s="380"/>
      <c r="L963" s="380"/>
      <c r="M963" s="380"/>
      <c r="N963" s="380"/>
      <c r="O963" s="380"/>
      <c r="P963" s="380"/>
      <c r="Q963" s="380"/>
      <c r="R963" s="380"/>
      <c r="S963" s="380"/>
      <c r="T963" s="380"/>
      <c r="U963" s="380"/>
      <c r="V963" s="380"/>
      <c r="W963" s="380"/>
      <c r="X963" s="380"/>
      <c r="Y963" s="380"/>
      <c r="Z963" s="380"/>
    </row>
    <row r="964" ht="14.25" customHeight="1" spans="1:26" x14ac:dyDescent="0.25">
      <c r="A964" s="380"/>
      <c r="B964" s="380"/>
      <c r="C964" s="380"/>
      <c r="D964" s="380"/>
      <c r="E964" s="380"/>
      <c r="F964" s="380"/>
      <c r="G964" s="380"/>
      <c r="H964" s="380"/>
      <c r="I964" s="380"/>
      <c r="J964" s="380"/>
      <c r="K964" s="380"/>
      <c r="L964" s="380"/>
      <c r="M964" s="380"/>
      <c r="N964" s="380"/>
      <c r="O964" s="380"/>
      <c r="P964" s="380"/>
      <c r="Q964" s="380"/>
      <c r="R964" s="380"/>
      <c r="S964" s="380"/>
      <c r="T964" s="380"/>
      <c r="U964" s="380"/>
      <c r="V964" s="380"/>
      <c r="W964" s="380"/>
      <c r="X964" s="380"/>
      <c r="Y964" s="380"/>
      <c r="Z964" s="380"/>
    </row>
    <row r="965" ht="14.25" customHeight="1" spans="1:26" x14ac:dyDescent="0.25">
      <c r="A965" s="380"/>
      <c r="B965" s="380"/>
      <c r="C965" s="380"/>
      <c r="D965" s="380"/>
      <c r="E965" s="380"/>
      <c r="F965" s="380"/>
      <c r="G965" s="380"/>
      <c r="H965" s="380"/>
      <c r="I965" s="380"/>
      <c r="J965" s="380"/>
      <c r="K965" s="380"/>
      <c r="L965" s="380"/>
      <c r="M965" s="380"/>
      <c r="N965" s="380"/>
      <c r="O965" s="380"/>
      <c r="P965" s="380"/>
      <c r="Q965" s="380"/>
      <c r="R965" s="380"/>
      <c r="S965" s="380"/>
      <c r="T965" s="380"/>
      <c r="U965" s="380"/>
      <c r="V965" s="380"/>
      <c r="W965" s="380"/>
      <c r="X965" s="380"/>
      <c r="Y965" s="380"/>
      <c r="Z965" s="380"/>
    </row>
    <row r="966" ht="14.25" customHeight="1" spans="1:26" x14ac:dyDescent="0.25">
      <c r="A966" s="380"/>
      <c r="B966" s="380"/>
      <c r="C966" s="380"/>
      <c r="D966" s="380"/>
      <c r="E966" s="380"/>
      <c r="F966" s="380"/>
      <c r="G966" s="380"/>
      <c r="H966" s="380"/>
      <c r="I966" s="380"/>
      <c r="J966" s="380"/>
      <c r="K966" s="380"/>
      <c r="L966" s="380"/>
      <c r="M966" s="380"/>
      <c r="N966" s="380"/>
      <c r="O966" s="380"/>
      <c r="P966" s="380"/>
      <c r="Q966" s="380"/>
      <c r="R966" s="380"/>
      <c r="S966" s="380"/>
      <c r="T966" s="380"/>
      <c r="U966" s="380"/>
      <c r="V966" s="380"/>
      <c r="W966" s="380"/>
      <c r="X966" s="380"/>
      <c r="Y966" s="380"/>
      <c r="Z966" s="380"/>
    </row>
    <row r="967" ht="14.25" customHeight="1" spans="1:26" x14ac:dyDescent="0.25">
      <c r="A967" s="380"/>
      <c r="B967" s="380"/>
      <c r="C967" s="380"/>
      <c r="D967" s="380"/>
      <c r="E967" s="380"/>
      <c r="F967" s="380"/>
      <c r="G967" s="380"/>
      <c r="H967" s="380"/>
      <c r="I967" s="380"/>
      <c r="J967" s="380"/>
      <c r="K967" s="380"/>
      <c r="L967" s="380"/>
      <c r="M967" s="380"/>
      <c r="N967" s="380"/>
      <c r="O967" s="380"/>
      <c r="P967" s="380"/>
      <c r="Q967" s="380"/>
      <c r="R967" s="380"/>
      <c r="S967" s="380"/>
      <c r="T967" s="380"/>
      <c r="U967" s="380"/>
      <c r="V967" s="380"/>
      <c r="W967" s="380"/>
      <c r="X967" s="380"/>
      <c r="Y967" s="380"/>
      <c r="Z967" s="380"/>
    </row>
    <row r="968" ht="14.25" customHeight="1" spans="1:26" x14ac:dyDescent="0.25">
      <c r="A968" s="380"/>
      <c r="B968" s="380"/>
      <c r="C968" s="380"/>
      <c r="D968" s="380"/>
      <c r="E968" s="380"/>
      <c r="F968" s="380"/>
      <c r="G968" s="380"/>
      <c r="H968" s="380"/>
      <c r="I968" s="380"/>
      <c r="J968" s="380"/>
      <c r="K968" s="380"/>
      <c r="L968" s="380"/>
      <c r="M968" s="380"/>
      <c r="N968" s="380"/>
      <c r="O968" s="380"/>
      <c r="P968" s="380"/>
      <c r="Q968" s="380"/>
      <c r="R968" s="380"/>
      <c r="S968" s="380"/>
      <c r="T968" s="380"/>
      <c r="U968" s="380"/>
      <c r="V968" s="380"/>
      <c r="W968" s="380"/>
      <c r="X968" s="380"/>
      <c r="Y968" s="380"/>
      <c r="Z968" s="380"/>
    </row>
    <row r="969" ht="14.25" customHeight="1" spans="1:26" x14ac:dyDescent="0.25">
      <c r="A969" s="380"/>
      <c r="B969" s="380"/>
      <c r="C969" s="380"/>
      <c r="D969" s="380"/>
      <c r="E969" s="380"/>
      <c r="F969" s="380"/>
      <c r="G969" s="380"/>
      <c r="H969" s="380"/>
      <c r="I969" s="380"/>
      <c r="J969" s="380"/>
      <c r="K969" s="380"/>
      <c r="L969" s="380"/>
      <c r="M969" s="380"/>
      <c r="N969" s="380"/>
      <c r="O969" s="380"/>
      <c r="P969" s="380"/>
      <c r="Q969" s="380"/>
      <c r="R969" s="380"/>
      <c r="S969" s="380"/>
      <c r="T969" s="380"/>
      <c r="U969" s="380"/>
      <c r="V969" s="380"/>
      <c r="W969" s="380"/>
      <c r="X969" s="380"/>
      <c r="Y969" s="380"/>
      <c r="Z969" s="380"/>
    </row>
    <row r="970" ht="14.25" customHeight="1" spans="1:26" x14ac:dyDescent="0.25">
      <c r="A970" s="380"/>
      <c r="B970" s="380"/>
      <c r="C970" s="380"/>
      <c r="D970" s="380"/>
      <c r="E970" s="380"/>
      <c r="F970" s="380"/>
      <c r="G970" s="380"/>
      <c r="H970" s="380"/>
      <c r="I970" s="380"/>
      <c r="J970" s="380"/>
      <c r="K970" s="380"/>
      <c r="L970" s="380"/>
      <c r="M970" s="380"/>
      <c r="N970" s="380"/>
      <c r="O970" s="380"/>
      <c r="P970" s="380"/>
      <c r="Q970" s="380"/>
      <c r="R970" s="380"/>
      <c r="S970" s="380"/>
      <c r="T970" s="380"/>
      <c r="U970" s="380"/>
      <c r="V970" s="380"/>
      <c r="W970" s="380"/>
      <c r="X970" s="380"/>
      <c r="Y970" s="380"/>
      <c r="Z970" s="380"/>
    </row>
    <row r="971" ht="14.25" customHeight="1" spans="1:26" x14ac:dyDescent="0.25">
      <c r="A971" s="380"/>
      <c r="B971" s="380"/>
      <c r="C971" s="380"/>
      <c r="D971" s="380"/>
      <c r="E971" s="380"/>
      <c r="F971" s="380"/>
      <c r="G971" s="380"/>
      <c r="H971" s="380"/>
      <c r="I971" s="380"/>
      <c r="J971" s="380"/>
      <c r="K971" s="380"/>
      <c r="L971" s="380"/>
      <c r="M971" s="380"/>
      <c r="N971" s="380"/>
      <c r="O971" s="380"/>
      <c r="P971" s="380"/>
      <c r="Q971" s="380"/>
      <c r="R971" s="380"/>
      <c r="S971" s="380"/>
      <c r="T971" s="380"/>
      <c r="U971" s="380"/>
      <c r="V971" s="380"/>
      <c r="W971" s="380"/>
      <c r="X971" s="380"/>
      <c r="Y971" s="380"/>
      <c r="Z971" s="380"/>
    </row>
    <row r="972" ht="14.25" customHeight="1" spans="1:26" x14ac:dyDescent="0.25">
      <c r="A972" s="380"/>
      <c r="B972" s="380"/>
      <c r="C972" s="380"/>
      <c r="D972" s="380"/>
      <c r="E972" s="380"/>
      <c r="F972" s="380"/>
      <c r="G972" s="380"/>
      <c r="H972" s="380"/>
      <c r="I972" s="380"/>
      <c r="J972" s="380"/>
      <c r="K972" s="380"/>
      <c r="L972" s="380"/>
      <c r="M972" s="380"/>
      <c r="N972" s="380"/>
      <c r="O972" s="380"/>
      <c r="P972" s="380"/>
      <c r="Q972" s="380"/>
      <c r="R972" s="380"/>
      <c r="S972" s="380"/>
      <c r="T972" s="380"/>
      <c r="U972" s="380"/>
      <c r="V972" s="380"/>
      <c r="W972" s="380"/>
      <c r="X972" s="380"/>
      <c r="Y972" s="380"/>
      <c r="Z972" s="380"/>
    </row>
    <row r="973" ht="14.25" customHeight="1" spans="1:26" x14ac:dyDescent="0.25">
      <c r="A973" s="380"/>
      <c r="B973" s="380"/>
      <c r="C973" s="380"/>
      <c r="D973" s="380"/>
      <c r="E973" s="380"/>
      <c r="F973" s="380"/>
      <c r="G973" s="380"/>
      <c r="H973" s="380"/>
      <c r="I973" s="380"/>
      <c r="J973" s="380"/>
      <c r="K973" s="380"/>
      <c r="L973" s="380"/>
      <c r="M973" s="380"/>
      <c r="N973" s="380"/>
      <c r="O973" s="380"/>
      <c r="P973" s="380"/>
      <c r="Q973" s="380"/>
      <c r="R973" s="380"/>
      <c r="S973" s="380"/>
      <c r="T973" s="380"/>
      <c r="U973" s="380"/>
      <c r="V973" s="380"/>
      <c r="W973" s="380"/>
      <c r="X973" s="380"/>
      <c r="Y973" s="380"/>
      <c r="Z973" s="380"/>
    </row>
    <row r="974" ht="14.25" customHeight="1" spans="1:26" x14ac:dyDescent="0.25">
      <c r="A974" s="380"/>
      <c r="B974" s="380"/>
      <c r="C974" s="380"/>
      <c r="D974" s="380"/>
      <c r="E974" s="380"/>
      <c r="F974" s="380"/>
      <c r="G974" s="380"/>
      <c r="H974" s="380"/>
      <c r="I974" s="380"/>
      <c r="J974" s="380"/>
      <c r="K974" s="380"/>
      <c r="L974" s="380"/>
      <c r="M974" s="380"/>
      <c r="N974" s="380"/>
      <c r="O974" s="380"/>
      <c r="P974" s="380"/>
      <c r="Q974" s="380"/>
      <c r="R974" s="380"/>
      <c r="S974" s="380"/>
      <c r="T974" s="380"/>
      <c r="U974" s="380"/>
      <c r="V974" s="380"/>
      <c r="W974" s="380"/>
      <c r="X974" s="380"/>
      <c r="Y974" s="380"/>
      <c r="Z974" s="380"/>
    </row>
    <row r="975" ht="14.25" customHeight="1" spans="1:26" x14ac:dyDescent="0.25">
      <c r="A975" s="380"/>
      <c r="B975" s="380"/>
      <c r="C975" s="380"/>
      <c r="D975" s="380"/>
      <c r="E975" s="380"/>
      <c r="F975" s="380"/>
      <c r="G975" s="380"/>
      <c r="H975" s="380"/>
      <c r="I975" s="380"/>
      <c r="J975" s="380"/>
      <c r="K975" s="380"/>
      <c r="L975" s="380"/>
      <c r="M975" s="380"/>
      <c r="N975" s="380"/>
      <c r="O975" s="380"/>
      <c r="P975" s="380"/>
      <c r="Q975" s="380"/>
      <c r="R975" s="380"/>
      <c r="S975" s="380"/>
      <c r="T975" s="380"/>
      <c r="U975" s="380"/>
      <c r="V975" s="380"/>
      <c r="W975" s="380"/>
      <c r="X975" s="380"/>
      <c r="Y975" s="380"/>
      <c r="Z975" s="380"/>
    </row>
    <row r="976" ht="14.25" customHeight="1" spans="1:26" x14ac:dyDescent="0.25">
      <c r="A976" s="380"/>
      <c r="B976" s="380"/>
      <c r="C976" s="380"/>
      <c r="D976" s="380"/>
      <c r="E976" s="380"/>
      <c r="F976" s="380"/>
      <c r="G976" s="380"/>
      <c r="H976" s="380"/>
      <c r="I976" s="380"/>
      <c r="J976" s="380"/>
      <c r="K976" s="380"/>
      <c r="L976" s="380"/>
      <c r="M976" s="380"/>
      <c r="N976" s="380"/>
      <c r="O976" s="380"/>
      <c r="P976" s="380"/>
      <c r="Q976" s="380"/>
      <c r="R976" s="380"/>
      <c r="S976" s="380"/>
      <c r="T976" s="380"/>
      <c r="U976" s="380"/>
      <c r="V976" s="380"/>
      <c r="W976" s="380"/>
      <c r="X976" s="380"/>
      <c r="Y976" s="380"/>
      <c r="Z976" s="380"/>
    </row>
    <row r="977" ht="14.25" customHeight="1" spans="1:26" x14ac:dyDescent="0.25">
      <c r="A977" s="380"/>
      <c r="B977" s="380"/>
      <c r="C977" s="380"/>
      <c r="D977" s="380"/>
      <c r="E977" s="380"/>
      <c r="F977" s="380"/>
      <c r="G977" s="380"/>
      <c r="H977" s="380"/>
      <c r="I977" s="380"/>
      <c r="J977" s="380"/>
      <c r="K977" s="380"/>
      <c r="L977" s="380"/>
      <c r="M977" s="380"/>
      <c r="N977" s="380"/>
      <c r="O977" s="380"/>
      <c r="P977" s="380"/>
      <c r="Q977" s="380"/>
      <c r="R977" s="380"/>
      <c r="S977" s="380"/>
      <c r="T977" s="380"/>
      <c r="U977" s="380"/>
      <c r="V977" s="380"/>
      <c r="W977" s="380"/>
      <c r="X977" s="380"/>
      <c r="Y977" s="380"/>
      <c r="Z977" s="380"/>
    </row>
    <row r="978" ht="14.25" customHeight="1" spans="1:26" x14ac:dyDescent="0.25">
      <c r="A978" s="380"/>
      <c r="B978" s="380"/>
      <c r="C978" s="380"/>
      <c r="D978" s="380"/>
      <c r="E978" s="380"/>
      <c r="F978" s="380"/>
      <c r="G978" s="380"/>
      <c r="H978" s="380"/>
      <c r="I978" s="380"/>
      <c r="J978" s="380"/>
      <c r="K978" s="380"/>
      <c r="L978" s="380"/>
      <c r="M978" s="380"/>
      <c r="N978" s="380"/>
      <c r="O978" s="380"/>
      <c r="P978" s="380"/>
      <c r="Q978" s="380"/>
      <c r="R978" s="380"/>
      <c r="S978" s="380"/>
      <c r="T978" s="380"/>
      <c r="U978" s="380"/>
      <c r="V978" s="380"/>
      <c r="W978" s="380"/>
      <c r="X978" s="380"/>
      <c r="Y978" s="380"/>
      <c r="Z978" s="380"/>
    </row>
    <row r="979" ht="14.25" customHeight="1" spans="1:26" x14ac:dyDescent="0.25">
      <c r="A979" s="380"/>
      <c r="B979" s="380"/>
      <c r="C979" s="380"/>
      <c r="D979" s="380"/>
      <c r="E979" s="380"/>
      <c r="F979" s="380"/>
      <c r="G979" s="380"/>
      <c r="H979" s="380"/>
      <c r="I979" s="380"/>
      <c r="J979" s="380"/>
      <c r="K979" s="380"/>
      <c r="L979" s="380"/>
      <c r="M979" s="380"/>
      <c r="N979" s="380"/>
      <c r="O979" s="380"/>
      <c r="P979" s="380"/>
      <c r="Q979" s="380"/>
      <c r="R979" s="380"/>
      <c r="S979" s="380"/>
      <c r="T979" s="380"/>
      <c r="U979" s="380"/>
      <c r="V979" s="380"/>
      <c r="W979" s="380"/>
      <c r="X979" s="380"/>
      <c r="Y979" s="380"/>
      <c r="Z979" s="380"/>
    </row>
    <row r="980" ht="14.25" customHeight="1" spans="1:26" x14ac:dyDescent="0.25">
      <c r="A980" s="380"/>
      <c r="B980" s="380"/>
      <c r="C980" s="380"/>
      <c r="D980" s="380"/>
      <c r="E980" s="380"/>
      <c r="F980" s="380"/>
      <c r="G980" s="380"/>
      <c r="H980" s="380"/>
      <c r="I980" s="380"/>
      <c r="J980" s="380"/>
      <c r="K980" s="380"/>
      <c r="L980" s="380"/>
      <c r="M980" s="380"/>
      <c r="N980" s="380"/>
      <c r="O980" s="380"/>
      <c r="P980" s="380"/>
      <c r="Q980" s="380"/>
      <c r="R980" s="380"/>
      <c r="S980" s="380"/>
      <c r="T980" s="380"/>
      <c r="U980" s="380"/>
      <c r="V980" s="380"/>
      <c r="W980" s="380"/>
      <c r="X980" s="380"/>
      <c r="Y980" s="380"/>
      <c r="Z980" s="380"/>
    </row>
    <row r="981" ht="14.25" customHeight="1" spans="1:26" x14ac:dyDescent="0.25">
      <c r="A981" s="380"/>
      <c r="B981" s="380"/>
      <c r="C981" s="380"/>
      <c r="D981" s="380"/>
      <c r="E981" s="380"/>
      <c r="F981" s="380"/>
      <c r="G981" s="380"/>
      <c r="H981" s="380"/>
      <c r="I981" s="380"/>
      <c r="J981" s="380"/>
      <c r="K981" s="380"/>
      <c r="L981" s="380"/>
      <c r="M981" s="380"/>
      <c r="N981" s="380"/>
      <c r="O981" s="380"/>
      <c r="P981" s="380"/>
      <c r="Q981" s="380"/>
      <c r="R981" s="380"/>
      <c r="S981" s="380"/>
      <c r="T981" s="380"/>
      <c r="U981" s="380"/>
      <c r="V981" s="380"/>
      <c r="W981" s="380"/>
      <c r="X981" s="380"/>
      <c r="Y981" s="380"/>
      <c r="Z981" s="380"/>
    </row>
    <row r="982" ht="14.25" customHeight="1" spans="1:26" x14ac:dyDescent="0.25">
      <c r="A982" s="380"/>
      <c r="B982" s="380"/>
      <c r="C982" s="380"/>
      <c r="D982" s="380"/>
      <c r="E982" s="380"/>
      <c r="F982" s="380"/>
      <c r="G982" s="380"/>
      <c r="H982" s="380"/>
      <c r="I982" s="380"/>
      <c r="J982" s="380"/>
      <c r="K982" s="380"/>
      <c r="L982" s="380"/>
      <c r="M982" s="380"/>
      <c r="N982" s="380"/>
      <c r="O982" s="380"/>
      <c r="P982" s="380"/>
      <c r="Q982" s="380"/>
      <c r="R982" s="380"/>
      <c r="S982" s="380"/>
      <c r="T982" s="380"/>
      <c r="U982" s="380"/>
      <c r="V982" s="380"/>
      <c r="W982" s="380"/>
      <c r="X982" s="380"/>
      <c r="Y982" s="380"/>
      <c r="Z982" s="380"/>
    </row>
    <row r="983" ht="14.25" customHeight="1" spans="1:26" x14ac:dyDescent="0.25">
      <c r="A983" s="380"/>
      <c r="B983" s="380"/>
      <c r="C983" s="380"/>
      <c r="D983" s="380"/>
      <c r="E983" s="380"/>
      <c r="F983" s="380"/>
      <c r="G983" s="380"/>
      <c r="H983" s="380"/>
      <c r="I983" s="380"/>
      <c r="J983" s="380"/>
      <c r="K983" s="380"/>
      <c r="L983" s="380"/>
      <c r="M983" s="380"/>
      <c r="N983" s="380"/>
      <c r="O983" s="380"/>
      <c r="P983" s="380"/>
      <c r="Q983" s="380"/>
      <c r="R983" s="380"/>
      <c r="S983" s="380"/>
      <c r="T983" s="380"/>
      <c r="U983" s="380"/>
      <c r="V983" s="380"/>
      <c r="W983" s="380"/>
      <c r="X983" s="380"/>
      <c r="Y983" s="380"/>
      <c r="Z983" s="380"/>
    </row>
    <row r="984" ht="14.25" customHeight="1" spans="1:26" x14ac:dyDescent="0.25">
      <c r="A984" s="380"/>
      <c r="B984" s="380"/>
      <c r="C984" s="380"/>
      <c r="D984" s="380"/>
      <c r="E984" s="380"/>
      <c r="F984" s="380"/>
      <c r="G984" s="380"/>
      <c r="H984" s="380"/>
      <c r="I984" s="380"/>
      <c r="J984" s="380"/>
      <c r="K984" s="380"/>
      <c r="L984" s="380"/>
      <c r="M984" s="380"/>
      <c r="N984" s="380"/>
      <c r="O984" s="380"/>
      <c r="P984" s="380"/>
      <c r="Q984" s="380"/>
      <c r="R984" s="380"/>
      <c r="S984" s="380"/>
      <c r="T984" s="380"/>
      <c r="U984" s="380"/>
      <c r="V984" s="380"/>
      <c r="W984" s="380"/>
      <c r="X984" s="380"/>
      <c r="Y984" s="380"/>
      <c r="Z984" s="380"/>
    </row>
    <row r="985" ht="14.25" customHeight="1" spans="1:26" x14ac:dyDescent="0.25">
      <c r="A985" s="380"/>
      <c r="B985" s="380"/>
      <c r="C985" s="380"/>
      <c r="D985" s="380"/>
      <c r="E985" s="380"/>
      <c r="F985" s="380"/>
      <c r="G985" s="380"/>
      <c r="H985" s="380"/>
      <c r="I985" s="380"/>
      <c r="J985" s="380"/>
      <c r="K985" s="380"/>
      <c r="L985" s="380"/>
      <c r="M985" s="380"/>
      <c r="N985" s="380"/>
      <c r="O985" s="380"/>
      <c r="P985" s="380"/>
      <c r="Q985" s="380"/>
      <c r="R985" s="380"/>
      <c r="S985" s="380"/>
      <c r="T985" s="380"/>
      <c r="U985" s="380"/>
      <c r="V985" s="380"/>
      <c r="W985" s="380"/>
      <c r="X985" s="380"/>
      <c r="Y985" s="380"/>
      <c r="Z985" s="380"/>
    </row>
    <row r="986" ht="14.25" customHeight="1" spans="1:26" x14ac:dyDescent="0.25">
      <c r="A986" s="380"/>
      <c r="B986" s="380"/>
      <c r="C986" s="380"/>
      <c r="D986" s="380"/>
      <c r="E986" s="380"/>
      <c r="F986" s="380"/>
      <c r="G986" s="380"/>
      <c r="H986" s="380"/>
      <c r="I986" s="380"/>
      <c r="J986" s="380"/>
      <c r="K986" s="380"/>
      <c r="L986" s="380"/>
      <c r="M986" s="380"/>
      <c r="N986" s="380"/>
      <c r="O986" s="380"/>
      <c r="P986" s="380"/>
      <c r="Q986" s="380"/>
      <c r="R986" s="380"/>
      <c r="S986" s="380"/>
      <c r="T986" s="380"/>
      <c r="U986" s="380"/>
      <c r="V986" s="380"/>
      <c r="W986" s="380"/>
      <c r="X986" s="380"/>
      <c r="Y986" s="380"/>
      <c r="Z986" s="380"/>
    </row>
    <row r="987" ht="14.25" customHeight="1" spans="1:26" x14ac:dyDescent="0.25">
      <c r="A987" s="380"/>
      <c r="B987" s="380"/>
      <c r="C987" s="380"/>
      <c r="D987" s="380"/>
      <c r="E987" s="380"/>
      <c r="F987" s="380"/>
      <c r="G987" s="380"/>
      <c r="H987" s="380"/>
      <c r="I987" s="380"/>
      <c r="J987" s="380"/>
      <c r="K987" s="380"/>
      <c r="L987" s="380"/>
      <c r="M987" s="380"/>
      <c r="N987" s="380"/>
      <c r="O987" s="380"/>
      <c r="P987" s="380"/>
      <c r="Q987" s="380"/>
      <c r="R987" s="380"/>
      <c r="S987" s="380"/>
      <c r="T987" s="380"/>
      <c r="U987" s="380"/>
      <c r="V987" s="380"/>
      <c r="W987" s="380"/>
      <c r="X987" s="380"/>
      <c r="Y987" s="380"/>
      <c r="Z987" s="380"/>
    </row>
    <row r="988" ht="14.25" customHeight="1" spans="1:26" x14ac:dyDescent="0.25">
      <c r="A988" s="380"/>
      <c r="B988" s="380"/>
      <c r="C988" s="380"/>
      <c r="D988" s="380"/>
      <c r="E988" s="380"/>
      <c r="F988" s="380"/>
      <c r="G988" s="380"/>
      <c r="H988" s="380"/>
      <c r="I988" s="380"/>
      <c r="J988" s="380"/>
      <c r="K988" s="380"/>
      <c r="L988" s="380"/>
      <c r="M988" s="380"/>
      <c r="N988" s="380"/>
      <c r="O988" s="380"/>
      <c r="P988" s="380"/>
      <c r="Q988" s="380"/>
      <c r="R988" s="380"/>
      <c r="S988" s="380"/>
      <c r="T988" s="380"/>
      <c r="U988" s="380"/>
      <c r="V988" s="380"/>
      <c r="W988" s="380"/>
      <c r="X988" s="380"/>
      <c r="Y988" s="380"/>
      <c r="Z988" s="380"/>
    </row>
    <row r="989" ht="14.25" customHeight="1" spans="1:26" x14ac:dyDescent="0.25">
      <c r="A989" s="380"/>
      <c r="B989" s="380"/>
      <c r="C989" s="380"/>
      <c r="D989" s="380"/>
      <c r="E989" s="380"/>
      <c r="F989" s="380"/>
      <c r="G989" s="380"/>
      <c r="H989" s="380"/>
      <c r="I989" s="380"/>
      <c r="J989" s="380"/>
      <c r="K989" s="380"/>
      <c r="L989" s="380"/>
      <c r="M989" s="380"/>
      <c r="N989" s="380"/>
      <c r="O989" s="380"/>
      <c r="P989" s="380"/>
      <c r="Q989" s="380"/>
      <c r="R989" s="380"/>
      <c r="S989" s="380"/>
      <c r="T989" s="380"/>
      <c r="U989" s="380"/>
      <c r="V989" s="380"/>
      <c r="W989" s="380"/>
      <c r="X989" s="380"/>
      <c r="Y989" s="380"/>
      <c r="Z989" s="380"/>
    </row>
    <row r="990" ht="14.25" customHeight="1" spans="1:26" x14ac:dyDescent="0.25">
      <c r="A990" s="380"/>
      <c r="B990" s="380"/>
      <c r="C990" s="380"/>
      <c r="D990" s="380"/>
      <c r="E990" s="380"/>
      <c r="F990" s="380"/>
      <c r="G990" s="380"/>
      <c r="H990" s="380"/>
      <c r="I990" s="380"/>
      <c r="J990" s="380"/>
      <c r="K990" s="380"/>
      <c r="L990" s="380"/>
      <c r="M990" s="380"/>
      <c r="N990" s="380"/>
      <c r="O990" s="380"/>
      <c r="P990" s="380"/>
      <c r="Q990" s="380"/>
      <c r="R990" s="380"/>
      <c r="S990" s="380"/>
      <c r="T990" s="380"/>
      <c r="U990" s="380"/>
      <c r="V990" s="380"/>
      <c r="W990" s="380"/>
      <c r="X990" s="380"/>
      <c r="Y990" s="380"/>
      <c r="Z990" s="380"/>
    </row>
    <row r="991" ht="14.25" customHeight="1" spans="1:26" x14ac:dyDescent="0.25">
      <c r="A991" s="380"/>
      <c r="B991" s="380"/>
      <c r="C991" s="380"/>
      <c r="D991" s="380"/>
      <c r="E991" s="380"/>
      <c r="F991" s="380"/>
      <c r="G991" s="380"/>
      <c r="H991" s="380"/>
      <c r="I991" s="380"/>
      <c r="J991" s="380"/>
      <c r="K991" s="380"/>
      <c r="L991" s="380"/>
      <c r="M991" s="380"/>
      <c r="N991" s="380"/>
      <c r="O991" s="380"/>
      <c r="P991" s="380"/>
      <c r="Q991" s="380"/>
      <c r="R991" s="380"/>
      <c r="S991" s="380"/>
      <c r="T991" s="380"/>
      <c r="U991" s="380"/>
      <c r="V991" s="380"/>
      <c r="W991" s="380"/>
      <c r="X991" s="380"/>
      <c r="Y991" s="380"/>
      <c r="Z991" s="380"/>
    </row>
    <row r="992" ht="14.25" customHeight="1" spans="1:26" x14ac:dyDescent="0.25">
      <c r="A992" s="380"/>
      <c r="B992" s="380"/>
      <c r="C992" s="380"/>
      <c r="D992" s="380"/>
      <c r="E992" s="380"/>
      <c r="F992" s="380"/>
      <c r="G992" s="380"/>
      <c r="H992" s="380"/>
      <c r="I992" s="380"/>
      <c r="J992" s="380"/>
      <c r="K992" s="380"/>
      <c r="L992" s="380"/>
      <c r="M992" s="380"/>
      <c r="N992" s="380"/>
      <c r="O992" s="380"/>
      <c r="P992" s="380"/>
      <c r="Q992" s="380"/>
      <c r="R992" s="380"/>
      <c r="S992" s="380"/>
      <c r="T992" s="380"/>
      <c r="U992" s="380"/>
      <c r="V992" s="380"/>
      <c r="W992" s="380"/>
      <c r="X992" s="380"/>
      <c r="Y992" s="380"/>
      <c r="Z992" s="380"/>
    </row>
    <row r="993" ht="14.25" customHeight="1" spans="1:26" x14ac:dyDescent="0.25">
      <c r="A993" s="380"/>
      <c r="B993" s="380"/>
      <c r="C993" s="380"/>
      <c r="D993" s="380"/>
      <c r="E993" s="380"/>
      <c r="F993" s="380"/>
      <c r="G993" s="380"/>
      <c r="H993" s="380"/>
      <c r="I993" s="380"/>
      <c r="J993" s="380"/>
      <c r="K993" s="380"/>
      <c r="L993" s="380"/>
      <c r="M993" s="380"/>
      <c r="N993" s="380"/>
      <c r="O993" s="380"/>
      <c r="P993" s="380"/>
      <c r="Q993" s="380"/>
      <c r="R993" s="380"/>
      <c r="S993" s="380"/>
      <c r="T993" s="380"/>
      <c r="U993" s="380"/>
      <c r="V993" s="380"/>
      <c r="W993" s="380"/>
      <c r="X993" s="380"/>
      <c r="Y993" s="380"/>
      <c r="Z993" s="380"/>
    </row>
    <row r="994" ht="14.25" customHeight="1" spans="1:26" x14ac:dyDescent="0.25">
      <c r="A994" s="380"/>
      <c r="B994" s="380"/>
      <c r="C994" s="380"/>
      <c r="D994" s="380"/>
      <c r="E994" s="380"/>
      <c r="F994" s="380"/>
      <c r="G994" s="380"/>
      <c r="H994" s="380"/>
      <c r="I994" s="380"/>
      <c r="J994" s="380"/>
      <c r="K994" s="380"/>
      <c r="L994" s="380"/>
      <c r="M994" s="380"/>
      <c r="N994" s="380"/>
      <c r="O994" s="380"/>
      <c r="P994" s="380"/>
      <c r="Q994" s="380"/>
      <c r="R994" s="380"/>
      <c r="S994" s="380"/>
      <c r="T994" s="380"/>
      <c r="U994" s="380"/>
      <c r="V994" s="380"/>
      <c r="W994" s="380"/>
      <c r="X994" s="380"/>
      <c r="Y994" s="380"/>
      <c r="Z994" s="380"/>
    </row>
    <row r="995" ht="14.25" customHeight="1" spans="1:26" x14ac:dyDescent="0.25">
      <c r="A995" s="380"/>
      <c r="B995" s="380"/>
      <c r="C995" s="380"/>
      <c r="D995" s="380"/>
      <c r="E995" s="380"/>
      <c r="F995" s="380"/>
      <c r="G995" s="380"/>
      <c r="H995" s="380"/>
      <c r="I995" s="380"/>
      <c r="J995" s="380"/>
      <c r="K995" s="380"/>
      <c r="L995" s="380"/>
      <c r="M995" s="380"/>
      <c r="N995" s="380"/>
      <c r="O995" s="380"/>
      <c r="P995" s="380"/>
      <c r="Q995" s="380"/>
      <c r="R995" s="380"/>
      <c r="S995" s="380"/>
      <c r="T995" s="380"/>
      <c r="U995" s="380"/>
      <c r="V995" s="380"/>
      <c r="W995" s="380"/>
      <c r="X995" s="380"/>
      <c r="Y995" s="380"/>
      <c r="Z995" s="380"/>
    </row>
    <row r="996" ht="14.25" customHeight="1" spans="1:26" x14ac:dyDescent="0.25">
      <c r="A996" s="380"/>
      <c r="B996" s="380"/>
      <c r="C996" s="380"/>
      <c r="D996" s="380"/>
      <c r="E996" s="380"/>
      <c r="F996" s="380"/>
      <c r="G996" s="380"/>
      <c r="H996" s="380"/>
      <c r="I996" s="380"/>
      <c r="J996" s="380"/>
      <c r="K996" s="380"/>
      <c r="L996" s="380"/>
      <c r="M996" s="380"/>
      <c r="N996" s="380"/>
      <c r="O996" s="380"/>
      <c r="P996" s="380"/>
      <c r="Q996" s="380"/>
      <c r="R996" s="380"/>
      <c r="S996" s="380"/>
      <c r="T996" s="380"/>
      <c r="U996" s="380"/>
      <c r="V996" s="380"/>
      <c r="W996" s="380"/>
      <c r="X996" s="380"/>
      <c r="Y996" s="380"/>
      <c r="Z996" s="380"/>
    </row>
    <row r="997" ht="14.25" customHeight="1" spans="1:26" x14ac:dyDescent="0.25">
      <c r="A997" s="380"/>
      <c r="B997" s="380"/>
      <c r="C997" s="380"/>
      <c r="D997" s="380"/>
      <c r="E997" s="380"/>
      <c r="F997" s="380"/>
      <c r="G997" s="380"/>
      <c r="H997" s="380"/>
      <c r="I997" s="380"/>
      <c r="J997" s="380"/>
      <c r="K997" s="380"/>
      <c r="L997" s="380"/>
      <c r="M997" s="380"/>
      <c r="N997" s="380"/>
      <c r="O997" s="380"/>
      <c r="P997" s="380"/>
      <c r="Q997" s="380"/>
      <c r="R997" s="380"/>
      <c r="S997" s="380"/>
      <c r="T997" s="380"/>
      <c r="U997" s="380"/>
      <c r="V997" s="380"/>
      <c r="W997" s="380"/>
      <c r="X997" s="380"/>
      <c r="Y997" s="380"/>
      <c r="Z997" s="380"/>
    </row>
    <row r="998" ht="14.25" customHeight="1" spans="1:26" x14ac:dyDescent="0.25">
      <c r="A998" s="380"/>
      <c r="B998" s="380"/>
      <c r="C998" s="380"/>
      <c r="D998" s="380"/>
      <c r="E998" s="380"/>
      <c r="F998" s="380"/>
      <c r="G998" s="380"/>
      <c r="H998" s="380"/>
      <c r="I998" s="380"/>
      <c r="J998" s="380"/>
      <c r="K998" s="380"/>
      <c r="L998" s="380"/>
      <c r="M998" s="380"/>
      <c r="N998" s="380"/>
      <c r="O998" s="380"/>
      <c r="P998" s="380"/>
      <c r="Q998" s="380"/>
      <c r="R998" s="380"/>
      <c r="S998" s="380"/>
      <c r="T998" s="380"/>
      <c r="U998" s="380"/>
      <c r="V998" s="380"/>
      <c r="W998" s="380"/>
      <c r="X998" s="380"/>
      <c r="Y998" s="380"/>
      <c r="Z998" s="380"/>
    </row>
    <row r="999" ht="14.25" customHeight="1" spans="1:26" x14ac:dyDescent="0.25">
      <c r="A999" s="380"/>
      <c r="B999" s="380"/>
      <c r="C999" s="380"/>
      <c r="D999" s="380"/>
      <c r="E999" s="380"/>
      <c r="F999" s="380"/>
      <c r="G999" s="380"/>
      <c r="H999" s="380"/>
      <c r="I999" s="380"/>
      <c r="J999" s="380"/>
      <c r="K999" s="380"/>
      <c r="L999" s="380"/>
      <c r="M999" s="380"/>
      <c r="N999" s="380"/>
      <c r="O999" s="380"/>
      <c r="P999" s="380"/>
      <c r="Q999" s="380"/>
      <c r="R999" s="380"/>
      <c r="S999" s="380"/>
      <c r="T999" s="380"/>
      <c r="U999" s="380"/>
      <c r="V999" s="380"/>
      <c r="W999" s="380"/>
      <c r="X999" s="380"/>
      <c r="Y999" s="380"/>
      <c r="Z999" s="380"/>
    </row>
    <row r="1000" ht="14.25" customHeight="1" spans="1:26" x14ac:dyDescent="0.25">
      <c r="A1000" s="380"/>
      <c r="B1000" s="380"/>
      <c r="C1000" s="380"/>
      <c r="D1000" s="380"/>
      <c r="E1000" s="380"/>
      <c r="F1000" s="380"/>
      <c r="G1000" s="380"/>
      <c r="H1000" s="380"/>
      <c r="I1000" s="380"/>
      <c r="J1000" s="380"/>
      <c r="K1000" s="380"/>
      <c r="L1000" s="380"/>
      <c r="M1000" s="380"/>
      <c r="N1000" s="380"/>
      <c r="O1000" s="380"/>
      <c r="P1000" s="380"/>
      <c r="Q1000" s="380"/>
      <c r="R1000" s="380"/>
      <c r="S1000" s="380"/>
      <c r="T1000" s="380"/>
      <c r="U1000" s="380"/>
      <c r="V1000" s="380"/>
      <c r="W1000" s="380"/>
      <c r="X1000" s="380"/>
      <c r="Y1000" s="380"/>
      <c r="Z1000" s="380"/>
    </row>
    <row r="1001" ht="14.25" customHeight="1" spans="1:26" x14ac:dyDescent="0.25">
      <c r="A1001" s="380"/>
      <c r="B1001" s="380"/>
      <c r="C1001" s="380"/>
      <c r="D1001" s="380"/>
      <c r="E1001" s="380"/>
      <c r="F1001" s="380"/>
      <c r="G1001" s="380"/>
      <c r="H1001" s="380"/>
      <c r="I1001" s="380"/>
      <c r="J1001" s="380"/>
      <c r="K1001" s="380"/>
      <c r="L1001" s="380"/>
      <c r="M1001" s="380"/>
      <c r="N1001" s="380"/>
      <c r="O1001" s="380"/>
      <c r="P1001" s="380"/>
      <c r="Q1001" s="380"/>
      <c r="R1001" s="380"/>
      <c r="S1001" s="380"/>
      <c r="T1001" s="380"/>
      <c r="U1001" s="380"/>
      <c r="V1001" s="380"/>
      <c r="W1001" s="380"/>
      <c r="X1001" s="380"/>
      <c r="Y1001" s="380"/>
      <c r="Z1001" s="380"/>
    </row>
    <row r="1002" ht="14.25" customHeight="1" spans="1:26" x14ac:dyDescent="0.25">
      <c r="A1002" s="380"/>
      <c r="B1002" s="380"/>
      <c r="C1002" s="380"/>
      <c r="D1002" s="380"/>
      <c r="E1002" s="380"/>
      <c r="F1002" s="380"/>
      <c r="G1002" s="380"/>
      <c r="H1002" s="380"/>
      <c r="I1002" s="380"/>
      <c r="J1002" s="380"/>
      <c r="K1002" s="380"/>
      <c r="L1002" s="380"/>
      <c r="M1002" s="380"/>
      <c r="N1002" s="380"/>
      <c r="O1002" s="380"/>
      <c r="P1002" s="380"/>
      <c r="Q1002" s="380"/>
      <c r="R1002" s="380"/>
      <c r="S1002" s="380"/>
      <c r="T1002" s="380"/>
      <c r="U1002" s="380"/>
      <c r="V1002" s="380"/>
      <c r="W1002" s="380"/>
      <c r="X1002" s="380"/>
      <c r="Y1002" s="380"/>
      <c r="Z1002" s="380"/>
    </row>
    <row r="1003" ht="14.25" customHeight="1" spans="1:26" x14ac:dyDescent="0.25">
      <c r="A1003" s="380"/>
      <c r="B1003" s="380"/>
      <c r="C1003" s="380"/>
      <c r="D1003" s="380"/>
      <c r="E1003" s="380"/>
      <c r="F1003" s="380"/>
      <c r="G1003" s="380"/>
      <c r="H1003" s="380"/>
      <c r="I1003" s="380"/>
      <c r="J1003" s="380"/>
      <c r="K1003" s="380"/>
      <c r="L1003" s="380"/>
      <c r="M1003" s="380"/>
      <c r="N1003" s="380"/>
      <c r="O1003" s="380"/>
      <c r="P1003" s="380"/>
      <c r="Q1003" s="380"/>
      <c r="R1003" s="380"/>
      <c r="S1003" s="380"/>
      <c r="T1003" s="380"/>
      <c r="U1003" s="380"/>
      <c r="V1003" s="380"/>
      <c r="W1003" s="380"/>
      <c r="X1003" s="380"/>
      <c r="Y1003" s="380"/>
      <c r="Z1003" s="380"/>
    </row>
    <row r="1004" ht="14.25" customHeight="1" spans="1:26" x14ac:dyDescent="0.25">
      <c r="A1004" s="380"/>
      <c r="B1004" s="380"/>
      <c r="C1004" s="380"/>
      <c r="D1004" s="380"/>
      <c r="E1004" s="380"/>
      <c r="F1004" s="380"/>
      <c r="G1004" s="380"/>
      <c r="H1004" s="380"/>
      <c r="I1004" s="380"/>
      <c r="J1004" s="380"/>
      <c r="K1004" s="380"/>
      <c r="L1004" s="380"/>
      <c r="M1004" s="380"/>
      <c r="N1004" s="380"/>
      <c r="O1004" s="380"/>
      <c r="P1004" s="380"/>
      <c r="Q1004" s="380"/>
      <c r="R1004" s="380"/>
      <c r="S1004" s="380"/>
      <c r="T1004" s="380"/>
      <c r="U1004" s="380"/>
      <c r="V1004" s="380"/>
      <c r="W1004" s="380"/>
      <c r="X1004" s="380"/>
      <c r="Y1004" s="380"/>
      <c r="Z1004" s="380"/>
    </row>
    <row r="1005" ht="14.25" customHeight="1" spans="1:26" x14ac:dyDescent="0.25">
      <c r="A1005" s="380"/>
      <c r="B1005" s="380"/>
      <c r="C1005" s="380"/>
      <c r="D1005" s="380"/>
      <c r="E1005" s="380"/>
      <c r="F1005" s="380"/>
      <c r="G1005" s="380"/>
      <c r="H1005" s="380"/>
      <c r="I1005" s="380"/>
      <c r="J1005" s="380"/>
      <c r="K1005" s="380"/>
      <c r="L1005" s="380"/>
      <c r="M1005" s="380"/>
      <c r="N1005" s="380"/>
      <c r="O1005" s="380"/>
      <c r="P1005" s="380"/>
      <c r="Q1005" s="380"/>
      <c r="R1005" s="380"/>
      <c r="S1005" s="380"/>
      <c r="T1005" s="380"/>
      <c r="U1005" s="380"/>
      <c r="V1005" s="380"/>
      <c r="W1005" s="380"/>
      <c r="X1005" s="380"/>
      <c r="Y1005" s="380"/>
      <c r="Z1005" s="380"/>
    </row>
    <row r="1006" ht="14.25" customHeight="1" spans="1:26" x14ac:dyDescent="0.25">
      <c r="A1006" s="380"/>
      <c r="B1006" s="380"/>
      <c r="C1006" s="380"/>
      <c r="D1006" s="380"/>
      <c r="E1006" s="380"/>
      <c r="F1006" s="380"/>
      <c r="G1006" s="380"/>
      <c r="H1006" s="380"/>
      <c r="I1006" s="380"/>
      <c r="J1006" s="380"/>
      <c r="K1006" s="380"/>
      <c r="L1006" s="380"/>
      <c r="M1006" s="380"/>
      <c r="N1006" s="380"/>
      <c r="O1006" s="380"/>
      <c r="P1006" s="380"/>
      <c r="Q1006" s="380"/>
      <c r="R1006" s="380"/>
      <c r="S1006" s="380"/>
      <c r="T1006" s="380"/>
      <c r="U1006" s="380"/>
      <c r="V1006" s="380"/>
      <c r="W1006" s="380"/>
      <c r="X1006" s="380"/>
      <c r="Y1006" s="380"/>
      <c r="Z1006" s="380"/>
    </row>
    <row r="1007" ht="14.25" customHeight="1" spans="1:26" x14ac:dyDescent="0.25">
      <c r="A1007" s="380"/>
      <c r="B1007" s="380"/>
      <c r="C1007" s="380"/>
      <c r="D1007" s="380"/>
      <c r="E1007" s="380"/>
      <c r="F1007" s="380"/>
      <c r="G1007" s="380"/>
      <c r="H1007" s="380"/>
      <c r="I1007" s="380"/>
      <c r="J1007" s="380"/>
      <c r="K1007" s="380"/>
      <c r="L1007" s="380"/>
      <c r="M1007" s="380"/>
      <c r="N1007" s="380"/>
      <c r="O1007" s="380"/>
      <c r="P1007" s="380"/>
      <c r="Q1007" s="380"/>
      <c r="R1007" s="380"/>
      <c r="S1007" s="380"/>
      <c r="T1007" s="380"/>
      <c r="U1007" s="380"/>
      <c r="V1007" s="380"/>
      <c r="W1007" s="380"/>
      <c r="X1007" s="380"/>
      <c r="Y1007" s="380"/>
      <c r="Z1007" s="380"/>
    </row>
    <row r="1008" ht="14.25" customHeight="1" spans="1:26" x14ac:dyDescent="0.25">
      <c r="A1008" s="380"/>
      <c r="B1008" s="380"/>
      <c r="C1008" s="380"/>
      <c r="D1008" s="380"/>
      <c r="E1008" s="380"/>
      <c r="F1008" s="380"/>
      <c r="G1008" s="380"/>
      <c r="H1008" s="380"/>
      <c r="I1008" s="380"/>
      <c r="J1008" s="380"/>
      <c r="K1008" s="380"/>
      <c r="L1008" s="380"/>
      <c r="M1008" s="380"/>
      <c r="N1008" s="380"/>
      <c r="O1008" s="380"/>
      <c r="P1008" s="380"/>
      <c r="Q1008" s="380"/>
      <c r="R1008" s="380"/>
      <c r="S1008" s="380"/>
      <c r="T1008" s="380"/>
      <c r="U1008" s="380"/>
      <c r="V1008" s="380"/>
      <c r="W1008" s="380"/>
      <c r="X1008" s="380"/>
      <c r="Y1008" s="380"/>
      <c r="Z1008" s="380"/>
    </row>
    <row r="1009" ht="14.25" customHeight="1" spans="1:26" x14ac:dyDescent="0.25">
      <c r="A1009" s="380"/>
      <c r="B1009" s="380"/>
      <c r="C1009" s="380"/>
      <c r="D1009" s="380"/>
      <c r="E1009" s="380"/>
      <c r="F1009" s="380"/>
      <c r="G1009" s="380"/>
      <c r="H1009" s="380"/>
      <c r="I1009" s="380"/>
      <c r="J1009" s="380"/>
      <c r="K1009" s="380"/>
      <c r="L1009" s="380"/>
      <c r="M1009" s="380"/>
      <c r="N1009" s="380"/>
      <c r="O1009" s="380"/>
      <c r="P1009" s="380"/>
      <c r="Q1009" s="380"/>
      <c r="R1009" s="380"/>
      <c r="S1009" s="380"/>
      <c r="T1009" s="380"/>
      <c r="U1009" s="380"/>
      <c r="V1009" s="380"/>
      <c r="W1009" s="380"/>
      <c r="X1009" s="380"/>
      <c r="Y1009" s="380"/>
      <c r="Z1009" s="380"/>
    </row>
  </sheetData>
  <mergeCells count="1">
    <mergeCell ref="I17:K17"/>
  </mergeCells>
  <pageMargins left="0.7" right="0.7" top="0.75" bottom="0.75" header="0" footer="0"/>
  <pageSetup orientation="landscape" horizontalDpi="4294967295" verticalDpi="4294967295" scale="100" fitToWidth="1" fitToHeight="1" firstPageNumber="1" useFirstPageNumber="1" copies="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O1005"/>
  <sheetViews>
    <sheetView workbookViewId="0" showGridLines="0" zoomScale="100" zoomScaleNormal="100">
      <selection activeCell="N6" sqref="N6"/>
    </sheetView>
  </sheetViews>
  <sheetFormatPr defaultRowHeight="15" outlineLevelRow="0" outlineLevelCol="0" x14ac:dyDescent="0" defaultColWidth="14.44140625"/>
  <cols>
    <col min="1" max="3" width="8.88671875" customWidth="1"/>
    <col min="4" max="4" width="10.44140625" customWidth="1"/>
    <col min="5" max="5" width="2.88671875" customWidth="1"/>
    <col min="6" max="6" width="22.109375" customWidth="1"/>
    <col min="7" max="7" width="3.5546875" customWidth="1"/>
    <col min="8" max="12" width="13.5546875" style="261" customWidth="1"/>
    <col min="13" max="13" width="4.88671875" customWidth="1"/>
    <col min="14" max="14" width="31.88671875" customWidth="1"/>
    <col min="15" max="15" width="13.44140625" customWidth="1"/>
    <col min="16" max="16" width="14.109375" customWidth="1"/>
    <col min="17" max="17" width="13.109375" customWidth="1"/>
    <col min="18" max="18" width="8.88671875" customWidth="1"/>
    <col min="19" max="19" width="3.109375" customWidth="1"/>
    <col min="20" max="20" width="9.109375" customWidth="1"/>
    <col min="21" max="26" width="8.88671875" customWidth="1"/>
    <col min="27" max="27" width="15.109375" customWidth="1"/>
    <col min="28" max="30" width="8.88671875" customWidth="1"/>
    <col min="31" max="31" width="10.88671875" customWidth="1"/>
    <col min="32" max="32" width="12.109375" customWidth="1"/>
    <col min="33" max="33" width="2.88671875" customWidth="1"/>
    <col min="34" max="34" width="30" customWidth="1"/>
    <col min="35" max="36" width="8.88671875" customWidth="1"/>
    <col min="37" max="37" width="0.88671875" customWidth="1"/>
    <col min="38" max="38" width="19.109375" customWidth="1"/>
    <col min="39" max="39" width="3.109375" customWidth="1"/>
    <col min="40" max="40" width="8.88671875" customWidth="1"/>
    <col min="41" max="41" width="11.88671875" customWidth="1"/>
  </cols>
  <sheetData>
    <row r="1" ht="15" customHeight="1" spans="1:41" x14ac:dyDescent="0.25">
      <c r="A1" s="179"/>
      <c r="B1" s="179"/>
      <c r="C1" s="179"/>
      <c r="D1" s="179"/>
      <c r="E1" s="179"/>
      <c r="F1" s="498" t="s">
        <v>1300</v>
      </c>
      <c r="G1" s="498"/>
      <c r="H1" s="498"/>
      <c r="I1" s="498"/>
      <c r="J1" s="498"/>
      <c r="K1" s="498"/>
      <c r="L1" s="498"/>
      <c r="M1" s="939"/>
      <c r="N1" s="939"/>
      <c r="O1" s="939"/>
      <c r="P1" s="939"/>
      <c r="Q1" s="939"/>
      <c r="R1" s="940"/>
      <c r="S1" s="179"/>
      <c r="T1" s="941"/>
      <c r="U1" s="179"/>
      <c r="V1" s="179"/>
      <c r="W1" s="179"/>
      <c r="X1" s="179"/>
      <c r="Y1" s="179"/>
      <c r="Z1" s="179"/>
      <c r="AA1" s="179"/>
      <c r="AB1" s="179"/>
      <c r="AC1" s="179"/>
      <c r="AD1" s="179"/>
      <c r="AE1" s="179"/>
      <c r="AF1" s="179"/>
      <c r="AG1" s="179"/>
      <c r="AH1" s="179"/>
      <c r="AI1" s="179"/>
      <c r="AJ1" s="179"/>
      <c r="AK1" s="179"/>
      <c r="AL1" s="179"/>
      <c r="AM1" s="179"/>
      <c r="AN1" s="179"/>
      <c r="AO1" s="179"/>
    </row>
    <row r="2" ht="13.5" customHeight="1" spans="1:41" x14ac:dyDescent="0.25">
      <c r="A2" s="179" t="s">
        <v>955</v>
      </c>
      <c r="B2" s="179"/>
      <c r="C2" s="179"/>
      <c r="D2" s="179"/>
      <c r="E2" s="179"/>
      <c r="F2" s="942" t="s">
        <v>1301</v>
      </c>
      <c r="G2" s="942"/>
      <c r="H2" s="943">
        <v>1</v>
      </c>
      <c r="I2" s="943">
        <v>2</v>
      </c>
      <c r="J2" s="943">
        <f t="shared" ref="J2:L2" si="0">I2+1</f>
        <v>3</v>
      </c>
      <c r="K2" s="943">
        <f t="shared" si="0"/>
        <v>4</v>
      </c>
      <c r="L2" s="943">
        <f t="shared" si="0"/>
        <v>5</v>
      </c>
      <c r="M2" s="179"/>
      <c r="N2" s="179"/>
      <c r="O2" s="179"/>
      <c r="P2" s="179"/>
      <c r="Q2" s="179"/>
      <c r="R2" s="944"/>
      <c r="S2" s="179"/>
      <c r="T2" s="179"/>
      <c r="U2" s="179"/>
      <c r="V2" s="179"/>
      <c r="W2" s="179"/>
      <c r="X2" s="179"/>
      <c r="Y2" s="179"/>
      <c r="Z2" s="179"/>
      <c r="AA2" s="179"/>
      <c r="AB2" s="179"/>
      <c r="AC2" s="179"/>
      <c r="AD2" s="179"/>
      <c r="AE2" s="179"/>
      <c r="AF2" s="179"/>
      <c r="AG2" s="179"/>
      <c r="AH2" s="179"/>
      <c r="AI2" s="179"/>
      <c r="AJ2" s="179"/>
      <c r="AK2" s="179"/>
      <c r="AL2" s="179"/>
      <c r="AM2" s="179"/>
      <c r="AN2" s="179"/>
      <c r="AO2" s="179"/>
    </row>
    <row r="3" ht="13.5" customHeight="1" spans="1:41" x14ac:dyDescent="0.25">
      <c r="A3" s="179" t="s">
        <v>955</v>
      </c>
      <c r="B3" s="179"/>
      <c r="C3" s="179"/>
      <c r="D3" s="179"/>
      <c r="E3" s="179"/>
      <c r="F3" s="179" t="s">
        <v>1302</v>
      </c>
      <c r="G3" s="179"/>
      <c r="H3" s="815">
        <f>'10 yr PF'!D62</f>
        <v>1325093.3324846854</v>
      </c>
      <c r="I3" s="815">
        <f>'10 yr PF'!E62</f>
        <v>1560630.9481132557</v>
      </c>
      <c r="J3" s="815">
        <f>'10 yr PF'!F62</f>
        <v>2063804.0095710282</v>
      </c>
      <c r="K3" s="815">
        <f>'10 yr PF'!G62</f>
        <v>2372985.2750384905</v>
      </c>
      <c r="L3" s="815">
        <f>'10 yr PF'!H62</f>
        <v>2536301.2057344657</v>
      </c>
      <c r="M3" s="179"/>
      <c r="N3" s="179"/>
      <c r="O3" s="179"/>
      <c r="P3" s="179"/>
      <c r="Q3" s="179"/>
      <c r="R3" s="945"/>
      <c r="S3" s="179"/>
      <c r="T3" s="818"/>
      <c r="U3" s="179"/>
      <c r="V3" s="179"/>
      <c r="W3" s="179"/>
      <c r="X3" s="179"/>
      <c r="Y3" s="179"/>
      <c r="Z3" s="179"/>
      <c r="AA3" s="179"/>
      <c r="AB3" s="179"/>
      <c r="AC3" s="179"/>
      <c r="AD3" s="179"/>
      <c r="AE3" s="179"/>
      <c r="AF3" s="179"/>
      <c r="AG3" s="179"/>
      <c r="AH3" s="179"/>
      <c r="AI3" s="179"/>
      <c r="AJ3" s="179"/>
      <c r="AK3" s="179"/>
      <c r="AL3" s="179"/>
      <c r="AM3" s="179"/>
      <c r="AN3" s="179"/>
      <c r="AO3" s="179"/>
    </row>
    <row r="4" ht="13.5" customHeight="1" spans="1:41" x14ac:dyDescent="0.25">
      <c r="A4" s="179"/>
      <c r="B4" s="179"/>
      <c r="C4" s="179"/>
      <c r="D4" s="179"/>
      <c r="E4" s="179"/>
      <c r="F4" s="946" t="s">
        <v>1303</v>
      </c>
      <c r="G4" s="946"/>
      <c r="H4" s="947">
        <f>O39</f>
        <v>1249645.934789624</v>
      </c>
      <c r="I4" s="947">
        <f t="shared" ref="I4:L4" si="1">$O$39</f>
        <v>1249645.934789624</v>
      </c>
      <c r="J4" s="947">
        <f t="shared" si="1"/>
        <v>1249645.934789624</v>
      </c>
      <c r="K4" s="947">
        <f t="shared" si="1"/>
        <v>1249645.934789624</v>
      </c>
      <c r="L4" s="947">
        <f t="shared" si="1"/>
        <v>1249645.934789624</v>
      </c>
      <c r="M4" s="179"/>
      <c r="N4" s="179"/>
      <c r="O4" s="179"/>
      <c r="P4" s="179"/>
      <c r="Q4" s="179"/>
      <c r="R4" s="948"/>
      <c r="S4" s="179"/>
      <c r="T4" s="179"/>
      <c r="U4" s="179"/>
      <c r="V4" s="179"/>
      <c r="W4" s="179"/>
      <c r="X4" s="179"/>
      <c r="Y4" s="179"/>
      <c r="Z4" s="179"/>
      <c r="AA4" s="179"/>
      <c r="AB4" s="179"/>
      <c r="AC4" s="179"/>
      <c r="AD4" s="179"/>
      <c r="AE4" s="179"/>
      <c r="AF4" s="179"/>
      <c r="AG4" s="179"/>
      <c r="AH4" s="179"/>
      <c r="AI4" s="179"/>
      <c r="AJ4" s="179"/>
      <c r="AK4" s="179"/>
      <c r="AL4" s="179"/>
      <c r="AM4" s="179"/>
      <c r="AN4" s="179"/>
      <c r="AO4" s="179"/>
    </row>
    <row r="5" ht="13.5" customHeight="1" spans="1:41" x14ac:dyDescent="0.25">
      <c r="A5" s="179"/>
      <c r="B5" s="179"/>
      <c r="C5" s="179"/>
      <c r="D5" s="179"/>
      <c r="E5" s="179"/>
      <c r="F5" s="857" t="s">
        <v>1304</v>
      </c>
      <c r="G5" s="857"/>
      <c r="H5" s="864">
        <f t="shared" ref="H5:L5" si="2">H3-H4</f>
        <v>75447.39769506129</v>
      </c>
      <c r="I5" s="864">
        <f t="shared" si="2"/>
        <v>310985.0133236316</v>
      </c>
      <c r="J5" s="864">
        <f t="shared" si="2"/>
        <v>814158.0747814041</v>
      </c>
      <c r="K5" s="864">
        <f t="shared" si="2"/>
        <v>1123339.3402488665</v>
      </c>
      <c r="L5" s="864">
        <f t="shared" si="2"/>
        <v>1286655.2709448417</v>
      </c>
      <c r="M5" s="179"/>
      <c r="N5" s="179"/>
      <c r="O5" s="179"/>
      <c r="P5" s="179"/>
      <c r="Q5" s="179"/>
      <c r="R5" s="948"/>
      <c r="S5" s="179"/>
      <c r="T5" s="179"/>
      <c r="U5" s="179"/>
      <c r="V5" s="179"/>
      <c r="W5" s="179"/>
      <c r="X5" s="179"/>
      <c r="Y5" s="179"/>
      <c r="Z5" s="179"/>
      <c r="AA5" s="179"/>
      <c r="AB5" s="179"/>
      <c r="AC5" s="179"/>
      <c r="AD5" s="179"/>
      <c r="AE5" s="179"/>
      <c r="AF5" s="179"/>
      <c r="AG5" s="179"/>
      <c r="AH5" s="179"/>
      <c r="AI5" s="179"/>
      <c r="AJ5" s="179"/>
      <c r="AK5" s="179"/>
      <c r="AL5" s="179"/>
      <c r="AM5" s="179"/>
      <c r="AN5" s="179"/>
      <c r="AO5" s="179"/>
    </row>
    <row r="6" ht="13.5" customHeight="1" spans="1:41" x14ac:dyDescent="0.25">
      <c r="A6" s="179"/>
      <c r="B6" s="179"/>
      <c r="C6" s="179"/>
      <c r="D6" s="179"/>
      <c r="E6" s="179"/>
      <c r="F6" s="857" t="s">
        <v>1305</v>
      </c>
      <c r="G6" s="857"/>
      <c r="H6" s="949">
        <f t="shared" ref="H6:L6" si="3">H3/H4</f>
        <v>1.0603750195112367</v>
      </c>
      <c r="I6" s="949">
        <f t="shared" si="3"/>
        <v>1.2488585003687347</v>
      </c>
      <c r="J6" s="949">
        <f t="shared" si="3"/>
        <v>1.6515110017290349</v>
      </c>
      <c r="K6" s="949">
        <f t="shared" si="3"/>
        <v>1.898926094964634</v>
      </c>
      <c r="L6" s="949">
        <f t="shared" si="3"/>
        <v>2.0296158576800782</v>
      </c>
      <c r="M6" s="179"/>
      <c r="N6" s="618" t="s">
        <v>1306</v>
      </c>
      <c r="O6" s="491"/>
      <c r="P6" s="179"/>
      <c r="Q6" s="179"/>
      <c r="R6" s="948"/>
      <c r="S6" s="179"/>
      <c r="T6" s="179"/>
      <c r="U6" s="179"/>
      <c r="V6" s="179"/>
      <c r="W6" s="179"/>
      <c r="X6" s="179"/>
      <c r="Y6" s="179"/>
      <c r="Z6" s="179"/>
      <c r="AA6" s="179"/>
      <c r="AB6" s="179"/>
      <c r="AC6" s="179"/>
      <c r="AD6" s="179"/>
      <c r="AE6" s="179"/>
      <c r="AF6" s="179"/>
      <c r="AG6" s="179"/>
      <c r="AH6" s="179"/>
      <c r="AI6" s="179"/>
      <c r="AJ6" s="179"/>
      <c r="AK6" s="179"/>
      <c r="AL6" s="179"/>
      <c r="AM6" s="179"/>
      <c r="AN6" s="179"/>
      <c r="AO6" s="179"/>
    </row>
    <row r="7" ht="13.5" customHeight="1" spans="1:41" x14ac:dyDescent="0.25">
      <c r="A7" s="179"/>
      <c r="B7" s="179"/>
      <c r="C7" s="179"/>
      <c r="D7" s="179"/>
      <c r="E7" s="179"/>
      <c r="F7" s="857" t="s">
        <v>1307</v>
      </c>
      <c r="G7" s="857"/>
      <c r="H7" s="950">
        <f>H5/$H$21</f>
        <v>0.018989803060743795</v>
      </c>
      <c r="I7" s="950">
        <f>I5/$H$21</f>
        <v>0.07827366268784007</v>
      </c>
      <c r="J7" s="950">
        <f>J5/$H$21</f>
        <v>0.20492027522143716</v>
      </c>
      <c r="K7" s="950">
        <f>K5/$H$21</f>
        <v>0.2827399419119821</v>
      </c>
      <c r="L7" s="950">
        <f>L5/$H$21</f>
        <v>0.32384589725763163</v>
      </c>
      <c r="M7" s="179"/>
      <c r="N7" s="179"/>
      <c r="O7" s="179"/>
      <c r="P7" s="179"/>
      <c r="Q7" s="179"/>
      <c r="R7" s="948"/>
      <c r="S7" s="179"/>
      <c r="T7" s="179"/>
      <c r="U7" s="179"/>
      <c r="V7" s="179"/>
      <c r="W7" s="179"/>
      <c r="X7" s="179"/>
      <c r="Y7" s="179"/>
      <c r="Z7" s="179"/>
      <c r="AA7" s="179"/>
      <c r="AB7" s="179"/>
      <c r="AC7" s="179"/>
      <c r="AD7" s="179"/>
      <c r="AE7" s="179"/>
      <c r="AF7" s="179"/>
      <c r="AG7" s="179"/>
      <c r="AH7" s="179"/>
      <c r="AI7" s="179"/>
      <c r="AJ7" s="179"/>
      <c r="AK7" s="179"/>
      <c r="AL7" s="179"/>
      <c r="AM7" s="179"/>
      <c r="AN7" s="179"/>
      <c r="AO7" s="179"/>
    </row>
    <row r="8" ht="13.5" customHeight="1" spans="1:41" x14ac:dyDescent="0.25">
      <c r="A8" s="179"/>
      <c r="B8" s="179"/>
      <c r="C8" s="179"/>
      <c r="D8" s="179"/>
      <c r="E8" s="179"/>
      <c r="F8" s="951" t="s">
        <v>1308</v>
      </c>
      <c r="G8" s="951"/>
      <c r="H8" s="952">
        <f>H5</f>
        <v>75447.39769506129</v>
      </c>
      <c r="I8" s="952">
        <f t="shared" ref="I8:L8" si="4">I5+H8</f>
        <v>386432.4110186929</v>
      </c>
      <c r="J8" s="952">
        <f t="shared" si="4"/>
        <v>1200590.485800097</v>
      </c>
      <c r="K8" s="952">
        <f t="shared" si="4"/>
        <v>2323929.8260489637</v>
      </c>
      <c r="L8" s="952">
        <f t="shared" si="4"/>
        <v>3610585.0969938054</v>
      </c>
      <c r="M8" s="179"/>
      <c r="N8" s="179"/>
      <c r="O8" s="179"/>
      <c r="P8" s="179"/>
      <c r="Q8" s="179"/>
      <c r="R8" s="948"/>
      <c r="S8" s="179"/>
      <c r="T8" s="179"/>
      <c r="U8" s="179"/>
      <c r="V8" s="179"/>
      <c r="W8" s="179"/>
      <c r="X8" s="179"/>
      <c r="Y8" s="179"/>
      <c r="Z8" s="179"/>
      <c r="AA8" s="179"/>
      <c r="AB8" s="179"/>
      <c r="AC8" s="179"/>
      <c r="AD8" s="179"/>
      <c r="AE8" s="179"/>
      <c r="AF8" s="179"/>
      <c r="AG8" s="179"/>
      <c r="AH8" s="179"/>
      <c r="AI8" s="179"/>
      <c r="AJ8" s="179"/>
      <c r="AK8" s="179"/>
      <c r="AL8" s="179"/>
      <c r="AM8" s="179"/>
      <c r="AN8" s="179"/>
      <c r="AO8" s="179"/>
    </row>
    <row r="9" ht="13.5" customHeight="1" hidden="1" spans="1:41" x14ac:dyDescent="0.25">
      <c r="A9" s="179"/>
      <c r="B9" s="179"/>
      <c r="C9" s="179"/>
      <c r="D9" s="179"/>
      <c r="E9" s="179"/>
      <c r="F9" s="857"/>
      <c r="G9" s="857"/>
      <c r="H9" s="860"/>
      <c r="I9" s="953"/>
      <c r="J9" s="953"/>
      <c r="K9" s="953"/>
      <c r="L9" s="953"/>
      <c r="M9" s="179"/>
      <c r="N9" s="179"/>
      <c r="O9" s="179"/>
      <c r="P9" s="179"/>
      <c r="Q9" s="179"/>
      <c r="R9" s="948"/>
      <c r="S9" s="179"/>
      <c r="T9" s="179"/>
      <c r="U9" s="179"/>
      <c r="V9" s="179"/>
      <c r="W9" s="179"/>
      <c r="X9" s="179"/>
      <c r="Y9" s="179"/>
      <c r="Z9" s="179"/>
      <c r="AA9" s="179"/>
      <c r="AB9" s="179"/>
      <c r="AC9" s="179"/>
      <c r="AD9" s="179"/>
      <c r="AE9" s="179"/>
      <c r="AF9" s="179"/>
      <c r="AG9" s="179"/>
      <c r="AH9" s="179"/>
      <c r="AI9" s="179"/>
      <c r="AJ9" s="179"/>
      <c r="AK9" s="179"/>
      <c r="AL9" s="179"/>
      <c r="AM9" s="179"/>
      <c r="AN9" s="179"/>
      <c r="AO9" s="179"/>
    </row>
    <row r="10" ht="13.5" customHeight="1" hidden="1" spans="1:41" x14ac:dyDescent="0.25">
      <c r="A10" s="179"/>
      <c r="B10" s="179"/>
      <c r="C10" s="179"/>
      <c r="D10" s="179"/>
      <c r="E10" s="179"/>
      <c r="F10" s="179"/>
      <c r="G10" s="179"/>
      <c r="H10" s="954"/>
      <c r="I10" s="955"/>
      <c r="J10" s="955"/>
      <c r="K10" s="955"/>
      <c r="L10" s="955"/>
      <c r="M10" s="179"/>
      <c r="N10" s="179"/>
      <c r="O10" s="179"/>
      <c r="P10" s="179"/>
      <c r="Q10" s="179"/>
      <c r="R10" s="956"/>
      <c r="S10" s="179"/>
      <c r="T10" s="179"/>
      <c r="U10" s="179"/>
      <c r="V10" s="179"/>
      <c r="W10" s="179"/>
      <c r="X10" s="179"/>
      <c r="Y10" s="179"/>
      <c r="Z10" s="179"/>
      <c r="AA10" s="179"/>
      <c r="AB10" s="179"/>
      <c r="AC10" s="179"/>
      <c r="AD10" s="179"/>
      <c r="AE10" s="179"/>
      <c r="AF10" s="179"/>
      <c r="AG10" s="179"/>
      <c r="AH10" s="179"/>
      <c r="AI10" s="179"/>
      <c r="AJ10" s="179"/>
      <c r="AK10" s="179"/>
      <c r="AL10" s="179"/>
      <c r="AM10" s="179"/>
      <c r="AN10" s="179"/>
      <c r="AO10" s="179"/>
    </row>
    <row r="11" ht="14.4" customHeight="1" hidden="1" spans="1:41" x14ac:dyDescent="0.25">
      <c r="A11" s="179"/>
      <c r="B11" s="179"/>
      <c r="C11" s="179"/>
      <c r="D11" s="179"/>
      <c r="E11" s="179"/>
      <c r="F11" s="179"/>
      <c r="G11" s="179"/>
      <c r="H11" s="860"/>
      <c r="I11" s="957"/>
      <c r="J11" s="957"/>
      <c r="K11" s="957"/>
      <c r="L11" s="957"/>
      <c r="M11" s="179"/>
      <c r="N11" s="179"/>
      <c r="O11" s="179"/>
      <c r="P11" s="179"/>
      <c r="Q11" s="179"/>
      <c r="R11" s="944"/>
      <c r="S11" s="179"/>
      <c r="T11" s="179"/>
      <c r="U11" s="179"/>
      <c r="V11" s="179"/>
      <c r="W11" s="179"/>
      <c r="X11" s="179"/>
      <c r="Y11" s="179"/>
      <c r="Z11" s="179"/>
      <c r="AA11" s="179"/>
      <c r="AB11" s="179"/>
      <c r="AC11" s="179"/>
      <c r="AD11" s="179"/>
      <c r="AE11" s="179"/>
      <c r="AF11" s="179"/>
      <c r="AG11" s="179"/>
      <c r="AH11" s="179"/>
      <c r="AI11" s="179"/>
      <c r="AJ11" s="179"/>
      <c r="AK11" s="179"/>
      <c r="AL11" s="179"/>
      <c r="AM11" s="179"/>
      <c r="AN11" s="179"/>
      <c r="AO11" s="179"/>
    </row>
    <row r="12" ht="13.5" customHeight="1" spans="1:41" x14ac:dyDescent="0.25">
      <c r="A12" s="179"/>
      <c r="B12" s="179"/>
      <c r="C12" s="179"/>
      <c r="D12" s="179"/>
      <c r="E12" s="179"/>
      <c r="F12" s="179"/>
      <c r="G12" s="179"/>
      <c r="H12" s="860"/>
      <c r="I12" s="860"/>
      <c r="J12" s="860"/>
      <c r="K12" s="860"/>
      <c r="L12" s="860"/>
      <c r="M12" s="179"/>
      <c r="N12" s="179"/>
      <c r="O12" s="179"/>
      <c r="P12" s="179"/>
      <c r="Q12" s="179"/>
      <c r="R12" s="866"/>
      <c r="S12" s="179"/>
      <c r="T12" s="179"/>
      <c r="U12" s="179"/>
      <c r="V12" s="179"/>
      <c r="W12" s="179"/>
      <c r="X12" s="179"/>
      <c r="Y12" s="179"/>
      <c r="Z12" s="179"/>
      <c r="AA12" s="179"/>
      <c r="AB12" s="179"/>
      <c r="AC12" s="179"/>
      <c r="AD12" s="179"/>
      <c r="AE12" s="179"/>
      <c r="AF12" s="179"/>
      <c r="AG12" s="179"/>
      <c r="AH12" s="179"/>
      <c r="AI12" s="179"/>
      <c r="AJ12" s="179"/>
      <c r="AK12" s="179"/>
      <c r="AL12" s="179"/>
      <c r="AM12" s="179"/>
      <c r="AN12" s="179"/>
      <c r="AO12" s="179"/>
    </row>
    <row r="13" ht="13.5" customHeight="1" spans="1:41" x14ac:dyDescent="0.25">
      <c r="A13" s="179"/>
      <c r="B13" s="179"/>
      <c r="C13" s="179"/>
      <c r="D13" s="179"/>
      <c r="E13" s="179"/>
      <c r="F13" s="942" t="s">
        <v>1301</v>
      </c>
      <c r="G13" s="942"/>
      <c r="H13" s="958">
        <f>L2+1</f>
        <v>6</v>
      </c>
      <c r="I13" s="958">
        <f t="shared" ref="I13:J13" si="5">H13+1</f>
        <v>7</v>
      </c>
      <c r="J13" s="958">
        <f t="shared" si="5"/>
        <v>8</v>
      </c>
      <c r="K13" s="958">
        <v>9</v>
      </c>
      <c r="L13" s="958">
        <v>10</v>
      </c>
      <c r="M13" s="179"/>
      <c r="N13" s="179"/>
      <c r="O13" s="179"/>
      <c r="P13" s="179"/>
      <c r="Q13" s="179"/>
      <c r="R13" s="866"/>
      <c r="S13" s="179"/>
      <c r="T13" s="179"/>
      <c r="U13" s="179"/>
      <c r="V13" s="179"/>
      <c r="W13" s="179"/>
      <c r="X13" s="179"/>
      <c r="Y13" s="179"/>
      <c r="Z13" s="179"/>
      <c r="AA13" s="179"/>
      <c r="AB13" s="179"/>
      <c r="AC13" s="179"/>
      <c r="AD13" s="179"/>
      <c r="AE13" s="179"/>
      <c r="AF13" s="179"/>
      <c r="AG13" s="179"/>
      <c r="AH13" s="179"/>
      <c r="AI13" s="179"/>
      <c r="AJ13" s="179"/>
      <c r="AK13" s="179"/>
      <c r="AL13" s="179"/>
      <c r="AM13" s="179"/>
      <c r="AN13" s="179"/>
      <c r="AO13" s="179"/>
    </row>
    <row r="14" ht="12.75" customHeight="1" spans="1:41" x14ac:dyDescent="0.25">
      <c r="A14" s="179"/>
      <c r="B14" s="179"/>
      <c r="C14" s="179"/>
      <c r="D14" s="179"/>
      <c r="E14" s="179"/>
      <c r="F14" s="179" t="s">
        <v>1302</v>
      </c>
      <c r="G14" s="179"/>
      <c r="H14" s="815">
        <f>'10 yr PF'!I62</f>
        <v>2618410.3325466877</v>
      </c>
      <c r="I14" s="815">
        <f>'10 yr PF'!J62</f>
        <v>2703133.23542928</v>
      </c>
      <c r="J14" s="815">
        <f>'10 yr PF'!K62</f>
        <v>2790552.0902210055</v>
      </c>
      <c r="K14" s="815">
        <f>'10 yr PF'!L62</f>
        <v>2880751.632099705</v>
      </c>
      <c r="L14" s="815">
        <f>'10 yr PF'!M62</f>
        <v>2973819.2347140657</v>
      </c>
      <c r="M14" s="179"/>
      <c r="N14" s="179"/>
      <c r="O14" s="179"/>
      <c r="P14" s="179"/>
      <c r="Q14" s="179"/>
      <c r="R14" s="866"/>
      <c r="S14" s="179"/>
      <c r="T14" s="179"/>
      <c r="U14" s="179"/>
      <c r="V14" s="179"/>
      <c r="W14" s="179"/>
      <c r="X14" s="179"/>
      <c r="Y14" s="179"/>
      <c r="Z14" s="179"/>
      <c r="AA14" s="179"/>
      <c r="AB14" s="179"/>
      <c r="AC14" s="179"/>
      <c r="AD14" s="179"/>
      <c r="AE14" s="179"/>
      <c r="AF14" s="179"/>
      <c r="AG14" s="179"/>
      <c r="AH14" s="179"/>
      <c r="AI14" s="261"/>
      <c r="AJ14" s="261"/>
      <c r="AK14" s="261"/>
      <c r="AL14" s="261"/>
      <c r="AM14" s="179"/>
      <c r="AN14" s="179"/>
      <c r="AO14" s="179"/>
    </row>
    <row r="15" ht="12.75" customHeight="1" spans="1:41" x14ac:dyDescent="0.25">
      <c r="A15" s="179"/>
      <c r="B15" s="179"/>
      <c r="C15" s="179"/>
      <c r="D15" s="179"/>
      <c r="E15" s="179"/>
      <c r="F15" s="946" t="s">
        <v>1309</v>
      </c>
      <c r="G15" s="946"/>
      <c r="H15" s="947">
        <f t="shared" ref="H15:L15" si="6">$O$39</f>
        <v>1249645.934789624</v>
      </c>
      <c r="I15" s="947">
        <f t="shared" si="6"/>
        <v>1249645.934789624</v>
      </c>
      <c r="J15" s="947">
        <f t="shared" si="6"/>
        <v>1249645.934789624</v>
      </c>
      <c r="K15" s="947">
        <f t="shared" si="6"/>
        <v>1249645.934789624</v>
      </c>
      <c r="L15" s="947">
        <f t="shared" si="6"/>
        <v>1249645.934789624</v>
      </c>
      <c r="M15" s="179"/>
      <c r="N15" s="179"/>
      <c r="O15" s="179"/>
      <c r="P15" s="179"/>
      <c r="Q15" s="179"/>
      <c r="R15" s="866"/>
      <c r="S15" s="179"/>
      <c r="T15" s="179"/>
      <c r="U15" s="179"/>
      <c r="V15" s="179"/>
      <c r="W15" s="179"/>
      <c r="X15" s="179"/>
      <c r="Y15" s="179"/>
      <c r="Z15" s="179"/>
      <c r="AA15" s="179"/>
      <c r="AB15" s="179"/>
      <c r="AC15" s="179"/>
      <c r="AD15" s="179"/>
      <c r="AE15" s="179"/>
      <c r="AF15" s="179"/>
      <c r="AG15" s="179"/>
      <c r="AH15" s="179"/>
      <c r="AI15" s="179"/>
      <c r="AJ15" s="179"/>
      <c r="AK15" s="179"/>
      <c r="AL15" s="179"/>
      <c r="AM15" s="179"/>
      <c r="AN15" s="179"/>
      <c r="AO15" s="179"/>
    </row>
    <row r="16" ht="12.75" customHeight="1" spans="1:41" x14ac:dyDescent="0.25">
      <c r="A16" s="179"/>
      <c r="B16" s="179"/>
      <c r="C16" s="179"/>
      <c r="D16" s="179"/>
      <c r="E16" s="179"/>
      <c r="F16" s="857" t="s">
        <v>1304</v>
      </c>
      <c r="G16" s="857"/>
      <c r="H16" s="864">
        <f t="shared" ref="H16:L16" si="7">H14-H15</f>
        <v>1368764.3977570636</v>
      </c>
      <c r="I16" s="864">
        <f t="shared" si="7"/>
        <v>1453487.300639656</v>
      </c>
      <c r="J16" s="864">
        <f t="shared" si="7"/>
        <v>1540906.1554313814</v>
      </c>
      <c r="K16" s="864">
        <f t="shared" si="7"/>
        <v>1631105.6973100808</v>
      </c>
      <c r="L16" s="864">
        <f t="shared" si="7"/>
        <v>1724173.2999244416</v>
      </c>
      <c r="M16" s="179"/>
      <c r="N16" s="179"/>
      <c r="O16" s="179"/>
      <c r="P16" s="179"/>
      <c r="Q16" s="179"/>
      <c r="R16" s="866"/>
      <c r="S16" s="179"/>
      <c r="T16" s="179"/>
      <c r="U16" s="179"/>
      <c r="V16" s="179"/>
      <c r="W16" s="179"/>
      <c r="X16" s="179"/>
      <c r="Y16" s="179"/>
      <c r="Z16" s="179"/>
      <c r="AA16" s="179"/>
      <c r="AB16" s="179"/>
      <c r="AC16" s="179"/>
      <c r="AD16" s="179"/>
      <c r="AE16" s="179"/>
      <c r="AF16" s="179"/>
      <c r="AG16" s="179"/>
      <c r="AH16" s="179"/>
      <c r="AI16" s="179"/>
      <c r="AJ16" s="179"/>
      <c r="AK16" s="179"/>
      <c r="AL16" s="179"/>
      <c r="AM16" s="179"/>
      <c r="AN16" s="179"/>
      <c r="AO16" s="179"/>
    </row>
    <row r="17" ht="12.75" customHeight="1" spans="1:41" x14ac:dyDescent="0.25">
      <c r="A17" s="179"/>
      <c r="B17" s="179"/>
      <c r="C17" s="179"/>
      <c r="D17" s="179"/>
      <c r="E17" s="179"/>
      <c r="F17" s="857" t="s">
        <v>1305</v>
      </c>
      <c r="G17" s="857"/>
      <c r="H17" s="949">
        <f t="shared" ref="H17:L17" si="8">H14/H15</f>
        <v>2.095321770472124</v>
      </c>
      <c r="I17" s="949">
        <f t="shared" si="8"/>
        <v>2.163119296574472</v>
      </c>
      <c r="J17" s="949">
        <f t="shared" si="8"/>
        <v>2.2330741952845954</v>
      </c>
      <c r="K17" s="949">
        <f t="shared" si="8"/>
        <v>2.3052542739513453</v>
      </c>
      <c r="L17" s="949">
        <f t="shared" si="8"/>
        <v>2.379729451298302</v>
      </c>
      <c r="M17" s="179"/>
      <c r="N17" s="179"/>
      <c r="O17" s="179"/>
      <c r="P17" s="179"/>
      <c r="Q17" s="179"/>
      <c r="R17" s="866"/>
      <c r="S17" s="179"/>
      <c r="T17" s="179"/>
      <c r="U17" s="179"/>
      <c r="V17" s="179"/>
      <c r="W17" s="179"/>
      <c r="X17" s="179"/>
      <c r="Y17" s="179"/>
      <c r="Z17" s="179"/>
      <c r="AA17" s="179"/>
      <c r="AB17" s="179"/>
      <c r="AC17" s="179"/>
      <c r="AD17" s="179"/>
      <c r="AE17" s="179"/>
      <c r="AF17" s="179"/>
      <c r="AG17" s="179"/>
      <c r="AH17" s="179"/>
      <c r="AI17" s="179"/>
      <c r="AJ17" s="179"/>
      <c r="AK17" s="179"/>
      <c r="AL17" s="179"/>
      <c r="AM17" s="179"/>
      <c r="AN17" s="179"/>
      <c r="AO17" s="179"/>
    </row>
    <row r="18" ht="12.75" customHeight="1" spans="1:41" x14ac:dyDescent="0.25">
      <c r="A18" s="179"/>
      <c r="B18" s="179"/>
      <c r="C18" s="179"/>
      <c r="D18" s="179"/>
      <c r="E18" s="179"/>
      <c r="F18" s="857" t="s">
        <v>1307</v>
      </c>
      <c r="G18" s="857"/>
      <c r="H18" s="950">
        <f t="shared" ref="H18:L18" si="9">H16/$H$21</f>
        <v>0.3445124304355652</v>
      </c>
      <c r="I18" s="950">
        <f t="shared" si="9"/>
        <v>0.3658368404169086</v>
      </c>
      <c r="J18" s="950">
        <f t="shared" si="9"/>
        <v>0.3878398105259664</v>
      </c>
      <c r="K18" s="950">
        <f t="shared" si="9"/>
        <v>0.4105426682622768</v>
      </c>
      <c r="L18" s="950">
        <f t="shared" si="9"/>
        <v>0.4339674052177565</v>
      </c>
      <c r="M18" s="179"/>
      <c r="N18" s="179"/>
      <c r="O18" s="179"/>
      <c r="P18" s="179"/>
      <c r="Q18" s="179"/>
      <c r="R18" s="866"/>
      <c r="S18" s="179"/>
      <c r="T18" s="179"/>
      <c r="U18" s="179"/>
      <c r="V18" s="179"/>
      <c r="W18" s="179"/>
      <c r="X18" s="179"/>
      <c r="Y18" s="179"/>
      <c r="Z18" s="179"/>
      <c r="AA18" s="179"/>
      <c r="AB18" s="179"/>
      <c r="AC18" s="179"/>
      <c r="AD18" s="179"/>
      <c r="AE18" s="179"/>
      <c r="AF18" s="179"/>
      <c r="AG18" s="179"/>
      <c r="AH18" s="179"/>
      <c r="AI18" s="179"/>
      <c r="AJ18" s="179"/>
      <c r="AK18" s="179"/>
      <c r="AL18" s="179"/>
      <c r="AM18" s="179"/>
      <c r="AN18" s="179"/>
      <c r="AO18" s="179"/>
    </row>
    <row r="19" ht="12.75" customHeight="1" spans="1:41" x14ac:dyDescent="0.25">
      <c r="A19" s="179"/>
      <c r="B19" s="179"/>
      <c r="C19" s="179"/>
      <c r="D19" s="179"/>
      <c r="E19" s="179"/>
      <c r="F19" s="951" t="s">
        <v>1308</v>
      </c>
      <c r="G19" s="951"/>
      <c r="H19" s="952">
        <f>H16+L8</f>
        <v>4979349.4947508685</v>
      </c>
      <c r="I19" s="952">
        <f t="shared" ref="I19:L19" si="10">I16+H19</f>
        <v>6432836.795390524</v>
      </c>
      <c r="J19" s="952">
        <f t="shared" si="10"/>
        <v>7973742.950821905</v>
      </c>
      <c r="K19" s="952">
        <f t="shared" si="10"/>
        <v>9604848.648131985</v>
      </c>
      <c r="L19" s="952">
        <f t="shared" si="10"/>
        <v>11329021.948056426</v>
      </c>
      <c r="M19" s="179"/>
      <c r="N19" s="179"/>
      <c r="O19" s="179"/>
      <c r="P19" s="179"/>
      <c r="Q19" s="179"/>
      <c r="R19" s="866"/>
      <c r="S19" s="179"/>
      <c r="T19" s="179"/>
      <c r="U19" s="179"/>
      <c r="V19" s="179"/>
      <c r="W19" s="179"/>
      <c r="X19" s="179"/>
      <c r="Y19" s="179"/>
      <c r="Z19" s="179"/>
      <c r="AA19" s="179"/>
      <c r="AB19" s="179"/>
      <c r="AC19" s="179"/>
      <c r="AD19" s="179"/>
      <c r="AE19" s="179"/>
      <c r="AF19" s="179"/>
      <c r="AG19" s="179"/>
      <c r="AH19" s="959"/>
      <c r="AI19" s="179"/>
      <c r="AJ19" s="179"/>
      <c r="AK19" s="179"/>
      <c r="AL19" s="960"/>
      <c r="AM19" s="179"/>
      <c r="AN19" s="179"/>
      <c r="AO19" s="179"/>
    </row>
    <row r="20" ht="13.5" customHeight="1" spans="1:41" x14ac:dyDescent="0.25">
      <c r="A20" s="179"/>
      <c r="B20" s="179"/>
      <c r="C20" s="179"/>
      <c r="D20" s="179"/>
      <c r="E20" s="179"/>
      <c r="F20" s="857" t="s">
        <v>1310</v>
      </c>
      <c r="G20" s="857"/>
      <c r="H20" s="961">
        <f>IF(H8&gt;H21,1,IF(I8&gt;H21,2,IF(J8&gt;H21,3,IF(K8&gt;H21,4,IF(L8&gt;H21,5,IF(H19&gt;H21,6,IF(I19&gt;H21,7,IF(J19&gt;H21,8,IF(K19&gt;H21,9,IF(L19&gt;H21,10,F26))))))))))</f>
        <v>6</v>
      </c>
      <c r="I20" s="962" t="s">
        <v>955</v>
      </c>
      <c r="J20" s="953"/>
      <c r="K20" s="953"/>
      <c r="L20" s="953"/>
      <c r="M20" s="179"/>
      <c r="N20" s="179"/>
      <c r="O20" s="179"/>
      <c r="P20" s="179"/>
      <c r="Q20" s="179"/>
      <c r="R20" s="866"/>
      <c r="S20" s="179"/>
      <c r="T20" s="179"/>
      <c r="U20" s="179"/>
      <c r="V20" s="179"/>
      <c r="W20" s="179"/>
      <c r="X20" s="179"/>
      <c r="Y20" s="179"/>
      <c r="Z20" s="179"/>
      <c r="AA20" s="179"/>
      <c r="AB20" s="179"/>
      <c r="AC20" s="179"/>
      <c r="AD20" s="179"/>
      <c r="AE20" s="179"/>
      <c r="AF20" s="179"/>
      <c r="AG20" s="179"/>
      <c r="AH20" s="802"/>
      <c r="AI20" s="179"/>
      <c r="AJ20" s="179"/>
      <c r="AK20" s="179"/>
      <c r="AL20" s="963"/>
      <c r="AM20" s="179"/>
      <c r="AN20" s="179"/>
      <c r="AO20" s="964"/>
    </row>
    <row r="21" ht="13.5" customHeight="1" spans="1:41" x14ac:dyDescent="0.25">
      <c r="A21" s="179"/>
      <c r="B21" s="179"/>
      <c r="C21" s="179"/>
      <c r="D21" s="179"/>
      <c r="E21" s="179"/>
      <c r="F21" s="857" t="s">
        <v>1311</v>
      </c>
      <c r="G21" s="857"/>
      <c r="H21" s="864">
        <f>O35</f>
        <v>3973047.9275495</v>
      </c>
      <c r="I21" s="953"/>
      <c r="J21" s="953"/>
      <c r="K21" s="953"/>
      <c r="L21" s="953"/>
      <c r="M21" s="179"/>
      <c r="N21" s="179"/>
      <c r="O21" s="179"/>
      <c r="P21" s="179"/>
      <c r="Q21" s="179"/>
      <c r="R21" s="866"/>
      <c r="S21" s="179"/>
      <c r="T21" s="179"/>
      <c r="U21" s="179"/>
      <c r="V21" s="179"/>
      <c r="W21" s="179"/>
      <c r="X21" s="179"/>
      <c r="Y21" s="179"/>
      <c r="Z21" s="179"/>
      <c r="AA21" s="179"/>
      <c r="AB21" s="179"/>
      <c r="AC21" s="179"/>
      <c r="AD21" s="179"/>
      <c r="AE21" s="179" t="s">
        <v>955</v>
      </c>
      <c r="AF21" s="179"/>
      <c r="AG21" s="179"/>
      <c r="AH21" s="802"/>
      <c r="AI21" s="179"/>
      <c r="AJ21" s="179"/>
      <c r="AK21" s="179"/>
      <c r="AL21" s="963"/>
      <c r="AM21" s="179"/>
      <c r="AN21" s="179"/>
      <c r="AO21" s="964"/>
    </row>
    <row r="22" ht="13.5" customHeight="1" spans="1:41" x14ac:dyDescent="0.25">
      <c r="A22" s="179"/>
      <c r="B22" s="179"/>
      <c r="C22" s="179"/>
      <c r="D22" s="179"/>
      <c r="E22" s="179"/>
      <c r="F22" s="951" t="s">
        <v>1312</v>
      </c>
      <c r="G22" s="179"/>
      <c r="H22" s="179"/>
      <c r="I22" s="179"/>
      <c r="J22" s="179"/>
      <c r="K22" s="179"/>
      <c r="L22" s="179"/>
      <c r="M22" s="179"/>
      <c r="N22" s="179"/>
      <c r="O22" s="179"/>
      <c r="P22" s="179"/>
      <c r="Q22" s="179"/>
      <c r="R22" s="866"/>
      <c r="S22" s="179"/>
      <c r="T22" s="179"/>
      <c r="U22" s="179"/>
      <c r="V22" s="179"/>
      <c r="W22" s="179"/>
      <c r="X22" s="179"/>
      <c r="Y22" s="179"/>
      <c r="Z22" s="179"/>
      <c r="AA22" s="179"/>
      <c r="AB22" s="179"/>
      <c r="AC22" s="179"/>
      <c r="AD22" s="179"/>
      <c r="AE22" s="179"/>
      <c r="AF22" s="179"/>
      <c r="AG22" s="179"/>
      <c r="AH22" s="179"/>
      <c r="AI22" s="179"/>
      <c r="AJ22" s="179"/>
      <c r="AK22" s="179"/>
      <c r="AL22" s="179"/>
      <c r="AM22" s="179"/>
      <c r="AN22" s="179"/>
      <c r="AO22" s="179"/>
    </row>
    <row r="23" ht="13.5" customHeight="1" spans="1:41" x14ac:dyDescent="0.25">
      <c r="A23" s="179"/>
      <c r="B23" s="179"/>
      <c r="C23" s="179"/>
      <c r="D23" s="179"/>
      <c r="E23" s="179"/>
      <c r="F23" s="179"/>
      <c r="G23" s="179"/>
      <c r="H23" s="179"/>
      <c r="I23" s="179"/>
      <c r="J23" s="179"/>
      <c r="K23" s="179"/>
      <c r="L23" s="179"/>
      <c r="M23" s="179"/>
      <c r="N23" s="179"/>
      <c r="O23" s="179"/>
      <c r="P23" s="179"/>
      <c r="Q23" s="179"/>
      <c r="R23" s="866"/>
      <c r="S23" s="179"/>
      <c r="T23" s="179"/>
      <c r="U23" s="179"/>
      <c r="V23" s="179"/>
      <c r="W23" s="179"/>
      <c r="X23" s="179"/>
      <c r="Y23" s="179"/>
      <c r="Z23" s="179"/>
      <c r="AA23" s="179"/>
      <c r="AB23" s="179"/>
      <c r="AC23" s="179"/>
      <c r="AD23" s="179"/>
      <c r="AE23" s="179"/>
      <c r="AF23" s="179"/>
      <c r="AG23" s="179"/>
      <c r="AH23" s="179"/>
      <c r="AI23" s="179"/>
      <c r="AJ23" s="179"/>
      <c r="AK23" s="179"/>
      <c r="AL23" s="179"/>
      <c r="AM23" s="179"/>
      <c r="AN23" s="179"/>
      <c r="AO23" s="179"/>
    </row>
    <row r="24" ht="13.5" customHeight="1" spans="1:41" x14ac:dyDescent="0.25">
      <c r="A24" s="179"/>
      <c r="B24" s="179"/>
      <c r="C24" s="179"/>
      <c r="D24" s="179"/>
      <c r="E24" s="179"/>
      <c r="F24" s="179"/>
      <c r="G24" s="179"/>
      <c r="H24" s="965"/>
      <c r="I24" s="179"/>
      <c r="J24" s="179"/>
      <c r="K24" s="179"/>
      <c r="L24" s="179"/>
      <c r="M24" s="179"/>
      <c r="N24" s="179"/>
      <c r="O24" s="179"/>
      <c r="P24" s="179"/>
      <c r="Q24" s="179"/>
      <c r="R24" s="866"/>
      <c r="S24" s="179"/>
      <c r="T24" s="179"/>
      <c r="U24" s="179"/>
      <c r="V24" s="179"/>
      <c r="W24" s="179"/>
      <c r="X24" s="179"/>
      <c r="Y24" s="179"/>
      <c r="Z24" s="179"/>
      <c r="AA24" s="179"/>
      <c r="AB24" s="179"/>
      <c r="AC24" s="179"/>
      <c r="AD24" s="179"/>
      <c r="AE24" s="179"/>
      <c r="AF24" s="179"/>
      <c r="AG24" s="179"/>
      <c r="AH24" s="179"/>
      <c r="AI24" s="179"/>
      <c r="AJ24" s="179"/>
      <c r="AK24" s="179"/>
      <c r="AL24" s="179"/>
      <c r="AM24" s="179"/>
      <c r="AN24" s="179"/>
      <c r="AO24" s="179"/>
    </row>
    <row r="25" ht="13.5" customHeight="1" spans="1:41" x14ac:dyDescent="0.25">
      <c r="A25" s="179"/>
      <c r="B25" s="179"/>
      <c r="C25" s="179"/>
      <c r="D25" s="179"/>
      <c r="E25" s="179"/>
      <c r="F25" s="179"/>
      <c r="G25" s="179"/>
      <c r="H25" s="966"/>
      <c r="I25" s="179"/>
      <c r="J25" s="179"/>
      <c r="K25" s="179"/>
      <c r="L25" s="179"/>
      <c r="M25" s="179"/>
      <c r="N25" s="179"/>
      <c r="O25" s="179"/>
      <c r="P25" s="179"/>
      <c r="Q25" s="179"/>
      <c r="R25" s="866"/>
      <c r="S25" s="179"/>
      <c r="T25" s="179"/>
      <c r="U25" s="179"/>
      <c r="V25" s="179"/>
      <c r="W25" s="179"/>
      <c r="X25" s="179"/>
      <c r="Y25" s="179"/>
      <c r="Z25" s="179"/>
      <c r="AA25" s="179"/>
      <c r="AB25" s="179"/>
      <c r="AC25" s="179"/>
      <c r="AD25" s="179"/>
      <c r="AE25" s="179"/>
      <c r="AF25" s="179"/>
      <c r="AG25" s="179"/>
      <c r="AH25" s="179"/>
      <c r="AI25" s="179"/>
      <c r="AJ25" s="179"/>
      <c r="AK25" s="179"/>
      <c r="AL25" s="179"/>
      <c r="AM25" s="179"/>
      <c r="AN25" s="179"/>
      <c r="AO25" s="179"/>
    </row>
    <row r="26" ht="13.5" customHeight="1" spans="1:41" x14ac:dyDescent="0.25">
      <c r="A26" s="179"/>
      <c r="B26" s="179"/>
      <c r="C26" s="179"/>
      <c r="D26" s="179"/>
      <c r="E26" s="179"/>
      <c r="F26" s="179" t="s">
        <v>1313</v>
      </c>
      <c r="G26" s="179" t="s">
        <v>1314</v>
      </c>
      <c r="H26" s="966"/>
      <c r="I26" s="179"/>
      <c r="J26" s="179"/>
      <c r="K26" s="179"/>
      <c r="L26" s="179"/>
      <c r="M26" s="179"/>
      <c r="N26" s="179"/>
      <c r="O26" s="179"/>
      <c r="P26" s="179"/>
      <c r="Q26" s="179"/>
      <c r="R26" s="866"/>
      <c r="S26" s="179"/>
      <c r="T26" s="179"/>
      <c r="U26" s="179"/>
      <c r="V26" s="179"/>
      <c r="W26" s="179"/>
      <c r="X26" s="179"/>
      <c r="Y26" s="179"/>
      <c r="Z26" s="179"/>
      <c r="AA26" s="179"/>
      <c r="AB26" s="179"/>
      <c r="AC26" s="179"/>
      <c r="AD26" s="179"/>
      <c r="AE26" s="179"/>
      <c r="AF26" s="179"/>
      <c r="AG26" s="179"/>
      <c r="AH26" s="179"/>
      <c r="AI26" s="179"/>
      <c r="AJ26" s="179"/>
      <c r="AK26" s="179"/>
      <c r="AL26" s="179"/>
      <c r="AM26" s="179"/>
      <c r="AN26" s="179"/>
      <c r="AO26" s="179"/>
    </row>
    <row r="27" ht="13.5" customHeight="1" spans="1:41" x14ac:dyDescent="0.25">
      <c r="A27" s="179"/>
      <c r="B27" s="179"/>
      <c r="C27" s="179"/>
      <c r="D27" s="179"/>
      <c r="E27" s="179"/>
      <c r="F27" s="179"/>
      <c r="G27" s="179"/>
      <c r="H27" s="966"/>
      <c r="I27" s="179"/>
      <c r="J27" s="179"/>
      <c r="K27" s="179"/>
      <c r="L27" s="179"/>
      <c r="M27" s="179"/>
      <c r="N27" s="967" t="s">
        <v>1315</v>
      </c>
      <c r="O27" s="806"/>
      <c r="P27" s="968"/>
      <c r="Q27" s="179"/>
      <c r="R27" s="866"/>
      <c r="S27" s="179"/>
      <c r="T27" s="179"/>
      <c r="U27" s="179"/>
      <c r="V27" s="179"/>
      <c r="W27" s="179"/>
      <c r="X27" s="179"/>
      <c r="Y27" s="179"/>
      <c r="Z27" s="179"/>
      <c r="AA27" s="179"/>
      <c r="AB27" s="179"/>
      <c r="AC27" s="179"/>
      <c r="AD27" s="179"/>
      <c r="AE27" s="179"/>
      <c r="AF27" s="179"/>
      <c r="AG27" s="179"/>
      <c r="AH27" s="179"/>
      <c r="AI27" s="179"/>
      <c r="AJ27" s="179"/>
      <c r="AK27" s="179"/>
      <c r="AL27" s="179"/>
      <c r="AM27" s="179"/>
      <c r="AN27" s="179"/>
      <c r="AO27" s="179"/>
    </row>
    <row r="28" ht="13.5" customHeight="1" spans="1:41" x14ac:dyDescent="0.25">
      <c r="A28" s="179"/>
      <c r="B28" s="179"/>
      <c r="C28" s="179"/>
      <c r="D28" s="179"/>
      <c r="E28" s="179"/>
      <c r="F28" s="179"/>
      <c r="G28" s="179"/>
      <c r="H28" s="179"/>
      <c r="I28" s="179"/>
      <c r="J28" s="179"/>
      <c r="K28" s="179"/>
      <c r="L28" s="179"/>
      <c r="M28" s="969"/>
      <c r="N28" s="179" t="s">
        <v>1316</v>
      </c>
      <c r="O28" s="970">
        <f>'ToT (Intake Form)'!C65</f>
        <v>0.095</v>
      </c>
      <c r="Q28" s="179" t="s">
        <v>1317</v>
      </c>
      <c r="R28" s="866"/>
      <c r="S28" s="179"/>
      <c r="T28" s="179"/>
      <c r="U28" s="179"/>
      <c r="V28" s="179"/>
      <c r="W28" s="179"/>
      <c r="X28" s="179"/>
      <c r="Y28" s="179"/>
      <c r="Z28" s="179"/>
      <c r="AA28" s="179"/>
      <c r="AB28" s="179"/>
      <c r="AC28" s="179"/>
      <c r="AD28" s="179"/>
      <c r="AE28" s="179"/>
      <c r="AF28" s="179"/>
      <c r="AG28" s="179"/>
      <c r="AH28" s="179"/>
      <c r="AI28" s="179"/>
      <c r="AJ28" s="179"/>
      <c r="AK28" s="179"/>
      <c r="AL28" s="179"/>
      <c r="AM28" s="179"/>
      <c r="AN28" s="179"/>
      <c r="AO28" s="179"/>
    </row>
    <row r="29" ht="13.5" customHeight="1" spans="1:41" x14ac:dyDescent="0.25">
      <c r="A29" s="179"/>
      <c r="B29" s="179"/>
      <c r="C29" s="179"/>
      <c r="D29" s="179"/>
      <c r="E29" s="179"/>
      <c r="F29" s="179"/>
      <c r="G29" s="179"/>
      <c r="H29" s="179"/>
      <c r="I29" s="179"/>
      <c r="J29" s="179"/>
      <c r="K29" s="179"/>
      <c r="L29" s="179"/>
      <c r="M29" s="969"/>
      <c r="N29" s="179" t="s">
        <v>1318</v>
      </c>
      <c r="O29" s="970">
        <f>O28/12</f>
        <v>0.007916666666666667</v>
      </c>
      <c r="Q29" s="179"/>
      <c r="R29" s="866"/>
      <c r="S29" s="179"/>
      <c r="T29" s="179"/>
      <c r="U29" s="179"/>
      <c r="V29" s="179"/>
      <c r="W29" s="179"/>
      <c r="X29" s="179"/>
      <c r="Y29" s="179"/>
      <c r="Z29" s="179"/>
      <c r="AA29" s="179"/>
      <c r="AB29" s="179"/>
      <c r="AC29" s="179"/>
      <c r="AD29" s="179"/>
      <c r="AE29" s="179"/>
      <c r="AF29" s="179"/>
      <c r="AG29" s="179"/>
      <c r="AH29" s="179"/>
      <c r="AI29" s="179"/>
      <c r="AJ29" s="179"/>
      <c r="AK29" s="179"/>
      <c r="AL29" s="179"/>
      <c r="AM29" s="179"/>
      <c r="AN29" s="179"/>
      <c r="AO29" s="179"/>
    </row>
    <row r="30" ht="13.5" customHeight="1" spans="1:41" x14ac:dyDescent="0.25">
      <c r="A30" s="179"/>
      <c r="B30" s="179"/>
      <c r="C30" s="179"/>
      <c r="D30" s="179"/>
      <c r="E30" s="179"/>
      <c r="F30" s="179"/>
      <c r="G30" s="179"/>
      <c r="H30" s="179"/>
      <c r="I30" s="179"/>
      <c r="J30" s="179"/>
      <c r="K30" s="179"/>
      <c r="L30" s="179"/>
      <c r="M30" s="969"/>
      <c r="N30" s="179" t="s">
        <v>1319</v>
      </c>
      <c r="O30" s="971">
        <f>'ToT (Intake Form)'!C66</f>
        <v>25</v>
      </c>
      <c r="Q30" s="179" t="s">
        <v>1317</v>
      </c>
      <c r="R30" s="866"/>
      <c r="S30" s="179"/>
      <c r="T30" s="179"/>
      <c r="U30" s="179"/>
      <c r="V30" s="179"/>
      <c r="W30" s="179"/>
      <c r="X30" s="179"/>
      <c r="Y30" s="179"/>
      <c r="Z30" s="179"/>
      <c r="AA30" s="179"/>
      <c r="AB30" s="179"/>
      <c r="AC30" s="179"/>
      <c r="AD30" s="179"/>
      <c r="AE30" s="179"/>
      <c r="AF30" s="179"/>
      <c r="AG30" s="179"/>
      <c r="AH30" s="179"/>
      <c r="AI30" s="179"/>
      <c r="AJ30" s="179"/>
      <c r="AK30" s="179"/>
      <c r="AL30" s="179"/>
      <c r="AM30" s="179"/>
      <c r="AN30" s="179"/>
      <c r="AO30" s="179"/>
    </row>
    <row r="31" ht="13.5" customHeight="1" spans="1:41" x14ac:dyDescent="0.25">
      <c r="A31" s="179"/>
      <c r="B31" s="179"/>
      <c r="C31" s="179"/>
      <c r="D31" s="179"/>
      <c r="E31" s="179"/>
      <c r="F31" s="179"/>
      <c r="G31" s="179"/>
      <c r="H31" s="179"/>
      <c r="I31" s="179"/>
      <c r="J31" s="179"/>
      <c r="K31" s="179"/>
      <c r="L31" s="179"/>
      <c r="M31" s="969"/>
      <c r="N31" s="179" t="s">
        <v>1320</v>
      </c>
      <c r="O31" s="818">
        <f>'Total Proj. Cost'!D16-O32</f>
        <v>13692191.710197998</v>
      </c>
      <c r="Q31" s="179"/>
      <c r="R31" s="866"/>
      <c r="S31" s="179"/>
      <c r="T31" s="179"/>
      <c r="U31" s="179"/>
      <c r="V31" s="179"/>
      <c r="W31" s="179"/>
      <c r="X31" s="179"/>
      <c r="Y31" s="179"/>
      <c r="Z31" s="179"/>
      <c r="AA31" s="179"/>
      <c r="AB31" s="179"/>
      <c r="AC31" s="179"/>
      <c r="AD31" s="179"/>
      <c r="AE31" s="179"/>
      <c r="AF31" s="179"/>
      <c r="AG31" s="179"/>
      <c r="AH31" s="179"/>
      <c r="AI31" s="179"/>
      <c r="AJ31" s="179"/>
      <c r="AK31" s="179"/>
      <c r="AL31" s="179"/>
      <c r="AM31" s="179"/>
      <c r="AN31" s="179"/>
      <c r="AO31" s="179"/>
    </row>
    <row r="32" ht="13.5" customHeight="1" spans="1:41" x14ac:dyDescent="0.25">
      <c r="A32" s="179"/>
      <c r="B32" s="179"/>
      <c r="C32" s="179"/>
      <c r="D32" s="179"/>
      <c r="E32" s="179"/>
      <c r="F32" s="179"/>
      <c r="G32" s="179"/>
      <c r="H32" s="179"/>
      <c r="I32" s="179"/>
      <c r="J32" s="179"/>
      <c r="K32" s="179"/>
      <c r="L32" s="179"/>
      <c r="M32" s="179"/>
      <c r="N32" s="946" t="s">
        <v>1321</v>
      </c>
      <c r="O32" s="972">
        <f>'Total Proj. Cost'!D15</f>
        <v>2200000</v>
      </c>
      <c r="Q32" s="179"/>
      <c r="R32" s="866"/>
      <c r="S32" s="179"/>
      <c r="T32" s="179"/>
      <c r="U32" s="179"/>
      <c r="V32" s="179"/>
      <c r="W32" s="179"/>
      <c r="X32" s="179"/>
      <c r="Y32" s="179"/>
      <c r="Z32" s="179"/>
      <c r="AA32" s="179"/>
      <c r="AB32" s="179"/>
      <c r="AC32" s="179"/>
      <c r="AD32" s="179"/>
      <c r="AE32" s="179"/>
      <c r="AF32" s="179"/>
      <c r="AG32" s="179"/>
      <c r="AH32" s="179"/>
      <c r="AI32" s="179"/>
      <c r="AJ32" s="179"/>
      <c r="AK32" s="179"/>
      <c r="AL32" s="179"/>
      <c r="AM32" s="179"/>
      <c r="AN32" s="179"/>
      <c r="AO32" s="179"/>
    </row>
    <row r="33" ht="13.5" customHeight="1" spans="1:41" x14ac:dyDescent="0.25">
      <c r="A33" s="179"/>
      <c r="B33" s="179"/>
      <c r="C33" s="179"/>
      <c r="D33" s="179"/>
      <c r="E33" s="179"/>
      <c r="F33" s="179"/>
      <c r="G33" s="179"/>
      <c r="H33" s="179"/>
      <c r="I33" s="179"/>
      <c r="J33" s="179"/>
      <c r="K33" s="179"/>
      <c r="L33" s="179"/>
      <c r="M33" s="179"/>
      <c r="N33" s="857" t="s">
        <v>1322</v>
      </c>
      <c r="O33" s="927">
        <f>'Total Proj. Cost'!D16</f>
        <v>15892191.710197998</v>
      </c>
      <c r="Q33" s="179"/>
      <c r="R33" s="866"/>
      <c r="S33" s="179"/>
      <c r="T33" s="179"/>
      <c r="U33" s="179"/>
      <c r="V33" s="179"/>
      <c r="W33" s="179"/>
      <c r="X33" s="179"/>
      <c r="Y33" s="179"/>
      <c r="Z33" s="179"/>
      <c r="AA33" s="179"/>
      <c r="AB33" s="179"/>
      <c r="AC33" s="179"/>
      <c r="AD33" s="179"/>
      <c r="AE33" s="179"/>
      <c r="AF33" s="179"/>
      <c r="AG33" s="179"/>
      <c r="AH33" s="179"/>
      <c r="AI33" s="179"/>
      <c r="AJ33" s="179"/>
      <c r="AK33" s="179"/>
      <c r="AL33" s="179"/>
      <c r="AM33" s="179"/>
      <c r="AN33" s="179"/>
      <c r="AO33" s="179"/>
    </row>
    <row r="34" ht="13.5" customHeight="1" spans="1:41" x14ac:dyDescent="0.25">
      <c r="A34" s="179"/>
      <c r="B34" s="179"/>
      <c r="C34" s="179"/>
      <c r="D34" s="179"/>
      <c r="E34" s="179"/>
      <c r="F34" s="179"/>
      <c r="G34" s="179"/>
      <c r="H34" s="179"/>
      <c r="I34" s="179"/>
      <c r="J34" s="179"/>
      <c r="K34" s="179"/>
      <c r="L34" s="179"/>
      <c r="M34" s="179"/>
      <c r="N34" s="946" t="s">
        <v>1323</v>
      </c>
      <c r="O34" s="973">
        <f>1-O36</f>
        <v>0.25</v>
      </c>
      <c r="Q34" s="179"/>
      <c r="R34" s="866"/>
      <c r="S34" s="179"/>
      <c r="T34" s="179"/>
      <c r="U34" s="179"/>
      <c r="V34" s="179"/>
      <c r="W34" s="179"/>
      <c r="X34" s="179"/>
      <c r="Y34" s="179"/>
      <c r="Z34" s="179"/>
      <c r="AA34" s="179"/>
      <c r="AB34" s="179"/>
      <c r="AC34" s="179"/>
      <c r="AD34" s="179"/>
      <c r="AE34" s="179"/>
      <c r="AF34" s="179"/>
      <c r="AG34" s="179"/>
      <c r="AH34" s="179"/>
      <c r="AI34" s="179"/>
      <c r="AJ34" s="179"/>
      <c r="AK34" s="179"/>
      <c r="AL34" s="179"/>
      <c r="AM34" s="179"/>
      <c r="AN34" s="179"/>
      <c r="AO34" s="179"/>
    </row>
    <row r="35" ht="13.5" customHeight="1" spans="1:41" x14ac:dyDescent="0.25">
      <c r="A35" s="179"/>
      <c r="B35" s="179"/>
      <c r="C35" s="179"/>
      <c r="D35" s="179"/>
      <c r="E35" s="179"/>
      <c r="F35" s="179"/>
      <c r="G35" s="179"/>
      <c r="H35" s="179"/>
      <c r="I35" s="179"/>
      <c r="J35" s="179"/>
      <c r="K35" s="179"/>
      <c r="L35" s="179"/>
      <c r="M35" s="179"/>
      <c r="N35" s="857" t="s">
        <v>1323</v>
      </c>
      <c r="O35" s="927">
        <f>O33-O37</f>
        <v>3973047.9275495</v>
      </c>
      <c r="Q35" s="179"/>
      <c r="R35" s="866"/>
      <c r="S35" s="179"/>
      <c r="T35" s="179"/>
      <c r="U35" s="179"/>
      <c r="V35" s="179"/>
      <c r="W35" s="179"/>
      <c r="X35" s="179"/>
      <c r="Y35" s="179"/>
      <c r="Z35" s="179"/>
      <c r="AA35" s="179"/>
      <c r="AB35" s="179"/>
      <c r="AC35" s="179"/>
      <c r="AD35" s="179"/>
      <c r="AE35" s="179"/>
      <c r="AF35" s="179"/>
      <c r="AG35" s="179"/>
      <c r="AH35" s="179"/>
      <c r="AI35" s="179"/>
      <c r="AJ35" s="179"/>
      <c r="AK35" s="179"/>
      <c r="AL35" s="179"/>
      <c r="AM35" s="179"/>
      <c r="AN35" s="179"/>
      <c r="AO35" s="179"/>
    </row>
    <row r="36" ht="13.5" customHeight="1" spans="1:41" x14ac:dyDescent="0.25">
      <c r="A36" s="179"/>
      <c r="B36" s="179"/>
      <c r="C36" s="179"/>
      <c r="D36" s="179"/>
      <c r="E36" s="179"/>
      <c r="F36" s="179"/>
      <c r="G36" s="179"/>
      <c r="H36" s="179"/>
      <c r="I36" s="179"/>
      <c r="J36" s="179"/>
      <c r="K36" s="179"/>
      <c r="L36" s="179"/>
      <c r="M36" s="969"/>
      <c r="N36" s="946" t="s">
        <v>1324</v>
      </c>
      <c r="O36" s="973">
        <f>'ToT (Intake Form)'!C62</f>
        <v>0.75</v>
      </c>
      <c r="Q36" s="179" t="s">
        <v>1317</v>
      </c>
      <c r="R36" s="866"/>
      <c r="S36" s="179"/>
      <c r="T36" s="179"/>
      <c r="U36" s="179"/>
      <c r="V36" s="179"/>
      <c r="W36" s="179"/>
      <c r="X36" s="179"/>
      <c r="Y36" s="179"/>
      <c r="Z36" s="179"/>
      <c r="AA36" s="179"/>
      <c r="AB36" s="179"/>
      <c r="AC36" s="179"/>
      <c r="AD36" s="179"/>
      <c r="AE36" s="179"/>
      <c r="AF36" s="179"/>
      <c r="AG36" s="179"/>
      <c r="AH36" s="179"/>
      <c r="AI36" s="179"/>
      <c r="AJ36" s="179"/>
      <c r="AK36" s="179"/>
      <c r="AL36" s="179"/>
      <c r="AM36" s="179"/>
      <c r="AN36" s="179"/>
      <c r="AO36" s="179"/>
    </row>
    <row r="37" ht="13.5" customHeight="1" spans="1:41" x14ac:dyDescent="0.25">
      <c r="A37" s="179"/>
      <c r="B37" s="179"/>
      <c r="C37" s="179"/>
      <c r="D37" s="179"/>
      <c r="E37" s="179"/>
      <c r="F37" s="179"/>
      <c r="G37" s="179"/>
      <c r="H37" s="179"/>
      <c r="I37" s="179"/>
      <c r="J37" s="179"/>
      <c r="K37" s="179"/>
      <c r="L37" s="179"/>
      <c r="M37" s="179"/>
      <c r="N37" s="857" t="s">
        <v>1325</v>
      </c>
      <c r="O37" s="927">
        <f>O33*O36</f>
        <v>11919143.782648498</v>
      </c>
      <c r="P37" s="179"/>
      <c r="Q37" s="179"/>
      <c r="R37" s="866"/>
      <c r="S37" s="179"/>
      <c r="T37" s="179"/>
      <c r="U37" s="179"/>
      <c r="V37" s="179"/>
      <c r="W37" s="179"/>
      <c r="X37" s="179"/>
      <c r="Y37" s="179"/>
      <c r="Z37" s="179"/>
      <c r="AA37" s="179"/>
      <c r="AB37" s="179"/>
      <c r="AC37" s="179"/>
      <c r="AD37" s="179"/>
      <c r="AE37" s="179"/>
      <c r="AF37" s="179"/>
      <c r="AG37" s="179"/>
      <c r="AH37" s="179"/>
      <c r="AI37" s="179"/>
      <c r="AJ37" s="179"/>
      <c r="AK37" s="179"/>
      <c r="AL37" s="179"/>
      <c r="AM37" s="179"/>
      <c r="AN37" s="179"/>
      <c r="AO37" s="179"/>
    </row>
    <row r="38" ht="13.5" customHeight="1" spans="1:41" x14ac:dyDescent="0.25">
      <c r="A38" s="179"/>
      <c r="B38" s="179"/>
      <c r="C38" s="179"/>
      <c r="D38" s="179"/>
      <c r="E38" s="179"/>
      <c r="F38" s="179"/>
      <c r="G38" s="179"/>
      <c r="H38" s="179"/>
      <c r="I38" s="179"/>
      <c r="J38" s="179"/>
      <c r="K38" s="179"/>
      <c r="L38" s="179"/>
      <c r="M38" s="179"/>
      <c r="N38" s="179" t="s">
        <v>1326</v>
      </c>
      <c r="O38" s="818">
        <f>-PMT(O29,P43*12,O37,0)</f>
        <v>104137.16123246867</v>
      </c>
      <c r="P38" s="179"/>
      <c r="Q38" s="179"/>
      <c r="R38" s="866"/>
      <c r="S38" s="179"/>
      <c r="T38" s="179"/>
      <c r="U38" s="179"/>
      <c r="V38" s="179"/>
      <c r="W38" s="179"/>
      <c r="X38" s="179"/>
      <c r="Y38" s="179"/>
      <c r="Z38" s="179"/>
      <c r="AA38" s="179"/>
      <c r="AB38" s="179"/>
      <c r="AC38" s="179"/>
      <c r="AD38" s="179"/>
      <c r="AE38" s="179"/>
      <c r="AF38" s="179"/>
      <c r="AG38" s="179"/>
      <c r="AH38" s="179"/>
      <c r="AI38" s="179"/>
      <c r="AJ38" s="179"/>
      <c r="AK38" s="179"/>
      <c r="AL38" s="179"/>
      <c r="AM38" s="179"/>
      <c r="AN38" s="179"/>
      <c r="AO38" s="179"/>
    </row>
    <row r="39" ht="13.5" customHeight="1" spans="1:41" x14ac:dyDescent="0.25">
      <c r="A39" s="179"/>
      <c r="B39" s="179"/>
      <c r="C39" s="179"/>
      <c r="D39" s="179"/>
      <c r="E39" s="179"/>
      <c r="F39" s="179"/>
      <c r="G39" s="179"/>
      <c r="H39" s="179"/>
      <c r="I39" s="179"/>
      <c r="J39" s="179"/>
      <c r="K39" s="179"/>
      <c r="L39" s="179"/>
      <c r="M39" s="179"/>
      <c r="N39" s="857" t="s">
        <v>1327</v>
      </c>
      <c r="O39" s="927">
        <f>O38*12</f>
        <v>1249645.934789624</v>
      </c>
      <c r="P39" s="179"/>
      <c r="Q39" s="179"/>
      <c r="R39" s="866"/>
      <c r="S39" s="179"/>
      <c r="T39" s="179"/>
      <c r="U39" s="179"/>
      <c r="V39" s="179"/>
      <c r="W39" s="179"/>
      <c r="X39" s="179"/>
      <c r="Y39" s="179"/>
      <c r="Z39" s="179"/>
      <c r="AA39" s="179"/>
      <c r="AB39" s="179"/>
      <c r="AC39" s="179"/>
      <c r="AD39" s="179"/>
      <c r="AE39" s="179"/>
      <c r="AF39" s="179"/>
      <c r="AG39" s="179"/>
      <c r="AH39" s="179"/>
      <c r="AI39" s="179"/>
      <c r="AJ39" s="179"/>
      <c r="AK39" s="179"/>
      <c r="AL39" s="179"/>
      <c r="AM39" s="179"/>
      <c r="AN39" s="179"/>
      <c r="AO39" s="179"/>
    </row>
    <row r="40" ht="13.5" customHeight="1" spans="1:41" x14ac:dyDescent="0.25">
      <c r="A40" s="179"/>
      <c r="B40" s="179"/>
      <c r="C40" s="179"/>
      <c r="D40" s="179"/>
      <c r="E40" s="179"/>
      <c r="F40" s="179"/>
      <c r="G40" s="179"/>
      <c r="H40" s="179"/>
      <c r="I40" s="179"/>
      <c r="J40" s="179"/>
      <c r="K40" s="179"/>
      <c r="L40" s="179"/>
      <c r="M40" s="179"/>
      <c r="N40" s="179"/>
      <c r="O40" s="179"/>
      <c r="P40" s="179"/>
      <c r="Q40" s="179"/>
      <c r="R40" s="866"/>
      <c r="S40" s="179"/>
      <c r="T40" s="179"/>
      <c r="U40" s="179"/>
      <c r="V40" s="179"/>
      <c r="W40" s="179"/>
      <c r="X40" s="179"/>
      <c r="Y40" s="179"/>
      <c r="Z40" s="179"/>
      <c r="AA40" s="179"/>
      <c r="AB40" s="179"/>
      <c r="AC40" s="179"/>
      <c r="AD40" s="179"/>
      <c r="AE40" s="179"/>
      <c r="AF40" s="179"/>
      <c r="AG40" s="179"/>
      <c r="AH40" s="179"/>
      <c r="AI40" s="179"/>
      <c r="AJ40" s="179"/>
      <c r="AK40" s="179"/>
      <c r="AL40" s="179"/>
      <c r="AM40" s="179"/>
      <c r="AN40" s="179"/>
      <c r="AO40" s="179"/>
    </row>
    <row r="41" ht="13.5" customHeight="1" spans="1:41" x14ac:dyDescent="0.25">
      <c r="A41" s="179"/>
      <c r="B41" s="179"/>
      <c r="C41" s="179"/>
      <c r="D41" s="849"/>
      <c r="E41" s="849"/>
      <c r="F41" s="179"/>
      <c r="G41" s="179"/>
      <c r="H41" s="179"/>
      <c r="I41" s="179"/>
      <c r="J41" s="179"/>
      <c r="K41" s="179"/>
      <c r="L41" s="179"/>
      <c r="M41" s="179"/>
      <c r="N41" s="974" t="s">
        <v>1328</v>
      </c>
      <c r="O41" s="974"/>
      <c r="P41" s="974"/>
      <c r="Q41" s="179"/>
      <c r="R41" s="866"/>
      <c r="S41" s="179"/>
      <c r="T41" s="179"/>
      <c r="U41" s="179"/>
      <c r="V41" s="179"/>
      <c r="W41" s="179"/>
      <c r="X41" s="179"/>
      <c r="Y41" s="179"/>
      <c r="Z41" s="179"/>
      <c r="AA41" s="179"/>
      <c r="AB41" s="179"/>
      <c r="AC41" s="179"/>
      <c r="AD41" s="179"/>
      <c r="AE41" s="179"/>
      <c r="AF41" s="179"/>
      <c r="AG41" s="179"/>
      <c r="AH41" s="179"/>
      <c r="AI41" s="179"/>
      <c r="AJ41" s="179"/>
      <c r="AK41" s="179"/>
      <c r="AL41" s="179"/>
      <c r="AM41" s="179"/>
      <c r="AN41" s="179"/>
      <c r="AO41" s="179"/>
    </row>
    <row r="42" ht="14.4" customHeight="1" spans="1:41" x14ac:dyDescent="0.25">
      <c r="A42" s="179"/>
      <c r="B42" s="179"/>
      <c r="C42" s="179"/>
      <c r="D42" s="179"/>
      <c r="E42" s="179"/>
      <c r="F42" s="179"/>
      <c r="G42" s="179"/>
      <c r="H42" s="179"/>
      <c r="I42" s="179"/>
      <c r="J42" s="179"/>
      <c r="K42" s="179"/>
      <c r="L42" s="179"/>
      <c r="M42" s="179"/>
      <c r="N42" s="975" t="s">
        <v>1329</v>
      </c>
      <c r="O42" s="866" t="s">
        <v>1330</v>
      </c>
      <c r="P42" s="866" t="s">
        <v>1331</v>
      </c>
      <c r="Q42" s="179"/>
      <c r="R42" s="866"/>
      <c r="S42" s="179"/>
      <c r="T42" s="179"/>
      <c r="U42" s="179"/>
      <c r="V42" s="179"/>
      <c r="W42" s="179"/>
      <c r="X42" s="179"/>
      <c r="Y42" s="179"/>
      <c r="Z42" s="179"/>
      <c r="AA42" s="179"/>
      <c r="AB42" s="179"/>
      <c r="AC42" s="179"/>
      <c r="AD42" s="179"/>
      <c r="AE42" s="179"/>
      <c r="AF42" s="179"/>
      <c r="AG42" s="179"/>
      <c r="AH42" s="179"/>
      <c r="AI42" s="179"/>
      <c r="AJ42" s="179"/>
      <c r="AK42" s="179"/>
      <c r="AL42" s="179"/>
      <c r="AM42" s="179"/>
      <c r="AN42" s="179"/>
      <c r="AO42" s="179"/>
    </row>
    <row r="43" ht="13.5" customHeight="1" spans="1:41" x14ac:dyDescent="0.25">
      <c r="A43" s="179"/>
      <c r="B43" s="179"/>
      <c r="C43" s="179"/>
      <c r="D43" s="179"/>
      <c r="E43" s="179"/>
      <c r="F43" s="179"/>
      <c r="G43" s="179"/>
      <c r="H43" s="179" t="s">
        <v>955</v>
      </c>
      <c r="I43" s="179"/>
      <c r="J43" s="179"/>
      <c r="K43" s="179"/>
      <c r="L43" s="179"/>
      <c r="M43" s="179"/>
      <c r="N43" s="866">
        <f>12*(O43/12)/(1-(1/(1+(O43/12))^(P43*12)))</f>
        <v>0.10484359930356926</v>
      </c>
      <c r="O43" s="976">
        <f>O28</f>
        <v>0.095</v>
      </c>
      <c r="P43" s="977">
        <f>O30</f>
        <v>25</v>
      </c>
      <c r="Q43" s="179"/>
      <c r="R43" s="866"/>
      <c r="S43" s="179"/>
      <c r="T43" s="179"/>
      <c r="U43" s="179"/>
      <c r="V43" s="179"/>
      <c r="W43" s="179"/>
      <c r="X43" s="179"/>
      <c r="Y43" s="179"/>
      <c r="Z43" s="179"/>
      <c r="AA43" s="179"/>
      <c r="AB43" s="179"/>
      <c r="AC43" s="179"/>
      <c r="AD43" s="179"/>
      <c r="AE43" s="179"/>
      <c r="AF43" s="179"/>
      <c r="AG43" s="179"/>
      <c r="AH43" s="179"/>
      <c r="AI43" s="179"/>
      <c r="AJ43" s="179"/>
      <c r="AK43" s="179"/>
      <c r="AL43" s="179"/>
      <c r="AM43" s="179"/>
      <c r="AN43" s="179"/>
      <c r="AO43" s="179"/>
    </row>
    <row r="44" ht="13.5" customHeight="1" spans="1:41" x14ac:dyDescent="0.25">
      <c r="A44" s="179"/>
      <c r="B44" s="179"/>
      <c r="C44" s="179"/>
      <c r="D44" s="179"/>
      <c r="E44" s="179"/>
      <c r="F44" s="179" t="s">
        <v>955</v>
      </c>
      <c r="G44" s="179"/>
      <c r="H44" s="179"/>
      <c r="I44" s="179"/>
      <c r="J44" s="179"/>
      <c r="K44" s="179"/>
      <c r="L44" s="179"/>
      <c r="M44" s="179"/>
      <c r="N44" s="951" t="s">
        <v>1332</v>
      </c>
      <c r="O44" s="179"/>
      <c r="P44" s="179"/>
      <c r="Q44" s="179"/>
      <c r="R44" s="866"/>
      <c r="S44" s="179"/>
      <c r="T44" s="179"/>
      <c r="U44" s="179"/>
      <c r="V44" s="179"/>
      <c r="W44" s="179"/>
      <c r="X44" s="179"/>
      <c r="Y44" s="179"/>
      <c r="Z44" s="179"/>
      <c r="AA44" s="179"/>
      <c r="AB44" s="179"/>
      <c r="AC44" s="179"/>
      <c r="AD44" s="179"/>
      <c r="AE44" s="179"/>
      <c r="AF44" s="179"/>
      <c r="AG44" s="179"/>
      <c r="AH44" s="179"/>
      <c r="AI44" s="179"/>
      <c r="AJ44" s="179"/>
      <c r="AK44" s="179"/>
      <c r="AL44" s="179"/>
      <c r="AM44" s="179"/>
      <c r="AN44" s="179"/>
      <c r="AO44" s="179"/>
    </row>
    <row r="45" ht="13.5" customHeight="1" spans="1:41" x14ac:dyDescent="0.25">
      <c r="A45" s="179"/>
      <c r="B45" s="179"/>
      <c r="C45" s="179"/>
      <c r="D45" s="179"/>
      <c r="E45" s="179"/>
      <c r="F45" s="179"/>
      <c r="G45" s="179"/>
      <c r="H45" s="179"/>
      <c r="I45" s="179"/>
      <c r="J45" s="179"/>
      <c r="K45" s="179"/>
      <c r="L45" s="179"/>
      <c r="M45" s="179"/>
      <c r="N45" s="179"/>
      <c r="O45" s="179"/>
      <c r="P45" s="179"/>
      <c r="Q45" s="179"/>
      <c r="R45" s="866"/>
      <c r="S45" s="179"/>
      <c r="T45" s="179"/>
      <c r="U45" s="179"/>
      <c r="V45" s="179"/>
      <c r="W45" s="179"/>
      <c r="X45" s="179"/>
      <c r="Y45" s="179"/>
      <c r="Z45" s="179"/>
      <c r="AA45" s="179"/>
      <c r="AB45" s="179"/>
      <c r="AC45" s="179"/>
      <c r="AD45" s="179"/>
      <c r="AE45" s="179"/>
      <c r="AF45" s="179"/>
      <c r="AG45" s="179"/>
      <c r="AH45" s="179"/>
      <c r="AI45" s="179"/>
      <c r="AJ45" s="179"/>
      <c r="AK45" s="179"/>
      <c r="AL45" s="179"/>
      <c r="AM45" s="179"/>
      <c r="AN45" s="179"/>
      <c r="AO45" s="179"/>
    </row>
    <row r="46" ht="13.5" customHeight="1" spans="1:41" x14ac:dyDescent="0.25">
      <c r="A46" s="179"/>
      <c r="B46" s="179"/>
      <c r="C46" s="179"/>
      <c r="D46" s="179"/>
      <c r="E46" s="179"/>
      <c r="F46" s="179"/>
      <c r="G46" s="179"/>
      <c r="H46" s="179"/>
      <c r="I46" s="179"/>
      <c r="J46" s="179"/>
      <c r="K46" s="179"/>
      <c r="L46" s="179"/>
      <c r="M46" s="179"/>
      <c r="N46" s="179"/>
      <c r="O46" s="179"/>
      <c r="P46" s="179"/>
      <c r="Q46" s="179"/>
      <c r="R46" s="866"/>
      <c r="S46" s="179"/>
      <c r="T46" s="179"/>
      <c r="U46" s="179"/>
      <c r="V46" s="179"/>
      <c r="W46" s="179"/>
      <c r="X46" s="179"/>
      <c r="Y46" s="179"/>
      <c r="Z46" s="179"/>
      <c r="AA46" s="179"/>
      <c r="AB46" s="179"/>
      <c r="AC46" s="179"/>
      <c r="AD46" s="179"/>
      <c r="AE46" s="179"/>
      <c r="AF46" s="179"/>
      <c r="AG46" s="179"/>
      <c r="AH46" s="179"/>
      <c r="AI46" s="179"/>
      <c r="AJ46" s="179"/>
      <c r="AK46" s="179"/>
      <c r="AL46" s="179"/>
      <c r="AM46" s="179"/>
      <c r="AN46" s="179"/>
      <c r="AO46" s="179"/>
    </row>
    <row r="47" ht="13.5" customHeight="1" spans="1:41" x14ac:dyDescent="0.25">
      <c r="A47" s="179"/>
      <c r="B47" s="179"/>
      <c r="C47" s="179"/>
      <c r="D47" s="179"/>
      <c r="E47" s="179"/>
      <c r="F47" s="179"/>
      <c r="G47" s="179"/>
      <c r="H47" s="179"/>
      <c r="I47" s="179"/>
      <c r="J47" s="179"/>
      <c r="K47" s="179"/>
      <c r="L47" s="179"/>
      <c r="M47" s="179"/>
      <c r="N47" s="179"/>
      <c r="O47" s="179"/>
      <c r="P47" s="179"/>
      <c r="Q47" s="179"/>
      <c r="R47" s="866"/>
      <c r="S47" s="179"/>
      <c r="T47" s="179"/>
      <c r="U47" s="179"/>
      <c r="V47" s="179"/>
      <c r="W47" s="179"/>
      <c r="X47" s="179"/>
      <c r="Y47" s="179"/>
      <c r="Z47" s="179"/>
      <c r="AA47" s="179"/>
      <c r="AB47" s="179"/>
      <c r="AC47" s="179"/>
      <c r="AD47" s="179"/>
      <c r="AE47" s="179"/>
      <c r="AF47" s="179"/>
      <c r="AG47" s="179"/>
      <c r="AH47" s="179"/>
      <c r="AI47" s="179"/>
      <c r="AJ47" s="179"/>
      <c r="AK47" s="179"/>
      <c r="AL47" s="179"/>
      <c r="AM47" s="179"/>
      <c r="AN47" s="179"/>
      <c r="AO47" s="179"/>
    </row>
    <row r="48" ht="13.5" customHeight="1" spans="1:41" x14ac:dyDescent="0.25">
      <c r="A48" s="179"/>
      <c r="B48" s="179"/>
      <c r="C48" s="179"/>
      <c r="D48" s="179"/>
      <c r="E48" s="179"/>
      <c r="F48" s="857"/>
      <c r="G48" s="857"/>
      <c r="H48" s="860"/>
      <c r="I48" s="953"/>
      <c r="J48" s="953"/>
      <c r="K48" s="953"/>
      <c r="L48" s="953"/>
      <c r="M48" s="179"/>
      <c r="N48" s="179"/>
      <c r="O48" s="179"/>
      <c r="P48" s="179"/>
      <c r="Q48" s="179"/>
      <c r="R48" s="948"/>
      <c r="S48" s="179"/>
      <c r="T48" s="179"/>
      <c r="U48" s="179"/>
      <c r="V48" s="179"/>
      <c r="W48" s="179"/>
      <c r="X48" s="179"/>
      <c r="Y48" s="179"/>
      <c r="Z48" s="179"/>
      <c r="AA48" s="179"/>
      <c r="AB48" s="179"/>
      <c r="AC48" s="179"/>
      <c r="AD48" s="179"/>
      <c r="AE48" s="179"/>
      <c r="AF48" s="179"/>
      <c r="AG48" s="179"/>
      <c r="AH48" s="179"/>
      <c r="AI48" s="179"/>
      <c r="AJ48" s="179"/>
      <c r="AK48" s="179"/>
      <c r="AL48" s="179"/>
      <c r="AM48" s="179"/>
      <c r="AN48" s="179"/>
      <c r="AO48" s="179"/>
    </row>
    <row r="49" ht="13.5" customHeight="1" spans="1:41" x14ac:dyDescent="0.25">
      <c r="A49" s="179"/>
      <c r="B49" s="179"/>
      <c r="C49" s="179"/>
      <c r="D49" s="179"/>
      <c r="E49" s="179"/>
      <c r="F49" s="857"/>
      <c r="G49" s="857"/>
      <c r="H49" s="978"/>
      <c r="I49" s="978"/>
      <c r="J49" s="978"/>
      <c r="K49" s="978"/>
      <c r="L49" s="978"/>
      <c r="M49" s="179"/>
      <c r="N49" s="179"/>
      <c r="O49" s="179"/>
      <c r="P49" s="179"/>
      <c r="Q49" s="179"/>
      <c r="R49" s="979"/>
      <c r="S49" s="179"/>
      <c r="T49" s="179"/>
      <c r="U49" s="179"/>
      <c r="V49" s="179"/>
      <c r="W49" s="179"/>
      <c r="X49" s="179"/>
      <c r="Y49" s="179"/>
      <c r="Z49" s="179"/>
      <c r="AA49" s="179"/>
      <c r="AB49" s="179"/>
      <c r="AC49" s="179"/>
      <c r="AD49" s="179"/>
      <c r="AE49" s="179"/>
      <c r="AF49" s="179"/>
      <c r="AG49" s="179"/>
      <c r="AH49" s="179"/>
      <c r="AI49" s="179"/>
      <c r="AJ49" s="179"/>
      <c r="AK49" s="179"/>
      <c r="AL49" s="179"/>
      <c r="AM49" s="179"/>
      <c r="AN49" s="179"/>
      <c r="AO49" s="179"/>
    </row>
    <row r="50" ht="12" customHeight="1" spans="1:41" x14ac:dyDescent="0.25">
      <c r="A50" s="179"/>
      <c r="B50" s="179"/>
      <c r="C50" s="179"/>
      <c r="D50" s="179"/>
      <c r="E50" s="179"/>
      <c r="F50" s="857"/>
      <c r="G50" s="857"/>
      <c r="H50" s="815"/>
      <c r="I50" s="815"/>
      <c r="J50" s="815"/>
      <c r="K50" s="815"/>
      <c r="L50" s="815"/>
      <c r="M50" s="179"/>
      <c r="N50" s="179"/>
      <c r="O50" s="179"/>
      <c r="P50" s="179"/>
      <c r="Q50" s="179"/>
      <c r="R50" s="979"/>
      <c r="S50" s="179"/>
      <c r="T50" s="179"/>
      <c r="U50" s="179"/>
      <c r="V50" s="179"/>
      <c r="W50" s="179"/>
      <c r="X50" s="179"/>
      <c r="Y50" s="179"/>
      <c r="Z50" s="179"/>
      <c r="AA50" s="179"/>
      <c r="AB50" s="179"/>
      <c r="AC50" s="179"/>
      <c r="AD50" s="179"/>
      <c r="AE50" s="179"/>
      <c r="AF50" s="179"/>
      <c r="AG50" s="179"/>
      <c r="AH50" s="179"/>
      <c r="AI50" s="179"/>
      <c r="AJ50" s="179"/>
      <c r="AK50" s="179"/>
      <c r="AL50" s="179"/>
      <c r="AM50" s="179"/>
      <c r="AN50" s="179"/>
      <c r="AO50" s="179"/>
    </row>
    <row r="51" ht="13.5" customHeight="1" spans="1:41" x14ac:dyDescent="0.25">
      <c r="A51" s="179"/>
      <c r="B51" s="179"/>
      <c r="C51" s="179"/>
      <c r="D51" s="179"/>
      <c r="E51" s="179"/>
      <c r="F51" s="857"/>
      <c r="G51" s="857"/>
      <c r="H51" s="815"/>
      <c r="I51" s="980"/>
      <c r="J51" s="980"/>
      <c r="K51" s="980"/>
      <c r="L51" s="980"/>
      <c r="M51" s="179"/>
      <c r="N51" s="179"/>
      <c r="O51" s="179"/>
      <c r="P51" s="179"/>
      <c r="Q51" s="179"/>
      <c r="R51" s="981"/>
      <c r="S51" s="179"/>
      <c r="T51" s="179"/>
      <c r="U51" s="179"/>
      <c r="V51" s="179"/>
      <c r="W51" s="179"/>
      <c r="X51" s="179"/>
      <c r="Y51" s="179"/>
      <c r="Z51" s="179"/>
      <c r="AA51" s="179"/>
      <c r="AB51" s="179"/>
      <c r="AC51" s="179"/>
      <c r="AD51" s="179"/>
      <c r="AE51" s="179"/>
      <c r="AF51" s="179"/>
      <c r="AG51" s="179"/>
      <c r="AH51" s="179"/>
      <c r="AI51" s="179"/>
      <c r="AJ51" s="179"/>
      <c r="AK51" s="179"/>
      <c r="AL51" s="179"/>
      <c r="AM51" s="179"/>
      <c r="AN51" s="179"/>
      <c r="AO51" s="179"/>
    </row>
    <row r="52" ht="13.5" customHeight="1" spans="1:41" x14ac:dyDescent="0.25">
      <c r="A52" s="179"/>
      <c r="B52" s="179"/>
      <c r="C52" s="179"/>
      <c r="D52" s="179"/>
      <c r="E52" s="179"/>
      <c r="F52" s="857"/>
      <c r="G52" s="857"/>
      <c r="H52" s="864"/>
      <c r="I52" s="980"/>
      <c r="J52" s="982"/>
      <c r="K52" s="980"/>
      <c r="L52" s="980"/>
      <c r="M52" s="179"/>
      <c r="N52" s="179"/>
      <c r="O52" s="179"/>
      <c r="P52" s="179"/>
      <c r="Q52" s="179"/>
      <c r="R52" s="981"/>
      <c r="S52" s="179"/>
      <c r="T52" s="179"/>
      <c r="U52" s="179"/>
      <c r="V52" s="179"/>
      <c r="W52" s="179"/>
      <c r="X52" s="179"/>
      <c r="Y52" s="179"/>
      <c r="Z52" s="179"/>
      <c r="AA52" s="179"/>
      <c r="AB52" s="179"/>
      <c r="AC52" s="179"/>
      <c r="AD52" s="179"/>
      <c r="AE52" s="179"/>
      <c r="AF52" s="179"/>
      <c r="AG52" s="179"/>
      <c r="AH52" s="179"/>
      <c r="AI52" s="179"/>
      <c r="AJ52" s="179"/>
      <c r="AK52" s="179"/>
      <c r="AL52" s="179"/>
      <c r="AM52" s="179"/>
      <c r="AN52" s="179"/>
      <c r="AO52" s="179"/>
    </row>
    <row r="53" ht="13.5" customHeight="1" spans="1:41" x14ac:dyDescent="0.25">
      <c r="A53" s="179"/>
      <c r="B53" s="179"/>
      <c r="C53" s="179"/>
      <c r="D53" s="179"/>
      <c r="E53" s="179"/>
      <c r="F53" s="179"/>
      <c r="G53" s="179"/>
      <c r="H53" s="864"/>
      <c r="I53" s="983"/>
      <c r="J53" s="984"/>
      <c r="K53" s="955"/>
      <c r="L53" s="955"/>
      <c r="M53" s="179"/>
      <c r="N53" s="179"/>
      <c r="O53" s="179"/>
      <c r="P53" s="179"/>
      <c r="Q53" s="179"/>
      <c r="R53" s="985"/>
      <c r="S53" s="179"/>
      <c r="T53" s="179"/>
      <c r="U53" s="179"/>
      <c r="V53" s="179"/>
      <c r="W53" s="179"/>
      <c r="X53" s="179"/>
      <c r="Y53" s="179"/>
      <c r="Z53" s="179"/>
      <c r="AA53" s="179"/>
      <c r="AB53" s="179"/>
      <c r="AC53" s="179"/>
      <c r="AD53" s="179"/>
      <c r="AE53" s="179"/>
      <c r="AF53" s="179"/>
      <c r="AG53" s="179"/>
      <c r="AH53" s="179"/>
      <c r="AI53" s="179"/>
      <c r="AJ53" s="179"/>
      <c r="AK53" s="179"/>
      <c r="AL53" s="179"/>
      <c r="AM53" s="179"/>
      <c r="AN53" s="179"/>
      <c r="AO53" s="179"/>
    </row>
    <row r="54" ht="13.5" customHeight="1" spans="1:41" x14ac:dyDescent="0.25">
      <c r="A54" s="179"/>
      <c r="B54" s="179"/>
      <c r="C54" s="179"/>
      <c r="D54" s="179"/>
      <c r="E54" s="179"/>
      <c r="F54" s="179"/>
      <c r="G54" s="179"/>
      <c r="H54" s="986"/>
      <c r="I54" s="955"/>
      <c r="J54" s="955"/>
      <c r="K54" s="955"/>
      <c r="L54" s="955"/>
      <c r="M54" s="179"/>
      <c r="N54" s="179"/>
      <c r="O54" s="179"/>
      <c r="P54" s="179"/>
      <c r="Q54" s="179"/>
      <c r="R54" s="985"/>
      <c r="S54" s="179"/>
      <c r="T54" s="179"/>
      <c r="U54" s="179"/>
      <c r="V54" s="179"/>
      <c r="W54" s="179"/>
      <c r="X54" s="179"/>
      <c r="Y54" s="179"/>
      <c r="Z54" s="179"/>
      <c r="AA54" s="179"/>
      <c r="AB54" s="179"/>
      <c r="AC54" s="179"/>
      <c r="AD54" s="179"/>
      <c r="AE54" s="179"/>
      <c r="AF54" s="179"/>
      <c r="AG54" s="179"/>
      <c r="AH54" s="179"/>
      <c r="AI54" s="179"/>
      <c r="AJ54" s="179"/>
      <c r="AK54" s="179"/>
      <c r="AL54" s="179"/>
      <c r="AM54" s="179"/>
      <c r="AN54" s="179"/>
      <c r="AO54" s="179"/>
    </row>
    <row r="55" ht="13.5" customHeight="1" spans="1:41" x14ac:dyDescent="0.25">
      <c r="A55" s="179"/>
      <c r="B55" s="179"/>
      <c r="C55" s="179"/>
      <c r="D55" s="179"/>
      <c r="E55" s="179"/>
      <c r="F55" s="179"/>
      <c r="G55" s="179"/>
      <c r="H55" s="179"/>
      <c r="I55" s="179"/>
      <c r="J55" s="179"/>
      <c r="K55" s="179"/>
      <c r="L55" s="179"/>
      <c r="M55" s="179"/>
      <c r="N55" s="179"/>
      <c r="O55" s="179"/>
      <c r="P55" s="179"/>
      <c r="Q55" s="179"/>
      <c r="R55" s="866"/>
      <c r="S55" s="179"/>
      <c r="T55" s="179"/>
      <c r="U55" s="179"/>
      <c r="V55" s="179"/>
      <c r="W55" s="179"/>
      <c r="X55" s="179"/>
      <c r="Y55" s="179"/>
      <c r="Z55" s="179"/>
      <c r="AA55" s="179"/>
      <c r="AB55" s="179"/>
      <c r="AC55" s="179"/>
      <c r="AD55" s="179"/>
      <c r="AE55" s="179"/>
      <c r="AF55" s="179"/>
      <c r="AG55" s="179"/>
      <c r="AH55" s="179"/>
      <c r="AI55" s="179"/>
      <c r="AJ55" s="179"/>
      <c r="AK55" s="179"/>
      <c r="AL55" s="179"/>
      <c r="AM55" s="179"/>
      <c r="AN55" s="179"/>
      <c r="AO55" s="179"/>
    </row>
    <row r="56" ht="13.5" customHeight="1" spans="1:41" x14ac:dyDescent="0.25">
      <c r="A56" s="179"/>
      <c r="B56" s="179"/>
      <c r="C56" s="179"/>
      <c r="D56" s="179"/>
      <c r="E56" s="179"/>
      <c r="F56" s="179"/>
      <c r="G56" s="179"/>
      <c r="H56" s="179"/>
      <c r="I56" s="179"/>
      <c r="J56" s="179"/>
      <c r="K56" s="179"/>
      <c r="L56" s="179"/>
      <c r="M56" s="179"/>
      <c r="N56" s="179"/>
      <c r="O56" s="179"/>
      <c r="P56" s="179"/>
      <c r="Q56" s="179"/>
      <c r="R56" s="866"/>
      <c r="S56" s="179"/>
      <c r="T56" s="179"/>
      <c r="U56" s="179"/>
      <c r="V56" s="179"/>
      <c r="W56" s="179"/>
      <c r="X56" s="179"/>
      <c r="Y56" s="179"/>
      <c r="Z56" s="179"/>
      <c r="AA56" s="179"/>
      <c r="AB56" s="179"/>
      <c r="AC56" s="179"/>
      <c r="AD56" s="179"/>
      <c r="AE56" s="179"/>
      <c r="AF56" s="179"/>
      <c r="AG56" s="179"/>
      <c r="AH56" s="179"/>
      <c r="AI56" s="179"/>
      <c r="AJ56" s="179"/>
      <c r="AK56" s="179"/>
      <c r="AL56" s="179"/>
      <c r="AM56" s="179"/>
      <c r="AN56" s="179"/>
      <c r="AO56" s="179"/>
    </row>
    <row r="57" ht="13.5" customHeight="1" spans="1:41" x14ac:dyDescent="0.25">
      <c r="A57" s="179"/>
      <c r="B57" s="179"/>
      <c r="C57" s="179"/>
      <c r="D57" s="179"/>
      <c r="E57" s="179"/>
      <c r="F57" s="179"/>
      <c r="G57" s="179"/>
      <c r="H57" s="179"/>
      <c r="I57" s="179"/>
      <c r="J57" s="179"/>
      <c r="K57" s="179"/>
      <c r="L57" s="179"/>
      <c r="M57" s="179"/>
      <c r="N57" s="179"/>
      <c r="O57" s="179"/>
      <c r="P57" s="179"/>
      <c r="Q57" s="179"/>
      <c r="R57" s="866"/>
      <c r="S57" s="179"/>
      <c r="T57" s="179"/>
      <c r="U57" s="179"/>
      <c r="V57" s="179"/>
      <c r="W57" s="179"/>
      <c r="X57" s="179"/>
      <c r="Y57" s="179"/>
      <c r="Z57" s="179"/>
      <c r="AA57" s="179"/>
      <c r="AB57" s="179"/>
      <c r="AC57" s="179"/>
      <c r="AD57" s="179"/>
      <c r="AE57" s="179"/>
      <c r="AF57" s="179"/>
      <c r="AG57" s="179"/>
      <c r="AH57" s="179"/>
      <c r="AI57" s="179"/>
      <c r="AJ57" s="179"/>
      <c r="AK57" s="179"/>
      <c r="AL57" s="179"/>
      <c r="AM57" s="179"/>
      <c r="AN57" s="179"/>
      <c r="AO57" s="179"/>
    </row>
    <row r="58" ht="13.5" customHeight="1" spans="1:41" x14ac:dyDescent="0.25">
      <c r="A58" s="179"/>
      <c r="B58" s="179"/>
      <c r="C58" s="179"/>
      <c r="D58" s="179"/>
      <c r="E58" s="179"/>
      <c r="F58" s="179"/>
      <c r="G58" s="179"/>
      <c r="H58" s="179"/>
      <c r="I58" s="179"/>
      <c r="J58" s="179"/>
      <c r="K58" s="179"/>
      <c r="L58" s="179"/>
      <c r="M58" s="179"/>
      <c r="N58" s="179"/>
      <c r="O58" s="179"/>
      <c r="P58" s="179"/>
      <c r="Q58" s="179"/>
      <c r="R58" s="866"/>
      <c r="S58" s="179"/>
      <c r="T58" s="179"/>
      <c r="U58" s="179"/>
      <c r="V58" s="179"/>
      <c r="W58" s="179"/>
      <c r="X58" s="179"/>
      <c r="Y58" s="179"/>
      <c r="Z58" s="179"/>
      <c r="AA58" s="179"/>
      <c r="AB58" s="179"/>
      <c r="AC58" s="179"/>
      <c r="AD58" s="179"/>
      <c r="AE58" s="179"/>
      <c r="AF58" s="179"/>
      <c r="AG58" s="179"/>
      <c r="AH58" s="179"/>
      <c r="AI58" s="179"/>
      <c r="AJ58" s="179"/>
      <c r="AK58" s="179"/>
      <c r="AL58" s="179"/>
      <c r="AM58" s="179"/>
      <c r="AN58" s="179"/>
      <c r="AO58" s="179"/>
    </row>
    <row r="59" ht="13.5" customHeight="1" spans="1:41" x14ac:dyDescent="0.25">
      <c r="A59" s="179"/>
      <c r="B59" s="179"/>
      <c r="C59" s="179"/>
      <c r="D59" s="179"/>
      <c r="E59" s="179"/>
      <c r="F59" s="179"/>
      <c r="G59" s="179"/>
      <c r="H59" s="179"/>
      <c r="I59" s="179"/>
      <c r="J59" s="179"/>
      <c r="K59" s="179"/>
      <c r="L59" s="179"/>
      <c r="M59" s="179"/>
      <c r="N59" s="179"/>
      <c r="O59" s="179"/>
      <c r="P59" s="179"/>
      <c r="Q59" s="179"/>
      <c r="R59" s="866"/>
      <c r="S59" s="179"/>
      <c r="T59" s="179"/>
      <c r="U59" s="179"/>
      <c r="V59" s="179"/>
      <c r="W59" s="179"/>
      <c r="X59" s="179"/>
      <c r="Y59" s="179"/>
      <c r="Z59" s="179"/>
      <c r="AA59" s="179"/>
      <c r="AB59" s="179"/>
      <c r="AC59" s="179"/>
      <c r="AD59" s="179"/>
      <c r="AE59" s="179"/>
      <c r="AF59" s="179"/>
      <c r="AG59" s="179"/>
      <c r="AH59" s="179"/>
      <c r="AI59" s="179"/>
      <c r="AJ59" s="179"/>
      <c r="AK59" s="179"/>
      <c r="AL59" s="179"/>
      <c r="AM59" s="179"/>
      <c r="AN59" s="179"/>
      <c r="AO59" s="179"/>
    </row>
    <row r="60" ht="13.5" customHeight="1" spans="1:41" x14ac:dyDescent="0.25">
      <c r="A60" s="179"/>
      <c r="B60" s="179"/>
      <c r="C60" s="179"/>
      <c r="D60" s="179"/>
      <c r="E60" s="179"/>
      <c r="F60" s="179"/>
      <c r="G60" s="179"/>
      <c r="H60" s="179"/>
      <c r="I60" s="179"/>
      <c r="J60" s="179"/>
      <c r="K60" s="179"/>
      <c r="L60" s="179"/>
      <c r="M60" s="179"/>
      <c r="N60" s="179"/>
      <c r="O60" s="179"/>
      <c r="P60" s="179"/>
      <c r="Q60" s="179"/>
      <c r="R60" s="866"/>
      <c r="S60" s="179"/>
      <c r="T60" s="179"/>
      <c r="U60" s="179"/>
      <c r="V60" s="179"/>
      <c r="W60" s="179"/>
      <c r="X60" s="179"/>
      <c r="Y60" s="179"/>
      <c r="Z60" s="179"/>
      <c r="AA60" s="179"/>
      <c r="AB60" s="179"/>
      <c r="AC60" s="179"/>
      <c r="AD60" s="179"/>
      <c r="AE60" s="179"/>
      <c r="AF60" s="179"/>
      <c r="AG60" s="179"/>
      <c r="AH60" s="179"/>
      <c r="AI60" s="179"/>
      <c r="AJ60" s="179"/>
      <c r="AK60" s="179"/>
      <c r="AL60" s="179"/>
      <c r="AM60" s="179"/>
      <c r="AN60" s="179"/>
      <c r="AO60" s="179"/>
    </row>
    <row r="61" ht="13.5" customHeight="1" spans="1:41" x14ac:dyDescent="0.25">
      <c r="A61" s="179"/>
      <c r="B61" s="179"/>
      <c r="C61" s="179"/>
      <c r="D61" s="179"/>
      <c r="E61" s="179"/>
      <c r="F61" s="179"/>
      <c r="G61" s="179"/>
      <c r="H61" s="179"/>
      <c r="I61" s="179"/>
      <c r="J61" s="179"/>
      <c r="K61" s="179"/>
      <c r="L61" s="179"/>
      <c r="M61" s="179"/>
      <c r="N61" s="179"/>
      <c r="O61" s="179"/>
      <c r="P61" s="179"/>
      <c r="Q61" s="179"/>
      <c r="R61" s="866"/>
      <c r="S61" s="179"/>
      <c r="T61" s="179"/>
      <c r="U61" s="179"/>
      <c r="V61" s="179"/>
      <c r="W61" s="179"/>
      <c r="X61" s="179"/>
      <c r="Y61" s="179"/>
      <c r="Z61" s="179"/>
      <c r="AA61" s="179"/>
      <c r="AB61" s="179"/>
      <c r="AC61" s="179"/>
      <c r="AD61" s="179"/>
      <c r="AE61" s="179"/>
      <c r="AF61" s="179"/>
      <c r="AG61" s="179"/>
      <c r="AH61" s="179"/>
      <c r="AI61" s="179"/>
      <c r="AJ61" s="179"/>
      <c r="AK61" s="179"/>
      <c r="AL61" s="179"/>
      <c r="AM61" s="179"/>
      <c r="AN61" s="179"/>
      <c r="AO61" s="179"/>
    </row>
    <row r="62" ht="13.5" customHeight="1" spans="1:41" x14ac:dyDescent="0.25">
      <c r="A62" s="179"/>
      <c r="B62" s="179"/>
      <c r="C62" s="179"/>
      <c r="D62" s="179"/>
      <c r="E62" s="179"/>
      <c r="F62" s="179"/>
      <c r="G62" s="179"/>
      <c r="H62" s="179"/>
      <c r="I62" s="179"/>
      <c r="J62" s="179"/>
      <c r="K62" s="179"/>
      <c r="L62" s="179"/>
      <c r="M62" s="179"/>
      <c r="N62" s="179"/>
      <c r="O62" s="179"/>
      <c r="P62" s="179"/>
      <c r="Q62" s="179"/>
      <c r="R62" s="866"/>
      <c r="S62" s="179"/>
      <c r="T62" s="179"/>
      <c r="U62" s="179"/>
      <c r="V62" s="179"/>
      <c r="W62" s="179"/>
      <c r="X62" s="179"/>
      <c r="Y62" s="179"/>
      <c r="Z62" s="179"/>
      <c r="AA62" s="179"/>
      <c r="AB62" s="179"/>
      <c r="AC62" s="179"/>
      <c r="AD62" s="179"/>
      <c r="AE62" s="179"/>
      <c r="AF62" s="179"/>
      <c r="AG62" s="179"/>
      <c r="AH62" s="179"/>
      <c r="AI62" s="179"/>
      <c r="AJ62" s="179"/>
      <c r="AK62" s="179"/>
      <c r="AL62" s="179"/>
      <c r="AM62" s="179"/>
      <c r="AN62" s="179"/>
      <c r="AO62" s="179"/>
    </row>
    <row r="63" ht="13.5" customHeight="1" spans="1:41" x14ac:dyDescent="0.25">
      <c r="A63" s="179"/>
      <c r="B63" s="179"/>
      <c r="C63" s="179"/>
      <c r="D63" s="179"/>
      <c r="E63" s="179"/>
      <c r="F63" s="179"/>
      <c r="G63" s="179"/>
      <c r="H63" s="179"/>
      <c r="I63" s="179"/>
      <c r="J63" s="179"/>
      <c r="K63" s="179"/>
      <c r="L63" s="179"/>
      <c r="M63" s="179"/>
      <c r="N63" s="179"/>
      <c r="O63" s="179"/>
      <c r="P63" s="179"/>
      <c r="Q63" s="179"/>
      <c r="R63" s="866"/>
      <c r="S63" s="179"/>
      <c r="T63" s="179"/>
      <c r="U63" s="179"/>
      <c r="V63" s="179"/>
      <c r="W63" s="179"/>
      <c r="X63" s="179"/>
      <c r="Y63" s="179"/>
      <c r="Z63" s="179"/>
      <c r="AA63" s="179"/>
      <c r="AB63" s="179"/>
      <c r="AC63" s="179"/>
      <c r="AD63" s="179"/>
      <c r="AE63" s="179"/>
      <c r="AF63" s="179"/>
      <c r="AG63" s="179"/>
      <c r="AH63" s="179"/>
      <c r="AI63" s="179"/>
      <c r="AJ63" s="179"/>
      <c r="AK63" s="179"/>
      <c r="AL63" s="179"/>
      <c r="AM63" s="179"/>
      <c r="AN63" s="179"/>
      <c r="AO63" s="179"/>
    </row>
    <row r="64" ht="13.5" customHeight="1" spans="1:41" x14ac:dyDescent="0.25">
      <c r="A64" s="179"/>
      <c r="B64" s="179"/>
      <c r="C64" s="179"/>
      <c r="D64" s="179"/>
      <c r="E64" s="179"/>
      <c r="F64" s="179"/>
      <c r="G64" s="179"/>
      <c r="H64" s="179"/>
      <c r="I64" s="179"/>
      <c r="J64" s="179"/>
      <c r="K64" s="179"/>
      <c r="L64" s="179"/>
      <c r="M64" s="179"/>
      <c r="N64" s="179"/>
      <c r="O64" s="179"/>
      <c r="P64" s="179"/>
      <c r="Q64" s="179"/>
      <c r="R64" s="866"/>
      <c r="S64" s="179"/>
      <c r="T64" s="179"/>
      <c r="U64" s="179"/>
      <c r="V64" s="179"/>
      <c r="W64" s="179"/>
      <c r="X64" s="179"/>
      <c r="Y64" s="179"/>
      <c r="Z64" s="179"/>
      <c r="AA64" s="179"/>
      <c r="AB64" s="179"/>
      <c r="AC64" s="179"/>
      <c r="AD64" s="179"/>
      <c r="AE64" s="179"/>
      <c r="AF64" s="179"/>
      <c r="AG64" s="179"/>
      <c r="AH64" s="179"/>
      <c r="AI64" s="179"/>
      <c r="AJ64" s="179"/>
      <c r="AK64" s="179"/>
      <c r="AL64" s="179"/>
      <c r="AM64" s="179"/>
      <c r="AN64" s="179"/>
      <c r="AO64" s="179"/>
    </row>
    <row r="65" ht="13.5" customHeight="1" spans="1:41" x14ac:dyDescent="0.25">
      <c r="A65" s="179"/>
      <c r="B65" s="179"/>
      <c r="C65" s="179"/>
      <c r="D65" s="179"/>
      <c r="E65" s="179"/>
      <c r="F65" s="179"/>
      <c r="G65" s="179"/>
      <c r="H65" s="179"/>
      <c r="I65" s="179"/>
      <c r="J65" s="179"/>
      <c r="K65" s="179"/>
      <c r="L65" s="179"/>
      <c r="M65" s="179"/>
      <c r="N65" s="179"/>
      <c r="O65" s="179"/>
      <c r="P65" s="179"/>
      <c r="Q65" s="179"/>
      <c r="R65" s="866"/>
      <c r="S65" s="179"/>
      <c r="T65" s="179"/>
      <c r="U65" s="179"/>
      <c r="V65" s="179"/>
      <c r="W65" s="179"/>
      <c r="X65" s="179"/>
      <c r="Y65" s="179"/>
      <c r="Z65" s="179"/>
      <c r="AA65" s="179"/>
      <c r="AB65" s="179"/>
      <c r="AC65" s="179"/>
      <c r="AD65" s="179"/>
      <c r="AE65" s="179"/>
      <c r="AF65" s="179"/>
      <c r="AG65" s="179"/>
      <c r="AH65" s="179"/>
      <c r="AI65" s="179"/>
      <c r="AJ65" s="179"/>
      <c r="AK65" s="179"/>
      <c r="AL65" s="179"/>
      <c r="AM65" s="179"/>
      <c r="AN65" s="179"/>
      <c r="AO65" s="179"/>
    </row>
    <row r="66" ht="13.5" customHeight="1" spans="1:41" x14ac:dyDescent="0.25">
      <c r="A66" s="179"/>
      <c r="B66" s="179"/>
      <c r="C66" s="179"/>
      <c r="D66" s="179"/>
      <c r="E66" s="179"/>
      <c r="F66" s="179"/>
      <c r="G66" s="179"/>
      <c r="H66" s="179"/>
      <c r="I66" s="179"/>
      <c r="J66" s="179"/>
      <c r="K66" s="179"/>
      <c r="L66" s="179"/>
      <c r="M66" s="179"/>
      <c r="N66" s="179"/>
      <c r="O66" s="179"/>
      <c r="P66" s="179"/>
      <c r="Q66" s="179"/>
      <c r="R66" s="866"/>
      <c r="S66" s="179"/>
      <c r="T66" s="179"/>
      <c r="U66" s="179"/>
      <c r="V66" s="179"/>
      <c r="W66" s="179"/>
      <c r="X66" s="179"/>
      <c r="Y66" s="179"/>
      <c r="Z66" s="179"/>
      <c r="AA66" s="179"/>
      <c r="AB66" s="179"/>
      <c r="AC66" s="179"/>
      <c r="AD66" s="179"/>
      <c r="AE66" s="179"/>
      <c r="AF66" s="179"/>
      <c r="AG66" s="179"/>
      <c r="AH66" s="179"/>
      <c r="AI66" s="179"/>
      <c r="AJ66" s="179"/>
      <c r="AK66" s="179"/>
      <c r="AL66" s="179"/>
      <c r="AM66" s="179"/>
      <c r="AN66" s="179"/>
      <c r="AO66" s="179"/>
    </row>
    <row r="67" ht="13.5" customHeight="1" spans="1:41" x14ac:dyDescent="0.25">
      <c r="A67" s="179"/>
      <c r="B67" s="179"/>
      <c r="C67" s="179"/>
      <c r="D67" s="179"/>
      <c r="E67" s="179"/>
      <c r="F67" s="179"/>
      <c r="G67" s="179"/>
      <c r="H67" s="179"/>
      <c r="I67" s="179"/>
      <c r="J67" s="179"/>
      <c r="K67" s="179"/>
      <c r="L67" s="179"/>
      <c r="M67" s="179"/>
      <c r="N67" s="179"/>
      <c r="O67" s="179"/>
      <c r="P67" s="179"/>
      <c r="Q67" s="179"/>
      <c r="R67" s="866"/>
      <c r="S67" s="179"/>
      <c r="T67" s="179"/>
      <c r="U67" s="179"/>
      <c r="V67" s="179"/>
      <c r="W67" s="179"/>
      <c r="X67" s="179"/>
      <c r="Y67" s="179"/>
      <c r="Z67" s="179"/>
      <c r="AA67" s="179"/>
      <c r="AB67" s="179"/>
      <c r="AC67" s="179"/>
      <c r="AD67" s="179"/>
      <c r="AE67" s="179"/>
      <c r="AF67" s="179"/>
      <c r="AG67" s="179"/>
      <c r="AH67" s="179"/>
      <c r="AI67" s="179"/>
      <c r="AJ67" s="179"/>
      <c r="AK67" s="179"/>
      <c r="AL67" s="179"/>
      <c r="AM67" s="179"/>
      <c r="AN67" s="179"/>
      <c r="AO67" s="179"/>
    </row>
    <row r="68" ht="13.5" customHeight="1" spans="1:41" x14ac:dyDescent="0.25">
      <c r="A68" s="179"/>
      <c r="B68" s="179"/>
      <c r="C68" s="179"/>
      <c r="D68" s="179"/>
      <c r="E68" s="179"/>
      <c r="F68" s="179"/>
      <c r="G68" s="179"/>
      <c r="H68" s="179"/>
      <c r="I68" s="179"/>
      <c r="J68" s="179"/>
      <c r="K68" s="179"/>
      <c r="L68" s="179"/>
      <c r="M68" s="179"/>
      <c r="N68" s="179"/>
      <c r="O68" s="179"/>
      <c r="P68" s="179"/>
      <c r="Q68" s="179"/>
      <c r="R68" s="866"/>
      <c r="S68" s="179"/>
      <c r="T68" s="179"/>
      <c r="U68" s="179"/>
      <c r="V68" s="179"/>
      <c r="W68" s="179"/>
      <c r="X68" s="179"/>
      <c r="Y68" s="179"/>
      <c r="Z68" s="179"/>
      <c r="AA68" s="179"/>
      <c r="AB68" s="179"/>
      <c r="AC68" s="179"/>
      <c r="AD68" s="179"/>
      <c r="AE68" s="179"/>
      <c r="AF68" s="179"/>
      <c r="AG68" s="179"/>
      <c r="AH68" s="179"/>
      <c r="AI68" s="179"/>
      <c r="AJ68" s="179"/>
      <c r="AK68" s="179"/>
      <c r="AL68" s="179"/>
      <c r="AM68" s="179"/>
      <c r="AN68" s="179"/>
      <c r="AO68" s="179"/>
    </row>
    <row r="69" ht="13.5" customHeight="1" spans="1:41" x14ac:dyDescent="0.25">
      <c r="A69" s="179"/>
      <c r="B69" s="179"/>
      <c r="C69" s="179"/>
      <c r="D69" s="179"/>
      <c r="E69" s="179"/>
      <c r="F69" s="179"/>
      <c r="G69" s="179"/>
      <c r="H69" s="179"/>
      <c r="I69" s="179"/>
      <c r="J69" s="179"/>
      <c r="K69" s="179"/>
      <c r="L69" s="179"/>
      <c r="M69" s="179"/>
      <c r="N69" s="179"/>
      <c r="O69" s="179"/>
      <c r="P69" s="179"/>
      <c r="Q69" s="179"/>
      <c r="R69" s="866"/>
      <c r="S69" s="179"/>
      <c r="T69" s="179"/>
      <c r="U69" s="179"/>
      <c r="V69" s="179"/>
      <c r="W69" s="179"/>
      <c r="X69" s="179"/>
      <c r="Y69" s="179"/>
      <c r="Z69" s="179"/>
      <c r="AA69" s="179"/>
      <c r="AB69" s="179"/>
      <c r="AC69" s="179"/>
      <c r="AD69" s="179"/>
      <c r="AE69" s="179"/>
      <c r="AF69" s="179"/>
      <c r="AG69" s="179"/>
      <c r="AH69" s="179"/>
      <c r="AI69" s="179"/>
      <c r="AJ69" s="179"/>
      <c r="AK69" s="179"/>
      <c r="AL69" s="179"/>
      <c r="AM69" s="179"/>
      <c r="AN69" s="179"/>
      <c r="AO69" s="179"/>
    </row>
    <row r="70" ht="13.5" customHeight="1" spans="1:41" x14ac:dyDescent="0.25">
      <c r="A70" s="179"/>
      <c r="B70" s="179"/>
      <c r="C70" s="179"/>
      <c r="D70" s="179"/>
      <c r="E70" s="179"/>
      <c r="F70" s="179"/>
      <c r="G70" s="179"/>
      <c r="H70" s="179"/>
      <c r="I70" s="179"/>
      <c r="J70" s="179"/>
      <c r="K70" s="179"/>
      <c r="L70" s="179"/>
      <c r="M70" s="179"/>
      <c r="N70" s="179"/>
      <c r="O70" s="179"/>
      <c r="P70" s="179"/>
      <c r="Q70" s="179"/>
      <c r="R70" s="866"/>
      <c r="S70" s="179"/>
      <c r="T70" s="179"/>
      <c r="U70" s="179"/>
      <c r="V70" s="179"/>
      <c r="W70" s="179"/>
      <c r="X70" s="179"/>
      <c r="Y70" s="179"/>
      <c r="Z70" s="179"/>
      <c r="AA70" s="179"/>
      <c r="AB70" s="179"/>
      <c r="AC70" s="179"/>
      <c r="AD70" s="179"/>
      <c r="AE70" s="179"/>
      <c r="AF70" s="179"/>
      <c r="AG70" s="179"/>
      <c r="AH70" s="179"/>
      <c r="AI70" s="179"/>
      <c r="AJ70" s="179"/>
      <c r="AK70" s="179"/>
      <c r="AL70" s="179"/>
      <c r="AM70" s="179"/>
      <c r="AN70" s="179"/>
      <c r="AO70" s="179"/>
    </row>
    <row r="71" ht="13.5" customHeight="1" spans="1:41" x14ac:dyDescent="0.25">
      <c r="A71" s="179"/>
      <c r="B71" s="179"/>
      <c r="C71" s="179"/>
      <c r="D71" s="179"/>
      <c r="E71" s="179"/>
      <c r="F71" s="179"/>
      <c r="G71" s="179"/>
      <c r="H71" s="179"/>
      <c r="I71" s="179"/>
      <c r="J71" s="179"/>
      <c r="K71" s="179"/>
      <c r="L71" s="179"/>
      <c r="M71" s="179"/>
      <c r="N71" s="179"/>
      <c r="O71" s="179"/>
      <c r="P71" s="179"/>
      <c r="Q71" s="179"/>
      <c r="R71" s="866"/>
      <c r="S71" s="179"/>
      <c r="T71" s="179"/>
      <c r="U71" s="179"/>
      <c r="V71" s="179"/>
      <c r="W71" s="179"/>
      <c r="X71" s="179"/>
      <c r="Y71" s="179"/>
      <c r="Z71" s="179"/>
      <c r="AA71" s="179"/>
      <c r="AB71" s="179"/>
      <c r="AC71" s="179"/>
      <c r="AD71" s="179"/>
      <c r="AE71" s="179"/>
      <c r="AF71" s="179"/>
      <c r="AG71" s="179"/>
      <c r="AH71" s="179"/>
      <c r="AI71" s="179"/>
      <c r="AJ71" s="179"/>
      <c r="AK71" s="179"/>
      <c r="AL71" s="179"/>
      <c r="AM71" s="179"/>
      <c r="AN71" s="179"/>
      <c r="AO71" s="179"/>
    </row>
    <row r="72" ht="13.5" customHeight="1" spans="1:41" x14ac:dyDescent="0.25">
      <c r="A72" s="179"/>
      <c r="B72" s="179"/>
      <c r="C72" s="179"/>
      <c r="D72" s="179"/>
      <c r="E72" s="179"/>
      <c r="F72" s="179"/>
      <c r="G72" s="179"/>
      <c r="H72" s="179"/>
      <c r="I72" s="179"/>
      <c r="J72" s="179"/>
      <c r="K72" s="179"/>
      <c r="L72" s="179"/>
      <c r="M72" s="179"/>
      <c r="N72" s="179"/>
      <c r="O72" s="179"/>
      <c r="P72" s="179"/>
      <c r="Q72" s="179"/>
      <c r="R72" s="866"/>
      <c r="S72" s="179"/>
      <c r="T72" s="179"/>
      <c r="U72" s="179"/>
      <c r="V72" s="179"/>
      <c r="W72" s="179"/>
      <c r="X72" s="179"/>
      <c r="Y72" s="179"/>
      <c r="Z72" s="179"/>
      <c r="AA72" s="179"/>
      <c r="AB72" s="179"/>
      <c r="AC72" s="179"/>
      <c r="AD72" s="179"/>
      <c r="AE72" s="179"/>
      <c r="AF72" s="179"/>
      <c r="AG72" s="179"/>
      <c r="AH72" s="179"/>
      <c r="AI72" s="179"/>
      <c r="AJ72" s="179"/>
      <c r="AK72" s="179"/>
      <c r="AL72" s="179"/>
      <c r="AM72" s="179"/>
      <c r="AN72" s="179"/>
      <c r="AO72" s="179"/>
    </row>
    <row r="73" ht="13.5" customHeight="1" spans="1:41" x14ac:dyDescent="0.25">
      <c r="A73" s="179"/>
      <c r="B73" s="179"/>
      <c r="C73" s="179"/>
      <c r="D73" s="179"/>
      <c r="E73" s="179"/>
      <c r="F73" s="179"/>
      <c r="G73" s="179"/>
      <c r="H73" s="179"/>
      <c r="I73" s="179"/>
      <c r="J73" s="179"/>
      <c r="K73" s="179"/>
      <c r="L73" s="179"/>
      <c r="M73" s="179"/>
      <c r="N73" s="179"/>
      <c r="O73" s="179"/>
      <c r="P73" s="179"/>
      <c r="Q73" s="179"/>
      <c r="R73" s="866"/>
      <c r="S73" s="179"/>
      <c r="T73" s="179"/>
      <c r="U73" s="179"/>
      <c r="V73" s="179"/>
      <c r="W73" s="179"/>
      <c r="X73" s="179"/>
      <c r="Y73" s="179"/>
      <c r="Z73" s="179"/>
      <c r="AA73" s="179"/>
      <c r="AB73" s="179"/>
      <c r="AC73" s="179"/>
      <c r="AD73" s="179"/>
      <c r="AE73" s="179"/>
      <c r="AF73" s="179"/>
      <c r="AG73" s="179"/>
      <c r="AH73" s="179"/>
      <c r="AI73" s="179"/>
      <c r="AJ73" s="179"/>
      <c r="AK73" s="179"/>
      <c r="AL73" s="179"/>
      <c r="AM73" s="179"/>
      <c r="AN73" s="179"/>
      <c r="AO73" s="179"/>
    </row>
    <row r="74" ht="13.5" customHeight="1" spans="1:41" x14ac:dyDescent="0.25">
      <c r="A74" s="179"/>
      <c r="B74" s="179"/>
      <c r="C74" s="179"/>
      <c r="D74" s="179"/>
      <c r="E74" s="179"/>
      <c r="F74" s="179"/>
      <c r="G74" s="179"/>
      <c r="H74" s="179"/>
      <c r="I74" s="179"/>
      <c r="J74" s="179"/>
      <c r="K74" s="179"/>
      <c r="L74" s="179"/>
      <c r="M74" s="179"/>
      <c r="N74" s="179"/>
      <c r="O74" s="179"/>
      <c r="P74" s="179"/>
      <c r="Q74" s="179"/>
      <c r="R74" s="866"/>
      <c r="S74" s="179"/>
      <c r="T74" s="179"/>
      <c r="U74" s="179"/>
      <c r="V74" s="179"/>
      <c r="W74" s="179"/>
      <c r="X74" s="179"/>
      <c r="Y74" s="179"/>
      <c r="Z74" s="179"/>
      <c r="AA74" s="179"/>
      <c r="AB74" s="179"/>
      <c r="AC74" s="179"/>
      <c r="AD74" s="179"/>
      <c r="AE74" s="179"/>
      <c r="AF74" s="179"/>
      <c r="AG74" s="179"/>
      <c r="AH74" s="179"/>
      <c r="AI74" s="179"/>
      <c r="AJ74" s="179"/>
      <c r="AK74" s="179"/>
      <c r="AL74" s="179"/>
      <c r="AM74" s="179"/>
      <c r="AN74" s="179"/>
      <c r="AO74" s="179"/>
    </row>
    <row r="75" ht="13.5" customHeight="1" spans="1:41" x14ac:dyDescent="0.25">
      <c r="A75" s="179"/>
      <c r="B75" s="179"/>
      <c r="C75" s="179"/>
      <c r="D75" s="179"/>
      <c r="E75" s="179"/>
      <c r="F75" s="179"/>
      <c r="G75" s="179"/>
      <c r="H75" s="179"/>
      <c r="I75" s="179"/>
      <c r="J75" s="179"/>
      <c r="K75" s="179"/>
      <c r="L75" s="179"/>
      <c r="M75" s="179"/>
      <c r="N75" s="179"/>
      <c r="O75" s="179"/>
      <c r="P75" s="179"/>
      <c r="Q75" s="179"/>
      <c r="R75" s="866"/>
      <c r="S75" s="179"/>
      <c r="T75" s="179"/>
      <c r="U75" s="179"/>
      <c r="V75" s="179"/>
      <c r="W75" s="179"/>
      <c r="X75" s="179"/>
      <c r="Y75" s="179"/>
      <c r="Z75" s="179"/>
      <c r="AA75" s="179"/>
      <c r="AB75" s="179"/>
      <c r="AC75" s="179"/>
      <c r="AD75" s="179"/>
      <c r="AE75" s="179"/>
      <c r="AF75" s="179"/>
      <c r="AG75" s="179"/>
      <c r="AH75" s="179"/>
      <c r="AI75" s="179"/>
      <c r="AJ75" s="179"/>
      <c r="AK75" s="179"/>
      <c r="AL75" s="179"/>
      <c r="AM75" s="179"/>
      <c r="AN75" s="179"/>
      <c r="AO75" s="179"/>
    </row>
    <row r="76" ht="13.5" customHeight="1" spans="1:41" x14ac:dyDescent="0.25">
      <c r="A76" s="179"/>
      <c r="B76" s="179"/>
      <c r="C76" s="179"/>
      <c r="D76" s="179"/>
      <c r="E76" s="179"/>
      <c r="F76" s="179"/>
      <c r="G76" s="179"/>
      <c r="H76" s="179"/>
      <c r="I76" s="179"/>
      <c r="J76" s="179"/>
      <c r="K76" s="179"/>
      <c r="L76" s="179"/>
      <c r="M76" s="179"/>
      <c r="N76" s="179"/>
      <c r="O76" s="179"/>
      <c r="P76" s="179"/>
      <c r="Q76" s="179"/>
      <c r="R76" s="866"/>
      <c r="S76" s="179"/>
      <c r="T76" s="179"/>
      <c r="U76" s="179"/>
      <c r="V76" s="179"/>
      <c r="W76" s="179"/>
      <c r="X76" s="179"/>
      <c r="Y76" s="179"/>
      <c r="Z76" s="179"/>
      <c r="AA76" s="179"/>
      <c r="AB76" s="179"/>
      <c r="AC76" s="179"/>
      <c r="AD76" s="179"/>
      <c r="AE76" s="179"/>
      <c r="AF76" s="179"/>
      <c r="AG76" s="179"/>
      <c r="AH76" s="179"/>
      <c r="AI76" s="179"/>
      <c r="AJ76" s="179"/>
      <c r="AK76" s="179"/>
      <c r="AL76" s="179"/>
      <c r="AM76" s="179"/>
      <c r="AN76" s="179"/>
      <c r="AO76" s="179"/>
    </row>
    <row r="77" ht="13.5" customHeight="1" spans="1:41" x14ac:dyDescent="0.25">
      <c r="A77" s="179"/>
      <c r="B77" s="179"/>
      <c r="C77" s="179"/>
      <c r="D77" s="179"/>
      <c r="E77" s="179"/>
      <c r="F77" s="179"/>
      <c r="G77" s="179"/>
      <c r="H77" s="179"/>
      <c r="I77" s="179"/>
      <c r="J77" s="179"/>
      <c r="K77" s="179"/>
      <c r="L77" s="179"/>
      <c r="M77" s="179"/>
      <c r="N77" s="179"/>
      <c r="O77" s="179"/>
      <c r="P77" s="179"/>
      <c r="Q77" s="179"/>
      <c r="R77" s="866"/>
      <c r="S77" s="179"/>
      <c r="T77" s="179"/>
      <c r="U77" s="179"/>
      <c r="V77" s="179"/>
      <c r="W77" s="179"/>
      <c r="X77" s="179"/>
      <c r="Y77" s="179"/>
      <c r="Z77" s="179"/>
      <c r="AA77" s="179"/>
      <c r="AB77" s="179"/>
      <c r="AC77" s="179"/>
      <c r="AD77" s="179"/>
      <c r="AE77" s="179"/>
      <c r="AF77" s="179"/>
      <c r="AG77" s="179"/>
      <c r="AH77" s="179"/>
      <c r="AI77" s="179"/>
      <c r="AJ77" s="179"/>
      <c r="AK77" s="179"/>
      <c r="AL77" s="179"/>
      <c r="AM77" s="179"/>
      <c r="AN77" s="179"/>
      <c r="AO77" s="179"/>
    </row>
    <row r="78" ht="13.5" customHeight="1" spans="1:41" x14ac:dyDescent="0.25">
      <c r="A78" s="179"/>
      <c r="B78" s="179"/>
      <c r="C78" s="179"/>
      <c r="D78" s="179"/>
      <c r="E78" s="179"/>
      <c r="F78" s="179"/>
      <c r="G78" s="179"/>
      <c r="H78" s="179"/>
      <c r="I78" s="179"/>
      <c r="J78" s="179"/>
      <c r="K78" s="179"/>
      <c r="L78" s="179"/>
      <c r="M78" s="179"/>
      <c r="N78" s="179"/>
      <c r="O78" s="179"/>
      <c r="P78" s="179"/>
      <c r="Q78" s="179"/>
      <c r="R78" s="866"/>
      <c r="S78" s="179"/>
      <c r="T78" s="179"/>
      <c r="U78" s="179"/>
      <c r="V78" s="179"/>
      <c r="W78" s="179"/>
      <c r="X78" s="179"/>
      <c r="Y78" s="179"/>
      <c r="Z78" s="179"/>
      <c r="AA78" s="179"/>
      <c r="AB78" s="179"/>
      <c r="AC78" s="179"/>
      <c r="AD78" s="179"/>
      <c r="AE78" s="179"/>
      <c r="AF78" s="179"/>
      <c r="AG78" s="179"/>
      <c r="AH78" s="179"/>
      <c r="AI78" s="179"/>
      <c r="AJ78" s="179"/>
      <c r="AK78" s="179"/>
      <c r="AL78" s="179"/>
      <c r="AM78" s="179"/>
      <c r="AN78" s="179"/>
      <c r="AO78" s="179"/>
    </row>
    <row r="79" ht="13.5" customHeight="1" spans="1:41" x14ac:dyDescent="0.25">
      <c r="A79" s="179"/>
      <c r="B79" s="179"/>
      <c r="C79" s="179"/>
      <c r="D79" s="179"/>
      <c r="E79" s="179"/>
      <c r="F79" s="179"/>
      <c r="G79" s="179"/>
      <c r="H79" s="179"/>
      <c r="I79" s="179"/>
      <c r="J79" s="179"/>
      <c r="K79" s="179"/>
      <c r="L79" s="179"/>
      <c r="M79" s="179"/>
      <c r="N79" s="179"/>
      <c r="O79" s="179"/>
      <c r="P79" s="179"/>
      <c r="Q79" s="179"/>
      <c r="R79" s="866"/>
      <c r="S79" s="179"/>
      <c r="T79" s="179"/>
      <c r="U79" s="179"/>
      <c r="V79" s="179"/>
      <c r="W79" s="179"/>
      <c r="X79" s="179"/>
      <c r="Y79" s="179"/>
      <c r="Z79" s="179"/>
      <c r="AA79" s="179"/>
      <c r="AB79" s="179"/>
      <c r="AC79" s="179"/>
      <c r="AD79" s="179"/>
      <c r="AE79" s="179"/>
      <c r="AF79" s="179"/>
      <c r="AG79" s="179"/>
      <c r="AH79" s="179"/>
      <c r="AI79" s="179"/>
      <c r="AJ79" s="179"/>
      <c r="AK79" s="179"/>
      <c r="AL79" s="179"/>
      <c r="AM79" s="179"/>
      <c r="AN79" s="179"/>
      <c r="AO79" s="179"/>
    </row>
    <row r="80" ht="13.5" customHeight="1" spans="1:41" x14ac:dyDescent="0.25">
      <c r="A80" s="179"/>
      <c r="B80" s="179"/>
      <c r="C80" s="179"/>
      <c r="D80" s="179"/>
      <c r="E80" s="179"/>
      <c r="F80" s="179"/>
      <c r="G80" s="179"/>
      <c r="H80" s="179"/>
      <c r="I80" s="179"/>
      <c r="J80" s="179"/>
      <c r="K80" s="179"/>
      <c r="L80" s="179"/>
      <c r="M80" s="179"/>
      <c r="N80" s="179"/>
      <c r="O80" s="179"/>
      <c r="P80" s="179"/>
      <c r="Q80" s="179"/>
      <c r="R80" s="866"/>
      <c r="S80" s="179"/>
      <c r="T80" s="179"/>
      <c r="U80" s="179"/>
      <c r="V80" s="179"/>
      <c r="W80" s="179"/>
      <c r="X80" s="179"/>
      <c r="Y80" s="179"/>
      <c r="Z80" s="179"/>
      <c r="AA80" s="179"/>
      <c r="AB80" s="179"/>
      <c r="AC80" s="179"/>
      <c r="AD80" s="179"/>
      <c r="AE80" s="179"/>
      <c r="AF80" s="179"/>
      <c r="AG80" s="179"/>
      <c r="AH80" s="179"/>
      <c r="AI80" s="179"/>
      <c r="AJ80" s="179"/>
      <c r="AK80" s="179"/>
      <c r="AL80" s="179"/>
      <c r="AM80" s="179"/>
      <c r="AN80" s="179"/>
      <c r="AO80" s="179"/>
    </row>
    <row r="81" ht="13.5" customHeight="1" spans="1:41" x14ac:dyDescent="0.25">
      <c r="A81" s="179"/>
      <c r="B81" s="179"/>
      <c r="C81" s="179"/>
      <c r="D81" s="179"/>
      <c r="E81" s="179"/>
      <c r="F81" s="179"/>
      <c r="G81" s="179"/>
      <c r="H81" s="179"/>
      <c r="I81" s="179"/>
      <c r="J81" s="179"/>
      <c r="K81" s="179"/>
      <c r="L81" s="179"/>
      <c r="M81" s="179"/>
      <c r="N81" s="179"/>
      <c r="O81" s="179"/>
      <c r="P81" s="179"/>
      <c r="Q81" s="179"/>
      <c r="R81" s="866"/>
      <c r="S81" s="179"/>
      <c r="T81" s="179"/>
      <c r="U81" s="179"/>
      <c r="V81" s="179"/>
      <c r="W81" s="179"/>
      <c r="X81" s="179"/>
      <c r="Y81" s="179"/>
      <c r="Z81" s="179"/>
      <c r="AA81" s="179"/>
      <c r="AB81" s="179"/>
      <c r="AC81" s="179"/>
      <c r="AD81" s="179"/>
      <c r="AE81" s="179"/>
      <c r="AF81" s="179"/>
      <c r="AG81" s="179"/>
      <c r="AH81" s="179"/>
      <c r="AI81" s="179"/>
      <c r="AJ81" s="179"/>
      <c r="AK81" s="179"/>
      <c r="AL81" s="179"/>
      <c r="AM81" s="179"/>
      <c r="AN81" s="179"/>
      <c r="AO81" s="179"/>
    </row>
    <row r="82" ht="13.5" customHeight="1" spans="1:41" x14ac:dyDescent="0.25">
      <c r="A82" s="179"/>
      <c r="B82" s="179"/>
      <c r="C82" s="179"/>
      <c r="D82" s="179"/>
      <c r="E82" s="179"/>
      <c r="F82" s="179"/>
      <c r="G82" s="179"/>
      <c r="H82" s="179"/>
      <c r="I82" s="179"/>
      <c r="J82" s="179"/>
      <c r="K82" s="179"/>
      <c r="L82" s="179"/>
      <c r="M82" s="179"/>
      <c r="N82" s="179"/>
      <c r="O82" s="179"/>
      <c r="P82" s="179"/>
      <c r="Q82" s="179"/>
      <c r="R82" s="866"/>
      <c r="S82" s="179"/>
      <c r="T82" s="179"/>
      <c r="U82" s="179"/>
      <c r="V82" s="179"/>
      <c r="W82" s="179"/>
      <c r="X82" s="179"/>
      <c r="Y82" s="179"/>
      <c r="Z82" s="179"/>
      <c r="AA82" s="179"/>
      <c r="AB82" s="179"/>
      <c r="AC82" s="179"/>
      <c r="AD82" s="179"/>
      <c r="AE82" s="179"/>
      <c r="AF82" s="179"/>
      <c r="AG82" s="179"/>
      <c r="AH82" s="179"/>
      <c r="AI82" s="179"/>
      <c r="AJ82" s="179"/>
      <c r="AK82" s="179"/>
      <c r="AL82" s="179"/>
      <c r="AM82" s="179"/>
      <c r="AN82" s="179"/>
      <c r="AO82" s="179"/>
    </row>
    <row r="83" ht="13.5" customHeight="1" spans="1:41" x14ac:dyDescent="0.25">
      <c r="A83" s="179"/>
      <c r="B83" s="179"/>
      <c r="C83" s="179"/>
      <c r="D83" s="179"/>
      <c r="E83" s="179"/>
      <c r="F83" s="179"/>
      <c r="G83" s="179"/>
      <c r="H83" s="179"/>
      <c r="I83" s="179"/>
      <c r="J83" s="179"/>
      <c r="K83" s="179"/>
      <c r="L83" s="179"/>
      <c r="M83" s="179"/>
      <c r="N83" s="179"/>
      <c r="O83" s="179"/>
      <c r="P83" s="179"/>
      <c r="Q83" s="179"/>
      <c r="R83" s="866"/>
      <c r="S83" s="179"/>
      <c r="T83" s="179"/>
      <c r="U83" s="179"/>
      <c r="V83" s="179"/>
      <c r="W83" s="179"/>
      <c r="X83" s="179"/>
      <c r="Y83" s="179"/>
      <c r="Z83" s="179"/>
      <c r="AA83" s="179"/>
      <c r="AB83" s="179"/>
      <c r="AC83" s="179"/>
      <c r="AD83" s="179"/>
      <c r="AE83" s="179"/>
      <c r="AF83" s="179"/>
      <c r="AG83" s="179"/>
      <c r="AH83" s="179"/>
      <c r="AI83" s="179"/>
      <c r="AJ83" s="179"/>
      <c r="AK83" s="179"/>
      <c r="AL83" s="179"/>
      <c r="AM83" s="179"/>
      <c r="AN83" s="179"/>
      <c r="AO83" s="179"/>
    </row>
    <row r="84" ht="13.5" customHeight="1" spans="1:41" x14ac:dyDescent="0.25">
      <c r="A84" s="179"/>
      <c r="B84" s="179"/>
      <c r="C84" s="179"/>
      <c r="D84" s="179"/>
      <c r="E84" s="179"/>
      <c r="F84" s="179"/>
      <c r="G84" s="179"/>
      <c r="H84" s="179"/>
      <c r="I84" s="179"/>
      <c r="J84" s="179"/>
      <c r="K84" s="179"/>
      <c r="L84" s="179"/>
      <c r="M84" s="179"/>
      <c r="N84" s="179"/>
      <c r="O84" s="179"/>
      <c r="P84" s="179"/>
      <c r="Q84" s="179"/>
      <c r="R84" s="866"/>
      <c r="S84" s="179"/>
      <c r="T84" s="179"/>
      <c r="U84" s="179"/>
      <c r="V84" s="179"/>
      <c r="W84" s="179"/>
      <c r="X84" s="179"/>
      <c r="Y84" s="179"/>
      <c r="Z84" s="179"/>
      <c r="AA84" s="179"/>
      <c r="AB84" s="179"/>
      <c r="AC84" s="179"/>
      <c r="AD84" s="179"/>
      <c r="AE84" s="179"/>
      <c r="AF84" s="179"/>
      <c r="AG84" s="179"/>
      <c r="AH84" s="179"/>
      <c r="AI84" s="179"/>
      <c r="AJ84" s="179"/>
      <c r="AK84" s="179"/>
      <c r="AL84" s="179"/>
      <c r="AM84" s="179"/>
      <c r="AN84" s="179"/>
      <c r="AO84" s="179"/>
    </row>
    <row r="85" ht="13.5" customHeight="1" spans="1:41" x14ac:dyDescent="0.25">
      <c r="A85" s="179"/>
      <c r="B85" s="179"/>
      <c r="C85" s="179"/>
      <c r="D85" s="179"/>
      <c r="E85" s="179"/>
      <c r="F85" s="179"/>
      <c r="G85" s="179"/>
      <c r="H85" s="179"/>
      <c r="I85" s="179"/>
      <c r="J85" s="179"/>
      <c r="K85" s="179"/>
      <c r="L85" s="179"/>
      <c r="M85" s="179"/>
      <c r="N85" s="179"/>
      <c r="O85" s="179"/>
      <c r="P85" s="179"/>
      <c r="Q85" s="179"/>
      <c r="R85" s="866"/>
      <c r="S85" s="179"/>
      <c r="T85" s="179"/>
      <c r="U85" s="179"/>
      <c r="V85" s="179"/>
      <c r="W85" s="179"/>
      <c r="X85" s="179"/>
      <c r="Y85" s="179"/>
      <c r="Z85" s="179"/>
      <c r="AA85" s="179"/>
      <c r="AB85" s="179"/>
      <c r="AC85" s="179"/>
      <c r="AD85" s="179"/>
      <c r="AE85" s="179"/>
      <c r="AF85" s="179"/>
      <c r="AG85" s="179"/>
      <c r="AH85" s="179"/>
      <c r="AI85" s="179"/>
      <c r="AJ85" s="179"/>
      <c r="AK85" s="179"/>
      <c r="AL85" s="179"/>
      <c r="AM85" s="179"/>
      <c r="AN85" s="179"/>
      <c r="AO85" s="179"/>
    </row>
    <row r="86" ht="13.5" customHeight="1" spans="1:41" x14ac:dyDescent="0.25">
      <c r="A86" s="179"/>
      <c r="B86" s="179"/>
      <c r="C86" s="179"/>
      <c r="D86" s="179"/>
      <c r="E86" s="179"/>
      <c r="F86" s="179"/>
      <c r="G86" s="179"/>
      <c r="H86" s="179"/>
      <c r="I86" s="179"/>
      <c r="J86" s="179"/>
      <c r="K86" s="179"/>
      <c r="L86" s="179"/>
      <c r="M86" s="179"/>
      <c r="N86" s="179"/>
      <c r="O86" s="179"/>
      <c r="P86" s="179"/>
      <c r="Q86" s="179"/>
      <c r="R86" s="866"/>
      <c r="S86" s="179"/>
      <c r="T86" s="179"/>
      <c r="U86" s="179"/>
      <c r="V86" s="179"/>
      <c r="W86" s="179"/>
      <c r="X86" s="179"/>
      <c r="Y86" s="179"/>
      <c r="Z86" s="179"/>
      <c r="AA86" s="179"/>
      <c r="AB86" s="179"/>
      <c r="AC86" s="179"/>
      <c r="AD86" s="179"/>
      <c r="AE86" s="179"/>
      <c r="AF86" s="179"/>
      <c r="AG86" s="179"/>
      <c r="AH86" s="179"/>
      <c r="AI86" s="179"/>
      <c r="AJ86" s="179"/>
      <c r="AK86" s="179"/>
      <c r="AL86" s="179"/>
      <c r="AM86" s="179"/>
      <c r="AN86" s="179"/>
      <c r="AO86" s="179"/>
    </row>
    <row r="87" ht="13.5" customHeight="1" spans="1:41" x14ac:dyDescent="0.25">
      <c r="A87" s="179"/>
      <c r="B87" s="179"/>
      <c r="C87" s="179"/>
      <c r="D87" s="179"/>
      <c r="E87" s="179"/>
      <c r="F87" s="179"/>
      <c r="G87" s="179"/>
      <c r="H87" s="179"/>
      <c r="I87" s="179"/>
      <c r="J87" s="179"/>
      <c r="K87" s="179"/>
      <c r="L87" s="179"/>
      <c r="M87" s="179"/>
      <c r="N87" s="179"/>
      <c r="O87" s="179"/>
      <c r="P87" s="179"/>
      <c r="Q87" s="179"/>
      <c r="R87" s="866"/>
      <c r="S87" s="179"/>
      <c r="T87" s="179"/>
      <c r="U87" s="179"/>
      <c r="V87" s="179"/>
      <c r="W87" s="179"/>
      <c r="X87" s="179"/>
      <c r="Y87" s="179"/>
      <c r="Z87" s="179"/>
      <c r="AA87" s="179"/>
      <c r="AB87" s="179"/>
      <c r="AC87" s="179"/>
      <c r="AD87" s="179"/>
      <c r="AE87" s="179"/>
      <c r="AF87" s="179"/>
      <c r="AG87" s="179"/>
      <c r="AH87" s="179"/>
      <c r="AI87" s="179"/>
      <c r="AJ87" s="179"/>
      <c r="AK87" s="179"/>
      <c r="AL87" s="179"/>
      <c r="AM87" s="179"/>
      <c r="AN87" s="179"/>
      <c r="AO87" s="179"/>
    </row>
    <row r="88" ht="13.5" customHeight="1" spans="1:41" x14ac:dyDescent="0.25">
      <c r="A88" s="179"/>
      <c r="B88" s="179"/>
      <c r="C88" s="179"/>
      <c r="D88" s="179"/>
      <c r="E88" s="179"/>
      <c r="F88" s="179"/>
      <c r="G88" s="179"/>
      <c r="H88" s="179"/>
      <c r="I88" s="179"/>
      <c r="J88" s="179"/>
      <c r="K88" s="179"/>
      <c r="L88" s="179"/>
      <c r="M88" s="179"/>
      <c r="N88" s="179"/>
      <c r="O88" s="179"/>
      <c r="P88" s="179"/>
      <c r="Q88" s="179"/>
      <c r="R88" s="866"/>
      <c r="S88" s="179"/>
      <c r="T88" s="179"/>
      <c r="U88" s="179"/>
      <c r="V88" s="179"/>
      <c r="W88" s="179"/>
      <c r="X88" s="179"/>
      <c r="Y88" s="179"/>
      <c r="Z88" s="179"/>
      <c r="AA88" s="179"/>
      <c r="AB88" s="179"/>
      <c r="AC88" s="179"/>
      <c r="AD88" s="179"/>
      <c r="AE88" s="179"/>
      <c r="AF88" s="179"/>
      <c r="AG88" s="179"/>
      <c r="AH88" s="179"/>
      <c r="AI88" s="179"/>
      <c r="AJ88" s="179"/>
      <c r="AK88" s="179"/>
      <c r="AL88" s="179"/>
      <c r="AM88" s="179"/>
      <c r="AN88" s="179"/>
      <c r="AO88" s="179"/>
    </row>
    <row r="89" ht="13.5" customHeight="1" spans="1:41" x14ac:dyDescent="0.25">
      <c r="A89" s="179"/>
      <c r="B89" s="179"/>
      <c r="C89" s="179"/>
      <c r="D89" s="179"/>
      <c r="E89" s="179"/>
      <c r="F89" s="179"/>
      <c r="G89" s="179"/>
      <c r="H89" s="179"/>
      <c r="I89" s="179"/>
      <c r="J89" s="179"/>
      <c r="K89" s="179"/>
      <c r="L89" s="179"/>
      <c r="M89" s="179"/>
      <c r="N89" s="179"/>
      <c r="O89" s="179"/>
      <c r="P89" s="179"/>
      <c r="Q89" s="179"/>
      <c r="R89" s="866"/>
      <c r="S89" s="179"/>
      <c r="T89" s="179"/>
      <c r="U89" s="179"/>
      <c r="V89" s="179"/>
      <c r="W89" s="179"/>
      <c r="X89" s="179"/>
      <c r="Y89" s="179"/>
      <c r="Z89" s="179"/>
      <c r="AA89" s="179"/>
      <c r="AB89" s="179"/>
      <c r="AC89" s="179"/>
      <c r="AD89" s="179"/>
      <c r="AE89" s="179"/>
      <c r="AF89" s="179"/>
      <c r="AG89" s="179"/>
      <c r="AH89" s="179"/>
      <c r="AI89" s="179"/>
      <c r="AJ89" s="179"/>
      <c r="AK89" s="179"/>
      <c r="AL89" s="179"/>
      <c r="AM89" s="179"/>
      <c r="AN89" s="179"/>
      <c r="AO89" s="179"/>
    </row>
    <row r="90" ht="13.5" customHeight="1" spans="1:41" x14ac:dyDescent="0.25">
      <c r="A90" s="179"/>
      <c r="B90" s="179"/>
      <c r="C90" s="179"/>
      <c r="D90" s="179"/>
      <c r="E90" s="179"/>
      <c r="F90" s="179"/>
      <c r="G90" s="179"/>
      <c r="H90" s="179"/>
      <c r="I90" s="179"/>
      <c r="J90" s="179"/>
      <c r="K90" s="179"/>
      <c r="L90" s="179"/>
      <c r="M90" s="179"/>
      <c r="N90" s="179"/>
      <c r="O90" s="179"/>
      <c r="P90" s="179"/>
      <c r="Q90" s="179"/>
      <c r="R90" s="866"/>
      <c r="S90" s="179"/>
      <c r="T90" s="179"/>
      <c r="U90" s="179"/>
      <c r="V90" s="179"/>
      <c r="W90" s="179"/>
      <c r="X90" s="179"/>
      <c r="Y90" s="179"/>
      <c r="Z90" s="179"/>
      <c r="AA90" s="179"/>
      <c r="AB90" s="179"/>
      <c r="AC90" s="179"/>
      <c r="AD90" s="179"/>
      <c r="AE90" s="179"/>
      <c r="AF90" s="179"/>
      <c r="AG90" s="179"/>
      <c r="AH90" s="179"/>
      <c r="AI90" s="179"/>
      <c r="AJ90" s="179"/>
      <c r="AK90" s="179"/>
      <c r="AL90" s="179"/>
      <c r="AM90" s="179"/>
      <c r="AN90" s="179"/>
      <c r="AO90" s="179"/>
    </row>
    <row r="91" ht="13.5" customHeight="1" spans="1:41" x14ac:dyDescent="0.25">
      <c r="A91" s="179"/>
      <c r="B91" s="179"/>
      <c r="C91" s="179"/>
      <c r="D91" s="179"/>
      <c r="E91" s="179"/>
      <c r="F91" s="179"/>
      <c r="G91" s="179"/>
      <c r="H91" s="179"/>
      <c r="I91" s="179"/>
      <c r="J91" s="179"/>
      <c r="K91" s="179"/>
      <c r="L91" s="179"/>
      <c r="M91" s="179"/>
      <c r="N91" s="179"/>
      <c r="O91" s="179"/>
      <c r="P91" s="179"/>
      <c r="Q91" s="179"/>
      <c r="R91" s="866"/>
      <c r="S91" s="179"/>
      <c r="T91" s="179"/>
      <c r="U91" s="179"/>
      <c r="V91" s="179"/>
      <c r="W91" s="179"/>
      <c r="X91" s="179"/>
      <c r="Y91" s="179"/>
      <c r="Z91" s="179"/>
      <c r="AA91" s="179"/>
      <c r="AB91" s="179"/>
      <c r="AC91" s="179"/>
      <c r="AD91" s="179"/>
      <c r="AE91" s="179"/>
      <c r="AF91" s="179"/>
      <c r="AG91" s="179"/>
      <c r="AH91" s="179"/>
      <c r="AI91" s="179"/>
      <c r="AJ91" s="179"/>
      <c r="AK91" s="179"/>
      <c r="AL91" s="179"/>
      <c r="AM91" s="179"/>
      <c r="AN91" s="179"/>
      <c r="AO91" s="179"/>
    </row>
    <row r="92" ht="13.5" customHeight="1" spans="1:41" x14ac:dyDescent="0.25">
      <c r="A92" s="179"/>
      <c r="B92" s="179"/>
      <c r="C92" s="179"/>
      <c r="D92" s="179"/>
      <c r="E92" s="179"/>
      <c r="F92" s="179"/>
      <c r="G92" s="179"/>
      <c r="H92" s="179"/>
      <c r="I92" s="179"/>
      <c r="J92" s="179"/>
      <c r="K92" s="179"/>
      <c r="L92" s="179"/>
      <c r="M92" s="179"/>
      <c r="N92" s="179"/>
      <c r="O92" s="179"/>
      <c r="P92" s="179"/>
      <c r="Q92" s="179"/>
      <c r="R92" s="866"/>
      <c r="S92" s="179"/>
      <c r="T92" s="179"/>
      <c r="U92" s="179"/>
      <c r="V92" s="179"/>
      <c r="W92" s="179"/>
      <c r="X92" s="179"/>
      <c r="Y92" s="179"/>
      <c r="Z92" s="179"/>
      <c r="AA92" s="179"/>
      <c r="AB92" s="179"/>
      <c r="AC92" s="179"/>
      <c r="AD92" s="179"/>
      <c r="AE92" s="179"/>
      <c r="AF92" s="179"/>
      <c r="AG92" s="179"/>
      <c r="AH92" s="179"/>
      <c r="AI92" s="179"/>
      <c r="AJ92" s="179"/>
      <c r="AK92" s="179"/>
      <c r="AL92" s="179"/>
      <c r="AM92" s="179"/>
      <c r="AN92" s="179"/>
      <c r="AO92" s="179"/>
    </row>
    <row r="93" ht="13.5" customHeight="1" spans="1:41" x14ac:dyDescent="0.25">
      <c r="A93" s="179"/>
      <c r="B93" s="179"/>
      <c r="C93" s="179"/>
      <c r="D93" s="179"/>
      <c r="E93" s="179"/>
      <c r="F93" s="179"/>
      <c r="G93" s="179"/>
      <c r="H93" s="179"/>
      <c r="I93" s="179"/>
      <c r="J93" s="179"/>
      <c r="K93" s="179"/>
      <c r="L93" s="179"/>
      <c r="M93" s="179"/>
      <c r="N93" s="179"/>
      <c r="O93" s="179"/>
      <c r="P93" s="179"/>
      <c r="Q93" s="179"/>
      <c r="R93" s="866"/>
      <c r="S93" s="179"/>
      <c r="T93" s="179"/>
      <c r="U93" s="179"/>
      <c r="V93" s="179"/>
      <c r="W93" s="179"/>
      <c r="X93" s="179"/>
      <c r="Y93" s="179"/>
      <c r="Z93" s="179"/>
      <c r="AA93" s="179"/>
      <c r="AB93" s="179"/>
      <c r="AC93" s="179"/>
      <c r="AD93" s="179"/>
      <c r="AE93" s="179"/>
      <c r="AF93" s="179"/>
      <c r="AG93" s="179"/>
      <c r="AH93" s="179"/>
      <c r="AI93" s="179"/>
      <c r="AJ93" s="179"/>
      <c r="AK93" s="179"/>
      <c r="AL93" s="179"/>
      <c r="AM93" s="179"/>
      <c r="AN93" s="179"/>
      <c r="AO93" s="179"/>
    </row>
    <row r="94" ht="13.5" customHeight="1" spans="1:41" x14ac:dyDescent="0.25">
      <c r="A94" s="179"/>
      <c r="B94" s="179"/>
      <c r="C94" s="179"/>
      <c r="D94" s="179"/>
      <c r="E94" s="179"/>
      <c r="F94" s="179"/>
      <c r="G94" s="179"/>
      <c r="H94" s="179"/>
      <c r="I94" s="179"/>
      <c r="J94" s="179"/>
      <c r="K94" s="179"/>
      <c r="L94" s="179"/>
      <c r="M94" s="179"/>
      <c r="N94" s="179"/>
      <c r="O94" s="179"/>
      <c r="P94" s="179"/>
      <c r="Q94" s="179"/>
      <c r="R94" s="866"/>
      <c r="S94" s="179"/>
      <c r="T94" s="179"/>
      <c r="U94" s="179"/>
      <c r="V94" s="179"/>
      <c r="W94" s="179"/>
      <c r="X94" s="179"/>
      <c r="Y94" s="179"/>
      <c r="Z94" s="179"/>
      <c r="AA94" s="179"/>
      <c r="AB94" s="179"/>
      <c r="AC94" s="179"/>
      <c r="AD94" s="179"/>
      <c r="AE94" s="179"/>
      <c r="AF94" s="179"/>
      <c r="AG94" s="179"/>
      <c r="AH94" s="179"/>
      <c r="AI94" s="179"/>
      <c r="AJ94" s="179"/>
      <c r="AK94" s="179"/>
      <c r="AL94" s="179"/>
      <c r="AM94" s="179"/>
      <c r="AN94" s="179"/>
      <c r="AO94" s="179"/>
    </row>
    <row r="95" ht="13.5" customHeight="1" spans="1:41" x14ac:dyDescent="0.25">
      <c r="A95" s="179"/>
      <c r="B95" s="179"/>
      <c r="C95" s="179"/>
      <c r="D95" s="179"/>
      <c r="E95" s="179"/>
      <c r="F95" s="179"/>
      <c r="G95" s="179"/>
      <c r="H95" s="179"/>
      <c r="I95" s="179"/>
      <c r="J95" s="179"/>
      <c r="K95" s="179"/>
      <c r="L95" s="179"/>
      <c r="M95" s="179"/>
      <c r="N95" s="179"/>
      <c r="O95" s="179"/>
      <c r="P95" s="179"/>
      <c r="Q95" s="179"/>
      <c r="R95" s="866"/>
      <c r="S95" s="179"/>
      <c r="T95" s="179"/>
      <c r="U95" s="179"/>
      <c r="V95" s="179"/>
      <c r="W95" s="179"/>
      <c r="X95" s="179"/>
      <c r="Y95" s="179"/>
      <c r="Z95" s="179"/>
      <c r="AA95" s="179"/>
      <c r="AB95" s="179"/>
      <c r="AC95" s="179"/>
      <c r="AD95" s="179"/>
      <c r="AE95" s="179"/>
      <c r="AF95" s="179"/>
      <c r="AG95" s="179"/>
      <c r="AH95" s="179"/>
      <c r="AI95" s="179"/>
      <c r="AJ95" s="179"/>
      <c r="AK95" s="179"/>
      <c r="AL95" s="179"/>
      <c r="AM95" s="179"/>
      <c r="AN95" s="179"/>
      <c r="AO95" s="179"/>
    </row>
    <row r="96" ht="13.5" customHeight="1" spans="1:41" x14ac:dyDescent="0.25">
      <c r="A96" s="179"/>
      <c r="B96" s="179"/>
      <c r="C96" s="179"/>
      <c r="D96" s="179"/>
      <c r="E96" s="179"/>
      <c r="F96" s="179"/>
      <c r="G96" s="179"/>
      <c r="H96" s="179"/>
      <c r="I96" s="179"/>
      <c r="J96" s="179"/>
      <c r="K96" s="179"/>
      <c r="L96" s="179"/>
      <c r="M96" s="179"/>
      <c r="N96" s="179"/>
      <c r="O96" s="179"/>
      <c r="P96" s="179"/>
      <c r="Q96" s="179"/>
      <c r="R96" s="866"/>
      <c r="S96" s="179"/>
      <c r="T96" s="179"/>
      <c r="U96" s="179"/>
      <c r="V96" s="179"/>
      <c r="W96" s="179"/>
      <c r="X96" s="179"/>
      <c r="Y96" s="179"/>
      <c r="Z96" s="179"/>
      <c r="AA96" s="179"/>
      <c r="AB96" s="179"/>
      <c r="AC96" s="179"/>
      <c r="AD96" s="179"/>
      <c r="AE96" s="179"/>
      <c r="AF96" s="179"/>
      <c r="AG96" s="179"/>
      <c r="AH96" s="179"/>
      <c r="AI96" s="179"/>
      <c r="AJ96" s="179"/>
      <c r="AK96" s="179"/>
      <c r="AL96" s="179"/>
      <c r="AM96" s="179"/>
      <c r="AN96" s="179"/>
      <c r="AO96" s="179"/>
    </row>
    <row r="97" ht="13.5" customHeight="1" spans="1:41" x14ac:dyDescent="0.25">
      <c r="A97" s="179"/>
      <c r="B97" s="179"/>
      <c r="C97" s="179"/>
      <c r="D97" s="179"/>
      <c r="E97" s="179"/>
      <c r="F97" s="179"/>
      <c r="G97" s="179"/>
      <c r="H97" s="179"/>
      <c r="I97" s="179"/>
      <c r="J97" s="179"/>
      <c r="K97" s="179"/>
      <c r="L97" s="179"/>
      <c r="M97" s="179"/>
      <c r="N97" s="179"/>
      <c r="O97" s="179"/>
      <c r="P97" s="179"/>
      <c r="Q97" s="179"/>
      <c r="R97" s="866"/>
      <c r="S97" s="179"/>
      <c r="T97" s="179"/>
      <c r="U97" s="179"/>
      <c r="V97" s="179"/>
      <c r="W97" s="179"/>
      <c r="X97" s="179"/>
      <c r="Y97" s="179"/>
      <c r="Z97" s="179"/>
      <c r="AA97" s="179"/>
      <c r="AB97" s="179"/>
      <c r="AC97" s="179"/>
      <c r="AD97" s="179"/>
      <c r="AE97" s="179"/>
      <c r="AF97" s="179"/>
      <c r="AG97" s="179"/>
      <c r="AH97" s="179"/>
      <c r="AI97" s="179"/>
      <c r="AJ97" s="179"/>
      <c r="AK97" s="179"/>
      <c r="AL97" s="179"/>
      <c r="AM97" s="179"/>
      <c r="AN97" s="179"/>
      <c r="AO97" s="179"/>
    </row>
    <row r="98" ht="13.5" customHeight="1" spans="1:41" x14ac:dyDescent="0.25">
      <c r="A98" s="179"/>
      <c r="B98" s="179"/>
      <c r="C98" s="179"/>
      <c r="D98" s="179"/>
      <c r="E98" s="179"/>
      <c r="F98" s="179"/>
      <c r="G98" s="179"/>
      <c r="H98" s="179"/>
      <c r="I98" s="179"/>
      <c r="J98" s="179"/>
      <c r="K98" s="179"/>
      <c r="L98" s="179"/>
      <c r="M98" s="179"/>
      <c r="N98" s="179"/>
      <c r="O98" s="179"/>
      <c r="P98" s="179"/>
      <c r="Q98" s="179"/>
      <c r="R98" s="866"/>
      <c r="S98" s="179"/>
      <c r="T98" s="179"/>
      <c r="U98" s="179"/>
      <c r="V98" s="179"/>
      <c r="W98" s="179"/>
      <c r="X98" s="179"/>
      <c r="Y98" s="179"/>
      <c r="Z98" s="179"/>
      <c r="AA98" s="179"/>
      <c r="AB98" s="179"/>
      <c r="AC98" s="179"/>
      <c r="AD98" s="179"/>
      <c r="AE98" s="179"/>
      <c r="AF98" s="179"/>
      <c r="AG98" s="179"/>
      <c r="AH98" s="179"/>
      <c r="AI98" s="179"/>
      <c r="AJ98" s="179"/>
      <c r="AK98" s="179"/>
      <c r="AL98" s="179"/>
      <c r="AM98" s="179"/>
      <c r="AN98" s="179"/>
      <c r="AO98" s="179"/>
    </row>
    <row r="99" ht="13.5" customHeight="1" spans="1:41" x14ac:dyDescent="0.25">
      <c r="A99" s="179"/>
      <c r="B99" s="179"/>
      <c r="C99" s="179"/>
      <c r="D99" s="179"/>
      <c r="E99" s="179"/>
      <c r="F99" s="179"/>
      <c r="G99" s="179"/>
      <c r="H99" s="179"/>
      <c r="I99" s="179"/>
      <c r="J99" s="179"/>
      <c r="K99" s="179"/>
      <c r="L99" s="179"/>
      <c r="M99" s="179"/>
      <c r="N99" s="179"/>
      <c r="O99" s="179"/>
      <c r="P99" s="179"/>
      <c r="Q99" s="179"/>
      <c r="R99" s="866"/>
      <c r="S99" s="179"/>
      <c r="T99" s="179"/>
      <c r="U99" s="179"/>
      <c r="V99" s="179"/>
      <c r="W99" s="179"/>
      <c r="X99" s="179"/>
      <c r="Y99" s="179"/>
      <c r="Z99" s="179"/>
      <c r="AA99" s="179"/>
      <c r="AB99" s="179"/>
      <c r="AC99" s="179"/>
      <c r="AD99" s="179"/>
      <c r="AE99" s="179"/>
      <c r="AF99" s="179"/>
      <c r="AG99" s="179"/>
      <c r="AH99" s="179"/>
      <c r="AI99" s="179"/>
      <c r="AJ99" s="179"/>
      <c r="AK99" s="179"/>
      <c r="AL99" s="179"/>
      <c r="AM99" s="179"/>
      <c r="AN99" s="179"/>
      <c r="AO99" s="179"/>
    </row>
    <row r="100" ht="13.5" customHeight="1" spans="1:41" x14ac:dyDescent="0.25">
      <c r="A100" s="179"/>
      <c r="B100" s="179"/>
      <c r="C100" s="179"/>
      <c r="D100" s="179"/>
      <c r="E100" s="179"/>
      <c r="F100" s="179"/>
      <c r="G100" s="179"/>
      <c r="H100" s="179"/>
      <c r="I100" s="179"/>
      <c r="J100" s="179"/>
      <c r="K100" s="179"/>
      <c r="L100" s="179"/>
      <c r="M100" s="179"/>
      <c r="N100" s="179"/>
      <c r="O100" s="179"/>
      <c r="P100" s="179"/>
      <c r="Q100" s="179"/>
      <c r="R100" s="866"/>
      <c r="S100" s="179"/>
      <c r="T100" s="179"/>
      <c r="U100" s="179"/>
      <c r="V100" s="179"/>
      <c r="W100" s="179"/>
      <c r="X100" s="179"/>
      <c r="Y100" s="179"/>
      <c r="Z100" s="179"/>
      <c r="AA100" s="179"/>
      <c r="AB100" s="179"/>
      <c r="AC100" s="179"/>
      <c r="AD100" s="179"/>
      <c r="AE100" s="179"/>
      <c r="AF100" s="179"/>
      <c r="AG100" s="179"/>
      <c r="AH100" s="179"/>
      <c r="AI100" s="179"/>
      <c r="AJ100" s="179"/>
      <c r="AK100" s="179"/>
      <c r="AL100" s="179"/>
      <c r="AM100" s="179"/>
      <c r="AN100" s="179"/>
      <c r="AO100" s="179"/>
    </row>
    <row r="101" ht="13.5" customHeight="1" spans="1:41" x14ac:dyDescent="0.25">
      <c r="A101" s="179"/>
      <c r="B101" s="179"/>
      <c r="C101" s="179"/>
      <c r="D101" s="179"/>
      <c r="E101" s="179"/>
      <c r="F101" s="179"/>
      <c r="G101" s="179"/>
      <c r="H101" s="179"/>
      <c r="I101" s="179"/>
      <c r="J101" s="179"/>
      <c r="K101" s="179"/>
      <c r="L101" s="179"/>
      <c r="M101" s="179"/>
      <c r="N101" s="179"/>
      <c r="O101" s="179"/>
      <c r="P101" s="179"/>
      <c r="Q101" s="179"/>
      <c r="R101" s="866"/>
      <c r="S101" s="179"/>
      <c r="T101" s="179"/>
      <c r="U101" s="179"/>
      <c r="V101" s="179"/>
      <c r="W101" s="179"/>
      <c r="X101" s="179"/>
      <c r="Y101" s="179"/>
      <c r="Z101" s="179"/>
      <c r="AA101" s="179"/>
      <c r="AB101" s="179"/>
      <c r="AC101" s="179"/>
      <c r="AD101" s="179"/>
      <c r="AE101" s="179"/>
      <c r="AF101" s="179"/>
      <c r="AG101" s="179"/>
      <c r="AH101" s="179"/>
      <c r="AI101" s="179"/>
      <c r="AJ101" s="179"/>
      <c r="AK101" s="179"/>
      <c r="AL101" s="179"/>
      <c r="AM101" s="179"/>
      <c r="AN101" s="179"/>
      <c r="AO101" s="179"/>
    </row>
    <row r="102" ht="13.5" customHeight="1" spans="1:41" x14ac:dyDescent="0.25">
      <c r="A102" s="179"/>
      <c r="B102" s="179"/>
      <c r="C102" s="179"/>
      <c r="D102" s="179"/>
      <c r="E102" s="179"/>
      <c r="F102" s="179"/>
      <c r="G102" s="179"/>
      <c r="H102" s="179"/>
      <c r="I102" s="179"/>
      <c r="J102" s="179"/>
      <c r="K102" s="179"/>
      <c r="L102" s="179"/>
      <c r="M102" s="179"/>
      <c r="N102" s="179"/>
      <c r="O102" s="179"/>
      <c r="P102" s="179"/>
      <c r="Q102" s="179"/>
      <c r="R102" s="866"/>
      <c r="S102" s="179"/>
      <c r="T102" s="179"/>
      <c r="U102" s="179"/>
      <c r="V102" s="179"/>
      <c r="W102" s="179"/>
      <c r="X102" s="179"/>
      <c r="Y102" s="179"/>
      <c r="Z102" s="179"/>
      <c r="AA102" s="179"/>
      <c r="AB102" s="179"/>
      <c r="AC102" s="179"/>
      <c r="AD102" s="179"/>
      <c r="AE102" s="179"/>
      <c r="AF102" s="179"/>
      <c r="AG102" s="179"/>
      <c r="AH102" s="179"/>
      <c r="AI102" s="179"/>
      <c r="AJ102" s="179"/>
      <c r="AK102" s="179"/>
      <c r="AL102" s="179"/>
      <c r="AM102" s="179"/>
      <c r="AN102" s="179"/>
      <c r="AO102" s="179"/>
    </row>
    <row r="103" ht="13.5" customHeight="1" spans="1:41" x14ac:dyDescent="0.25">
      <c r="A103" s="179"/>
      <c r="B103" s="179"/>
      <c r="C103" s="179"/>
      <c r="D103" s="179"/>
      <c r="E103" s="179"/>
      <c r="F103" s="179"/>
      <c r="G103" s="179"/>
      <c r="H103" s="179"/>
      <c r="I103" s="179"/>
      <c r="J103" s="179"/>
      <c r="K103" s="179"/>
      <c r="L103" s="179"/>
      <c r="M103" s="179"/>
      <c r="N103" s="179"/>
      <c r="O103" s="179"/>
      <c r="P103" s="179"/>
      <c r="Q103" s="179"/>
      <c r="R103" s="866"/>
      <c r="S103" s="179"/>
      <c r="T103" s="179"/>
      <c r="U103" s="179"/>
      <c r="V103" s="179"/>
      <c r="W103" s="179"/>
      <c r="X103" s="179"/>
      <c r="Y103" s="179"/>
      <c r="Z103" s="179"/>
      <c r="AA103" s="179"/>
      <c r="AB103" s="179"/>
      <c r="AC103" s="179"/>
      <c r="AD103" s="179"/>
      <c r="AE103" s="179"/>
      <c r="AF103" s="179"/>
      <c r="AG103" s="179"/>
      <c r="AH103" s="179"/>
      <c r="AI103" s="179"/>
      <c r="AJ103" s="179"/>
      <c r="AK103" s="179"/>
      <c r="AL103" s="179"/>
      <c r="AM103" s="179"/>
      <c r="AN103" s="179"/>
      <c r="AO103" s="179"/>
    </row>
    <row r="104" ht="13.5" customHeight="1" spans="1:41" x14ac:dyDescent="0.25">
      <c r="A104" s="179"/>
      <c r="B104" s="179"/>
      <c r="C104" s="179"/>
      <c r="D104" s="179"/>
      <c r="E104" s="179"/>
      <c r="F104" s="179"/>
      <c r="G104" s="179"/>
      <c r="H104" s="179"/>
      <c r="I104" s="179"/>
      <c r="J104" s="179"/>
      <c r="K104" s="179"/>
      <c r="L104" s="179"/>
      <c r="M104" s="179"/>
      <c r="N104" s="179"/>
      <c r="O104" s="179"/>
      <c r="P104" s="179"/>
      <c r="Q104" s="179"/>
      <c r="R104" s="866"/>
      <c r="S104" s="179"/>
      <c r="T104" s="179"/>
      <c r="U104" s="179"/>
      <c r="V104" s="179"/>
      <c r="W104" s="179"/>
      <c r="X104" s="179"/>
      <c r="Y104" s="179"/>
      <c r="Z104" s="179"/>
      <c r="AA104" s="179"/>
      <c r="AB104" s="179"/>
      <c r="AC104" s="179"/>
      <c r="AD104" s="179"/>
      <c r="AE104" s="179"/>
      <c r="AF104" s="179"/>
      <c r="AG104" s="179"/>
      <c r="AH104" s="179"/>
      <c r="AI104" s="179"/>
      <c r="AJ104" s="179"/>
      <c r="AK104" s="179"/>
      <c r="AL104" s="179"/>
      <c r="AM104" s="179"/>
      <c r="AN104" s="179"/>
      <c r="AO104" s="179"/>
    </row>
    <row r="105" ht="13.5" customHeight="1" spans="1:41" x14ac:dyDescent="0.25">
      <c r="A105" s="179"/>
      <c r="B105" s="179"/>
      <c r="C105" s="179"/>
      <c r="D105" s="179"/>
      <c r="E105" s="179"/>
      <c r="F105" s="179"/>
      <c r="G105" s="179"/>
      <c r="H105" s="179"/>
      <c r="I105" s="179"/>
      <c r="J105" s="179"/>
      <c r="K105" s="179"/>
      <c r="L105" s="179"/>
      <c r="M105" s="179"/>
      <c r="N105" s="179"/>
      <c r="O105" s="179"/>
      <c r="P105" s="179"/>
      <c r="Q105" s="179"/>
      <c r="R105" s="866"/>
      <c r="S105" s="179"/>
      <c r="T105" s="179"/>
      <c r="U105" s="179"/>
      <c r="V105" s="179"/>
      <c r="W105" s="179"/>
      <c r="X105" s="179"/>
      <c r="Y105" s="179"/>
      <c r="Z105" s="179"/>
      <c r="AA105" s="179"/>
      <c r="AB105" s="179"/>
      <c r="AC105" s="179"/>
      <c r="AD105" s="179"/>
      <c r="AE105" s="179"/>
      <c r="AF105" s="179"/>
      <c r="AG105" s="179"/>
      <c r="AH105" s="179"/>
      <c r="AI105" s="179"/>
      <c r="AJ105" s="179"/>
      <c r="AK105" s="179"/>
      <c r="AL105" s="179"/>
      <c r="AM105" s="179"/>
      <c r="AN105" s="179"/>
      <c r="AO105" s="179"/>
    </row>
    <row r="106" ht="13.5" customHeight="1" spans="1:41" x14ac:dyDescent="0.25">
      <c r="A106" s="179"/>
      <c r="B106" s="179"/>
      <c r="C106" s="179"/>
      <c r="D106" s="179"/>
      <c r="E106" s="179"/>
      <c r="F106" s="179"/>
      <c r="G106" s="179"/>
      <c r="H106" s="179"/>
      <c r="I106" s="179"/>
      <c r="J106" s="179"/>
      <c r="K106" s="179"/>
      <c r="L106" s="179"/>
      <c r="M106" s="179"/>
      <c r="N106" s="179"/>
      <c r="O106" s="179"/>
      <c r="P106" s="179"/>
      <c r="Q106" s="179"/>
      <c r="R106" s="866"/>
      <c r="S106" s="179"/>
      <c r="T106" s="179"/>
      <c r="U106" s="179"/>
      <c r="V106" s="179"/>
      <c r="W106" s="179"/>
      <c r="X106" s="179"/>
      <c r="Y106" s="179"/>
      <c r="Z106" s="179"/>
      <c r="AA106" s="179"/>
      <c r="AB106" s="179"/>
      <c r="AC106" s="179"/>
      <c r="AD106" s="179"/>
      <c r="AE106" s="179"/>
      <c r="AF106" s="179"/>
      <c r="AG106" s="179"/>
      <c r="AH106" s="179"/>
      <c r="AI106" s="179"/>
      <c r="AJ106" s="179"/>
      <c r="AK106" s="179"/>
      <c r="AL106" s="179"/>
      <c r="AM106" s="179"/>
      <c r="AN106" s="179"/>
      <c r="AO106" s="179"/>
    </row>
    <row r="107" ht="13.5" customHeight="1" spans="1:41" x14ac:dyDescent="0.25">
      <c r="A107" s="179"/>
      <c r="B107" s="179"/>
      <c r="C107" s="179"/>
      <c r="D107" s="179"/>
      <c r="E107" s="179"/>
      <c r="F107" s="179"/>
      <c r="G107" s="179"/>
      <c r="H107" s="179"/>
      <c r="I107" s="179"/>
      <c r="J107" s="179"/>
      <c r="K107" s="179"/>
      <c r="L107" s="179"/>
      <c r="M107" s="179"/>
      <c r="N107" s="179"/>
      <c r="O107" s="179"/>
      <c r="P107" s="179"/>
      <c r="Q107" s="179"/>
      <c r="R107" s="866"/>
      <c r="S107" s="179"/>
      <c r="T107" s="179"/>
      <c r="U107" s="179"/>
      <c r="V107" s="179"/>
      <c r="W107" s="179"/>
      <c r="X107" s="179"/>
      <c r="Y107" s="179"/>
      <c r="Z107" s="179"/>
      <c r="AA107" s="179"/>
      <c r="AB107" s="179"/>
      <c r="AC107" s="179"/>
      <c r="AD107" s="179"/>
      <c r="AE107" s="179"/>
      <c r="AF107" s="179"/>
      <c r="AG107" s="179"/>
      <c r="AH107" s="179"/>
      <c r="AI107" s="179"/>
      <c r="AJ107" s="179"/>
      <c r="AK107" s="179"/>
      <c r="AL107" s="179"/>
      <c r="AM107" s="179"/>
      <c r="AN107" s="179"/>
      <c r="AO107" s="179"/>
    </row>
    <row r="108" ht="13.5" customHeight="1" spans="1:41" x14ac:dyDescent="0.25">
      <c r="A108" s="179"/>
      <c r="B108" s="179"/>
      <c r="C108" s="179"/>
      <c r="D108" s="179"/>
      <c r="E108" s="179"/>
      <c r="F108" s="179"/>
      <c r="G108" s="179"/>
      <c r="H108" s="179"/>
      <c r="I108" s="179"/>
      <c r="J108" s="179"/>
      <c r="K108" s="179"/>
      <c r="L108" s="179"/>
      <c r="M108" s="179"/>
      <c r="N108" s="179"/>
      <c r="O108" s="179"/>
      <c r="P108" s="179"/>
      <c r="Q108" s="179"/>
      <c r="R108" s="866"/>
      <c r="S108" s="179"/>
      <c r="T108" s="179"/>
      <c r="U108" s="179"/>
      <c r="V108" s="179"/>
      <c r="W108" s="179"/>
      <c r="X108" s="179"/>
      <c r="Y108" s="179"/>
      <c r="Z108" s="179"/>
      <c r="AA108" s="179"/>
      <c r="AB108" s="179"/>
      <c r="AC108" s="179"/>
      <c r="AD108" s="179"/>
      <c r="AE108" s="179"/>
      <c r="AF108" s="179"/>
      <c r="AG108" s="179"/>
      <c r="AH108" s="179"/>
      <c r="AI108" s="179"/>
      <c r="AJ108" s="179"/>
      <c r="AK108" s="179"/>
      <c r="AL108" s="179"/>
      <c r="AM108" s="179"/>
      <c r="AN108" s="179"/>
      <c r="AO108" s="179"/>
    </row>
    <row r="109" ht="13.5" customHeight="1" spans="1:41" x14ac:dyDescent="0.25">
      <c r="A109" s="179"/>
      <c r="B109" s="179"/>
      <c r="C109" s="179"/>
      <c r="D109" s="179"/>
      <c r="E109" s="179"/>
      <c r="F109" s="179"/>
      <c r="G109" s="179"/>
      <c r="H109" s="179"/>
      <c r="I109" s="179"/>
      <c r="J109" s="179"/>
      <c r="K109" s="179"/>
      <c r="L109" s="179"/>
      <c r="M109" s="179"/>
      <c r="N109" s="179"/>
      <c r="O109" s="179"/>
      <c r="P109" s="179"/>
      <c r="Q109" s="179"/>
      <c r="R109" s="866"/>
      <c r="S109" s="179"/>
      <c r="T109" s="179"/>
      <c r="U109" s="179"/>
      <c r="V109" s="179"/>
      <c r="W109" s="179"/>
      <c r="X109" s="179"/>
      <c r="Y109" s="179"/>
      <c r="Z109" s="179"/>
      <c r="AA109" s="179"/>
      <c r="AB109" s="179"/>
      <c r="AC109" s="179"/>
      <c r="AD109" s="179"/>
      <c r="AE109" s="179"/>
      <c r="AF109" s="179"/>
      <c r="AG109" s="179"/>
      <c r="AH109" s="179"/>
      <c r="AI109" s="179"/>
      <c r="AJ109" s="179"/>
      <c r="AK109" s="179"/>
      <c r="AL109" s="179"/>
      <c r="AM109" s="179"/>
      <c r="AN109" s="179"/>
      <c r="AO109" s="179"/>
    </row>
    <row r="110" ht="13.5" customHeight="1" spans="1:41" x14ac:dyDescent="0.25">
      <c r="A110" s="179"/>
      <c r="B110" s="179"/>
      <c r="C110" s="179"/>
      <c r="D110" s="179"/>
      <c r="E110" s="179"/>
      <c r="F110" s="179"/>
      <c r="G110" s="179"/>
      <c r="H110" s="179"/>
      <c r="I110" s="179"/>
      <c r="J110" s="179"/>
      <c r="K110" s="179"/>
      <c r="L110" s="179"/>
      <c r="M110" s="179"/>
      <c r="N110" s="179"/>
      <c r="O110" s="179"/>
      <c r="P110" s="179"/>
      <c r="Q110" s="179"/>
      <c r="R110" s="866"/>
      <c r="S110" s="179"/>
      <c r="T110" s="179"/>
      <c r="U110" s="179"/>
      <c r="V110" s="179"/>
      <c r="W110" s="179"/>
      <c r="X110" s="179"/>
      <c r="Y110" s="179"/>
      <c r="Z110" s="179"/>
      <c r="AA110" s="179"/>
      <c r="AB110" s="179"/>
      <c r="AC110" s="179"/>
      <c r="AD110" s="179"/>
      <c r="AE110" s="179"/>
      <c r="AF110" s="179"/>
      <c r="AG110" s="179"/>
      <c r="AH110" s="179"/>
      <c r="AI110" s="179"/>
      <c r="AJ110" s="179"/>
      <c r="AK110" s="179"/>
      <c r="AL110" s="179"/>
      <c r="AM110" s="179"/>
      <c r="AN110" s="179"/>
      <c r="AO110" s="179"/>
    </row>
    <row r="111" ht="13.5" customHeight="1" spans="1:41" x14ac:dyDescent="0.25">
      <c r="A111" s="179"/>
      <c r="B111" s="179"/>
      <c r="C111" s="179"/>
      <c r="D111" s="179"/>
      <c r="E111" s="179"/>
      <c r="F111" s="179"/>
      <c r="G111" s="179"/>
      <c r="H111" s="179"/>
      <c r="I111" s="179"/>
      <c r="J111" s="179"/>
      <c r="K111" s="179"/>
      <c r="L111" s="179"/>
      <c r="M111" s="179"/>
      <c r="N111" s="179"/>
      <c r="O111" s="179"/>
      <c r="P111" s="179"/>
      <c r="Q111" s="179"/>
      <c r="R111" s="866"/>
      <c r="S111" s="179"/>
      <c r="T111" s="179"/>
      <c r="U111" s="179"/>
      <c r="V111" s="179"/>
      <c r="W111" s="179"/>
      <c r="X111" s="179"/>
      <c r="Y111" s="179"/>
      <c r="Z111" s="179"/>
      <c r="AA111" s="179"/>
      <c r="AB111" s="179"/>
      <c r="AC111" s="179"/>
      <c r="AD111" s="179"/>
      <c r="AE111" s="179"/>
      <c r="AF111" s="179"/>
      <c r="AG111" s="179"/>
      <c r="AH111" s="179"/>
      <c r="AI111" s="179"/>
      <c r="AJ111" s="179"/>
      <c r="AK111" s="179"/>
      <c r="AL111" s="179"/>
      <c r="AM111" s="179"/>
      <c r="AN111" s="179"/>
      <c r="AO111" s="179"/>
    </row>
    <row r="112" ht="13.5" customHeight="1" spans="1:41" x14ac:dyDescent="0.25">
      <c r="A112" s="179"/>
      <c r="B112" s="179"/>
      <c r="C112" s="179"/>
      <c r="D112" s="179"/>
      <c r="E112" s="179"/>
      <c r="F112" s="179"/>
      <c r="G112" s="179"/>
      <c r="H112" s="179"/>
      <c r="I112" s="179"/>
      <c r="J112" s="179"/>
      <c r="K112" s="179"/>
      <c r="L112" s="179"/>
      <c r="M112" s="179"/>
      <c r="N112" s="179"/>
      <c r="O112" s="179"/>
      <c r="P112" s="179"/>
      <c r="Q112" s="179"/>
      <c r="R112" s="866"/>
      <c r="S112" s="179"/>
      <c r="T112" s="179"/>
      <c r="U112" s="179"/>
      <c r="V112" s="179"/>
      <c r="W112" s="179"/>
      <c r="X112" s="179"/>
      <c r="Y112" s="179"/>
      <c r="Z112" s="179"/>
      <c r="AA112" s="179"/>
      <c r="AB112" s="179"/>
      <c r="AC112" s="179"/>
      <c r="AD112" s="179"/>
      <c r="AE112" s="179"/>
      <c r="AF112" s="179"/>
      <c r="AG112" s="179"/>
      <c r="AH112" s="179"/>
      <c r="AI112" s="179"/>
      <c r="AJ112" s="179"/>
      <c r="AK112" s="179"/>
      <c r="AL112" s="179"/>
      <c r="AM112" s="179"/>
      <c r="AN112" s="179"/>
      <c r="AO112" s="179"/>
    </row>
    <row r="113" ht="13.5" customHeight="1" spans="1:41" x14ac:dyDescent="0.25">
      <c r="A113" s="179"/>
      <c r="B113" s="179"/>
      <c r="C113" s="179"/>
      <c r="D113" s="179"/>
      <c r="E113" s="179"/>
      <c r="F113" s="179"/>
      <c r="G113" s="179"/>
      <c r="H113" s="179"/>
      <c r="I113" s="179"/>
      <c r="J113" s="179"/>
      <c r="K113" s="179"/>
      <c r="L113" s="179"/>
      <c r="M113" s="179"/>
      <c r="N113" s="179"/>
      <c r="O113" s="179"/>
      <c r="P113" s="179"/>
      <c r="Q113" s="179"/>
      <c r="R113" s="866"/>
      <c r="S113" s="179"/>
      <c r="T113" s="179"/>
      <c r="U113" s="179"/>
      <c r="V113" s="179"/>
      <c r="W113" s="179"/>
      <c r="X113" s="179"/>
      <c r="Y113" s="179"/>
      <c r="Z113" s="179"/>
      <c r="AA113" s="179"/>
      <c r="AB113" s="179"/>
      <c r="AC113" s="179"/>
      <c r="AD113" s="179"/>
      <c r="AE113" s="179"/>
      <c r="AF113" s="179"/>
      <c r="AG113" s="179"/>
      <c r="AH113" s="179"/>
      <c r="AI113" s="179"/>
      <c r="AJ113" s="179"/>
      <c r="AK113" s="179"/>
      <c r="AL113" s="179"/>
      <c r="AM113" s="179"/>
      <c r="AN113" s="179"/>
      <c r="AO113" s="179"/>
    </row>
    <row r="114" ht="13.5" customHeight="1" spans="1:41" x14ac:dyDescent="0.25">
      <c r="A114" s="179"/>
      <c r="B114" s="179"/>
      <c r="C114" s="179"/>
      <c r="D114" s="179"/>
      <c r="E114" s="179"/>
      <c r="F114" s="179"/>
      <c r="G114" s="179"/>
      <c r="H114" s="179"/>
      <c r="I114" s="179"/>
      <c r="J114" s="179"/>
      <c r="K114" s="179"/>
      <c r="L114" s="179"/>
      <c r="M114" s="179"/>
      <c r="N114" s="179"/>
      <c r="O114" s="179"/>
      <c r="P114" s="179"/>
      <c r="Q114" s="179"/>
      <c r="R114" s="866"/>
      <c r="S114" s="179"/>
      <c r="T114" s="179"/>
      <c r="U114" s="179"/>
      <c r="V114" s="179"/>
      <c r="W114" s="179"/>
      <c r="X114" s="179"/>
      <c r="Y114" s="179"/>
      <c r="Z114" s="179"/>
      <c r="AA114" s="179"/>
      <c r="AB114" s="179"/>
      <c r="AC114" s="179"/>
      <c r="AD114" s="179"/>
      <c r="AE114" s="179"/>
      <c r="AF114" s="179"/>
      <c r="AG114" s="179"/>
      <c r="AH114" s="179"/>
      <c r="AI114" s="179"/>
      <c r="AJ114" s="179"/>
      <c r="AK114" s="179"/>
      <c r="AL114" s="179"/>
      <c r="AM114" s="179"/>
      <c r="AN114" s="179"/>
      <c r="AO114" s="179"/>
    </row>
    <row r="115" ht="13.5" customHeight="1" spans="1:41" x14ac:dyDescent="0.25">
      <c r="A115" s="179"/>
      <c r="B115" s="179"/>
      <c r="C115" s="179"/>
      <c r="D115" s="179"/>
      <c r="E115" s="179"/>
      <c r="F115" s="179"/>
      <c r="G115" s="179"/>
      <c r="H115" s="179"/>
      <c r="I115" s="179"/>
      <c r="J115" s="179"/>
      <c r="K115" s="179"/>
      <c r="L115" s="179"/>
      <c r="M115" s="179"/>
      <c r="N115" s="179"/>
      <c r="O115" s="179"/>
      <c r="P115" s="179"/>
      <c r="Q115" s="179"/>
      <c r="R115" s="866"/>
      <c r="S115" s="179"/>
      <c r="T115" s="179"/>
      <c r="U115" s="179"/>
      <c r="V115" s="179"/>
      <c r="W115" s="179"/>
      <c r="X115" s="179"/>
      <c r="Y115" s="179"/>
      <c r="Z115" s="179"/>
      <c r="AA115" s="179"/>
      <c r="AB115" s="179"/>
      <c r="AC115" s="179"/>
      <c r="AD115" s="179"/>
      <c r="AE115" s="179"/>
      <c r="AF115" s="179"/>
      <c r="AG115" s="179"/>
      <c r="AH115" s="179"/>
      <c r="AI115" s="179"/>
      <c r="AJ115" s="179"/>
      <c r="AK115" s="179"/>
      <c r="AL115" s="179"/>
      <c r="AM115" s="179"/>
      <c r="AN115" s="179"/>
      <c r="AO115" s="179"/>
    </row>
    <row r="116" ht="13.5" customHeight="1" spans="1:41" x14ac:dyDescent="0.25">
      <c r="A116" s="179"/>
      <c r="B116" s="179"/>
      <c r="C116" s="179"/>
      <c r="D116" s="179"/>
      <c r="E116" s="179"/>
      <c r="F116" s="179"/>
      <c r="G116" s="179"/>
      <c r="H116" s="179"/>
      <c r="I116" s="179"/>
      <c r="J116" s="179"/>
      <c r="K116" s="179"/>
      <c r="L116" s="179"/>
      <c r="M116" s="179"/>
      <c r="N116" s="179"/>
      <c r="O116" s="179"/>
      <c r="P116" s="179"/>
      <c r="Q116" s="179"/>
      <c r="R116" s="866"/>
      <c r="S116" s="179"/>
      <c r="T116" s="179"/>
      <c r="U116" s="179"/>
      <c r="V116" s="179"/>
      <c r="W116" s="179"/>
      <c r="X116" s="179"/>
      <c r="Y116" s="179"/>
      <c r="Z116" s="179"/>
      <c r="AA116" s="179"/>
      <c r="AB116" s="179"/>
      <c r="AC116" s="179"/>
      <c r="AD116" s="179"/>
      <c r="AE116" s="179"/>
      <c r="AF116" s="179"/>
      <c r="AG116" s="179"/>
      <c r="AH116" s="179"/>
      <c r="AI116" s="179"/>
      <c r="AJ116" s="179"/>
      <c r="AK116" s="179"/>
      <c r="AL116" s="179"/>
      <c r="AM116" s="179"/>
      <c r="AN116" s="179"/>
      <c r="AO116" s="179"/>
    </row>
    <row r="117" ht="13.5" customHeight="1" spans="1:41" x14ac:dyDescent="0.25">
      <c r="A117" s="179"/>
      <c r="B117" s="179"/>
      <c r="C117" s="179"/>
      <c r="D117" s="179"/>
      <c r="E117" s="179"/>
      <c r="F117" s="179"/>
      <c r="G117" s="179"/>
      <c r="H117" s="179"/>
      <c r="I117" s="179"/>
      <c r="J117" s="179"/>
      <c r="K117" s="179"/>
      <c r="L117" s="179"/>
      <c r="M117" s="179"/>
      <c r="N117" s="179"/>
      <c r="O117" s="179"/>
      <c r="P117" s="179"/>
      <c r="Q117" s="179"/>
      <c r="R117" s="866"/>
      <c r="S117" s="179"/>
      <c r="T117" s="179"/>
      <c r="U117" s="179"/>
      <c r="V117" s="179"/>
      <c r="W117" s="179"/>
      <c r="X117" s="179"/>
      <c r="Y117" s="179"/>
      <c r="Z117" s="179"/>
      <c r="AA117" s="179"/>
      <c r="AB117" s="179"/>
      <c r="AC117" s="179"/>
      <c r="AD117" s="179"/>
      <c r="AE117" s="179"/>
      <c r="AF117" s="179"/>
      <c r="AG117" s="179"/>
      <c r="AH117" s="179"/>
      <c r="AI117" s="179"/>
      <c r="AJ117" s="179"/>
      <c r="AK117" s="179"/>
      <c r="AL117" s="179"/>
      <c r="AM117" s="179"/>
      <c r="AN117" s="179"/>
      <c r="AO117" s="179"/>
    </row>
    <row r="118" ht="13.5" customHeight="1" spans="1:41" x14ac:dyDescent="0.25">
      <c r="A118" s="179"/>
      <c r="B118" s="179"/>
      <c r="C118" s="179"/>
      <c r="D118" s="179"/>
      <c r="E118" s="179"/>
      <c r="F118" s="179"/>
      <c r="G118" s="179"/>
      <c r="H118" s="179"/>
      <c r="I118" s="179"/>
      <c r="J118" s="179"/>
      <c r="K118" s="179"/>
      <c r="L118" s="179"/>
      <c r="M118" s="179"/>
      <c r="N118" s="179"/>
      <c r="O118" s="179"/>
      <c r="P118" s="179"/>
      <c r="Q118" s="179"/>
      <c r="R118" s="866"/>
      <c r="S118" s="179"/>
      <c r="T118" s="179"/>
      <c r="U118" s="179"/>
      <c r="V118" s="179"/>
      <c r="W118" s="179"/>
      <c r="X118" s="179"/>
      <c r="Y118" s="179"/>
      <c r="Z118" s="179"/>
      <c r="AA118" s="179"/>
      <c r="AB118" s="179"/>
      <c r="AC118" s="179"/>
      <c r="AD118" s="179"/>
      <c r="AE118" s="179"/>
      <c r="AF118" s="179"/>
      <c r="AG118" s="179"/>
      <c r="AH118" s="179"/>
      <c r="AI118" s="179"/>
      <c r="AJ118" s="179"/>
      <c r="AK118" s="179"/>
      <c r="AL118" s="179"/>
      <c r="AM118" s="179"/>
      <c r="AN118" s="179"/>
      <c r="AO118" s="179"/>
    </row>
    <row r="119" ht="13.5" customHeight="1" spans="1:41" x14ac:dyDescent="0.25">
      <c r="A119" s="179"/>
      <c r="B119" s="179"/>
      <c r="C119" s="179"/>
      <c r="D119" s="179"/>
      <c r="E119" s="179"/>
      <c r="F119" s="179"/>
      <c r="G119" s="179"/>
      <c r="H119" s="179"/>
      <c r="I119" s="179"/>
      <c r="J119" s="179"/>
      <c r="K119" s="179"/>
      <c r="L119" s="179"/>
      <c r="M119" s="179"/>
      <c r="N119" s="179"/>
      <c r="O119" s="179"/>
      <c r="P119" s="179"/>
      <c r="Q119" s="179"/>
      <c r="R119" s="866"/>
      <c r="S119" s="179"/>
      <c r="T119" s="179"/>
      <c r="U119" s="179"/>
      <c r="V119" s="179"/>
      <c r="W119" s="179"/>
      <c r="X119" s="179"/>
      <c r="Y119" s="179"/>
      <c r="Z119" s="179"/>
      <c r="AA119" s="179"/>
      <c r="AB119" s="179"/>
      <c r="AC119" s="179"/>
      <c r="AD119" s="179"/>
      <c r="AE119" s="179"/>
      <c r="AF119" s="179"/>
      <c r="AG119" s="179"/>
      <c r="AH119" s="179"/>
      <c r="AI119" s="179"/>
      <c r="AJ119" s="179"/>
      <c r="AK119" s="179"/>
      <c r="AL119" s="179"/>
      <c r="AM119" s="179"/>
      <c r="AN119" s="179"/>
      <c r="AO119" s="179"/>
    </row>
    <row r="120" ht="13.5" customHeight="1" spans="1:41" x14ac:dyDescent="0.25">
      <c r="A120" s="179"/>
      <c r="B120" s="179"/>
      <c r="C120" s="179"/>
      <c r="D120" s="179"/>
      <c r="E120" s="179"/>
      <c r="F120" s="179"/>
      <c r="G120" s="179"/>
      <c r="H120" s="179"/>
      <c r="I120" s="179"/>
      <c r="J120" s="179"/>
      <c r="K120" s="179"/>
      <c r="L120" s="179"/>
      <c r="M120" s="179"/>
      <c r="N120" s="179"/>
      <c r="O120" s="179"/>
      <c r="P120" s="179"/>
      <c r="Q120" s="179"/>
      <c r="R120" s="866"/>
      <c r="S120" s="179"/>
      <c r="T120" s="179"/>
      <c r="U120" s="179"/>
      <c r="V120" s="179"/>
      <c r="W120" s="179"/>
      <c r="X120" s="179"/>
      <c r="Y120" s="179"/>
      <c r="Z120" s="179"/>
      <c r="AA120" s="179"/>
      <c r="AB120" s="179"/>
      <c r="AC120" s="179"/>
      <c r="AD120" s="179"/>
      <c r="AE120" s="179"/>
      <c r="AF120" s="179"/>
      <c r="AG120" s="179"/>
      <c r="AH120" s="179"/>
      <c r="AI120" s="179"/>
      <c r="AJ120" s="179"/>
      <c r="AK120" s="179"/>
      <c r="AL120" s="179"/>
      <c r="AM120" s="179"/>
      <c r="AN120" s="179"/>
      <c r="AO120" s="179"/>
    </row>
    <row r="121" ht="13.5" customHeight="1" spans="1:41" x14ac:dyDescent="0.25">
      <c r="A121" s="179"/>
      <c r="B121" s="179"/>
      <c r="C121" s="179"/>
      <c r="D121" s="179"/>
      <c r="E121" s="179"/>
      <c r="F121" s="179"/>
      <c r="G121" s="179"/>
      <c r="H121" s="179"/>
      <c r="I121" s="179"/>
      <c r="J121" s="179"/>
      <c r="K121" s="179"/>
      <c r="L121" s="179"/>
      <c r="M121" s="179"/>
      <c r="N121" s="179"/>
      <c r="O121" s="179"/>
      <c r="P121" s="179"/>
      <c r="Q121" s="179"/>
      <c r="R121" s="866"/>
      <c r="S121" s="179"/>
      <c r="T121" s="179"/>
      <c r="U121" s="179"/>
      <c r="V121" s="179"/>
      <c r="W121" s="179"/>
      <c r="X121" s="179"/>
      <c r="Y121" s="179"/>
      <c r="Z121" s="179"/>
      <c r="AA121" s="179"/>
      <c r="AB121" s="179"/>
      <c r="AC121" s="179"/>
      <c r="AD121" s="179"/>
      <c r="AE121" s="179"/>
      <c r="AF121" s="179"/>
      <c r="AG121" s="179"/>
      <c r="AH121" s="179"/>
      <c r="AI121" s="179"/>
      <c r="AJ121" s="179"/>
      <c r="AK121" s="179"/>
      <c r="AL121" s="179"/>
      <c r="AM121" s="179"/>
      <c r="AN121" s="179"/>
      <c r="AO121" s="179"/>
    </row>
    <row r="122" ht="13.5" customHeight="1" spans="1:41" x14ac:dyDescent="0.25">
      <c r="A122" s="179"/>
      <c r="B122" s="179"/>
      <c r="C122" s="179"/>
      <c r="D122" s="179"/>
      <c r="E122" s="179"/>
      <c r="F122" s="179"/>
      <c r="G122" s="179"/>
      <c r="H122" s="179"/>
      <c r="I122" s="179"/>
      <c r="J122" s="179"/>
      <c r="K122" s="179"/>
      <c r="L122" s="179"/>
      <c r="M122" s="179"/>
      <c r="N122" s="179"/>
      <c r="O122" s="179"/>
      <c r="P122" s="179"/>
      <c r="Q122" s="179"/>
      <c r="R122" s="866"/>
      <c r="S122" s="179"/>
      <c r="T122" s="179"/>
      <c r="U122" s="179"/>
      <c r="V122" s="179"/>
      <c r="W122" s="179"/>
      <c r="X122" s="179"/>
      <c r="Y122" s="179"/>
      <c r="Z122" s="179"/>
      <c r="AA122" s="179"/>
      <c r="AB122" s="179"/>
      <c r="AC122" s="179"/>
      <c r="AD122" s="179"/>
      <c r="AE122" s="179"/>
      <c r="AF122" s="179"/>
      <c r="AG122" s="179"/>
      <c r="AH122" s="179"/>
      <c r="AI122" s="179"/>
      <c r="AJ122" s="179"/>
      <c r="AK122" s="179"/>
      <c r="AL122" s="179"/>
      <c r="AM122" s="179"/>
      <c r="AN122" s="179"/>
      <c r="AO122" s="179"/>
    </row>
    <row r="123" ht="13.5" customHeight="1" spans="1:41" x14ac:dyDescent="0.25">
      <c r="A123" s="179"/>
      <c r="B123" s="179"/>
      <c r="C123" s="179"/>
      <c r="D123" s="179"/>
      <c r="E123" s="179"/>
      <c r="F123" s="179"/>
      <c r="G123" s="179"/>
      <c r="H123" s="179"/>
      <c r="I123" s="179"/>
      <c r="J123" s="179"/>
      <c r="K123" s="179"/>
      <c r="L123" s="179"/>
      <c r="M123" s="179"/>
      <c r="N123" s="179"/>
      <c r="O123" s="179"/>
      <c r="P123" s="179"/>
      <c r="Q123" s="179"/>
      <c r="R123" s="866"/>
      <c r="S123" s="179"/>
      <c r="T123" s="179"/>
      <c r="U123" s="179"/>
      <c r="V123" s="179"/>
      <c r="W123" s="179"/>
      <c r="X123" s="179"/>
      <c r="Y123" s="179"/>
      <c r="Z123" s="179"/>
      <c r="AA123" s="179"/>
      <c r="AB123" s="179"/>
      <c r="AC123" s="179"/>
      <c r="AD123" s="179"/>
      <c r="AE123" s="179"/>
      <c r="AF123" s="179"/>
      <c r="AG123" s="179"/>
      <c r="AH123" s="179"/>
      <c r="AI123" s="179"/>
      <c r="AJ123" s="179"/>
      <c r="AK123" s="179"/>
      <c r="AL123" s="179"/>
      <c r="AM123" s="179"/>
      <c r="AN123" s="179"/>
      <c r="AO123" s="179"/>
    </row>
    <row r="124" ht="13.5" customHeight="1" spans="1:41" x14ac:dyDescent="0.25">
      <c r="A124" s="179"/>
      <c r="B124" s="179"/>
      <c r="C124" s="179"/>
      <c r="D124" s="179"/>
      <c r="E124" s="179"/>
      <c r="F124" s="179"/>
      <c r="G124" s="179"/>
      <c r="H124" s="179"/>
      <c r="I124" s="179"/>
      <c r="J124" s="179"/>
      <c r="K124" s="179"/>
      <c r="L124" s="179"/>
      <c r="M124" s="179"/>
      <c r="N124" s="179"/>
      <c r="O124" s="179"/>
      <c r="P124" s="179"/>
      <c r="Q124" s="179"/>
      <c r="R124" s="866"/>
      <c r="S124" s="179"/>
      <c r="T124" s="179"/>
      <c r="U124" s="179"/>
      <c r="V124" s="179"/>
      <c r="W124" s="179"/>
      <c r="X124" s="179"/>
      <c r="Y124" s="179"/>
      <c r="Z124" s="179"/>
      <c r="AA124" s="179"/>
      <c r="AB124" s="179"/>
      <c r="AC124" s="179"/>
      <c r="AD124" s="179"/>
      <c r="AE124" s="179"/>
      <c r="AF124" s="179"/>
      <c r="AG124" s="179"/>
      <c r="AH124" s="179"/>
      <c r="AI124" s="179"/>
      <c r="AJ124" s="179"/>
      <c r="AK124" s="179"/>
      <c r="AL124" s="179"/>
      <c r="AM124" s="179"/>
      <c r="AN124" s="179"/>
      <c r="AO124" s="179"/>
    </row>
    <row r="125" ht="13.5" customHeight="1" spans="1:41" x14ac:dyDescent="0.25">
      <c r="A125" s="179"/>
      <c r="B125" s="179"/>
      <c r="C125" s="179"/>
      <c r="D125" s="179"/>
      <c r="E125" s="179"/>
      <c r="F125" s="179"/>
      <c r="G125" s="179"/>
      <c r="H125" s="179"/>
      <c r="I125" s="179"/>
      <c r="J125" s="179"/>
      <c r="K125" s="179"/>
      <c r="L125" s="179"/>
      <c r="M125" s="179"/>
      <c r="N125" s="179"/>
      <c r="O125" s="179"/>
      <c r="P125" s="179"/>
      <c r="Q125" s="179"/>
      <c r="R125" s="866"/>
      <c r="S125" s="179"/>
      <c r="T125" s="179"/>
      <c r="U125" s="179"/>
      <c r="V125" s="179"/>
      <c r="W125" s="179"/>
      <c r="X125" s="179"/>
      <c r="Y125" s="179"/>
      <c r="Z125" s="179"/>
      <c r="AA125" s="179"/>
      <c r="AB125" s="179"/>
      <c r="AC125" s="179"/>
      <c r="AD125" s="179"/>
      <c r="AE125" s="179"/>
      <c r="AF125" s="179"/>
      <c r="AG125" s="179"/>
      <c r="AH125" s="179"/>
      <c r="AI125" s="179"/>
      <c r="AJ125" s="179"/>
      <c r="AK125" s="179"/>
      <c r="AL125" s="179"/>
      <c r="AM125" s="179"/>
      <c r="AN125" s="179"/>
      <c r="AO125" s="179"/>
    </row>
    <row r="126" ht="13.5" customHeight="1" spans="1:41" x14ac:dyDescent="0.25">
      <c r="A126" s="179"/>
      <c r="B126" s="179"/>
      <c r="C126" s="179"/>
      <c r="D126" s="179"/>
      <c r="E126" s="179"/>
      <c r="F126" s="179"/>
      <c r="G126" s="179"/>
      <c r="H126" s="179"/>
      <c r="I126" s="179"/>
      <c r="J126" s="179"/>
      <c r="K126" s="179"/>
      <c r="L126" s="179"/>
      <c r="M126" s="179"/>
      <c r="N126" s="179"/>
      <c r="O126" s="179"/>
      <c r="P126" s="179"/>
      <c r="Q126" s="179"/>
      <c r="R126" s="866"/>
      <c r="S126" s="179"/>
      <c r="T126" s="179"/>
      <c r="U126" s="179"/>
      <c r="V126" s="179"/>
      <c r="W126" s="179"/>
      <c r="X126" s="179"/>
      <c r="Y126" s="179"/>
      <c r="Z126" s="179"/>
      <c r="AA126" s="179"/>
      <c r="AB126" s="179"/>
      <c r="AC126" s="179"/>
      <c r="AD126" s="179"/>
      <c r="AE126" s="179"/>
      <c r="AF126" s="179"/>
      <c r="AG126" s="179"/>
      <c r="AH126" s="179"/>
      <c r="AI126" s="179"/>
      <c r="AJ126" s="179"/>
      <c r="AK126" s="179"/>
      <c r="AL126" s="179"/>
      <c r="AM126" s="179"/>
      <c r="AN126" s="179"/>
      <c r="AO126" s="179"/>
    </row>
    <row r="127" ht="13.5" customHeight="1" spans="1:41" x14ac:dyDescent="0.25">
      <c r="A127" s="179"/>
      <c r="B127" s="179"/>
      <c r="C127" s="179"/>
      <c r="D127" s="179"/>
      <c r="E127" s="179"/>
      <c r="F127" s="179"/>
      <c r="G127" s="179"/>
      <c r="H127" s="179"/>
      <c r="I127" s="179"/>
      <c r="J127" s="179"/>
      <c r="K127" s="179"/>
      <c r="L127" s="179"/>
      <c r="M127" s="179"/>
      <c r="N127" s="179"/>
      <c r="O127" s="179"/>
      <c r="P127" s="179"/>
      <c r="Q127" s="179"/>
      <c r="R127" s="866"/>
      <c r="S127" s="179"/>
      <c r="T127" s="179"/>
      <c r="U127" s="179"/>
      <c r="V127" s="179"/>
      <c r="W127" s="179"/>
      <c r="X127" s="179"/>
      <c r="Y127" s="179"/>
      <c r="Z127" s="179"/>
      <c r="AA127" s="179"/>
      <c r="AB127" s="179"/>
      <c r="AC127" s="179"/>
      <c r="AD127" s="179"/>
      <c r="AE127" s="179"/>
      <c r="AF127" s="179"/>
      <c r="AG127" s="179"/>
      <c r="AH127" s="179"/>
      <c r="AI127" s="179"/>
      <c r="AJ127" s="179"/>
      <c r="AK127" s="179"/>
      <c r="AL127" s="179"/>
      <c r="AM127" s="179"/>
      <c r="AN127" s="179"/>
      <c r="AO127" s="179"/>
    </row>
    <row r="128" ht="13.5" customHeight="1" spans="1:41" x14ac:dyDescent="0.25">
      <c r="A128" s="179"/>
      <c r="B128" s="179"/>
      <c r="C128" s="179"/>
      <c r="D128" s="179"/>
      <c r="E128" s="179"/>
      <c r="F128" s="179"/>
      <c r="G128" s="179"/>
      <c r="H128" s="179"/>
      <c r="I128" s="179"/>
      <c r="J128" s="179"/>
      <c r="K128" s="179"/>
      <c r="L128" s="179"/>
      <c r="M128" s="179"/>
      <c r="N128" s="179"/>
      <c r="O128" s="179"/>
      <c r="P128" s="179"/>
      <c r="Q128" s="179"/>
      <c r="R128" s="866"/>
      <c r="S128" s="179"/>
      <c r="T128" s="179"/>
      <c r="U128" s="179"/>
      <c r="V128" s="179"/>
      <c r="W128" s="179"/>
      <c r="X128" s="179"/>
      <c r="Y128" s="179"/>
      <c r="Z128" s="179"/>
      <c r="AA128" s="179"/>
      <c r="AB128" s="179"/>
      <c r="AC128" s="179"/>
      <c r="AD128" s="179"/>
      <c r="AE128" s="179"/>
      <c r="AF128" s="179"/>
      <c r="AG128" s="179"/>
      <c r="AH128" s="179"/>
      <c r="AI128" s="179"/>
      <c r="AJ128" s="179"/>
      <c r="AK128" s="179"/>
      <c r="AL128" s="179"/>
      <c r="AM128" s="179"/>
      <c r="AN128" s="179"/>
      <c r="AO128" s="179"/>
    </row>
    <row r="129" ht="13.5" customHeight="1" spans="1:41" x14ac:dyDescent="0.25">
      <c r="A129" s="179"/>
      <c r="B129" s="179"/>
      <c r="C129" s="179"/>
      <c r="D129" s="179"/>
      <c r="E129" s="179"/>
      <c r="F129" s="179"/>
      <c r="G129" s="179"/>
      <c r="H129" s="179"/>
      <c r="I129" s="179"/>
      <c r="J129" s="179"/>
      <c r="K129" s="179"/>
      <c r="L129" s="179"/>
      <c r="M129" s="179"/>
      <c r="N129" s="179"/>
      <c r="O129" s="179"/>
      <c r="P129" s="179"/>
      <c r="Q129" s="179"/>
      <c r="R129" s="866"/>
      <c r="S129" s="179"/>
      <c r="T129" s="179"/>
      <c r="U129" s="179"/>
      <c r="V129" s="179"/>
      <c r="W129" s="179"/>
      <c r="X129" s="179"/>
      <c r="Y129" s="179"/>
      <c r="Z129" s="179"/>
      <c r="AA129" s="179"/>
      <c r="AB129" s="179"/>
      <c r="AC129" s="179"/>
      <c r="AD129" s="179"/>
      <c r="AE129" s="179"/>
      <c r="AF129" s="179"/>
      <c r="AG129" s="179"/>
      <c r="AH129" s="179"/>
      <c r="AI129" s="179"/>
      <c r="AJ129" s="179"/>
      <c r="AK129" s="179"/>
      <c r="AL129" s="179"/>
      <c r="AM129" s="179"/>
      <c r="AN129" s="179"/>
      <c r="AO129" s="179"/>
    </row>
    <row r="130" ht="13.5" customHeight="1" spans="1:41" x14ac:dyDescent="0.25">
      <c r="A130" s="179"/>
      <c r="B130" s="179"/>
      <c r="C130" s="179"/>
      <c r="D130" s="179"/>
      <c r="E130" s="179"/>
      <c r="F130" s="179"/>
      <c r="G130" s="179"/>
      <c r="H130" s="179"/>
      <c r="I130" s="179"/>
      <c r="J130" s="179"/>
      <c r="K130" s="179"/>
      <c r="L130" s="179"/>
      <c r="M130" s="179"/>
      <c r="N130" s="179"/>
      <c r="O130" s="179"/>
      <c r="P130" s="179"/>
      <c r="Q130" s="179"/>
      <c r="R130" s="866"/>
      <c r="S130" s="179"/>
      <c r="T130" s="179"/>
      <c r="U130" s="179"/>
      <c r="V130" s="179"/>
      <c r="W130" s="179"/>
      <c r="X130" s="179"/>
      <c r="Y130" s="179"/>
      <c r="Z130" s="179"/>
      <c r="AA130" s="179"/>
      <c r="AB130" s="179"/>
      <c r="AC130" s="179"/>
      <c r="AD130" s="179"/>
      <c r="AE130" s="179"/>
      <c r="AF130" s="179"/>
      <c r="AG130" s="179"/>
      <c r="AH130" s="179"/>
      <c r="AI130" s="179"/>
      <c r="AJ130" s="179"/>
      <c r="AK130" s="179"/>
      <c r="AL130" s="179"/>
      <c r="AM130" s="179"/>
      <c r="AN130" s="179"/>
      <c r="AO130" s="179"/>
    </row>
    <row r="131" ht="13.5" customHeight="1" spans="1:41" x14ac:dyDescent="0.25">
      <c r="A131" s="179"/>
      <c r="B131" s="179"/>
      <c r="C131" s="179"/>
      <c r="D131" s="179"/>
      <c r="E131" s="179"/>
      <c r="F131" s="179"/>
      <c r="G131" s="179"/>
      <c r="H131" s="179"/>
      <c r="I131" s="179"/>
      <c r="J131" s="179"/>
      <c r="K131" s="179"/>
      <c r="L131" s="179"/>
      <c r="M131" s="179"/>
      <c r="N131" s="179"/>
      <c r="O131" s="179"/>
      <c r="P131" s="179"/>
      <c r="Q131" s="179"/>
      <c r="R131" s="866"/>
      <c r="S131" s="179"/>
      <c r="T131" s="179"/>
      <c r="U131" s="179"/>
      <c r="V131" s="179"/>
      <c r="W131" s="179"/>
      <c r="X131" s="179"/>
      <c r="Y131" s="179"/>
      <c r="Z131" s="179"/>
      <c r="AA131" s="179"/>
      <c r="AB131" s="179"/>
      <c r="AC131" s="179"/>
      <c r="AD131" s="179"/>
      <c r="AE131" s="179"/>
      <c r="AF131" s="179"/>
      <c r="AG131" s="179"/>
      <c r="AH131" s="179"/>
      <c r="AI131" s="179"/>
      <c r="AJ131" s="179"/>
      <c r="AK131" s="179"/>
      <c r="AL131" s="179"/>
      <c r="AM131" s="179"/>
      <c r="AN131" s="179"/>
      <c r="AO131" s="179"/>
    </row>
    <row r="132" ht="13.5" customHeight="1" spans="1:41" x14ac:dyDescent="0.25">
      <c r="A132" s="179"/>
      <c r="B132" s="179"/>
      <c r="C132" s="179"/>
      <c r="D132" s="179"/>
      <c r="E132" s="179"/>
      <c r="F132" s="179"/>
      <c r="G132" s="179"/>
      <c r="H132" s="179"/>
      <c r="I132" s="179"/>
      <c r="J132" s="179"/>
      <c r="K132" s="179"/>
      <c r="L132" s="179"/>
      <c r="M132" s="179"/>
      <c r="N132" s="179"/>
      <c r="O132" s="179"/>
      <c r="P132" s="179"/>
      <c r="Q132" s="179"/>
      <c r="R132" s="866"/>
      <c r="S132" s="179"/>
      <c r="T132" s="179"/>
      <c r="U132" s="179"/>
      <c r="V132" s="179"/>
      <c r="W132" s="179"/>
      <c r="X132" s="179"/>
      <c r="Y132" s="179"/>
      <c r="Z132" s="179"/>
      <c r="AA132" s="179"/>
      <c r="AB132" s="179"/>
      <c r="AC132" s="179"/>
      <c r="AD132" s="179"/>
      <c r="AE132" s="179"/>
      <c r="AF132" s="179"/>
      <c r="AG132" s="179"/>
      <c r="AH132" s="179"/>
      <c r="AI132" s="179"/>
      <c r="AJ132" s="179"/>
      <c r="AK132" s="179"/>
      <c r="AL132" s="179"/>
      <c r="AM132" s="179"/>
      <c r="AN132" s="179"/>
      <c r="AO132" s="179"/>
    </row>
    <row r="133" ht="13.5" customHeight="1" spans="1:41" x14ac:dyDescent="0.25">
      <c r="A133" s="179"/>
      <c r="B133" s="179"/>
      <c r="C133" s="179"/>
      <c r="D133" s="179"/>
      <c r="E133" s="179"/>
      <c r="F133" s="179"/>
      <c r="G133" s="179"/>
      <c r="H133" s="179"/>
      <c r="I133" s="179"/>
      <c r="J133" s="179"/>
      <c r="K133" s="179"/>
      <c r="L133" s="179"/>
      <c r="M133" s="179"/>
      <c r="N133" s="179"/>
      <c r="O133" s="179"/>
      <c r="P133" s="179"/>
      <c r="Q133" s="179"/>
      <c r="R133" s="866"/>
      <c r="S133" s="179"/>
      <c r="T133" s="179"/>
      <c r="U133" s="179"/>
      <c r="V133" s="179"/>
      <c r="W133" s="179"/>
      <c r="X133" s="179"/>
      <c r="Y133" s="179"/>
      <c r="Z133" s="179"/>
      <c r="AA133" s="179"/>
      <c r="AB133" s="179"/>
      <c r="AC133" s="179"/>
      <c r="AD133" s="179"/>
      <c r="AE133" s="179"/>
      <c r="AF133" s="179"/>
      <c r="AG133" s="179"/>
      <c r="AH133" s="179"/>
      <c r="AI133" s="179"/>
      <c r="AJ133" s="179"/>
      <c r="AK133" s="179"/>
      <c r="AL133" s="179"/>
      <c r="AM133" s="179"/>
      <c r="AN133" s="179"/>
      <c r="AO133" s="179"/>
    </row>
    <row r="134" ht="13.5" customHeight="1" spans="1:41" x14ac:dyDescent="0.25">
      <c r="A134" s="179"/>
      <c r="B134" s="179"/>
      <c r="C134" s="179"/>
      <c r="D134" s="179"/>
      <c r="E134" s="179"/>
      <c r="F134" s="179"/>
      <c r="G134" s="179"/>
      <c r="H134" s="179"/>
      <c r="I134" s="179"/>
      <c r="J134" s="179"/>
      <c r="K134" s="179"/>
      <c r="L134" s="179"/>
      <c r="M134" s="179"/>
      <c r="N134" s="179"/>
      <c r="O134" s="179"/>
      <c r="P134" s="179"/>
      <c r="Q134" s="179"/>
      <c r="R134" s="866"/>
      <c r="S134" s="179"/>
      <c r="T134" s="179"/>
      <c r="U134" s="179"/>
      <c r="V134" s="179"/>
      <c r="W134" s="179"/>
      <c r="X134" s="179"/>
      <c r="Y134" s="179"/>
      <c r="Z134" s="179"/>
      <c r="AA134" s="179"/>
      <c r="AB134" s="179"/>
      <c r="AC134" s="179"/>
      <c r="AD134" s="179"/>
      <c r="AE134" s="179"/>
      <c r="AF134" s="179"/>
      <c r="AG134" s="179"/>
      <c r="AH134" s="179"/>
      <c r="AI134" s="179"/>
      <c r="AJ134" s="179"/>
      <c r="AK134" s="179"/>
      <c r="AL134" s="179"/>
      <c r="AM134" s="179"/>
      <c r="AN134" s="179"/>
      <c r="AO134" s="179"/>
    </row>
    <row r="135" ht="13.5" customHeight="1" spans="1:41" x14ac:dyDescent="0.25">
      <c r="A135" s="179"/>
      <c r="B135" s="179"/>
      <c r="C135" s="179"/>
      <c r="D135" s="179"/>
      <c r="E135" s="179"/>
      <c r="F135" s="179"/>
      <c r="G135" s="179"/>
      <c r="H135" s="179"/>
      <c r="I135" s="179"/>
      <c r="J135" s="179"/>
      <c r="K135" s="179"/>
      <c r="L135" s="179"/>
      <c r="M135" s="179"/>
      <c r="N135" s="179"/>
      <c r="O135" s="179"/>
      <c r="P135" s="179"/>
      <c r="Q135" s="179"/>
      <c r="R135" s="866"/>
      <c r="S135" s="179"/>
      <c r="T135" s="179"/>
      <c r="U135" s="179"/>
      <c r="V135" s="179"/>
      <c r="W135" s="179"/>
      <c r="X135" s="179"/>
      <c r="Y135" s="179"/>
      <c r="Z135" s="179"/>
      <c r="AA135" s="179"/>
      <c r="AB135" s="179"/>
      <c r="AC135" s="179"/>
      <c r="AD135" s="179"/>
      <c r="AE135" s="179"/>
      <c r="AF135" s="179"/>
      <c r="AG135" s="179"/>
      <c r="AH135" s="179"/>
      <c r="AI135" s="179"/>
      <c r="AJ135" s="179"/>
      <c r="AK135" s="179"/>
      <c r="AL135" s="179"/>
      <c r="AM135" s="179"/>
      <c r="AN135" s="179"/>
      <c r="AO135" s="179"/>
    </row>
    <row r="136" ht="13.5" customHeight="1" spans="1:41" x14ac:dyDescent="0.25">
      <c r="A136" s="179"/>
      <c r="B136" s="179"/>
      <c r="C136" s="179"/>
      <c r="D136" s="179"/>
      <c r="E136" s="179"/>
      <c r="F136" s="179"/>
      <c r="G136" s="179"/>
      <c r="H136" s="179"/>
      <c r="I136" s="179"/>
      <c r="J136" s="179"/>
      <c r="K136" s="179"/>
      <c r="L136" s="179"/>
      <c r="M136" s="179"/>
      <c r="N136" s="179"/>
      <c r="O136" s="179"/>
      <c r="P136" s="179"/>
      <c r="Q136" s="179"/>
      <c r="R136" s="866"/>
      <c r="S136" s="179"/>
      <c r="T136" s="179"/>
      <c r="U136" s="179"/>
      <c r="V136" s="179"/>
      <c r="W136" s="179"/>
      <c r="X136" s="179"/>
      <c r="Y136" s="179"/>
      <c r="Z136" s="179"/>
      <c r="AA136" s="179"/>
      <c r="AB136" s="179"/>
      <c r="AC136" s="179"/>
      <c r="AD136" s="179"/>
      <c r="AE136" s="179"/>
      <c r="AF136" s="179"/>
      <c r="AG136" s="179"/>
      <c r="AH136" s="179"/>
      <c r="AI136" s="179"/>
      <c r="AJ136" s="179"/>
      <c r="AK136" s="179"/>
      <c r="AL136" s="179"/>
      <c r="AM136" s="179"/>
      <c r="AN136" s="179"/>
      <c r="AO136" s="179"/>
    </row>
    <row r="137" ht="13.5" customHeight="1" spans="1:41" x14ac:dyDescent="0.25">
      <c r="A137" s="179"/>
      <c r="B137" s="179"/>
      <c r="C137" s="179"/>
      <c r="D137" s="179"/>
      <c r="E137" s="179"/>
      <c r="F137" s="179"/>
      <c r="G137" s="179"/>
      <c r="H137" s="179"/>
      <c r="I137" s="179"/>
      <c r="J137" s="179"/>
      <c r="K137" s="179"/>
      <c r="L137" s="179"/>
      <c r="M137" s="179"/>
      <c r="N137" s="179"/>
      <c r="O137" s="179"/>
      <c r="P137" s="179"/>
      <c r="Q137" s="179"/>
      <c r="R137" s="866"/>
      <c r="S137" s="179"/>
      <c r="T137" s="179"/>
      <c r="U137" s="179"/>
      <c r="V137" s="179"/>
      <c r="W137" s="179"/>
      <c r="X137" s="179"/>
      <c r="Y137" s="179"/>
      <c r="Z137" s="179"/>
      <c r="AA137" s="179"/>
      <c r="AB137" s="179"/>
      <c r="AC137" s="179"/>
      <c r="AD137" s="179"/>
      <c r="AE137" s="179"/>
      <c r="AF137" s="179"/>
      <c r="AG137" s="179"/>
      <c r="AH137" s="179"/>
      <c r="AI137" s="179"/>
      <c r="AJ137" s="179"/>
      <c r="AK137" s="179"/>
      <c r="AL137" s="179"/>
      <c r="AM137" s="179"/>
      <c r="AN137" s="179"/>
      <c r="AO137" s="179"/>
    </row>
    <row r="138" ht="13.5" customHeight="1" spans="1:41" x14ac:dyDescent="0.25">
      <c r="A138" s="179"/>
      <c r="B138" s="179"/>
      <c r="C138" s="179"/>
      <c r="D138" s="179"/>
      <c r="E138" s="179"/>
      <c r="F138" s="179"/>
      <c r="G138" s="179"/>
      <c r="H138" s="179"/>
      <c r="I138" s="179"/>
      <c r="J138" s="179"/>
      <c r="K138" s="179"/>
      <c r="L138" s="179"/>
      <c r="M138" s="179"/>
      <c r="N138" s="179"/>
      <c r="O138" s="179"/>
      <c r="P138" s="179"/>
      <c r="Q138" s="179"/>
      <c r="R138" s="866"/>
      <c r="S138" s="179"/>
      <c r="T138" s="179"/>
      <c r="U138" s="179"/>
      <c r="V138" s="179"/>
      <c r="W138" s="179"/>
      <c r="X138" s="179"/>
      <c r="Y138" s="179"/>
      <c r="Z138" s="179"/>
      <c r="AA138" s="179"/>
      <c r="AB138" s="179"/>
      <c r="AC138" s="179"/>
      <c r="AD138" s="179"/>
      <c r="AE138" s="179"/>
      <c r="AF138" s="179"/>
      <c r="AG138" s="179"/>
      <c r="AH138" s="179"/>
      <c r="AI138" s="179"/>
      <c r="AJ138" s="179"/>
      <c r="AK138" s="179"/>
      <c r="AL138" s="179"/>
      <c r="AM138" s="179"/>
      <c r="AN138" s="179"/>
      <c r="AO138" s="179"/>
    </row>
    <row r="139" ht="13.5" customHeight="1" spans="1:41" x14ac:dyDescent="0.25">
      <c r="A139" s="179"/>
      <c r="B139" s="179"/>
      <c r="C139" s="179"/>
      <c r="D139" s="179"/>
      <c r="E139" s="179"/>
      <c r="F139" s="179"/>
      <c r="G139" s="179"/>
      <c r="H139" s="179"/>
      <c r="I139" s="179"/>
      <c r="J139" s="179"/>
      <c r="K139" s="179"/>
      <c r="L139" s="179"/>
      <c r="M139" s="179"/>
      <c r="N139" s="179"/>
      <c r="O139" s="179"/>
      <c r="P139" s="179"/>
      <c r="Q139" s="179"/>
      <c r="R139" s="866"/>
      <c r="S139" s="179"/>
      <c r="T139" s="179"/>
      <c r="U139" s="179"/>
      <c r="V139" s="179"/>
      <c r="W139" s="179"/>
      <c r="X139" s="179"/>
      <c r="Y139" s="179"/>
      <c r="Z139" s="179"/>
      <c r="AA139" s="179"/>
      <c r="AB139" s="179"/>
      <c r="AC139" s="179"/>
      <c r="AD139" s="179"/>
      <c r="AE139" s="179"/>
      <c r="AF139" s="179"/>
      <c r="AG139" s="179"/>
      <c r="AH139" s="179"/>
      <c r="AI139" s="179"/>
      <c r="AJ139" s="179"/>
      <c r="AK139" s="179"/>
      <c r="AL139" s="179"/>
      <c r="AM139" s="179"/>
      <c r="AN139" s="179"/>
      <c r="AO139" s="179"/>
    </row>
    <row r="140" ht="13.5" customHeight="1" spans="1:41" x14ac:dyDescent="0.25">
      <c r="A140" s="179"/>
      <c r="B140" s="179"/>
      <c r="C140" s="179"/>
      <c r="D140" s="179"/>
      <c r="E140" s="179"/>
      <c r="F140" s="179"/>
      <c r="G140" s="179"/>
      <c r="H140" s="179"/>
      <c r="I140" s="179"/>
      <c r="J140" s="179"/>
      <c r="K140" s="179"/>
      <c r="L140" s="179"/>
      <c r="M140" s="179"/>
      <c r="N140" s="179"/>
      <c r="O140" s="179"/>
      <c r="P140" s="179"/>
      <c r="Q140" s="179"/>
      <c r="R140" s="866"/>
      <c r="S140" s="179"/>
      <c r="T140" s="179"/>
      <c r="U140" s="179"/>
      <c r="V140" s="179"/>
      <c r="W140" s="179"/>
      <c r="X140" s="179"/>
      <c r="Y140" s="179"/>
      <c r="Z140" s="179"/>
      <c r="AA140" s="179"/>
      <c r="AB140" s="179"/>
      <c r="AC140" s="179"/>
      <c r="AD140" s="179"/>
      <c r="AE140" s="179"/>
      <c r="AF140" s="179"/>
      <c r="AG140" s="179"/>
      <c r="AH140" s="179"/>
      <c r="AI140" s="179"/>
      <c r="AJ140" s="179"/>
      <c r="AK140" s="179"/>
      <c r="AL140" s="179"/>
      <c r="AM140" s="179"/>
      <c r="AN140" s="179"/>
      <c r="AO140" s="179"/>
    </row>
    <row r="141" ht="13.5" customHeight="1" spans="1:41" x14ac:dyDescent="0.25">
      <c r="A141" s="179"/>
      <c r="B141" s="179"/>
      <c r="C141" s="179"/>
      <c r="D141" s="179"/>
      <c r="E141" s="179"/>
      <c r="F141" s="179"/>
      <c r="G141" s="179"/>
      <c r="H141" s="179"/>
      <c r="I141" s="179"/>
      <c r="J141" s="179"/>
      <c r="K141" s="179"/>
      <c r="L141" s="179"/>
      <c r="M141" s="179"/>
      <c r="N141" s="179"/>
      <c r="O141" s="179"/>
      <c r="P141" s="179"/>
      <c r="Q141" s="179"/>
      <c r="R141" s="866"/>
      <c r="S141" s="179"/>
      <c r="T141" s="179"/>
      <c r="U141" s="179"/>
      <c r="V141" s="179"/>
      <c r="W141" s="179"/>
      <c r="X141" s="179"/>
      <c r="Y141" s="179"/>
      <c r="Z141" s="179"/>
      <c r="AA141" s="179"/>
      <c r="AB141" s="179"/>
      <c r="AC141" s="179"/>
      <c r="AD141" s="179"/>
      <c r="AE141" s="179"/>
      <c r="AF141" s="179"/>
      <c r="AG141" s="179"/>
      <c r="AH141" s="179"/>
      <c r="AI141" s="179"/>
      <c r="AJ141" s="179"/>
      <c r="AK141" s="179"/>
      <c r="AL141" s="179"/>
      <c r="AM141" s="179"/>
      <c r="AN141" s="179"/>
      <c r="AO141" s="179"/>
    </row>
    <row r="142" ht="13.5" customHeight="1" spans="1:41" x14ac:dyDescent="0.25">
      <c r="A142" s="179"/>
      <c r="B142" s="179"/>
      <c r="C142" s="179"/>
      <c r="D142" s="179"/>
      <c r="E142" s="179"/>
      <c r="F142" s="179"/>
      <c r="G142" s="179"/>
      <c r="H142" s="179"/>
      <c r="I142" s="179"/>
      <c r="J142" s="179"/>
      <c r="K142" s="179"/>
      <c r="L142" s="179"/>
      <c r="M142" s="179"/>
      <c r="N142" s="179"/>
      <c r="O142" s="179"/>
      <c r="P142" s="179"/>
      <c r="Q142" s="179"/>
      <c r="R142" s="866"/>
      <c r="S142" s="179"/>
      <c r="T142" s="179"/>
      <c r="U142" s="179"/>
      <c r="V142" s="179"/>
      <c r="W142" s="179"/>
      <c r="X142" s="179"/>
      <c r="Y142" s="179"/>
      <c r="Z142" s="179"/>
      <c r="AA142" s="179"/>
      <c r="AB142" s="179"/>
      <c r="AC142" s="179"/>
      <c r="AD142" s="179"/>
      <c r="AE142" s="179"/>
      <c r="AF142" s="179"/>
      <c r="AG142" s="179"/>
      <c r="AH142" s="179"/>
      <c r="AI142" s="179"/>
      <c r="AJ142" s="179"/>
      <c r="AK142" s="179"/>
      <c r="AL142" s="179"/>
      <c r="AM142" s="179"/>
      <c r="AN142" s="179"/>
      <c r="AO142" s="179"/>
    </row>
    <row r="143" ht="13.5" customHeight="1" spans="1:41" x14ac:dyDescent="0.25">
      <c r="A143" s="179"/>
      <c r="B143" s="179"/>
      <c r="C143" s="179"/>
      <c r="D143" s="179"/>
      <c r="E143" s="179"/>
      <c r="F143" s="179"/>
      <c r="G143" s="179"/>
      <c r="H143" s="179"/>
      <c r="I143" s="179"/>
      <c r="J143" s="179"/>
      <c r="K143" s="179"/>
      <c r="L143" s="179"/>
      <c r="M143" s="179"/>
      <c r="N143" s="179"/>
      <c r="O143" s="179"/>
      <c r="P143" s="179"/>
      <c r="Q143" s="179"/>
      <c r="R143" s="866"/>
      <c r="S143" s="179"/>
      <c r="T143" s="179"/>
      <c r="U143" s="179"/>
      <c r="V143" s="179"/>
      <c r="W143" s="179"/>
      <c r="X143" s="179"/>
      <c r="Y143" s="179"/>
      <c r="Z143" s="179"/>
      <c r="AA143" s="179"/>
      <c r="AB143" s="179"/>
      <c r="AC143" s="179"/>
      <c r="AD143" s="179"/>
      <c r="AE143" s="179"/>
      <c r="AF143" s="179"/>
      <c r="AG143" s="179"/>
      <c r="AH143" s="179"/>
      <c r="AI143" s="179"/>
      <c r="AJ143" s="179"/>
      <c r="AK143" s="179"/>
      <c r="AL143" s="179"/>
      <c r="AM143" s="179"/>
      <c r="AN143" s="179"/>
      <c r="AO143" s="179"/>
    </row>
    <row r="144" ht="13.5" customHeight="1" spans="1:41" x14ac:dyDescent="0.25">
      <c r="A144" s="179"/>
      <c r="B144" s="179"/>
      <c r="C144" s="179"/>
      <c r="D144" s="179"/>
      <c r="E144" s="179"/>
      <c r="F144" s="179"/>
      <c r="G144" s="179"/>
      <c r="H144" s="179"/>
      <c r="I144" s="179"/>
      <c r="J144" s="179"/>
      <c r="K144" s="179"/>
      <c r="L144" s="179"/>
      <c r="M144" s="179"/>
      <c r="N144" s="179"/>
      <c r="O144" s="179"/>
      <c r="P144" s="179"/>
      <c r="Q144" s="179"/>
      <c r="R144" s="866"/>
      <c r="S144" s="179"/>
      <c r="T144" s="179"/>
      <c r="U144" s="179"/>
      <c r="V144" s="179"/>
      <c r="W144" s="179"/>
      <c r="X144" s="179"/>
      <c r="Y144" s="179"/>
      <c r="Z144" s="179"/>
      <c r="AA144" s="179"/>
      <c r="AB144" s="179"/>
      <c r="AC144" s="179"/>
      <c r="AD144" s="179"/>
      <c r="AE144" s="179"/>
      <c r="AF144" s="179"/>
      <c r="AG144" s="179"/>
      <c r="AH144" s="179"/>
      <c r="AI144" s="179"/>
      <c r="AJ144" s="179"/>
      <c r="AK144" s="179"/>
      <c r="AL144" s="179"/>
      <c r="AM144" s="179"/>
      <c r="AN144" s="179"/>
      <c r="AO144" s="179"/>
    </row>
    <row r="145" ht="13.5" customHeight="1" spans="1:41" x14ac:dyDescent="0.25">
      <c r="A145" s="179"/>
      <c r="B145" s="179"/>
      <c r="C145" s="179"/>
      <c r="D145" s="179"/>
      <c r="E145" s="179"/>
      <c r="F145" s="179"/>
      <c r="G145" s="179"/>
      <c r="H145" s="179"/>
      <c r="I145" s="179"/>
      <c r="J145" s="179"/>
      <c r="K145" s="179"/>
      <c r="L145" s="179"/>
      <c r="M145" s="179"/>
      <c r="N145" s="179"/>
      <c r="O145" s="179"/>
      <c r="P145" s="179"/>
      <c r="Q145" s="179"/>
      <c r="R145" s="866"/>
      <c r="S145" s="179"/>
      <c r="T145" s="179"/>
      <c r="U145" s="179"/>
      <c r="V145" s="179"/>
      <c r="W145" s="179"/>
      <c r="X145" s="179"/>
      <c r="Y145" s="179"/>
      <c r="Z145" s="179"/>
      <c r="AA145" s="179"/>
      <c r="AB145" s="179"/>
      <c r="AC145" s="179"/>
      <c r="AD145" s="179"/>
      <c r="AE145" s="179"/>
      <c r="AF145" s="179"/>
      <c r="AG145" s="179"/>
      <c r="AH145" s="179"/>
      <c r="AI145" s="179"/>
      <c r="AJ145" s="179"/>
      <c r="AK145" s="179"/>
      <c r="AL145" s="179"/>
      <c r="AM145" s="179"/>
      <c r="AN145" s="179"/>
      <c r="AO145" s="179"/>
    </row>
    <row r="146" ht="13.5" customHeight="1" spans="1:41" x14ac:dyDescent="0.25">
      <c r="A146" s="179"/>
      <c r="B146" s="179"/>
      <c r="C146" s="179"/>
      <c r="D146" s="179"/>
      <c r="E146" s="179"/>
      <c r="F146" s="179"/>
      <c r="G146" s="179"/>
      <c r="H146" s="179"/>
      <c r="I146" s="179"/>
      <c r="J146" s="179"/>
      <c r="K146" s="179"/>
      <c r="L146" s="179"/>
      <c r="M146" s="179"/>
      <c r="N146" s="179"/>
      <c r="O146" s="179"/>
      <c r="P146" s="179"/>
      <c r="Q146" s="179"/>
      <c r="R146" s="866"/>
      <c r="S146" s="179"/>
      <c r="T146" s="179"/>
      <c r="U146" s="179"/>
      <c r="V146" s="179"/>
      <c r="W146" s="179"/>
      <c r="X146" s="179"/>
      <c r="Y146" s="179"/>
      <c r="Z146" s="179"/>
      <c r="AA146" s="179"/>
      <c r="AB146" s="179"/>
      <c r="AC146" s="179"/>
      <c r="AD146" s="179"/>
      <c r="AE146" s="179"/>
      <c r="AF146" s="179"/>
      <c r="AG146" s="179"/>
      <c r="AH146" s="179"/>
      <c r="AI146" s="179"/>
      <c r="AJ146" s="179"/>
      <c r="AK146" s="179"/>
      <c r="AL146" s="179"/>
      <c r="AM146" s="179"/>
      <c r="AN146" s="179"/>
      <c r="AO146" s="179"/>
    </row>
    <row r="147" ht="13.5" customHeight="1" spans="1:41" x14ac:dyDescent="0.25">
      <c r="A147" s="179"/>
      <c r="B147" s="179"/>
      <c r="C147" s="179"/>
      <c r="D147" s="179"/>
      <c r="E147" s="179"/>
      <c r="F147" s="179"/>
      <c r="G147" s="179"/>
      <c r="H147" s="179"/>
      <c r="I147" s="179"/>
      <c r="J147" s="179"/>
      <c r="K147" s="179"/>
      <c r="L147" s="179"/>
      <c r="M147" s="179"/>
      <c r="N147" s="179"/>
      <c r="O147" s="179"/>
      <c r="P147" s="179"/>
      <c r="Q147" s="179"/>
      <c r="R147" s="866"/>
      <c r="S147" s="179"/>
      <c r="T147" s="179"/>
      <c r="U147" s="179"/>
      <c r="V147" s="179"/>
      <c r="W147" s="179"/>
      <c r="X147" s="179"/>
      <c r="Y147" s="179"/>
      <c r="Z147" s="179"/>
      <c r="AA147" s="179"/>
      <c r="AB147" s="179"/>
      <c r="AC147" s="179"/>
      <c r="AD147" s="179"/>
      <c r="AE147" s="179"/>
      <c r="AF147" s="179"/>
      <c r="AG147" s="179"/>
      <c r="AH147" s="179"/>
      <c r="AI147" s="179"/>
      <c r="AJ147" s="179"/>
      <c r="AK147" s="179"/>
      <c r="AL147" s="179"/>
      <c r="AM147" s="179"/>
      <c r="AN147" s="179"/>
      <c r="AO147" s="179"/>
    </row>
    <row r="148" ht="13.5" customHeight="1" spans="1:41" x14ac:dyDescent="0.25">
      <c r="A148" s="179"/>
      <c r="B148" s="179"/>
      <c r="C148" s="179"/>
      <c r="D148" s="179"/>
      <c r="E148" s="179"/>
      <c r="F148" s="179"/>
      <c r="G148" s="179"/>
      <c r="H148" s="179"/>
      <c r="I148" s="179"/>
      <c r="J148" s="179"/>
      <c r="K148" s="179"/>
      <c r="L148" s="179"/>
      <c r="M148" s="179"/>
      <c r="N148" s="179"/>
      <c r="O148" s="179"/>
      <c r="P148" s="179"/>
      <c r="Q148" s="179"/>
      <c r="R148" s="866"/>
      <c r="S148" s="179"/>
      <c r="T148" s="179"/>
      <c r="U148" s="179"/>
      <c r="V148" s="179"/>
      <c r="W148" s="179"/>
      <c r="X148" s="179"/>
      <c r="Y148" s="179"/>
      <c r="Z148" s="179"/>
      <c r="AA148" s="179"/>
      <c r="AB148" s="179"/>
      <c r="AC148" s="179"/>
      <c r="AD148" s="179"/>
      <c r="AE148" s="179"/>
      <c r="AF148" s="179"/>
      <c r="AG148" s="179"/>
      <c r="AH148" s="179"/>
      <c r="AI148" s="179"/>
      <c r="AJ148" s="179"/>
      <c r="AK148" s="179"/>
      <c r="AL148" s="179"/>
      <c r="AM148" s="179"/>
      <c r="AN148" s="179"/>
      <c r="AO148" s="179"/>
    </row>
    <row r="149" ht="13.5" customHeight="1" spans="1:41" x14ac:dyDescent="0.25">
      <c r="A149" s="179"/>
      <c r="B149" s="179"/>
      <c r="C149" s="179"/>
      <c r="D149" s="179"/>
      <c r="E149" s="179"/>
      <c r="F149" s="179"/>
      <c r="G149" s="179"/>
      <c r="H149" s="179"/>
      <c r="I149" s="179"/>
      <c r="J149" s="179"/>
      <c r="K149" s="179"/>
      <c r="L149" s="179"/>
      <c r="M149" s="179"/>
      <c r="N149" s="179"/>
      <c r="O149" s="179"/>
      <c r="P149" s="179"/>
      <c r="Q149" s="179"/>
      <c r="R149" s="866"/>
      <c r="S149" s="179"/>
      <c r="T149" s="179"/>
      <c r="U149" s="179"/>
      <c r="V149" s="179"/>
      <c r="W149" s="179"/>
      <c r="X149" s="179"/>
      <c r="Y149" s="179"/>
      <c r="Z149" s="179"/>
      <c r="AA149" s="179"/>
      <c r="AB149" s="179"/>
      <c r="AC149" s="179"/>
      <c r="AD149" s="179"/>
      <c r="AE149" s="179"/>
      <c r="AF149" s="179"/>
      <c r="AG149" s="179"/>
      <c r="AH149" s="179"/>
      <c r="AI149" s="179"/>
      <c r="AJ149" s="179"/>
      <c r="AK149" s="179"/>
      <c r="AL149" s="179"/>
      <c r="AM149" s="179"/>
      <c r="AN149" s="179"/>
      <c r="AO149" s="179"/>
    </row>
    <row r="150" ht="13.5" customHeight="1" spans="1:41" x14ac:dyDescent="0.25">
      <c r="A150" s="179"/>
      <c r="B150" s="179"/>
      <c r="C150" s="179"/>
      <c r="D150" s="179"/>
      <c r="E150" s="179"/>
      <c r="F150" s="179"/>
      <c r="G150" s="179"/>
      <c r="H150" s="179"/>
      <c r="I150" s="179"/>
      <c r="J150" s="179"/>
      <c r="K150" s="179"/>
      <c r="L150" s="179"/>
      <c r="M150" s="179"/>
      <c r="N150" s="179"/>
      <c r="O150" s="179"/>
      <c r="P150" s="179"/>
      <c r="Q150" s="179"/>
      <c r="R150" s="866"/>
      <c r="S150" s="179"/>
      <c r="T150" s="179"/>
      <c r="U150" s="179"/>
      <c r="V150" s="179"/>
      <c r="W150" s="179"/>
      <c r="X150" s="179"/>
      <c r="Y150" s="179"/>
      <c r="Z150" s="179"/>
      <c r="AA150" s="179"/>
      <c r="AB150" s="179"/>
      <c r="AC150" s="179"/>
      <c r="AD150" s="179"/>
      <c r="AE150" s="179"/>
      <c r="AF150" s="179"/>
      <c r="AG150" s="179"/>
      <c r="AH150" s="179"/>
      <c r="AI150" s="179"/>
      <c r="AJ150" s="179"/>
      <c r="AK150" s="179"/>
      <c r="AL150" s="179"/>
      <c r="AM150" s="179"/>
      <c r="AN150" s="179"/>
      <c r="AO150" s="179"/>
    </row>
    <row r="151" ht="13.5" customHeight="1" spans="1:41" x14ac:dyDescent="0.25">
      <c r="A151" s="179"/>
      <c r="B151" s="179"/>
      <c r="C151" s="179"/>
      <c r="D151" s="179"/>
      <c r="E151" s="179"/>
      <c r="F151" s="179"/>
      <c r="G151" s="179"/>
      <c r="H151" s="179"/>
      <c r="I151" s="179"/>
      <c r="J151" s="179"/>
      <c r="K151" s="179"/>
      <c r="L151" s="179"/>
      <c r="M151" s="179"/>
      <c r="N151" s="179"/>
      <c r="O151" s="179"/>
      <c r="P151" s="179"/>
      <c r="Q151" s="179"/>
      <c r="R151" s="866"/>
      <c r="S151" s="179"/>
      <c r="T151" s="179"/>
      <c r="U151" s="179"/>
      <c r="V151" s="179"/>
      <c r="W151" s="179"/>
      <c r="X151" s="179"/>
      <c r="Y151" s="179"/>
      <c r="Z151" s="179"/>
      <c r="AA151" s="179"/>
      <c r="AB151" s="179"/>
      <c r="AC151" s="179"/>
      <c r="AD151" s="179"/>
      <c r="AE151" s="179"/>
      <c r="AF151" s="179"/>
      <c r="AG151" s="179"/>
      <c r="AH151" s="179"/>
      <c r="AI151" s="179"/>
      <c r="AJ151" s="179"/>
      <c r="AK151" s="179"/>
      <c r="AL151" s="179"/>
      <c r="AM151" s="179"/>
      <c r="AN151" s="179"/>
      <c r="AO151" s="179"/>
    </row>
    <row r="152" ht="13.5" customHeight="1" spans="1:41" x14ac:dyDescent="0.25">
      <c r="A152" s="179"/>
      <c r="B152" s="179"/>
      <c r="C152" s="179"/>
      <c r="D152" s="179"/>
      <c r="E152" s="179"/>
      <c r="F152" s="179"/>
      <c r="G152" s="179"/>
      <c r="H152" s="179"/>
      <c r="I152" s="179"/>
      <c r="J152" s="179"/>
      <c r="K152" s="179"/>
      <c r="L152" s="179"/>
      <c r="M152" s="179"/>
      <c r="N152" s="179"/>
      <c r="O152" s="179"/>
      <c r="P152" s="179"/>
      <c r="Q152" s="179"/>
      <c r="R152" s="866"/>
      <c r="S152" s="179"/>
      <c r="T152" s="179"/>
      <c r="U152" s="179"/>
      <c r="V152" s="179"/>
      <c r="W152" s="179"/>
      <c r="X152" s="179"/>
      <c r="Y152" s="179"/>
      <c r="Z152" s="179"/>
      <c r="AA152" s="179"/>
      <c r="AB152" s="179"/>
      <c r="AC152" s="179"/>
      <c r="AD152" s="179"/>
      <c r="AE152" s="179"/>
      <c r="AF152" s="179"/>
      <c r="AG152" s="179"/>
      <c r="AH152" s="179"/>
      <c r="AI152" s="179"/>
      <c r="AJ152" s="179"/>
      <c r="AK152" s="179"/>
      <c r="AL152" s="179"/>
      <c r="AM152" s="179"/>
      <c r="AN152" s="179"/>
      <c r="AO152" s="179"/>
    </row>
    <row r="153" ht="13.5" customHeight="1" spans="1:41" x14ac:dyDescent="0.25">
      <c r="A153" s="179"/>
      <c r="B153" s="179"/>
      <c r="C153" s="179"/>
      <c r="D153" s="179"/>
      <c r="E153" s="179"/>
      <c r="F153" s="179"/>
      <c r="G153" s="179"/>
      <c r="H153" s="179"/>
      <c r="I153" s="179"/>
      <c r="J153" s="179"/>
      <c r="K153" s="179"/>
      <c r="L153" s="179"/>
      <c r="M153" s="179"/>
      <c r="N153" s="179"/>
      <c r="O153" s="179"/>
      <c r="P153" s="179"/>
      <c r="Q153" s="179"/>
      <c r="R153" s="866"/>
      <c r="S153" s="179"/>
      <c r="T153" s="179"/>
      <c r="U153" s="179"/>
      <c r="V153" s="179"/>
      <c r="W153" s="179"/>
      <c r="X153" s="179"/>
      <c r="Y153" s="179"/>
      <c r="Z153" s="179"/>
      <c r="AA153" s="179"/>
      <c r="AB153" s="179"/>
      <c r="AC153" s="179"/>
      <c r="AD153" s="179"/>
      <c r="AE153" s="179"/>
      <c r="AF153" s="179"/>
      <c r="AG153" s="179"/>
      <c r="AH153" s="179"/>
      <c r="AI153" s="179"/>
      <c r="AJ153" s="179"/>
      <c r="AK153" s="179"/>
      <c r="AL153" s="179"/>
      <c r="AM153" s="179"/>
      <c r="AN153" s="179"/>
      <c r="AO153" s="179"/>
    </row>
    <row r="154" ht="13.5" customHeight="1" spans="1:41" x14ac:dyDescent="0.25">
      <c r="A154" s="179"/>
      <c r="B154" s="179"/>
      <c r="C154" s="179"/>
      <c r="D154" s="179"/>
      <c r="E154" s="179"/>
      <c r="F154" s="179"/>
      <c r="G154" s="179"/>
      <c r="H154" s="179"/>
      <c r="I154" s="179"/>
      <c r="J154" s="179"/>
      <c r="K154" s="179"/>
      <c r="L154" s="179"/>
      <c r="M154" s="179"/>
      <c r="N154" s="179"/>
      <c r="O154" s="179"/>
      <c r="P154" s="179"/>
      <c r="Q154" s="179"/>
      <c r="R154" s="866"/>
      <c r="S154" s="179"/>
      <c r="T154" s="179"/>
      <c r="U154" s="179"/>
      <c r="V154" s="179"/>
      <c r="W154" s="179"/>
      <c r="X154" s="179"/>
      <c r="Y154" s="179"/>
      <c r="Z154" s="179"/>
      <c r="AA154" s="179"/>
      <c r="AB154" s="179"/>
      <c r="AC154" s="179"/>
      <c r="AD154" s="179"/>
      <c r="AE154" s="179"/>
      <c r="AF154" s="179"/>
      <c r="AG154" s="179"/>
      <c r="AH154" s="179"/>
      <c r="AI154" s="179"/>
      <c r="AJ154" s="179"/>
      <c r="AK154" s="179"/>
      <c r="AL154" s="179"/>
      <c r="AM154" s="179"/>
      <c r="AN154" s="179"/>
      <c r="AO154" s="179"/>
    </row>
    <row r="155" ht="13.5" customHeight="1" spans="1:41" x14ac:dyDescent="0.25">
      <c r="A155" s="179"/>
      <c r="B155" s="179"/>
      <c r="C155" s="179"/>
      <c r="D155" s="179"/>
      <c r="E155" s="179"/>
      <c r="F155" s="179"/>
      <c r="G155" s="179"/>
      <c r="H155" s="179"/>
      <c r="I155" s="179"/>
      <c r="J155" s="179"/>
      <c r="K155" s="179"/>
      <c r="L155" s="179"/>
      <c r="M155" s="179"/>
      <c r="N155" s="179"/>
      <c r="O155" s="179"/>
      <c r="P155" s="179"/>
      <c r="Q155" s="179"/>
      <c r="R155" s="866"/>
      <c r="S155" s="179"/>
      <c r="T155" s="179"/>
      <c r="U155" s="179"/>
      <c r="V155" s="179"/>
      <c r="W155" s="179"/>
      <c r="X155" s="179"/>
      <c r="Y155" s="179"/>
      <c r="Z155" s="179"/>
      <c r="AA155" s="179"/>
      <c r="AB155" s="179"/>
      <c r="AC155" s="179"/>
      <c r="AD155" s="179"/>
      <c r="AE155" s="179"/>
      <c r="AF155" s="179"/>
      <c r="AG155" s="179"/>
      <c r="AH155" s="179"/>
      <c r="AI155" s="179"/>
      <c r="AJ155" s="179"/>
      <c r="AK155" s="179"/>
      <c r="AL155" s="179"/>
      <c r="AM155" s="179"/>
      <c r="AN155" s="179"/>
      <c r="AO155" s="179"/>
    </row>
    <row r="156" ht="13.5" customHeight="1" spans="1:41" x14ac:dyDescent="0.25">
      <c r="A156" s="179"/>
      <c r="B156" s="179"/>
      <c r="C156" s="179"/>
      <c r="D156" s="179"/>
      <c r="E156" s="179"/>
      <c r="F156" s="179"/>
      <c r="G156" s="179"/>
      <c r="H156" s="179"/>
      <c r="I156" s="179"/>
      <c r="J156" s="179"/>
      <c r="K156" s="179"/>
      <c r="L156" s="179"/>
      <c r="M156" s="179"/>
      <c r="N156" s="179"/>
      <c r="O156" s="179"/>
      <c r="P156" s="179"/>
      <c r="Q156" s="179"/>
      <c r="R156" s="866"/>
      <c r="S156" s="179"/>
      <c r="T156" s="179"/>
      <c r="U156" s="179"/>
      <c r="V156" s="179"/>
      <c r="W156" s="179"/>
      <c r="X156" s="179"/>
      <c r="Y156" s="179"/>
      <c r="Z156" s="179"/>
      <c r="AA156" s="179"/>
      <c r="AB156" s="179"/>
      <c r="AC156" s="179"/>
      <c r="AD156" s="179"/>
      <c r="AE156" s="179"/>
      <c r="AF156" s="179"/>
      <c r="AG156" s="179"/>
      <c r="AH156" s="179"/>
      <c r="AI156" s="179"/>
      <c r="AJ156" s="179"/>
      <c r="AK156" s="179"/>
      <c r="AL156" s="179"/>
      <c r="AM156" s="179"/>
      <c r="AN156" s="179"/>
      <c r="AO156" s="179"/>
    </row>
    <row r="157" ht="13.5" customHeight="1" spans="1:41" x14ac:dyDescent="0.25">
      <c r="A157" s="179"/>
      <c r="B157" s="179"/>
      <c r="C157" s="179"/>
      <c r="D157" s="179"/>
      <c r="E157" s="179"/>
      <c r="F157" s="179"/>
      <c r="G157" s="179"/>
      <c r="H157" s="179"/>
      <c r="I157" s="179"/>
      <c r="J157" s="179"/>
      <c r="K157" s="179"/>
      <c r="L157" s="179"/>
      <c r="M157" s="179"/>
      <c r="N157" s="179"/>
      <c r="O157" s="179"/>
      <c r="P157" s="179"/>
      <c r="Q157" s="179"/>
      <c r="R157" s="866"/>
      <c r="S157" s="179"/>
      <c r="T157" s="179"/>
      <c r="U157" s="179"/>
      <c r="V157" s="179"/>
      <c r="W157" s="179"/>
      <c r="X157" s="179"/>
      <c r="Y157" s="179"/>
      <c r="Z157" s="179"/>
      <c r="AA157" s="179"/>
      <c r="AB157" s="179"/>
      <c r="AC157" s="179"/>
      <c r="AD157" s="179"/>
      <c r="AE157" s="179"/>
      <c r="AF157" s="179"/>
      <c r="AG157" s="179"/>
      <c r="AH157" s="179"/>
      <c r="AI157" s="179"/>
      <c r="AJ157" s="179"/>
      <c r="AK157" s="179"/>
      <c r="AL157" s="179"/>
      <c r="AM157" s="179"/>
      <c r="AN157" s="179"/>
      <c r="AO157" s="179"/>
    </row>
    <row r="158" ht="13.5" customHeight="1" spans="1:41" x14ac:dyDescent="0.25">
      <c r="A158" s="179"/>
      <c r="B158" s="179"/>
      <c r="C158" s="179"/>
      <c r="D158" s="179"/>
      <c r="E158" s="179"/>
      <c r="F158" s="179"/>
      <c r="G158" s="179"/>
      <c r="H158" s="179"/>
      <c r="I158" s="179"/>
      <c r="J158" s="179"/>
      <c r="K158" s="179"/>
      <c r="L158" s="179"/>
      <c r="M158" s="179"/>
      <c r="N158" s="179"/>
      <c r="O158" s="179"/>
      <c r="P158" s="179"/>
      <c r="Q158" s="179"/>
      <c r="R158" s="866"/>
      <c r="S158" s="179"/>
      <c r="T158" s="179"/>
      <c r="U158" s="179"/>
      <c r="V158" s="179"/>
      <c r="W158" s="179"/>
      <c r="X158" s="179"/>
      <c r="Y158" s="179"/>
      <c r="Z158" s="179"/>
      <c r="AA158" s="179"/>
      <c r="AB158" s="179"/>
      <c r="AC158" s="179"/>
      <c r="AD158" s="179"/>
      <c r="AE158" s="179"/>
      <c r="AF158" s="179"/>
      <c r="AG158" s="179"/>
      <c r="AH158" s="179"/>
      <c r="AI158" s="179"/>
      <c r="AJ158" s="179"/>
      <c r="AK158" s="179"/>
      <c r="AL158" s="179"/>
      <c r="AM158" s="179"/>
      <c r="AN158" s="179"/>
      <c r="AO158" s="179"/>
    </row>
    <row r="159" ht="13.5" customHeight="1" spans="1:41" x14ac:dyDescent="0.25">
      <c r="A159" s="179"/>
      <c r="B159" s="179"/>
      <c r="C159" s="179"/>
      <c r="D159" s="179"/>
      <c r="E159" s="179"/>
      <c r="F159" s="179"/>
      <c r="G159" s="179"/>
      <c r="H159" s="179"/>
      <c r="I159" s="179"/>
      <c r="J159" s="179"/>
      <c r="K159" s="179"/>
      <c r="L159" s="179"/>
      <c r="M159" s="179"/>
      <c r="N159" s="179"/>
      <c r="O159" s="179"/>
      <c r="P159" s="179"/>
      <c r="Q159" s="179"/>
      <c r="R159" s="866"/>
      <c r="S159" s="179"/>
      <c r="T159" s="179"/>
      <c r="U159" s="179"/>
      <c r="V159" s="179"/>
      <c r="W159" s="179"/>
      <c r="X159" s="179"/>
      <c r="Y159" s="179"/>
      <c r="Z159" s="179"/>
      <c r="AA159" s="179"/>
      <c r="AB159" s="179"/>
      <c r="AC159" s="179"/>
      <c r="AD159" s="179"/>
      <c r="AE159" s="179"/>
      <c r="AF159" s="179"/>
      <c r="AG159" s="179"/>
      <c r="AH159" s="179"/>
      <c r="AI159" s="179"/>
      <c r="AJ159" s="179"/>
      <c r="AK159" s="179"/>
      <c r="AL159" s="179"/>
      <c r="AM159" s="179"/>
      <c r="AN159" s="179"/>
      <c r="AO159" s="179"/>
    </row>
    <row r="160" ht="13.5" customHeight="1" spans="1:41" x14ac:dyDescent="0.25">
      <c r="A160" s="179"/>
      <c r="B160" s="179"/>
      <c r="C160" s="179"/>
      <c r="D160" s="179"/>
      <c r="E160" s="179"/>
      <c r="F160" s="179"/>
      <c r="G160" s="179"/>
      <c r="H160" s="179"/>
      <c r="I160" s="179"/>
      <c r="J160" s="179"/>
      <c r="K160" s="179"/>
      <c r="L160" s="179"/>
      <c r="M160" s="179"/>
      <c r="N160" s="179"/>
      <c r="O160" s="179"/>
      <c r="P160" s="179"/>
      <c r="Q160" s="179"/>
      <c r="R160" s="866"/>
      <c r="S160" s="179"/>
      <c r="T160" s="179"/>
      <c r="U160" s="179"/>
      <c r="V160" s="179"/>
      <c r="W160" s="179"/>
      <c r="X160" s="179"/>
      <c r="Y160" s="179"/>
      <c r="Z160" s="179"/>
      <c r="AA160" s="179"/>
      <c r="AB160" s="179"/>
      <c r="AC160" s="179"/>
      <c r="AD160" s="179"/>
      <c r="AE160" s="179"/>
      <c r="AF160" s="179"/>
      <c r="AG160" s="179"/>
      <c r="AH160" s="179"/>
      <c r="AI160" s="179"/>
      <c r="AJ160" s="179"/>
      <c r="AK160" s="179"/>
      <c r="AL160" s="179"/>
      <c r="AM160" s="179"/>
      <c r="AN160" s="179"/>
      <c r="AO160" s="179"/>
    </row>
    <row r="161" ht="13.5" customHeight="1" spans="1:41" x14ac:dyDescent="0.25">
      <c r="A161" s="179"/>
      <c r="B161" s="179"/>
      <c r="C161" s="179"/>
      <c r="D161" s="179"/>
      <c r="E161" s="179"/>
      <c r="F161" s="179"/>
      <c r="G161" s="179"/>
      <c r="H161" s="179"/>
      <c r="I161" s="179"/>
      <c r="J161" s="179"/>
      <c r="K161" s="179"/>
      <c r="L161" s="179"/>
      <c r="M161" s="179"/>
      <c r="N161" s="179"/>
      <c r="O161" s="179"/>
      <c r="P161" s="179"/>
      <c r="Q161" s="179"/>
      <c r="R161" s="866"/>
      <c r="S161" s="179"/>
      <c r="T161" s="179"/>
      <c r="U161" s="179"/>
      <c r="V161" s="179"/>
      <c r="W161" s="179"/>
      <c r="X161" s="179"/>
      <c r="Y161" s="179"/>
      <c r="Z161" s="179"/>
      <c r="AA161" s="179"/>
      <c r="AB161" s="179"/>
      <c r="AC161" s="179"/>
      <c r="AD161" s="179"/>
      <c r="AE161" s="179"/>
      <c r="AF161" s="179"/>
      <c r="AG161" s="179"/>
      <c r="AH161" s="179"/>
      <c r="AI161" s="179"/>
      <c r="AJ161" s="179"/>
      <c r="AK161" s="179"/>
      <c r="AL161" s="179"/>
      <c r="AM161" s="179"/>
      <c r="AN161" s="179"/>
      <c r="AO161" s="179"/>
    </row>
    <row r="162" ht="13.5" customHeight="1" spans="1:41" x14ac:dyDescent="0.25">
      <c r="A162" s="179"/>
      <c r="B162" s="179"/>
      <c r="C162" s="179"/>
      <c r="D162" s="179"/>
      <c r="E162" s="179"/>
      <c r="F162" s="179"/>
      <c r="G162" s="179"/>
      <c r="H162" s="179"/>
      <c r="I162" s="179"/>
      <c r="J162" s="179"/>
      <c r="K162" s="179"/>
      <c r="L162" s="179"/>
      <c r="M162" s="179"/>
      <c r="N162" s="179"/>
      <c r="O162" s="179"/>
      <c r="P162" s="179"/>
      <c r="Q162" s="179"/>
      <c r="R162" s="866"/>
      <c r="S162" s="179"/>
      <c r="T162" s="179"/>
      <c r="U162" s="179"/>
      <c r="V162" s="179"/>
      <c r="W162" s="179"/>
      <c r="X162" s="179"/>
      <c r="Y162" s="179"/>
      <c r="Z162" s="179"/>
      <c r="AA162" s="179"/>
      <c r="AB162" s="179"/>
      <c r="AC162" s="179"/>
      <c r="AD162" s="179"/>
      <c r="AE162" s="179"/>
      <c r="AF162" s="179"/>
      <c r="AG162" s="179"/>
      <c r="AH162" s="179"/>
      <c r="AI162" s="179"/>
      <c r="AJ162" s="179"/>
      <c r="AK162" s="179"/>
      <c r="AL162" s="179"/>
      <c r="AM162" s="179"/>
      <c r="AN162" s="179"/>
      <c r="AO162" s="179"/>
    </row>
    <row r="163" ht="13.5" customHeight="1" spans="1:41" x14ac:dyDescent="0.25">
      <c r="A163" s="179"/>
      <c r="B163" s="179"/>
      <c r="C163" s="179"/>
      <c r="D163" s="179"/>
      <c r="E163" s="179"/>
      <c r="F163" s="179"/>
      <c r="G163" s="179"/>
      <c r="H163" s="179"/>
      <c r="I163" s="179"/>
      <c r="J163" s="179"/>
      <c r="K163" s="179"/>
      <c r="L163" s="179"/>
      <c r="M163" s="179"/>
      <c r="N163" s="179"/>
      <c r="O163" s="179"/>
      <c r="P163" s="179"/>
      <c r="Q163" s="179"/>
      <c r="R163" s="866"/>
      <c r="S163" s="179"/>
      <c r="T163" s="179"/>
      <c r="U163" s="179"/>
      <c r="V163" s="179"/>
      <c r="W163" s="179"/>
      <c r="X163" s="179"/>
      <c r="Y163" s="179"/>
      <c r="Z163" s="179"/>
      <c r="AA163" s="179"/>
      <c r="AB163" s="179"/>
      <c r="AC163" s="179"/>
      <c r="AD163" s="179"/>
      <c r="AE163" s="179"/>
      <c r="AF163" s="179"/>
      <c r="AG163" s="179"/>
      <c r="AH163" s="179"/>
      <c r="AI163" s="179"/>
      <c r="AJ163" s="179"/>
      <c r="AK163" s="179"/>
      <c r="AL163" s="179"/>
      <c r="AM163" s="179"/>
      <c r="AN163" s="179"/>
      <c r="AO163" s="179"/>
    </row>
    <row r="164" ht="13.5" customHeight="1" spans="1:41" x14ac:dyDescent="0.25">
      <c r="A164" s="179"/>
      <c r="B164" s="179"/>
      <c r="C164" s="179"/>
      <c r="D164" s="179"/>
      <c r="E164" s="179"/>
      <c r="F164" s="179"/>
      <c r="G164" s="179"/>
      <c r="H164" s="179"/>
      <c r="I164" s="179"/>
      <c r="J164" s="179"/>
      <c r="K164" s="179"/>
      <c r="L164" s="179"/>
      <c r="M164" s="179"/>
      <c r="N164" s="179"/>
      <c r="O164" s="179"/>
      <c r="P164" s="179"/>
      <c r="Q164" s="179"/>
      <c r="R164" s="866"/>
      <c r="S164" s="179"/>
      <c r="T164" s="179"/>
      <c r="U164" s="179"/>
      <c r="V164" s="179"/>
      <c r="W164" s="179"/>
      <c r="X164" s="179"/>
      <c r="Y164" s="179"/>
      <c r="Z164" s="179"/>
      <c r="AA164" s="179"/>
      <c r="AB164" s="179"/>
      <c r="AC164" s="179"/>
      <c r="AD164" s="179"/>
      <c r="AE164" s="179"/>
      <c r="AF164" s="179"/>
      <c r="AG164" s="179"/>
      <c r="AH164" s="179"/>
      <c r="AI164" s="179"/>
      <c r="AJ164" s="179"/>
      <c r="AK164" s="179"/>
      <c r="AL164" s="179"/>
      <c r="AM164" s="179"/>
      <c r="AN164" s="179"/>
      <c r="AO164" s="179"/>
    </row>
    <row r="165" ht="13.5" customHeight="1" spans="1:41" x14ac:dyDescent="0.25">
      <c r="A165" s="179"/>
      <c r="B165" s="179"/>
      <c r="C165" s="179"/>
      <c r="D165" s="179"/>
      <c r="E165" s="179"/>
      <c r="F165" s="179"/>
      <c r="G165" s="179"/>
      <c r="H165" s="179"/>
      <c r="I165" s="179"/>
      <c r="J165" s="179"/>
      <c r="K165" s="179"/>
      <c r="L165" s="179"/>
      <c r="M165" s="179"/>
      <c r="N165" s="179"/>
      <c r="O165" s="179"/>
      <c r="P165" s="179"/>
      <c r="Q165" s="179"/>
      <c r="R165" s="866"/>
      <c r="S165" s="179"/>
      <c r="T165" s="179"/>
      <c r="U165" s="179"/>
      <c r="V165" s="179"/>
      <c r="W165" s="179"/>
      <c r="X165" s="179"/>
      <c r="Y165" s="179"/>
      <c r="Z165" s="179"/>
      <c r="AA165" s="179"/>
      <c r="AB165" s="179"/>
      <c r="AC165" s="179"/>
      <c r="AD165" s="179"/>
      <c r="AE165" s="179"/>
      <c r="AF165" s="179"/>
      <c r="AG165" s="179"/>
      <c r="AH165" s="179"/>
      <c r="AI165" s="179"/>
      <c r="AJ165" s="179"/>
      <c r="AK165" s="179"/>
      <c r="AL165" s="179"/>
      <c r="AM165" s="179"/>
      <c r="AN165" s="179"/>
      <c r="AO165" s="179"/>
    </row>
    <row r="166" ht="13.5" customHeight="1" spans="1:41" x14ac:dyDescent="0.25">
      <c r="A166" s="179"/>
      <c r="B166" s="179"/>
      <c r="C166" s="179"/>
      <c r="D166" s="179"/>
      <c r="E166" s="179"/>
      <c r="F166" s="179"/>
      <c r="G166" s="179"/>
      <c r="H166" s="179"/>
      <c r="I166" s="179"/>
      <c r="J166" s="179"/>
      <c r="K166" s="179"/>
      <c r="L166" s="179"/>
      <c r="M166" s="179"/>
      <c r="N166" s="179"/>
      <c r="O166" s="179"/>
      <c r="P166" s="179"/>
      <c r="Q166" s="179"/>
      <c r="R166" s="866"/>
      <c r="S166" s="179"/>
      <c r="T166" s="179"/>
      <c r="U166" s="179"/>
      <c r="V166" s="179"/>
      <c r="W166" s="179"/>
      <c r="X166" s="179"/>
      <c r="Y166" s="179"/>
      <c r="Z166" s="179"/>
      <c r="AA166" s="179"/>
      <c r="AB166" s="179"/>
      <c r="AC166" s="179"/>
      <c r="AD166" s="179"/>
      <c r="AE166" s="179"/>
      <c r="AF166" s="179"/>
      <c r="AG166" s="179"/>
      <c r="AH166" s="179"/>
      <c r="AI166" s="179"/>
      <c r="AJ166" s="179"/>
      <c r="AK166" s="179"/>
      <c r="AL166" s="179"/>
      <c r="AM166" s="179"/>
      <c r="AN166" s="179"/>
      <c r="AO166" s="179"/>
    </row>
    <row r="167" ht="13.5" customHeight="1" spans="1:41" x14ac:dyDescent="0.25">
      <c r="A167" s="179"/>
      <c r="B167" s="179"/>
      <c r="C167" s="179"/>
      <c r="D167" s="179"/>
      <c r="E167" s="179"/>
      <c r="F167" s="179"/>
      <c r="G167" s="179"/>
      <c r="H167" s="179"/>
      <c r="I167" s="179"/>
      <c r="J167" s="179"/>
      <c r="K167" s="179"/>
      <c r="L167" s="179"/>
      <c r="M167" s="179"/>
      <c r="N167" s="179"/>
      <c r="O167" s="179"/>
      <c r="P167" s="179"/>
      <c r="Q167" s="179"/>
      <c r="R167" s="866"/>
      <c r="S167" s="179"/>
      <c r="T167" s="179"/>
      <c r="U167" s="179"/>
      <c r="V167" s="179"/>
      <c r="W167" s="179"/>
      <c r="X167" s="179"/>
      <c r="Y167" s="179"/>
      <c r="Z167" s="179"/>
      <c r="AA167" s="179"/>
      <c r="AB167" s="179"/>
      <c r="AC167" s="179"/>
      <c r="AD167" s="179"/>
      <c r="AE167" s="179"/>
      <c r="AF167" s="179"/>
      <c r="AG167" s="179"/>
      <c r="AH167" s="179"/>
      <c r="AI167" s="179"/>
      <c r="AJ167" s="179"/>
      <c r="AK167" s="179"/>
      <c r="AL167" s="179"/>
      <c r="AM167" s="179"/>
      <c r="AN167" s="179"/>
      <c r="AO167" s="179"/>
    </row>
    <row r="168" ht="13.5" customHeight="1" spans="1:41" x14ac:dyDescent="0.25">
      <c r="A168" s="179"/>
      <c r="B168" s="179"/>
      <c r="C168" s="179"/>
      <c r="D168" s="179"/>
      <c r="E168" s="179"/>
      <c r="F168" s="179"/>
      <c r="G168" s="179"/>
      <c r="H168" s="179"/>
      <c r="I168" s="179"/>
      <c r="J168" s="179"/>
      <c r="K168" s="179"/>
      <c r="L168" s="179"/>
      <c r="M168" s="179"/>
      <c r="N168" s="179"/>
      <c r="O168" s="179"/>
      <c r="P168" s="179"/>
      <c r="Q168" s="179"/>
      <c r="R168" s="866"/>
      <c r="S168" s="179"/>
      <c r="T168" s="179"/>
      <c r="U168" s="179"/>
      <c r="V168" s="179"/>
      <c r="W168" s="179"/>
      <c r="X168" s="179"/>
      <c r="Y168" s="179"/>
      <c r="Z168" s="179"/>
      <c r="AA168" s="179"/>
      <c r="AB168" s="179"/>
      <c r="AC168" s="179"/>
      <c r="AD168" s="179"/>
      <c r="AE168" s="179"/>
      <c r="AF168" s="179"/>
      <c r="AG168" s="179"/>
      <c r="AH168" s="179"/>
      <c r="AI168" s="179"/>
      <c r="AJ168" s="179"/>
      <c r="AK168" s="179"/>
      <c r="AL168" s="179"/>
      <c r="AM168" s="179"/>
      <c r="AN168" s="179"/>
      <c r="AO168" s="179"/>
    </row>
    <row r="169" ht="13.5" customHeight="1" spans="1:41" x14ac:dyDescent="0.25">
      <c r="A169" s="179"/>
      <c r="B169" s="179"/>
      <c r="C169" s="179"/>
      <c r="D169" s="179"/>
      <c r="E169" s="179"/>
      <c r="F169" s="179"/>
      <c r="G169" s="179"/>
      <c r="H169" s="179"/>
      <c r="I169" s="179"/>
      <c r="J169" s="179"/>
      <c r="K169" s="179"/>
      <c r="L169" s="179"/>
      <c r="M169" s="179"/>
      <c r="N169" s="179"/>
      <c r="O169" s="179"/>
      <c r="P169" s="179"/>
      <c r="Q169" s="179"/>
      <c r="R169" s="866"/>
      <c r="S169" s="179"/>
      <c r="T169" s="179"/>
      <c r="U169" s="179"/>
      <c r="V169" s="179"/>
      <c r="W169" s="179"/>
      <c r="X169" s="179"/>
      <c r="Y169" s="179"/>
      <c r="Z169" s="179"/>
      <c r="AA169" s="179"/>
      <c r="AB169" s="179"/>
      <c r="AC169" s="179"/>
      <c r="AD169" s="179"/>
      <c r="AE169" s="179"/>
      <c r="AF169" s="179"/>
      <c r="AG169" s="179"/>
      <c r="AH169" s="179"/>
      <c r="AI169" s="179"/>
      <c r="AJ169" s="179"/>
      <c r="AK169" s="179"/>
      <c r="AL169" s="179"/>
      <c r="AM169" s="179"/>
      <c r="AN169" s="179"/>
      <c r="AO169" s="179"/>
    </row>
    <row r="170" ht="13.5" customHeight="1" spans="1:41" x14ac:dyDescent="0.25">
      <c r="A170" s="179"/>
      <c r="B170" s="179"/>
      <c r="C170" s="179"/>
      <c r="D170" s="179"/>
      <c r="E170" s="179"/>
      <c r="F170" s="179"/>
      <c r="G170" s="179"/>
      <c r="H170" s="179"/>
      <c r="I170" s="179"/>
      <c r="J170" s="179"/>
      <c r="K170" s="179"/>
      <c r="L170" s="179"/>
      <c r="M170" s="179"/>
      <c r="N170" s="179"/>
      <c r="O170" s="179"/>
      <c r="P170" s="179"/>
      <c r="Q170" s="179"/>
      <c r="R170" s="866"/>
      <c r="S170" s="179"/>
      <c r="T170" s="179"/>
      <c r="U170" s="179"/>
      <c r="V170" s="179"/>
      <c r="W170" s="179"/>
      <c r="X170" s="179"/>
      <c r="Y170" s="179"/>
      <c r="Z170" s="179"/>
      <c r="AA170" s="179"/>
      <c r="AB170" s="179"/>
      <c r="AC170" s="179"/>
      <c r="AD170" s="179"/>
      <c r="AE170" s="179"/>
      <c r="AF170" s="179"/>
      <c r="AG170" s="179"/>
      <c r="AH170" s="179"/>
      <c r="AI170" s="179"/>
      <c r="AJ170" s="179"/>
      <c r="AK170" s="179"/>
      <c r="AL170" s="179"/>
      <c r="AM170" s="179"/>
      <c r="AN170" s="179"/>
      <c r="AO170" s="179"/>
    </row>
    <row r="171" ht="13.5" customHeight="1" spans="1:41" x14ac:dyDescent="0.25">
      <c r="A171" s="179"/>
      <c r="B171" s="179"/>
      <c r="C171" s="179"/>
      <c r="D171" s="179"/>
      <c r="E171" s="179"/>
      <c r="F171" s="179"/>
      <c r="G171" s="179"/>
      <c r="H171" s="179"/>
      <c r="I171" s="179"/>
      <c r="J171" s="179"/>
      <c r="K171" s="179"/>
      <c r="L171" s="179"/>
      <c r="M171" s="179"/>
      <c r="N171" s="179"/>
      <c r="O171" s="179"/>
      <c r="P171" s="179"/>
      <c r="Q171" s="179"/>
      <c r="R171" s="866"/>
      <c r="S171" s="179"/>
      <c r="T171" s="179"/>
      <c r="U171" s="179"/>
      <c r="V171" s="179"/>
      <c r="W171" s="179"/>
      <c r="X171" s="179"/>
      <c r="Y171" s="179"/>
      <c r="Z171" s="179"/>
      <c r="AA171" s="179"/>
      <c r="AB171" s="179"/>
      <c r="AC171" s="179"/>
      <c r="AD171" s="179"/>
      <c r="AE171" s="179"/>
      <c r="AF171" s="179"/>
      <c r="AG171" s="179"/>
      <c r="AH171" s="179"/>
      <c r="AI171" s="179"/>
      <c r="AJ171" s="179"/>
      <c r="AK171" s="179"/>
      <c r="AL171" s="179"/>
      <c r="AM171" s="179"/>
      <c r="AN171" s="179"/>
      <c r="AO171" s="179"/>
    </row>
    <row r="172" ht="13.5" customHeight="1" spans="1:41" x14ac:dyDescent="0.25">
      <c r="A172" s="179"/>
      <c r="B172" s="179"/>
      <c r="C172" s="179"/>
      <c r="D172" s="179"/>
      <c r="E172" s="179"/>
      <c r="F172" s="179"/>
      <c r="G172" s="179"/>
      <c r="H172" s="179"/>
      <c r="I172" s="179"/>
      <c r="J172" s="179"/>
      <c r="K172" s="179"/>
      <c r="L172" s="179"/>
      <c r="M172" s="179"/>
      <c r="N172" s="179"/>
      <c r="O172" s="179"/>
      <c r="P172" s="179"/>
      <c r="Q172" s="179"/>
      <c r="R172" s="866"/>
      <c r="S172" s="179"/>
      <c r="T172" s="179"/>
      <c r="U172" s="179"/>
      <c r="V172" s="179"/>
      <c r="W172" s="179"/>
      <c r="X172" s="179"/>
      <c r="Y172" s="179"/>
      <c r="Z172" s="179"/>
      <c r="AA172" s="179"/>
      <c r="AB172" s="179"/>
      <c r="AC172" s="179"/>
      <c r="AD172" s="179"/>
      <c r="AE172" s="179"/>
      <c r="AF172" s="179"/>
      <c r="AG172" s="179"/>
      <c r="AH172" s="179"/>
      <c r="AI172" s="179"/>
      <c r="AJ172" s="179"/>
      <c r="AK172" s="179"/>
      <c r="AL172" s="179"/>
      <c r="AM172" s="179"/>
      <c r="AN172" s="179"/>
      <c r="AO172" s="179"/>
    </row>
    <row r="173" ht="13.5" customHeight="1" spans="1:41" x14ac:dyDescent="0.25">
      <c r="A173" s="179"/>
      <c r="B173" s="179"/>
      <c r="C173" s="179"/>
      <c r="D173" s="179"/>
      <c r="E173" s="179"/>
      <c r="F173" s="179"/>
      <c r="G173" s="179"/>
      <c r="H173" s="179"/>
      <c r="I173" s="179"/>
      <c r="J173" s="179"/>
      <c r="K173" s="179"/>
      <c r="L173" s="179"/>
      <c r="M173" s="179"/>
      <c r="N173" s="179"/>
      <c r="O173" s="179"/>
      <c r="P173" s="179"/>
      <c r="Q173" s="179"/>
      <c r="R173" s="866"/>
      <c r="S173" s="179"/>
      <c r="T173" s="179"/>
      <c r="U173" s="179"/>
      <c r="V173" s="179"/>
      <c r="W173" s="179"/>
      <c r="X173" s="179"/>
      <c r="Y173" s="179"/>
      <c r="Z173" s="179"/>
      <c r="AA173" s="179"/>
      <c r="AB173" s="179"/>
      <c r="AC173" s="179"/>
      <c r="AD173" s="179"/>
      <c r="AE173" s="179"/>
      <c r="AF173" s="179"/>
      <c r="AG173" s="179"/>
      <c r="AH173" s="179"/>
      <c r="AI173" s="179"/>
      <c r="AJ173" s="179"/>
      <c r="AK173" s="179"/>
      <c r="AL173" s="179"/>
      <c r="AM173" s="179"/>
      <c r="AN173" s="179"/>
      <c r="AO173" s="179"/>
    </row>
    <row r="174" ht="13.5" customHeight="1" spans="1:41" x14ac:dyDescent="0.25">
      <c r="A174" s="179"/>
      <c r="B174" s="179"/>
      <c r="C174" s="179"/>
      <c r="D174" s="179"/>
      <c r="E174" s="179"/>
      <c r="F174" s="179"/>
      <c r="G174" s="179"/>
      <c r="H174" s="179"/>
      <c r="I174" s="179"/>
      <c r="J174" s="179"/>
      <c r="K174" s="179"/>
      <c r="L174" s="179"/>
      <c r="M174" s="179"/>
      <c r="N174" s="179"/>
      <c r="O174" s="179"/>
      <c r="P174" s="179"/>
      <c r="Q174" s="179"/>
      <c r="R174" s="866"/>
      <c r="S174" s="179"/>
      <c r="T174" s="179"/>
      <c r="U174" s="179"/>
      <c r="V174" s="179"/>
      <c r="W174" s="179"/>
      <c r="X174" s="179"/>
      <c r="Y174" s="179"/>
      <c r="Z174" s="179"/>
      <c r="AA174" s="179"/>
      <c r="AB174" s="179"/>
      <c r="AC174" s="179"/>
      <c r="AD174" s="179"/>
      <c r="AE174" s="179"/>
      <c r="AF174" s="179"/>
      <c r="AG174" s="179"/>
      <c r="AH174" s="179"/>
      <c r="AI174" s="179"/>
      <c r="AJ174" s="179"/>
      <c r="AK174" s="179"/>
      <c r="AL174" s="179"/>
      <c r="AM174" s="179"/>
      <c r="AN174" s="179"/>
      <c r="AO174" s="179"/>
    </row>
    <row r="175" ht="13.5" customHeight="1" spans="1:41" x14ac:dyDescent="0.25">
      <c r="A175" s="179"/>
      <c r="B175" s="179"/>
      <c r="C175" s="179"/>
      <c r="D175" s="179"/>
      <c r="E175" s="179"/>
      <c r="F175" s="179"/>
      <c r="G175" s="179"/>
      <c r="H175" s="179"/>
      <c r="I175" s="179"/>
      <c r="J175" s="179"/>
      <c r="K175" s="179"/>
      <c r="L175" s="179"/>
      <c r="M175" s="179"/>
      <c r="N175" s="179"/>
      <c r="O175" s="179"/>
      <c r="P175" s="179"/>
      <c r="Q175" s="179"/>
      <c r="R175" s="866"/>
      <c r="S175" s="179"/>
      <c r="T175" s="179"/>
      <c r="U175" s="179"/>
      <c r="V175" s="179"/>
      <c r="W175" s="179"/>
      <c r="X175" s="179"/>
      <c r="Y175" s="179"/>
      <c r="Z175" s="179"/>
      <c r="AA175" s="179"/>
      <c r="AB175" s="179"/>
      <c r="AC175" s="179"/>
      <c r="AD175" s="179"/>
      <c r="AE175" s="179"/>
      <c r="AF175" s="179"/>
      <c r="AG175" s="179"/>
      <c r="AH175" s="179"/>
      <c r="AI175" s="179"/>
      <c r="AJ175" s="179"/>
      <c r="AK175" s="179"/>
      <c r="AL175" s="179"/>
      <c r="AM175" s="179"/>
      <c r="AN175" s="179"/>
      <c r="AO175" s="179"/>
    </row>
    <row r="176" ht="13.5" customHeight="1" spans="1:41" x14ac:dyDescent="0.25">
      <c r="A176" s="179"/>
      <c r="B176" s="179"/>
      <c r="C176" s="179"/>
      <c r="D176" s="179"/>
      <c r="E176" s="179"/>
      <c r="F176" s="179"/>
      <c r="G176" s="179"/>
      <c r="H176" s="179"/>
      <c r="I176" s="179"/>
      <c r="J176" s="179"/>
      <c r="K176" s="179"/>
      <c r="L176" s="179"/>
      <c r="M176" s="179"/>
      <c r="N176" s="179"/>
      <c r="O176" s="179"/>
      <c r="P176" s="179"/>
      <c r="Q176" s="179"/>
      <c r="R176" s="866"/>
      <c r="S176" s="179"/>
      <c r="T176" s="179"/>
      <c r="U176" s="179"/>
      <c r="V176" s="179"/>
      <c r="W176" s="179"/>
      <c r="X176" s="179"/>
      <c r="Y176" s="179"/>
      <c r="Z176" s="179"/>
      <c r="AA176" s="179"/>
      <c r="AB176" s="179"/>
      <c r="AC176" s="179"/>
      <c r="AD176" s="179"/>
      <c r="AE176" s="179"/>
      <c r="AF176" s="179"/>
      <c r="AG176" s="179"/>
      <c r="AH176" s="179"/>
      <c r="AI176" s="179"/>
      <c r="AJ176" s="179"/>
      <c r="AK176" s="179"/>
      <c r="AL176" s="179"/>
      <c r="AM176" s="179"/>
      <c r="AN176" s="179"/>
      <c r="AO176" s="179"/>
    </row>
    <row r="177" ht="13.5" customHeight="1" spans="1:41" x14ac:dyDescent="0.25">
      <c r="A177" s="179"/>
      <c r="B177" s="179"/>
      <c r="C177" s="179"/>
      <c r="D177" s="179"/>
      <c r="E177" s="179"/>
      <c r="F177" s="179"/>
      <c r="G177" s="179"/>
      <c r="H177" s="179"/>
      <c r="I177" s="179"/>
      <c r="J177" s="179"/>
      <c r="K177" s="179"/>
      <c r="L177" s="179"/>
      <c r="M177" s="179"/>
      <c r="N177" s="179"/>
      <c r="O177" s="179"/>
      <c r="P177" s="179"/>
      <c r="Q177" s="179"/>
      <c r="R177" s="866"/>
      <c r="S177" s="179"/>
      <c r="T177" s="179"/>
      <c r="U177" s="179"/>
      <c r="V177" s="179"/>
      <c r="W177" s="179"/>
      <c r="X177" s="179"/>
      <c r="Y177" s="179"/>
      <c r="Z177" s="179"/>
      <c r="AA177" s="179"/>
      <c r="AB177" s="179"/>
      <c r="AC177" s="179"/>
      <c r="AD177" s="179"/>
      <c r="AE177" s="179"/>
      <c r="AF177" s="179"/>
      <c r="AG177" s="179"/>
      <c r="AH177" s="179"/>
      <c r="AI177" s="179"/>
      <c r="AJ177" s="179"/>
      <c r="AK177" s="179"/>
      <c r="AL177" s="179"/>
      <c r="AM177" s="179"/>
      <c r="AN177" s="179"/>
      <c r="AO177" s="179"/>
    </row>
    <row r="178" ht="13.5" customHeight="1" spans="1:41" x14ac:dyDescent="0.25">
      <c r="A178" s="179"/>
      <c r="B178" s="179"/>
      <c r="C178" s="179"/>
      <c r="D178" s="179"/>
      <c r="E178" s="179"/>
      <c r="F178" s="179"/>
      <c r="G178" s="179"/>
      <c r="H178" s="179"/>
      <c r="I178" s="179"/>
      <c r="J178" s="179"/>
      <c r="K178" s="179"/>
      <c r="L178" s="179"/>
      <c r="M178" s="179"/>
      <c r="N178" s="179"/>
      <c r="O178" s="179"/>
      <c r="P178" s="179"/>
      <c r="Q178" s="179"/>
      <c r="R178" s="866"/>
      <c r="S178" s="179"/>
      <c r="T178" s="179"/>
      <c r="U178" s="179"/>
      <c r="V178" s="179"/>
      <c r="W178" s="179"/>
      <c r="X178" s="179"/>
      <c r="Y178" s="179"/>
      <c r="Z178" s="179"/>
      <c r="AA178" s="179"/>
      <c r="AB178" s="179"/>
      <c r="AC178" s="179"/>
      <c r="AD178" s="179"/>
      <c r="AE178" s="179"/>
      <c r="AF178" s="179"/>
      <c r="AG178" s="179"/>
      <c r="AH178" s="179"/>
      <c r="AI178" s="179"/>
      <c r="AJ178" s="179"/>
      <c r="AK178" s="179"/>
      <c r="AL178" s="179"/>
      <c r="AM178" s="179"/>
      <c r="AN178" s="179"/>
      <c r="AO178" s="179"/>
    </row>
    <row r="179" ht="13.5" customHeight="1" spans="1:41" x14ac:dyDescent="0.25">
      <c r="A179" s="179"/>
      <c r="B179" s="179"/>
      <c r="C179" s="179"/>
      <c r="D179" s="179"/>
      <c r="E179" s="179"/>
      <c r="F179" s="179"/>
      <c r="G179" s="179"/>
      <c r="H179" s="179"/>
      <c r="I179" s="179"/>
      <c r="J179" s="179"/>
      <c r="K179" s="179"/>
      <c r="L179" s="179"/>
      <c r="M179" s="179"/>
      <c r="N179" s="179"/>
      <c r="O179" s="179"/>
      <c r="P179" s="179"/>
      <c r="Q179" s="179"/>
      <c r="R179" s="866"/>
      <c r="S179" s="179"/>
      <c r="T179" s="179"/>
      <c r="U179" s="179"/>
      <c r="V179" s="179"/>
      <c r="W179" s="179"/>
      <c r="X179" s="179"/>
      <c r="Y179" s="179"/>
      <c r="Z179" s="179"/>
      <c r="AA179" s="179"/>
      <c r="AB179" s="179"/>
      <c r="AC179" s="179"/>
      <c r="AD179" s="179"/>
      <c r="AE179" s="179"/>
      <c r="AF179" s="179"/>
      <c r="AG179" s="179"/>
      <c r="AH179" s="179"/>
      <c r="AI179" s="179"/>
      <c r="AJ179" s="179"/>
      <c r="AK179" s="179"/>
      <c r="AL179" s="179"/>
      <c r="AM179" s="179"/>
      <c r="AN179" s="179"/>
      <c r="AO179" s="179"/>
    </row>
    <row r="180" ht="13.5" customHeight="1" spans="1:41" x14ac:dyDescent="0.25">
      <c r="A180" s="179"/>
      <c r="B180" s="179"/>
      <c r="C180" s="179"/>
      <c r="D180" s="179"/>
      <c r="E180" s="179"/>
      <c r="F180" s="179"/>
      <c r="G180" s="179"/>
      <c r="H180" s="179"/>
      <c r="I180" s="179"/>
      <c r="J180" s="179"/>
      <c r="K180" s="179"/>
      <c r="L180" s="179"/>
      <c r="M180" s="179"/>
      <c r="N180" s="179"/>
      <c r="O180" s="179"/>
      <c r="P180" s="179"/>
      <c r="Q180" s="179"/>
      <c r="R180" s="866"/>
      <c r="S180" s="179"/>
      <c r="T180" s="179"/>
      <c r="U180" s="179"/>
      <c r="V180" s="179"/>
      <c r="W180" s="179"/>
      <c r="X180" s="179"/>
      <c r="Y180" s="179"/>
      <c r="Z180" s="179"/>
      <c r="AA180" s="179"/>
      <c r="AB180" s="179"/>
      <c r="AC180" s="179"/>
      <c r="AD180" s="179"/>
      <c r="AE180" s="179"/>
      <c r="AF180" s="179"/>
      <c r="AG180" s="179"/>
      <c r="AH180" s="179"/>
      <c r="AI180" s="179"/>
      <c r="AJ180" s="179"/>
      <c r="AK180" s="179"/>
      <c r="AL180" s="179"/>
      <c r="AM180" s="179"/>
      <c r="AN180" s="179"/>
      <c r="AO180" s="179"/>
    </row>
    <row r="181" ht="13.5" customHeight="1" spans="1:41" x14ac:dyDescent="0.25">
      <c r="A181" s="179"/>
      <c r="B181" s="179"/>
      <c r="C181" s="179"/>
      <c r="D181" s="179"/>
      <c r="E181" s="179"/>
      <c r="F181" s="179"/>
      <c r="G181" s="179"/>
      <c r="H181" s="179"/>
      <c r="I181" s="179"/>
      <c r="J181" s="179"/>
      <c r="K181" s="179"/>
      <c r="L181" s="179"/>
      <c r="M181" s="179"/>
      <c r="N181" s="179"/>
      <c r="O181" s="179"/>
      <c r="P181" s="179"/>
      <c r="Q181" s="179"/>
      <c r="R181" s="866"/>
      <c r="S181" s="179"/>
      <c r="T181" s="179"/>
      <c r="U181" s="179"/>
      <c r="V181" s="179"/>
      <c r="W181" s="179"/>
      <c r="X181" s="179"/>
      <c r="Y181" s="179"/>
      <c r="Z181" s="179"/>
      <c r="AA181" s="179"/>
      <c r="AB181" s="179"/>
      <c r="AC181" s="179"/>
      <c r="AD181" s="179"/>
      <c r="AE181" s="179"/>
      <c r="AF181" s="179"/>
      <c r="AG181" s="179"/>
      <c r="AH181" s="179"/>
      <c r="AI181" s="179"/>
      <c r="AJ181" s="179"/>
      <c r="AK181" s="179"/>
      <c r="AL181" s="179"/>
      <c r="AM181" s="179"/>
      <c r="AN181" s="179"/>
      <c r="AO181" s="179"/>
    </row>
    <row r="182" ht="13.5" customHeight="1" spans="1:41" x14ac:dyDescent="0.25">
      <c r="A182" s="179"/>
      <c r="B182" s="179"/>
      <c r="C182" s="179"/>
      <c r="D182" s="179"/>
      <c r="E182" s="179"/>
      <c r="F182" s="179"/>
      <c r="G182" s="179"/>
      <c r="H182" s="179"/>
      <c r="I182" s="179"/>
      <c r="J182" s="179"/>
      <c r="K182" s="179"/>
      <c r="L182" s="179"/>
      <c r="M182" s="179"/>
      <c r="N182" s="179"/>
      <c r="O182" s="179"/>
      <c r="P182" s="179"/>
      <c r="Q182" s="179"/>
      <c r="R182" s="866"/>
      <c r="S182" s="179"/>
      <c r="T182" s="179"/>
      <c r="U182" s="179"/>
      <c r="V182" s="179"/>
      <c r="W182" s="179"/>
      <c r="X182" s="179"/>
      <c r="Y182" s="179"/>
      <c r="Z182" s="179"/>
      <c r="AA182" s="179"/>
      <c r="AB182" s="179"/>
      <c r="AC182" s="179"/>
      <c r="AD182" s="179"/>
      <c r="AE182" s="179"/>
      <c r="AF182" s="179"/>
      <c r="AG182" s="179"/>
      <c r="AH182" s="179"/>
      <c r="AI182" s="179"/>
      <c r="AJ182" s="179"/>
      <c r="AK182" s="179"/>
      <c r="AL182" s="179"/>
      <c r="AM182" s="179"/>
      <c r="AN182" s="179"/>
      <c r="AO182" s="179"/>
    </row>
    <row r="183" ht="13.5" customHeight="1" spans="1:41" x14ac:dyDescent="0.25">
      <c r="A183" s="179"/>
      <c r="B183" s="179"/>
      <c r="C183" s="179"/>
      <c r="D183" s="179"/>
      <c r="E183" s="179"/>
      <c r="F183" s="179"/>
      <c r="G183" s="179"/>
      <c r="H183" s="179"/>
      <c r="I183" s="179"/>
      <c r="J183" s="179"/>
      <c r="K183" s="179"/>
      <c r="L183" s="179"/>
      <c r="M183" s="179"/>
      <c r="N183" s="179"/>
      <c r="O183" s="179"/>
      <c r="P183" s="179"/>
      <c r="Q183" s="179"/>
      <c r="R183" s="866"/>
      <c r="S183" s="179"/>
      <c r="T183" s="179"/>
      <c r="U183" s="179"/>
      <c r="V183" s="179"/>
      <c r="W183" s="179"/>
      <c r="X183" s="179"/>
      <c r="Y183" s="179"/>
      <c r="Z183" s="179"/>
      <c r="AA183" s="179"/>
      <c r="AB183" s="179"/>
      <c r="AC183" s="179"/>
      <c r="AD183" s="179"/>
      <c r="AE183" s="179"/>
      <c r="AF183" s="179"/>
      <c r="AG183" s="179"/>
      <c r="AH183" s="179"/>
      <c r="AI183" s="179"/>
      <c r="AJ183" s="179"/>
      <c r="AK183" s="179"/>
      <c r="AL183" s="179"/>
      <c r="AM183" s="179"/>
      <c r="AN183" s="179"/>
      <c r="AO183" s="179"/>
    </row>
    <row r="184" ht="13.5" customHeight="1" spans="1:41" x14ac:dyDescent="0.25">
      <c r="A184" s="179"/>
      <c r="B184" s="179"/>
      <c r="C184" s="179"/>
      <c r="D184" s="179"/>
      <c r="E184" s="179"/>
      <c r="F184" s="179"/>
      <c r="G184" s="179"/>
      <c r="H184" s="179"/>
      <c r="I184" s="179"/>
      <c r="J184" s="179"/>
      <c r="K184" s="179"/>
      <c r="L184" s="179"/>
      <c r="M184" s="179"/>
      <c r="N184" s="179"/>
      <c r="O184" s="179"/>
      <c r="P184" s="179"/>
      <c r="Q184" s="179"/>
      <c r="R184" s="866"/>
      <c r="S184" s="179"/>
      <c r="T184" s="179"/>
      <c r="U184" s="179"/>
      <c r="V184" s="179"/>
      <c r="W184" s="179"/>
      <c r="X184" s="179"/>
      <c r="Y184" s="179"/>
      <c r="Z184" s="179"/>
      <c r="AA184" s="179"/>
      <c r="AB184" s="179"/>
      <c r="AC184" s="179"/>
      <c r="AD184" s="179"/>
      <c r="AE184" s="179"/>
      <c r="AF184" s="179"/>
      <c r="AG184" s="179"/>
      <c r="AH184" s="179"/>
      <c r="AI184" s="179"/>
      <c r="AJ184" s="179"/>
      <c r="AK184" s="179"/>
      <c r="AL184" s="179"/>
      <c r="AM184" s="179"/>
      <c r="AN184" s="179"/>
      <c r="AO184" s="179"/>
    </row>
    <row r="185" ht="13.5" customHeight="1" spans="1:41" x14ac:dyDescent="0.25">
      <c r="A185" s="179"/>
      <c r="B185" s="179"/>
      <c r="C185" s="179"/>
      <c r="D185" s="179"/>
      <c r="E185" s="179"/>
      <c r="F185" s="179"/>
      <c r="G185" s="179"/>
      <c r="H185" s="179"/>
      <c r="I185" s="179"/>
      <c r="J185" s="179"/>
      <c r="K185" s="179"/>
      <c r="L185" s="179"/>
      <c r="M185" s="179"/>
      <c r="N185" s="179"/>
      <c r="O185" s="179"/>
      <c r="P185" s="179"/>
      <c r="Q185" s="179"/>
      <c r="R185" s="866"/>
      <c r="S185" s="179"/>
      <c r="T185" s="179"/>
      <c r="U185" s="179"/>
      <c r="V185" s="179"/>
      <c r="W185" s="179"/>
      <c r="X185" s="179"/>
      <c r="Y185" s="179"/>
      <c r="Z185" s="179"/>
      <c r="AA185" s="179"/>
      <c r="AB185" s="179"/>
      <c r="AC185" s="179"/>
      <c r="AD185" s="179"/>
      <c r="AE185" s="179"/>
      <c r="AF185" s="179"/>
      <c r="AG185" s="179"/>
      <c r="AH185" s="179"/>
      <c r="AI185" s="179"/>
      <c r="AJ185" s="179"/>
      <c r="AK185" s="179"/>
      <c r="AL185" s="179"/>
      <c r="AM185" s="179"/>
      <c r="AN185" s="179"/>
      <c r="AO185" s="179"/>
    </row>
    <row r="186" ht="13.5" customHeight="1" spans="1:41" x14ac:dyDescent="0.25">
      <c r="A186" s="179"/>
      <c r="B186" s="179"/>
      <c r="C186" s="179"/>
      <c r="D186" s="179"/>
      <c r="E186" s="179"/>
      <c r="F186" s="179"/>
      <c r="G186" s="179"/>
      <c r="H186" s="179"/>
      <c r="I186" s="179"/>
      <c r="J186" s="179"/>
      <c r="K186" s="179"/>
      <c r="L186" s="179"/>
      <c r="M186" s="179"/>
      <c r="N186" s="179"/>
      <c r="O186" s="179"/>
      <c r="P186" s="179"/>
      <c r="Q186" s="179"/>
      <c r="R186" s="866"/>
      <c r="S186" s="179"/>
      <c r="T186" s="179"/>
      <c r="U186" s="179"/>
      <c r="V186" s="179"/>
      <c r="W186" s="179"/>
      <c r="X186" s="179"/>
      <c r="Y186" s="179"/>
      <c r="Z186" s="179"/>
      <c r="AA186" s="179"/>
      <c r="AB186" s="179"/>
      <c r="AC186" s="179"/>
      <c r="AD186" s="179"/>
      <c r="AE186" s="179"/>
      <c r="AF186" s="179"/>
      <c r="AG186" s="179"/>
      <c r="AH186" s="179"/>
      <c r="AI186" s="179"/>
      <c r="AJ186" s="179"/>
      <c r="AK186" s="179"/>
      <c r="AL186" s="179"/>
      <c r="AM186" s="179"/>
      <c r="AN186" s="179"/>
      <c r="AO186" s="179"/>
    </row>
    <row r="187" ht="13.5" customHeight="1" spans="1:41" x14ac:dyDescent="0.25">
      <c r="A187" s="179"/>
      <c r="B187" s="179"/>
      <c r="C187" s="179"/>
      <c r="D187" s="179"/>
      <c r="E187" s="179"/>
      <c r="F187" s="179"/>
      <c r="G187" s="179"/>
      <c r="H187" s="179"/>
      <c r="I187" s="179"/>
      <c r="J187" s="179"/>
      <c r="K187" s="179"/>
      <c r="L187" s="179"/>
      <c r="M187" s="179"/>
      <c r="N187" s="179"/>
      <c r="O187" s="179"/>
      <c r="P187" s="179"/>
      <c r="Q187" s="179"/>
      <c r="R187" s="866"/>
      <c r="S187" s="179"/>
      <c r="T187" s="179"/>
      <c r="U187" s="179"/>
      <c r="V187" s="179"/>
      <c r="W187" s="179"/>
      <c r="X187" s="179"/>
      <c r="Y187" s="179"/>
      <c r="Z187" s="179"/>
      <c r="AA187" s="179"/>
      <c r="AB187" s="179"/>
      <c r="AC187" s="179"/>
      <c r="AD187" s="179"/>
      <c r="AE187" s="179"/>
      <c r="AF187" s="179"/>
      <c r="AG187" s="179"/>
      <c r="AH187" s="179"/>
      <c r="AI187" s="179"/>
      <c r="AJ187" s="179"/>
      <c r="AK187" s="179"/>
      <c r="AL187" s="179"/>
      <c r="AM187" s="179"/>
      <c r="AN187" s="179"/>
      <c r="AO187" s="179"/>
    </row>
    <row r="188" ht="13.5" customHeight="1" spans="1:41" x14ac:dyDescent="0.25">
      <c r="A188" s="179"/>
      <c r="B188" s="179"/>
      <c r="C188" s="179"/>
      <c r="D188" s="179"/>
      <c r="E188" s="179"/>
      <c r="F188" s="179"/>
      <c r="G188" s="179"/>
      <c r="H188" s="179"/>
      <c r="I188" s="179"/>
      <c r="J188" s="179"/>
      <c r="K188" s="179"/>
      <c r="L188" s="179"/>
      <c r="M188" s="179"/>
      <c r="N188" s="179"/>
      <c r="O188" s="179"/>
      <c r="P188" s="179"/>
      <c r="Q188" s="179"/>
      <c r="R188" s="866"/>
      <c r="S188" s="179"/>
      <c r="T188" s="179"/>
      <c r="U188" s="179"/>
      <c r="V188" s="179"/>
      <c r="W188" s="179"/>
      <c r="X188" s="179"/>
      <c r="Y188" s="179"/>
      <c r="Z188" s="179"/>
      <c r="AA188" s="179"/>
      <c r="AB188" s="179"/>
      <c r="AC188" s="179"/>
      <c r="AD188" s="179"/>
      <c r="AE188" s="179"/>
      <c r="AF188" s="179"/>
      <c r="AG188" s="179"/>
      <c r="AH188" s="179"/>
      <c r="AI188" s="179"/>
      <c r="AJ188" s="179"/>
      <c r="AK188" s="179"/>
      <c r="AL188" s="179"/>
      <c r="AM188" s="179"/>
      <c r="AN188" s="179"/>
      <c r="AO188" s="179"/>
    </row>
    <row r="189" ht="13.5" customHeight="1" spans="1:41" x14ac:dyDescent="0.25">
      <c r="A189" s="179"/>
      <c r="B189" s="179"/>
      <c r="C189" s="179"/>
      <c r="D189" s="179"/>
      <c r="E189" s="179"/>
      <c r="F189" s="179"/>
      <c r="G189" s="179"/>
      <c r="H189" s="179"/>
      <c r="I189" s="179"/>
      <c r="J189" s="179"/>
      <c r="K189" s="179"/>
      <c r="L189" s="179"/>
      <c r="M189" s="179"/>
      <c r="N189" s="179"/>
      <c r="O189" s="179"/>
      <c r="P189" s="179"/>
      <c r="Q189" s="179"/>
      <c r="R189" s="866"/>
      <c r="S189" s="179"/>
      <c r="T189" s="179"/>
      <c r="U189" s="179"/>
      <c r="V189" s="179"/>
      <c r="W189" s="179"/>
      <c r="X189" s="179"/>
      <c r="Y189" s="179"/>
      <c r="Z189" s="179"/>
      <c r="AA189" s="179"/>
      <c r="AB189" s="179"/>
      <c r="AC189" s="179"/>
      <c r="AD189" s="179"/>
      <c r="AE189" s="179"/>
      <c r="AF189" s="179"/>
      <c r="AG189" s="179"/>
      <c r="AH189" s="179"/>
      <c r="AI189" s="179"/>
      <c r="AJ189" s="179"/>
      <c r="AK189" s="179"/>
      <c r="AL189" s="179"/>
      <c r="AM189" s="179"/>
      <c r="AN189" s="179"/>
      <c r="AO189" s="179"/>
    </row>
    <row r="190" ht="13.5" customHeight="1" spans="1:41" x14ac:dyDescent="0.25">
      <c r="A190" s="179"/>
      <c r="B190" s="179"/>
      <c r="C190" s="179"/>
      <c r="D190" s="179"/>
      <c r="E190" s="179"/>
      <c r="F190" s="179"/>
      <c r="G190" s="179"/>
      <c r="H190" s="179"/>
      <c r="I190" s="179"/>
      <c r="J190" s="179"/>
      <c r="K190" s="179"/>
      <c r="L190" s="179"/>
      <c r="M190" s="179"/>
      <c r="N190" s="179"/>
      <c r="O190" s="179"/>
      <c r="P190" s="179"/>
      <c r="Q190" s="179"/>
      <c r="R190" s="866"/>
      <c r="S190" s="179"/>
      <c r="T190" s="179"/>
      <c r="U190" s="179"/>
      <c r="V190" s="179"/>
      <c r="W190" s="179"/>
      <c r="X190" s="179"/>
      <c r="Y190" s="179"/>
      <c r="Z190" s="179"/>
      <c r="AA190" s="179"/>
      <c r="AB190" s="179"/>
      <c r="AC190" s="179"/>
      <c r="AD190" s="179"/>
      <c r="AE190" s="179"/>
      <c r="AF190" s="179"/>
      <c r="AG190" s="179"/>
      <c r="AH190" s="179"/>
      <c r="AI190" s="179"/>
      <c r="AJ190" s="179"/>
      <c r="AK190" s="179"/>
      <c r="AL190" s="179"/>
      <c r="AM190" s="179"/>
      <c r="AN190" s="179"/>
      <c r="AO190" s="179"/>
    </row>
    <row r="191" ht="13.5" customHeight="1" spans="1:41" x14ac:dyDescent="0.25">
      <c r="A191" s="179"/>
      <c r="B191" s="179"/>
      <c r="C191" s="179"/>
      <c r="D191" s="179"/>
      <c r="E191" s="179"/>
      <c r="F191" s="179"/>
      <c r="G191" s="179"/>
      <c r="H191" s="179"/>
      <c r="I191" s="179"/>
      <c r="J191" s="179"/>
      <c r="K191" s="179"/>
      <c r="L191" s="179"/>
      <c r="M191" s="179"/>
      <c r="N191" s="179"/>
      <c r="O191" s="179"/>
      <c r="P191" s="179"/>
      <c r="Q191" s="179"/>
      <c r="R191" s="866"/>
      <c r="S191" s="179"/>
      <c r="T191" s="179"/>
      <c r="U191" s="179"/>
      <c r="V191" s="179"/>
      <c r="W191" s="179"/>
      <c r="X191" s="179"/>
      <c r="Y191" s="179"/>
      <c r="Z191" s="179"/>
      <c r="AA191" s="179"/>
      <c r="AB191" s="179"/>
      <c r="AC191" s="179"/>
      <c r="AD191" s="179"/>
      <c r="AE191" s="179"/>
      <c r="AF191" s="179"/>
      <c r="AG191" s="179"/>
      <c r="AH191" s="179"/>
      <c r="AI191" s="179"/>
      <c r="AJ191" s="179"/>
      <c r="AK191" s="179"/>
      <c r="AL191" s="179"/>
      <c r="AM191" s="179"/>
      <c r="AN191" s="179"/>
      <c r="AO191" s="179"/>
    </row>
    <row r="192" ht="13.5" customHeight="1" spans="1:41" x14ac:dyDescent="0.25">
      <c r="A192" s="179"/>
      <c r="B192" s="179"/>
      <c r="C192" s="179"/>
      <c r="D192" s="179"/>
      <c r="E192" s="179"/>
      <c r="F192" s="179"/>
      <c r="G192" s="179"/>
      <c r="H192" s="179"/>
      <c r="I192" s="179"/>
      <c r="J192" s="179"/>
      <c r="K192" s="179"/>
      <c r="L192" s="179"/>
      <c r="M192" s="179"/>
      <c r="N192" s="179"/>
      <c r="O192" s="179"/>
      <c r="P192" s="179"/>
      <c r="Q192" s="179"/>
      <c r="R192" s="866"/>
      <c r="S192" s="179"/>
      <c r="T192" s="179"/>
      <c r="U192" s="179"/>
      <c r="V192" s="179"/>
      <c r="W192" s="179"/>
      <c r="X192" s="179"/>
      <c r="Y192" s="179"/>
      <c r="Z192" s="179"/>
      <c r="AA192" s="179"/>
      <c r="AB192" s="179"/>
      <c r="AC192" s="179"/>
      <c r="AD192" s="179"/>
      <c r="AE192" s="179"/>
      <c r="AF192" s="179"/>
      <c r="AG192" s="179"/>
      <c r="AH192" s="179"/>
      <c r="AI192" s="179"/>
      <c r="AJ192" s="179"/>
      <c r="AK192" s="179"/>
      <c r="AL192" s="179"/>
      <c r="AM192" s="179"/>
      <c r="AN192" s="179"/>
      <c r="AO192" s="179"/>
    </row>
    <row r="193" ht="13.5" customHeight="1" spans="1:41" x14ac:dyDescent="0.25">
      <c r="A193" s="179"/>
      <c r="B193" s="179"/>
      <c r="C193" s="179"/>
      <c r="D193" s="179"/>
      <c r="E193" s="179"/>
      <c r="F193" s="179"/>
      <c r="G193" s="179"/>
      <c r="H193" s="179"/>
      <c r="I193" s="179"/>
      <c r="J193" s="179"/>
      <c r="K193" s="179"/>
      <c r="L193" s="179"/>
      <c r="M193" s="179"/>
      <c r="N193" s="179"/>
      <c r="O193" s="179"/>
      <c r="P193" s="179"/>
      <c r="Q193" s="179"/>
      <c r="R193" s="866"/>
      <c r="S193" s="179"/>
      <c r="T193" s="179"/>
      <c r="U193" s="179"/>
      <c r="V193" s="179"/>
      <c r="W193" s="179"/>
      <c r="X193" s="179"/>
      <c r="Y193" s="179"/>
      <c r="Z193" s="179"/>
      <c r="AA193" s="179"/>
      <c r="AB193" s="179"/>
      <c r="AC193" s="179"/>
      <c r="AD193" s="179"/>
      <c r="AE193" s="179"/>
      <c r="AF193" s="179"/>
      <c r="AG193" s="179"/>
      <c r="AH193" s="179"/>
      <c r="AI193" s="179"/>
      <c r="AJ193" s="179"/>
      <c r="AK193" s="179"/>
      <c r="AL193" s="179"/>
      <c r="AM193" s="179"/>
      <c r="AN193" s="179"/>
      <c r="AO193" s="179"/>
    </row>
    <row r="194" ht="13.5" customHeight="1" spans="1:41" x14ac:dyDescent="0.25">
      <c r="A194" s="179"/>
      <c r="B194" s="179"/>
      <c r="C194" s="179"/>
      <c r="D194" s="179"/>
      <c r="E194" s="179"/>
      <c r="F194" s="179"/>
      <c r="G194" s="179"/>
      <c r="H194" s="179"/>
      <c r="I194" s="179"/>
      <c r="J194" s="179"/>
      <c r="K194" s="179"/>
      <c r="L194" s="179"/>
      <c r="M194" s="179"/>
      <c r="N194" s="179"/>
      <c r="O194" s="179"/>
      <c r="P194" s="179"/>
      <c r="Q194" s="179"/>
      <c r="R194" s="866"/>
      <c r="S194" s="179"/>
      <c r="T194" s="179"/>
      <c r="U194" s="179"/>
      <c r="V194" s="179"/>
      <c r="W194" s="179"/>
      <c r="X194" s="179"/>
      <c r="Y194" s="179"/>
      <c r="Z194" s="179"/>
      <c r="AA194" s="179"/>
      <c r="AB194" s="179"/>
      <c r="AC194" s="179"/>
      <c r="AD194" s="179"/>
      <c r="AE194" s="179"/>
      <c r="AF194" s="179"/>
      <c r="AG194" s="179"/>
      <c r="AH194" s="179"/>
      <c r="AI194" s="179"/>
      <c r="AJ194" s="179"/>
      <c r="AK194" s="179"/>
      <c r="AL194" s="179"/>
      <c r="AM194" s="179"/>
      <c r="AN194" s="179"/>
      <c r="AO194" s="179"/>
    </row>
    <row r="195" ht="13.5" customHeight="1" spans="1:41" x14ac:dyDescent="0.25">
      <c r="A195" s="179"/>
      <c r="B195" s="179"/>
      <c r="C195" s="179"/>
      <c r="D195" s="179"/>
      <c r="E195" s="179"/>
      <c r="F195" s="179"/>
      <c r="G195" s="179"/>
      <c r="H195" s="179"/>
      <c r="I195" s="179"/>
      <c r="J195" s="179"/>
      <c r="K195" s="179"/>
      <c r="L195" s="179"/>
      <c r="M195" s="179"/>
      <c r="N195" s="179"/>
      <c r="O195" s="179"/>
      <c r="P195" s="179"/>
      <c r="Q195" s="179"/>
      <c r="R195" s="866"/>
      <c r="S195" s="179"/>
      <c r="T195" s="179"/>
      <c r="U195" s="179"/>
      <c r="V195" s="179"/>
      <c r="W195" s="179"/>
      <c r="X195" s="179"/>
      <c r="Y195" s="179"/>
      <c r="Z195" s="179"/>
      <c r="AA195" s="179"/>
      <c r="AB195" s="179"/>
      <c r="AC195" s="179"/>
      <c r="AD195" s="179"/>
      <c r="AE195" s="179"/>
      <c r="AF195" s="179"/>
      <c r="AG195" s="179"/>
      <c r="AH195" s="179"/>
      <c r="AI195" s="179"/>
      <c r="AJ195" s="179"/>
      <c r="AK195" s="179"/>
      <c r="AL195" s="179"/>
      <c r="AM195" s="179"/>
      <c r="AN195" s="179"/>
      <c r="AO195" s="179"/>
    </row>
    <row r="196" ht="13.5" customHeight="1" spans="1:41" x14ac:dyDescent="0.25">
      <c r="A196" s="179"/>
      <c r="B196" s="179"/>
      <c r="C196" s="179"/>
      <c r="D196" s="179"/>
      <c r="E196" s="179"/>
      <c r="F196" s="179"/>
      <c r="G196" s="179"/>
      <c r="H196" s="179"/>
      <c r="I196" s="179"/>
      <c r="J196" s="179"/>
      <c r="K196" s="179"/>
      <c r="L196" s="179"/>
      <c r="M196" s="179"/>
      <c r="N196" s="179"/>
      <c r="O196" s="179"/>
      <c r="P196" s="179"/>
      <c r="Q196" s="179"/>
      <c r="R196" s="866"/>
      <c r="S196" s="179"/>
      <c r="T196" s="179"/>
      <c r="U196" s="179"/>
      <c r="V196" s="179"/>
      <c r="W196" s="179"/>
      <c r="X196" s="179"/>
      <c r="Y196" s="179"/>
      <c r="Z196" s="179"/>
      <c r="AA196" s="179"/>
      <c r="AB196" s="179"/>
      <c r="AC196" s="179"/>
      <c r="AD196" s="179"/>
      <c r="AE196" s="179"/>
      <c r="AF196" s="179"/>
      <c r="AG196" s="179"/>
      <c r="AH196" s="179"/>
      <c r="AI196" s="179"/>
      <c r="AJ196" s="179"/>
      <c r="AK196" s="179"/>
      <c r="AL196" s="179"/>
      <c r="AM196" s="179"/>
      <c r="AN196" s="179"/>
      <c r="AO196" s="179"/>
    </row>
    <row r="197" ht="13.5" customHeight="1" spans="1:41" x14ac:dyDescent="0.25">
      <c r="A197" s="179"/>
      <c r="B197" s="179"/>
      <c r="C197" s="179"/>
      <c r="D197" s="179"/>
      <c r="E197" s="179"/>
      <c r="F197" s="179"/>
      <c r="G197" s="179"/>
      <c r="H197" s="179"/>
      <c r="I197" s="179"/>
      <c r="J197" s="179"/>
      <c r="K197" s="179"/>
      <c r="L197" s="179"/>
      <c r="M197" s="179"/>
      <c r="N197" s="179"/>
      <c r="O197" s="179"/>
      <c r="P197" s="179"/>
      <c r="Q197" s="179"/>
      <c r="R197" s="866"/>
      <c r="S197" s="179"/>
      <c r="T197" s="179"/>
      <c r="U197" s="179"/>
      <c r="V197" s="179"/>
      <c r="W197" s="179"/>
      <c r="X197" s="179"/>
      <c r="Y197" s="179"/>
      <c r="Z197" s="179"/>
      <c r="AA197" s="179"/>
      <c r="AB197" s="179"/>
      <c r="AC197" s="179"/>
      <c r="AD197" s="179"/>
      <c r="AE197" s="179"/>
      <c r="AF197" s="179"/>
      <c r="AG197" s="179"/>
      <c r="AH197" s="179"/>
      <c r="AI197" s="179"/>
      <c r="AJ197" s="179"/>
      <c r="AK197" s="179"/>
      <c r="AL197" s="179"/>
      <c r="AM197" s="179"/>
      <c r="AN197" s="179"/>
      <c r="AO197" s="179"/>
    </row>
    <row r="198" ht="13.5" customHeight="1" spans="1:41" x14ac:dyDescent="0.25">
      <c r="A198" s="179"/>
      <c r="B198" s="179"/>
      <c r="C198" s="179"/>
      <c r="D198" s="179"/>
      <c r="E198" s="179"/>
      <c r="F198" s="179"/>
      <c r="G198" s="179"/>
      <c r="H198" s="179"/>
      <c r="I198" s="179"/>
      <c r="J198" s="179"/>
      <c r="K198" s="179"/>
      <c r="L198" s="179"/>
      <c r="M198" s="179"/>
      <c r="N198" s="179"/>
      <c r="O198" s="179"/>
      <c r="P198" s="179"/>
      <c r="Q198" s="179"/>
      <c r="R198" s="866"/>
      <c r="S198" s="179"/>
      <c r="T198" s="179"/>
      <c r="U198" s="179"/>
      <c r="V198" s="179"/>
      <c r="W198" s="179"/>
      <c r="X198" s="179"/>
      <c r="Y198" s="179"/>
      <c r="Z198" s="179"/>
      <c r="AA198" s="179"/>
      <c r="AB198" s="179"/>
      <c r="AC198" s="179"/>
      <c r="AD198" s="179"/>
      <c r="AE198" s="179"/>
      <c r="AF198" s="179"/>
      <c r="AG198" s="179"/>
      <c r="AH198" s="179"/>
      <c r="AI198" s="179"/>
      <c r="AJ198" s="179"/>
      <c r="AK198" s="179"/>
      <c r="AL198" s="179"/>
      <c r="AM198" s="179"/>
      <c r="AN198" s="179"/>
      <c r="AO198" s="179"/>
    </row>
    <row r="199" ht="13.5" customHeight="1" spans="1:41" x14ac:dyDescent="0.25">
      <c r="A199" s="179"/>
      <c r="B199" s="179"/>
      <c r="C199" s="179"/>
      <c r="D199" s="179"/>
      <c r="E199" s="179"/>
      <c r="F199" s="179"/>
      <c r="G199" s="179"/>
      <c r="H199" s="179"/>
      <c r="I199" s="179"/>
      <c r="J199" s="179"/>
      <c r="K199" s="179"/>
      <c r="L199" s="179"/>
      <c r="M199" s="179"/>
      <c r="N199" s="179"/>
      <c r="O199" s="179"/>
      <c r="P199" s="179"/>
      <c r="Q199" s="179"/>
      <c r="R199" s="866"/>
      <c r="S199" s="179"/>
      <c r="T199" s="179"/>
      <c r="U199" s="179"/>
      <c r="V199" s="179"/>
      <c r="W199" s="179"/>
      <c r="X199" s="179"/>
      <c r="Y199" s="179"/>
      <c r="Z199" s="179"/>
      <c r="AA199" s="179"/>
      <c r="AB199" s="179"/>
      <c r="AC199" s="179"/>
      <c r="AD199" s="179"/>
      <c r="AE199" s="179"/>
      <c r="AF199" s="179"/>
      <c r="AG199" s="179"/>
      <c r="AH199" s="179"/>
      <c r="AI199" s="179"/>
      <c r="AJ199" s="179"/>
      <c r="AK199" s="179"/>
      <c r="AL199" s="179"/>
      <c r="AM199" s="179"/>
      <c r="AN199" s="179"/>
      <c r="AO199" s="179"/>
    </row>
    <row r="200" ht="13.5" customHeight="1" spans="1:41" x14ac:dyDescent="0.25">
      <c r="A200" s="179"/>
      <c r="B200" s="179"/>
      <c r="C200" s="179"/>
      <c r="D200" s="179"/>
      <c r="E200" s="179"/>
      <c r="F200" s="179"/>
      <c r="G200" s="179"/>
      <c r="H200" s="179"/>
      <c r="I200" s="179"/>
      <c r="J200" s="179"/>
      <c r="K200" s="179"/>
      <c r="L200" s="179"/>
      <c r="M200" s="179"/>
      <c r="N200" s="179"/>
      <c r="O200" s="179"/>
      <c r="P200" s="179"/>
      <c r="Q200" s="179"/>
      <c r="R200" s="866"/>
      <c r="S200" s="179"/>
      <c r="T200" s="179"/>
      <c r="U200" s="179"/>
      <c r="V200" s="179"/>
      <c r="W200" s="179"/>
      <c r="X200" s="179"/>
      <c r="Y200" s="179"/>
      <c r="Z200" s="179"/>
      <c r="AA200" s="179"/>
      <c r="AB200" s="179"/>
      <c r="AC200" s="179"/>
      <c r="AD200" s="179"/>
      <c r="AE200" s="179"/>
      <c r="AF200" s="179"/>
      <c r="AG200" s="179"/>
      <c r="AH200" s="179"/>
      <c r="AI200" s="179"/>
      <c r="AJ200" s="179"/>
      <c r="AK200" s="179"/>
      <c r="AL200" s="179"/>
      <c r="AM200" s="179"/>
      <c r="AN200" s="179"/>
      <c r="AO200" s="179"/>
    </row>
    <row r="201" ht="13.5" customHeight="1" spans="1:41" x14ac:dyDescent="0.25">
      <c r="A201" s="179"/>
      <c r="B201" s="179"/>
      <c r="C201" s="179"/>
      <c r="D201" s="179"/>
      <c r="E201" s="179"/>
      <c r="F201" s="179"/>
      <c r="G201" s="179"/>
      <c r="H201" s="179"/>
      <c r="I201" s="179"/>
      <c r="J201" s="179"/>
      <c r="K201" s="179"/>
      <c r="L201" s="179"/>
      <c r="M201" s="179"/>
      <c r="N201" s="179"/>
      <c r="O201" s="179"/>
      <c r="P201" s="179"/>
      <c r="Q201" s="179"/>
      <c r="R201" s="866"/>
      <c r="S201" s="179"/>
      <c r="T201" s="179"/>
      <c r="U201" s="179"/>
      <c r="V201" s="179"/>
      <c r="W201" s="179"/>
      <c r="X201" s="179"/>
      <c r="Y201" s="179"/>
      <c r="Z201" s="179"/>
      <c r="AA201" s="179"/>
      <c r="AB201" s="179"/>
      <c r="AC201" s="179"/>
      <c r="AD201" s="179"/>
      <c r="AE201" s="179"/>
      <c r="AF201" s="179"/>
      <c r="AG201" s="179"/>
      <c r="AH201" s="179"/>
      <c r="AI201" s="179"/>
      <c r="AJ201" s="179"/>
      <c r="AK201" s="179"/>
      <c r="AL201" s="179"/>
      <c r="AM201" s="179"/>
      <c r="AN201" s="179"/>
      <c r="AO201" s="179"/>
    </row>
    <row r="202" ht="13.5" customHeight="1" spans="1:41" x14ac:dyDescent="0.25">
      <c r="A202" s="179"/>
      <c r="B202" s="179"/>
      <c r="C202" s="179"/>
      <c r="D202" s="179"/>
      <c r="E202" s="179"/>
      <c r="F202" s="179"/>
      <c r="G202" s="179"/>
      <c r="H202" s="179"/>
      <c r="I202" s="179"/>
      <c r="J202" s="179"/>
      <c r="K202" s="179"/>
      <c r="L202" s="179"/>
      <c r="M202" s="179"/>
      <c r="N202" s="179"/>
      <c r="O202" s="179"/>
      <c r="P202" s="179"/>
      <c r="Q202" s="179"/>
      <c r="R202" s="866"/>
      <c r="S202" s="179"/>
      <c r="T202" s="179"/>
      <c r="U202" s="179"/>
      <c r="V202" s="179"/>
      <c r="W202" s="179"/>
      <c r="X202" s="179"/>
      <c r="Y202" s="179"/>
      <c r="Z202" s="179"/>
      <c r="AA202" s="179"/>
      <c r="AB202" s="179"/>
      <c r="AC202" s="179"/>
      <c r="AD202" s="179"/>
      <c r="AE202" s="179"/>
      <c r="AF202" s="179"/>
      <c r="AG202" s="179"/>
      <c r="AH202" s="179"/>
      <c r="AI202" s="179"/>
      <c r="AJ202" s="179"/>
      <c r="AK202" s="179"/>
      <c r="AL202" s="179"/>
      <c r="AM202" s="179"/>
      <c r="AN202" s="179"/>
      <c r="AO202" s="179"/>
    </row>
    <row r="203" ht="13.5" customHeight="1" spans="1:41" x14ac:dyDescent="0.25">
      <c r="A203" s="179"/>
      <c r="B203" s="179"/>
      <c r="C203" s="179"/>
      <c r="D203" s="179"/>
      <c r="E203" s="179"/>
      <c r="F203" s="179"/>
      <c r="G203" s="179"/>
      <c r="H203" s="179"/>
      <c r="I203" s="179"/>
      <c r="J203" s="179"/>
      <c r="K203" s="179"/>
      <c r="L203" s="179"/>
      <c r="M203" s="179"/>
      <c r="N203" s="179"/>
      <c r="O203" s="179"/>
      <c r="P203" s="179"/>
      <c r="Q203" s="179"/>
      <c r="R203" s="866"/>
      <c r="S203" s="179"/>
      <c r="T203" s="179"/>
      <c r="U203" s="179"/>
      <c r="V203" s="179"/>
      <c r="W203" s="179"/>
      <c r="X203" s="179"/>
      <c r="Y203" s="179"/>
      <c r="Z203" s="179"/>
      <c r="AA203" s="179"/>
      <c r="AB203" s="179"/>
      <c r="AC203" s="179"/>
      <c r="AD203" s="179"/>
      <c r="AE203" s="179"/>
      <c r="AF203" s="179"/>
      <c r="AG203" s="179"/>
      <c r="AH203" s="179"/>
      <c r="AI203" s="179"/>
      <c r="AJ203" s="179"/>
      <c r="AK203" s="179"/>
      <c r="AL203" s="179"/>
      <c r="AM203" s="179"/>
      <c r="AN203" s="179"/>
      <c r="AO203" s="179"/>
    </row>
    <row r="204" ht="13.5" customHeight="1" spans="1:41" x14ac:dyDescent="0.25">
      <c r="A204" s="179"/>
      <c r="B204" s="179"/>
      <c r="C204" s="179"/>
      <c r="D204" s="179"/>
      <c r="E204" s="179"/>
      <c r="F204" s="179"/>
      <c r="G204" s="179"/>
      <c r="H204" s="179"/>
      <c r="I204" s="179"/>
      <c r="J204" s="179"/>
      <c r="K204" s="179"/>
      <c r="L204" s="179"/>
      <c r="M204" s="179"/>
      <c r="N204" s="179"/>
      <c r="O204" s="179"/>
      <c r="P204" s="179"/>
      <c r="Q204" s="179"/>
      <c r="R204" s="866"/>
      <c r="S204" s="179"/>
      <c r="T204" s="179"/>
      <c r="U204" s="179"/>
      <c r="V204" s="179"/>
      <c r="W204" s="179"/>
      <c r="X204" s="179"/>
      <c r="Y204" s="179"/>
      <c r="Z204" s="179"/>
      <c r="AA204" s="179"/>
      <c r="AB204" s="179"/>
      <c r="AC204" s="179"/>
      <c r="AD204" s="179"/>
      <c r="AE204" s="179"/>
      <c r="AF204" s="179"/>
      <c r="AG204" s="179"/>
      <c r="AH204" s="179"/>
      <c r="AI204" s="179"/>
      <c r="AJ204" s="179"/>
      <c r="AK204" s="179"/>
      <c r="AL204" s="179"/>
      <c r="AM204" s="179"/>
      <c r="AN204" s="179"/>
      <c r="AO204" s="179"/>
    </row>
    <row r="205" ht="13.5" customHeight="1" spans="1:41" x14ac:dyDescent="0.25">
      <c r="A205" s="179"/>
      <c r="B205" s="179"/>
      <c r="C205" s="179"/>
      <c r="D205" s="179"/>
      <c r="E205" s="179"/>
      <c r="F205" s="179"/>
      <c r="G205" s="179"/>
      <c r="H205" s="179"/>
      <c r="I205" s="179"/>
      <c r="J205" s="179"/>
      <c r="K205" s="179"/>
      <c r="L205" s="179"/>
      <c r="M205" s="179"/>
      <c r="N205" s="179"/>
      <c r="O205" s="179"/>
      <c r="P205" s="179"/>
      <c r="Q205" s="179"/>
      <c r="R205" s="866"/>
      <c r="S205" s="179"/>
      <c r="T205" s="179"/>
      <c r="U205" s="179"/>
      <c r="V205" s="179"/>
      <c r="W205" s="179"/>
      <c r="X205" s="179"/>
      <c r="Y205" s="179"/>
      <c r="Z205" s="179"/>
      <c r="AA205" s="179"/>
      <c r="AB205" s="179"/>
      <c r="AC205" s="179"/>
      <c r="AD205" s="179"/>
      <c r="AE205" s="179"/>
      <c r="AF205" s="179"/>
      <c r="AG205" s="179"/>
      <c r="AH205" s="179"/>
      <c r="AI205" s="179"/>
      <c r="AJ205" s="179"/>
      <c r="AK205" s="179"/>
      <c r="AL205" s="179"/>
      <c r="AM205" s="179"/>
      <c r="AN205" s="179"/>
      <c r="AO205" s="179"/>
    </row>
    <row r="206" ht="13.5" customHeight="1" spans="1:41" x14ac:dyDescent="0.25">
      <c r="A206" s="179"/>
      <c r="B206" s="179"/>
      <c r="C206" s="179"/>
      <c r="D206" s="179"/>
      <c r="E206" s="179"/>
      <c r="F206" s="179"/>
      <c r="G206" s="179"/>
      <c r="H206" s="179"/>
      <c r="I206" s="179"/>
      <c r="J206" s="179"/>
      <c r="K206" s="179"/>
      <c r="L206" s="179"/>
      <c r="M206" s="179"/>
      <c r="N206" s="179"/>
      <c r="O206" s="179"/>
      <c r="P206" s="179"/>
      <c r="Q206" s="179"/>
      <c r="R206" s="866"/>
      <c r="S206" s="179"/>
      <c r="T206" s="179"/>
      <c r="U206" s="179"/>
      <c r="V206" s="179"/>
      <c r="W206" s="179"/>
      <c r="X206" s="179"/>
      <c r="Y206" s="179"/>
      <c r="Z206" s="179"/>
      <c r="AA206" s="179"/>
      <c r="AB206" s="179"/>
      <c r="AC206" s="179"/>
      <c r="AD206" s="179"/>
      <c r="AE206" s="179"/>
      <c r="AF206" s="179"/>
      <c r="AG206" s="179"/>
      <c r="AH206" s="179"/>
      <c r="AI206" s="179"/>
      <c r="AJ206" s="179"/>
      <c r="AK206" s="179"/>
      <c r="AL206" s="179"/>
      <c r="AM206" s="179"/>
      <c r="AN206" s="179"/>
      <c r="AO206" s="179"/>
    </row>
    <row r="207" ht="13.5" customHeight="1" spans="1:41" x14ac:dyDescent="0.25">
      <c r="A207" s="179"/>
      <c r="B207" s="179"/>
      <c r="C207" s="179"/>
      <c r="D207" s="179"/>
      <c r="E207" s="179"/>
      <c r="F207" s="179"/>
      <c r="G207" s="179"/>
      <c r="H207" s="179"/>
      <c r="I207" s="179"/>
      <c r="J207" s="179"/>
      <c r="K207" s="179"/>
      <c r="L207" s="179"/>
      <c r="M207" s="179"/>
      <c r="N207" s="179"/>
      <c r="O207" s="179"/>
      <c r="P207" s="179"/>
      <c r="Q207" s="179"/>
      <c r="R207" s="866"/>
      <c r="S207" s="179"/>
      <c r="T207" s="179"/>
      <c r="U207" s="179"/>
      <c r="V207" s="179"/>
      <c r="W207" s="179"/>
      <c r="X207" s="179"/>
      <c r="Y207" s="179"/>
      <c r="Z207" s="179"/>
      <c r="AA207" s="179"/>
      <c r="AB207" s="179"/>
      <c r="AC207" s="179"/>
      <c r="AD207" s="179"/>
      <c r="AE207" s="179"/>
      <c r="AF207" s="179"/>
      <c r="AG207" s="179"/>
      <c r="AH207" s="179"/>
      <c r="AI207" s="179"/>
      <c r="AJ207" s="179"/>
      <c r="AK207" s="179"/>
      <c r="AL207" s="179"/>
      <c r="AM207" s="179"/>
      <c r="AN207" s="179"/>
      <c r="AO207" s="179"/>
    </row>
    <row r="208" ht="13.5" customHeight="1" spans="1:41" x14ac:dyDescent="0.25">
      <c r="A208" s="179"/>
      <c r="B208" s="179"/>
      <c r="C208" s="179"/>
      <c r="D208" s="179"/>
      <c r="E208" s="179"/>
      <c r="F208" s="179"/>
      <c r="G208" s="179"/>
      <c r="H208" s="179"/>
      <c r="I208" s="179"/>
      <c r="J208" s="179"/>
      <c r="K208" s="179"/>
      <c r="L208" s="179"/>
      <c r="M208" s="179"/>
      <c r="N208" s="179"/>
      <c r="O208" s="179"/>
      <c r="P208" s="179"/>
      <c r="Q208" s="179"/>
      <c r="R208" s="866"/>
      <c r="S208" s="179"/>
      <c r="T208" s="179"/>
      <c r="U208" s="179"/>
      <c r="V208" s="179"/>
      <c r="W208" s="179"/>
      <c r="X208" s="179"/>
      <c r="Y208" s="179"/>
      <c r="Z208" s="179"/>
      <c r="AA208" s="179"/>
      <c r="AB208" s="179"/>
      <c r="AC208" s="179"/>
      <c r="AD208" s="179"/>
      <c r="AE208" s="179"/>
      <c r="AF208" s="179"/>
      <c r="AG208" s="179"/>
      <c r="AH208" s="179"/>
      <c r="AI208" s="179"/>
      <c r="AJ208" s="179"/>
      <c r="AK208" s="179"/>
      <c r="AL208" s="179"/>
      <c r="AM208" s="179"/>
      <c r="AN208" s="179"/>
      <c r="AO208" s="179"/>
    </row>
    <row r="209" ht="13.5" customHeight="1" spans="1:41" x14ac:dyDescent="0.25">
      <c r="A209" s="179"/>
      <c r="B209" s="179"/>
      <c r="C209" s="179"/>
      <c r="D209" s="179"/>
      <c r="E209" s="179"/>
      <c r="F209" s="179"/>
      <c r="G209" s="179"/>
      <c r="H209" s="179"/>
      <c r="I209" s="179"/>
      <c r="J209" s="179"/>
      <c r="K209" s="179"/>
      <c r="L209" s="179"/>
      <c r="M209" s="179"/>
      <c r="N209" s="179"/>
      <c r="O209" s="179"/>
      <c r="P209" s="179"/>
      <c r="Q209" s="179"/>
      <c r="R209" s="866"/>
      <c r="S209" s="179"/>
      <c r="T209" s="179"/>
      <c r="U209" s="179"/>
      <c r="V209" s="179"/>
      <c r="W209" s="179"/>
      <c r="X209" s="179"/>
      <c r="Y209" s="179"/>
      <c r="Z209" s="179"/>
      <c r="AA209" s="179"/>
      <c r="AB209" s="179"/>
      <c r="AC209" s="179"/>
      <c r="AD209" s="179"/>
      <c r="AE209" s="179"/>
      <c r="AF209" s="179"/>
      <c r="AG209" s="179"/>
      <c r="AH209" s="179"/>
      <c r="AI209" s="179"/>
      <c r="AJ209" s="179"/>
      <c r="AK209" s="179"/>
      <c r="AL209" s="179"/>
      <c r="AM209" s="179"/>
      <c r="AN209" s="179"/>
      <c r="AO209" s="179"/>
    </row>
    <row r="210" ht="13.5" customHeight="1" spans="1:41" x14ac:dyDescent="0.25">
      <c r="A210" s="179"/>
      <c r="B210" s="179"/>
      <c r="C210" s="179"/>
      <c r="D210" s="179"/>
      <c r="E210" s="179"/>
      <c r="F210" s="179"/>
      <c r="G210" s="179"/>
      <c r="H210" s="179"/>
      <c r="I210" s="179"/>
      <c r="J210" s="179"/>
      <c r="K210" s="179"/>
      <c r="L210" s="179"/>
      <c r="M210" s="179"/>
      <c r="N210" s="179"/>
      <c r="O210" s="179"/>
      <c r="P210" s="179"/>
      <c r="Q210" s="179"/>
      <c r="R210" s="866"/>
      <c r="S210" s="179"/>
      <c r="T210" s="179"/>
      <c r="U210" s="179"/>
      <c r="V210" s="179"/>
      <c r="W210" s="179"/>
      <c r="X210" s="179"/>
      <c r="Y210" s="179"/>
      <c r="Z210" s="179"/>
      <c r="AA210" s="179"/>
      <c r="AB210" s="179"/>
      <c r="AC210" s="179"/>
      <c r="AD210" s="179"/>
      <c r="AE210" s="179"/>
      <c r="AF210" s="179"/>
      <c r="AG210" s="179"/>
      <c r="AH210" s="179"/>
      <c r="AI210" s="179"/>
      <c r="AJ210" s="179"/>
      <c r="AK210" s="179"/>
      <c r="AL210" s="179"/>
      <c r="AM210" s="179"/>
      <c r="AN210" s="179"/>
      <c r="AO210" s="179"/>
    </row>
    <row r="211" ht="13.5" customHeight="1" spans="1:41" x14ac:dyDescent="0.25">
      <c r="A211" s="179"/>
      <c r="B211" s="179"/>
      <c r="C211" s="179"/>
      <c r="D211" s="179"/>
      <c r="E211" s="179"/>
      <c r="F211" s="179"/>
      <c r="G211" s="179"/>
      <c r="H211" s="179"/>
      <c r="I211" s="179"/>
      <c r="J211" s="179"/>
      <c r="K211" s="179"/>
      <c r="L211" s="179"/>
      <c r="M211" s="179"/>
      <c r="N211" s="179"/>
      <c r="O211" s="179"/>
      <c r="P211" s="179"/>
      <c r="Q211" s="179"/>
      <c r="R211" s="866"/>
      <c r="S211" s="179"/>
      <c r="T211" s="179"/>
      <c r="U211" s="179"/>
      <c r="V211" s="179"/>
      <c r="W211" s="179"/>
      <c r="X211" s="179"/>
      <c r="Y211" s="179"/>
      <c r="Z211" s="179"/>
      <c r="AA211" s="179"/>
      <c r="AB211" s="179"/>
      <c r="AC211" s="179"/>
      <c r="AD211" s="179"/>
      <c r="AE211" s="179"/>
      <c r="AF211" s="179"/>
      <c r="AG211" s="179"/>
      <c r="AH211" s="179"/>
      <c r="AI211" s="179"/>
      <c r="AJ211" s="179"/>
      <c r="AK211" s="179"/>
      <c r="AL211" s="179"/>
      <c r="AM211" s="179"/>
      <c r="AN211" s="179"/>
      <c r="AO211" s="179"/>
    </row>
    <row r="212" ht="13.5" customHeight="1" spans="1:41" x14ac:dyDescent="0.25">
      <c r="A212" s="179"/>
      <c r="B212" s="179"/>
      <c r="C212" s="179"/>
      <c r="D212" s="179"/>
      <c r="E212" s="179"/>
      <c r="F212" s="179"/>
      <c r="G212" s="179"/>
      <c r="H212" s="179"/>
      <c r="I212" s="179"/>
      <c r="J212" s="179"/>
      <c r="K212" s="179"/>
      <c r="L212" s="179"/>
      <c r="M212" s="179"/>
      <c r="N212" s="179"/>
      <c r="O212" s="179"/>
      <c r="P212" s="179"/>
      <c r="Q212" s="179"/>
      <c r="R212" s="866"/>
      <c r="S212" s="179"/>
      <c r="T212" s="179"/>
      <c r="U212" s="179"/>
      <c r="V212" s="179"/>
      <c r="W212" s="179"/>
      <c r="X212" s="179"/>
      <c r="Y212" s="179"/>
      <c r="Z212" s="179"/>
      <c r="AA212" s="179"/>
      <c r="AB212" s="179"/>
      <c r="AC212" s="179"/>
      <c r="AD212" s="179"/>
      <c r="AE212" s="179"/>
      <c r="AF212" s="179"/>
      <c r="AG212" s="179"/>
      <c r="AH212" s="179"/>
      <c r="AI212" s="179"/>
      <c r="AJ212" s="179"/>
      <c r="AK212" s="179"/>
      <c r="AL212" s="179"/>
      <c r="AM212" s="179"/>
      <c r="AN212" s="179"/>
      <c r="AO212" s="179"/>
    </row>
    <row r="213" ht="13.5" customHeight="1" spans="1:41" x14ac:dyDescent="0.25">
      <c r="A213" s="179"/>
      <c r="B213" s="179"/>
      <c r="C213" s="179"/>
      <c r="D213" s="179"/>
      <c r="E213" s="179"/>
      <c r="F213" s="179"/>
      <c r="G213" s="179"/>
      <c r="H213" s="179"/>
      <c r="I213" s="179"/>
      <c r="J213" s="179"/>
      <c r="K213" s="179"/>
      <c r="L213" s="179"/>
      <c r="M213" s="179"/>
      <c r="N213" s="179"/>
      <c r="O213" s="179"/>
      <c r="P213" s="179"/>
      <c r="Q213" s="179"/>
      <c r="R213" s="866"/>
      <c r="S213" s="179"/>
      <c r="T213" s="179"/>
      <c r="U213" s="179"/>
      <c r="V213" s="179"/>
      <c r="W213" s="179"/>
      <c r="X213" s="179"/>
      <c r="Y213" s="179"/>
      <c r="Z213" s="179"/>
      <c r="AA213" s="179"/>
      <c r="AB213" s="179"/>
      <c r="AC213" s="179"/>
      <c r="AD213" s="179"/>
      <c r="AE213" s="179"/>
      <c r="AF213" s="179"/>
      <c r="AG213" s="179"/>
      <c r="AH213" s="179"/>
      <c r="AI213" s="179"/>
      <c r="AJ213" s="179"/>
      <c r="AK213" s="179"/>
      <c r="AL213" s="179"/>
      <c r="AM213" s="179"/>
      <c r="AN213" s="179"/>
      <c r="AO213" s="179"/>
    </row>
    <row r="214" ht="13.5" customHeight="1" spans="1:41" x14ac:dyDescent="0.25">
      <c r="A214" s="179"/>
      <c r="B214" s="179"/>
      <c r="C214" s="179"/>
      <c r="D214" s="179"/>
      <c r="E214" s="179"/>
      <c r="F214" s="179"/>
      <c r="G214" s="179"/>
      <c r="H214" s="179"/>
      <c r="I214" s="179"/>
      <c r="J214" s="179"/>
      <c r="K214" s="179"/>
      <c r="L214" s="179"/>
      <c r="M214" s="179"/>
      <c r="N214" s="179"/>
      <c r="O214" s="179"/>
      <c r="P214" s="179"/>
      <c r="Q214" s="179"/>
      <c r="R214" s="866"/>
      <c r="S214" s="179"/>
      <c r="T214" s="179"/>
      <c r="U214" s="179"/>
      <c r="V214" s="179"/>
      <c r="W214" s="179"/>
      <c r="X214" s="179"/>
      <c r="Y214" s="179"/>
      <c r="Z214" s="179"/>
      <c r="AA214" s="179"/>
      <c r="AB214" s="179"/>
      <c r="AC214" s="179"/>
      <c r="AD214" s="179"/>
      <c r="AE214" s="179"/>
      <c r="AF214" s="179"/>
      <c r="AG214" s="179"/>
      <c r="AH214" s="179"/>
      <c r="AI214" s="179"/>
      <c r="AJ214" s="179"/>
      <c r="AK214" s="179"/>
      <c r="AL214" s="179"/>
      <c r="AM214" s="179"/>
      <c r="AN214" s="179"/>
      <c r="AO214" s="179"/>
    </row>
    <row r="215" ht="13.5" customHeight="1" spans="1:41" x14ac:dyDescent="0.25">
      <c r="A215" s="179"/>
      <c r="B215" s="179"/>
      <c r="C215" s="179"/>
      <c r="D215" s="179"/>
      <c r="E215" s="179"/>
      <c r="F215" s="179"/>
      <c r="G215" s="179"/>
      <c r="H215" s="179"/>
      <c r="I215" s="179"/>
      <c r="J215" s="179"/>
      <c r="K215" s="179"/>
      <c r="L215" s="179"/>
      <c r="M215" s="179"/>
      <c r="N215" s="179"/>
      <c r="O215" s="179"/>
      <c r="P215" s="179"/>
      <c r="Q215" s="179"/>
      <c r="R215" s="866"/>
      <c r="S215" s="179"/>
      <c r="T215" s="179"/>
      <c r="U215" s="179"/>
      <c r="V215" s="179"/>
      <c r="W215" s="179"/>
      <c r="X215" s="179"/>
      <c r="Y215" s="179"/>
      <c r="Z215" s="179"/>
      <c r="AA215" s="179"/>
      <c r="AB215" s="179"/>
      <c r="AC215" s="179"/>
      <c r="AD215" s="179"/>
      <c r="AE215" s="179"/>
      <c r="AF215" s="179"/>
      <c r="AG215" s="179"/>
      <c r="AH215" s="179"/>
      <c r="AI215" s="179"/>
      <c r="AJ215" s="179"/>
      <c r="AK215" s="179"/>
      <c r="AL215" s="179"/>
      <c r="AM215" s="179"/>
      <c r="AN215" s="179"/>
      <c r="AO215" s="179"/>
    </row>
    <row r="216" ht="13.5" customHeight="1" spans="1:41" x14ac:dyDescent="0.25">
      <c r="A216" s="179"/>
      <c r="B216" s="179"/>
      <c r="C216" s="179"/>
      <c r="D216" s="179"/>
      <c r="E216" s="179"/>
      <c r="F216" s="179"/>
      <c r="G216" s="179"/>
      <c r="H216" s="179"/>
      <c r="I216" s="179"/>
      <c r="J216" s="179"/>
      <c r="K216" s="179"/>
      <c r="L216" s="179"/>
      <c r="M216" s="179"/>
      <c r="N216" s="179"/>
      <c r="O216" s="179"/>
      <c r="P216" s="179"/>
      <c r="Q216" s="179"/>
      <c r="R216" s="866"/>
      <c r="S216" s="179"/>
      <c r="T216" s="179"/>
      <c r="U216" s="179"/>
      <c r="V216" s="179"/>
      <c r="W216" s="179"/>
      <c r="X216" s="179"/>
      <c r="Y216" s="179"/>
      <c r="Z216" s="179"/>
      <c r="AA216" s="179"/>
      <c r="AB216" s="179"/>
      <c r="AC216" s="179"/>
      <c r="AD216" s="179"/>
      <c r="AE216" s="179"/>
      <c r="AF216" s="179"/>
      <c r="AG216" s="179"/>
      <c r="AH216" s="179"/>
      <c r="AI216" s="179"/>
      <c r="AJ216" s="179"/>
      <c r="AK216" s="179"/>
      <c r="AL216" s="179"/>
      <c r="AM216" s="179"/>
      <c r="AN216" s="179"/>
      <c r="AO216" s="179"/>
    </row>
    <row r="217" ht="13.5" customHeight="1" spans="1:41" x14ac:dyDescent="0.25">
      <c r="A217" s="179"/>
      <c r="B217" s="179"/>
      <c r="C217" s="179"/>
      <c r="D217" s="179"/>
      <c r="E217" s="179"/>
      <c r="F217" s="179"/>
      <c r="G217" s="179"/>
      <c r="H217" s="179"/>
      <c r="I217" s="179"/>
      <c r="J217" s="179"/>
      <c r="K217" s="179"/>
      <c r="L217" s="179"/>
      <c r="M217" s="179"/>
      <c r="N217" s="179"/>
      <c r="O217" s="179"/>
      <c r="P217" s="179"/>
      <c r="Q217" s="179"/>
      <c r="R217" s="866"/>
      <c r="S217" s="179"/>
      <c r="T217" s="179"/>
      <c r="U217" s="179"/>
      <c r="V217" s="179"/>
      <c r="W217" s="179"/>
      <c r="X217" s="179"/>
      <c r="Y217" s="179"/>
      <c r="Z217" s="179"/>
      <c r="AA217" s="179"/>
      <c r="AB217" s="179"/>
      <c r="AC217" s="179"/>
      <c r="AD217" s="179"/>
      <c r="AE217" s="179"/>
      <c r="AF217" s="179"/>
      <c r="AG217" s="179"/>
      <c r="AH217" s="179"/>
      <c r="AI217" s="179"/>
      <c r="AJ217" s="179"/>
      <c r="AK217" s="179"/>
      <c r="AL217" s="179"/>
      <c r="AM217" s="179"/>
      <c r="AN217" s="179"/>
      <c r="AO217" s="179"/>
    </row>
    <row r="218" ht="13.5" customHeight="1" spans="1:41" x14ac:dyDescent="0.25">
      <c r="A218" s="179"/>
      <c r="B218" s="179"/>
      <c r="C218" s="179"/>
      <c r="D218" s="179"/>
      <c r="E218" s="179"/>
      <c r="F218" s="179"/>
      <c r="G218" s="179"/>
      <c r="H218" s="179"/>
      <c r="I218" s="179"/>
      <c r="J218" s="179"/>
      <c r="K218" s="179"/>
      <c r="L218" s="179"/>
      <c r="M218" s="179"/>
      <c r="N218" s="179"/>
      <c r="O218" s="179"/>
      <c r="P218" s="179"/>
      <c r="Q218" s="179"/>
      <c r="R218" s="866"/>
      <c r="S218" s="179"/>
      <c r="T218" s="179"/>
      <c r="U218" s="179"/>
      <c r="V218" s="179"/>
      <c r="W218" s="179"/>
      <c r="X218" s="179"/>
      <c r="Y218" s="179"/>
      <c r="Z218" s="179"/>
      <c r="AA218" s="179"/>
      <c r="AB218" s="179"/>
      <c r="AC218" s="179"/>
      <c r="AD218" s="179"/>
      <c r="AE218" s="179"/>
      <c r="AF218" s="179"/>
      <c r="AG218" s="179"/>
      <c r="AH218" s="179"/>
      <c r="AI218" s="179"/>
      <c r="AJ218" s="179"/>
      <c r="AK218" s="179"/>
      <c r="AL218" s="179"/>
      <c r="AM218" s="179"/>
      <c r="AN218" s="179"/>
      <c r="AO218" s="179"/>
    </row>
    <row r="219" ht="13.5" customHeight="1" spans="1:41" x14ac:dyDescent="0.25">
      <c r="A219" s="179"/>
      <c r="B219" s="179"/>
      <c r="C219" s="179"/>
      <c r="D219" s="179"/>
      <c r="E219" s="179"/>
      <c r="F219" s="179"/>
      <c r="G219" s="179"/>
      <c r="H219" s="179"/>
      <c r="I219" s="179"/>
      <c r="J219" s="179"/>
      <c r="K219" s="179"/>
      <c r="L219" s="179"/>
      <c r="M219" s="179"/>
      <c r="N219" s="179"/>
      <c r="O219" s="179"/>
      <c r="P219" s="179"/>
      <c r="Q219" s="179"/>
      <c r="R219" s="866"/>
      <c r="S219" s="179"/>
      <c r="T219" s="179"/>
      <c r="U219" s="179"/>
      <c r="V219" s="179"/>
      <c r="W219" s="179"/>
      <c r="X219" s="179"/>
      <c r="Y219" s="179"/>
      <c r="Z219" s="179"/>
      <c r="AA219" s="179"/>
      <c r="AB219" s="179"/>
      <c r="AC219" s="179"/>
      <c r="AD219" s="179"/>
      <c r="AE219" s="179"/>
      <c r="AF219" s="179"/>
      <c r="AG219" s="179"/>
      <c r="AH219" s="179"/>
      <c r="AI219" s="179"/>
      <c r="AJ219" s="179"/>
      <c r="AK219" s="179"/>
      <c r="AL219" s="179"/>
      <c r="AM219" s="179"/>
      <c r="AN219" s="179"/>
      <c r="AO219" s="179"/>
    </row>
    <row r="220" ht="13.5" customHeight="1" spans="1:41" x14ac:dyDescent="0.25">
      <c r="A220" s="179"/>
      <c r="B220" s="179"/>
      <c r="C220" s="179"/>
      <c r="D220" s="179"/>
      <c r="E220" s="179"/>
      <c r="F220" s="179"/>
      <c r="G220" s="179"/>
      <c r="H220" s="179"/>
      <c r="I220" s="179"/>
      <c r="J220" s="179"/>
      <c r="K220" s="179"/>
      <c r="L220" s="179"/>
      <c r="M220" s="179"/>
      <c r="N220" s="179"/>
      <c r="O220" s="179"/>
      <c r="P220" s="179"/>
      <c r="Q220" s="179"/>
      <c r="R220" s="866"/>
      <c r="S220" s="179"/>
      <c r="T220" s="179"/>
      <c r="U220" s="179"/>
      <c r="V220" s="179"/>
      <c r="W220" s="179"/>
      <c r="X220" s="179"/>
      <c r="Y220" s="179"/>
      <c r="Z220" s="179"/>
      <c r="AA220" s="179"/>
      <c r="AB220" s="179"/>
      <c r="AC220" s="179"/>
      <c r="AD220" s="179"/>
      <c r="AE220" s="179"/>
      <c r="AF220" s="179"/>
      <c r="AG220" s="179"/>
      <c r="AH220" s="179"/>
      <c r="AI220" s="179"/>
      <c r="AJ220" s="179"/>
      <c r="AK220" s="179"/>
      <c r="AL220" s="179"/>
      <c r="AM220" s="179"/>
      <c r="AN220" s="179"/>
      <c r="AO220" s="179"/>
    </row>
    <row r="221" ht="13.5" customHeight="1" spans="1:41" x14ac:dyDescent="0.25">
      <c r="A221" s="179"/>
      <c r="B221" s="179"/>
      <c r="C221" s="179"/>
      <c r="D221" s="179"/>
      <c r="E221" s="179"/>
      <c r="F221" s="179"/>
      <c r="G221" s="179"/>
      <c r="H221" s="179"/>
      <c r="I221" s="179"/>
      <c r="J221" s="179"/>
      <c r="K221" s="179"/>
      <c r="L221" s="179"/>
      <c r="M221" s="179"/>
      <c r="N221" s="179"/>
      <c r="O221" s="179"/>
      <c r="P221" s="179"/>
      <c r="Q221" s="179"/>
      <c r="R221" s="866"/>
      <c r="S221" s="179"/>
      <c r="T221" s="179"/>
      <c r="U221" s="179"/>
      <c r="V221" s="179"/>
      <c r="W221" s="179"/>
      <c r="X221" s="179"/>
      <c r="Y221" s="179"/>
      <c r="Z221" s="179"/>
      <c r="AA221" s="179"/>
      <c r="AB221" s="179"/>
      <c r="AC221" s="179"/>
      <c r="AD221" s="179"/>
      <c r="AE221" s="179"/>
      <c r="AF221" s="179"/>
      <c r="AG221" s="179"/>
      <c r="AH221" s="179"/>
      <c r="AI221" s="179"/>
      <c r="AJ221" s="179"/>
      <c r="AK221" s="179"/>
      <c r="AL221" s="179"/>
      <c r="AM221" s="179"/>
      <c r="AN221" s="179"/>
      <c r="AO221" s="179"/>
    </row>
    <row r="222" ht="13.5" customHeight="1" spans="1:41" x14ac:dyDescent="0.25">
      <c r="A222" s="179"/>
      <c r="B222" s="179"/>
      <c r="C222" s="179"/>
      <c r="D222" s="179"/>
      <c r="E222" s="179"/>
      <c r="F222" s="179"/>
      <c r="G222" s="179"/>
      <c r="H222" s="179"/>
      <c r="I222" s="179"/>
      <c r="J222" s="179"/>
      <c r="K222" s="179"/>
      <c r="L222" s="179"/>
      <c r="M222" s="179"/>
      <c r="N222" s="179"/>
      <c r="O222" s="179"/>
      <c r="P222" s="179"/>
      <c r="Q222" s="179"/>
      <c r="R222" s="866"/>
      <c r="S222" s="179"/>
      <c r="T222" s="179"/>
      <c r="U222" s="179"/>
      <c r="V222" s="179"/>
      <c r="W222" s="179"/>
      <c r="X222" s="179"/>
      <c r="Y222" s="179"/>
      <c r="Z222" s="179"/>
      <c r="AA222" s="179"/>
      <c r="AB222" s="179"/>
      <c r="AC222" s="179"/>
      <c r="AD222" s="179"/>
      <c r="AE222" s="179"/>
      <c r="AF222" s="179"/>
      <c r="AG222" s="179"/>
      <c r="AH222" s="179"/>
      <c r="AI222" s="179"/>
      <c r="AJ222" s="179"/>
      <c r="AK222" s="179"/>
      <c r="AL222" s="179"/>
      <c r="AM222" s="179"/>
      <c r="AN222" s="179"/>
      <c r="AO222" s="179"/>
    </row>
    <row r="223" ht="13.5" customHeight="1" spans="1:41" x14ac:dyDescent="0.25">
      <c r="A223" s="179"/>
      <c r="B223" s="179"/>
      <c r="C223" s="179"/>
      <c r="D223" s="179"/>
      <c r="E223" s="179"/>
      <c r="F223" s="179"/>
      <c r="G223" s="179"/>
      <c r="H223" s="179"/>
      <c r="I223" s="179"/>
      <c r="J223" s="179"/>
      <c r="K223" s="179"/>
      <c r="L223" s="179"/>
      <c r="M223" s="179"/>
      <c r="N223" s="179"/>
      <c r="O223" s="179"/>
      <c r="P223" s="179"/>
      <c r="Q223" s="179"/>
      <c r="R223" s="866"/>
      <c r="S223" s="179"/>
      <c r="T223" s="179"/>
      <c r="U223" s="179"/>
      <c r="V223" s="179"/>
      <c r="W223" s="179"/>
      <c r="X223" s="179"/>
      <c r="Y223" s="179"/>
      <c r="Z223" s="179"/>
      <c r="AA223" s="179"/>
      <c r="AB223" s="179"/>
      <c r="AC223" s="179"/>
      <c r="AD223" s="179"/>
      <c r="AE223" s="179"/>
      <c r="AF223" s="179"/>
      <c r="AG223" s="179"/>
      <c r="AH223" s="179"/>
      <c r="AI223" s="179"/>
      <c r="AJ223" s="179"/>
      <c r="AK223" s="179"/>
      <c r="AL223" s="179"/>
      <c r="AM223" s="179"/>
      <c r="AN223" s="179"/>
      <c r="AO223" s="179"/>
    </row>
    <row r="224" ht="13.5" customHeight="1" spans="1:41" x14ac:dyDescent="0.25">
      <c r="A224" s="179"/>
      <c r="B224" s="179"/>
      <c r="C224" s="179"/>
      <c r="D224" s="179"/>
      <c r="E224" s="179"/>
      <c r="F224" s="179"/>
      <c r="G224" s="179"/>
      <c r="H224" s="179"/>
      <c r="I224" s="179"/>
      <c r="J224" s="179"/>
      <c r="K224" s="179"/>
      <c r="L224" s="179"/>
      <c r="M224" s="179"/>
      <c r="N224" s="179"/>
      <c r="O224" s="179"/>
      <c r="P224" s="179"/>
      <c r="Q224" s="179"/>
      <c r="R224" s="866"/>
      <c r="S224" s="179"/>
      <c r="T224" s="179"/>
      <c r="U224" s="179"/>
      <c r="V224" s="179"/>
      <c r="W224" s="179"/>
      <c r="X224" s="179"/>
      <c r="Y224" s="179"/>
      <c r="Z224" s="179"/>
      <c r="AA224" s="179"/>
      <c r="AB224" s="179"/>
      <c r="AC224" s="179"/>
      <c r="AD224" s="179"/>
      <c r="AE224" s="179"/>
      <c r="AF224" s="179"/>
      <c r="AG224" s="179"/>
      <c r="AH224" s="179"/>
      <c r="AI224" s="179"/>
      <c r="AJ224" s="179"/>
      <c r="AK224" s="179"/>
      <c r="AL224" s="179"/>
      <c r="AM224" s="179"/>
      <c r="AN224" s="179"/>
      <c r="AO224" s="179"/>
    </row>
    <row r="225" ht="13.5" customHeight="1" spans="1:41" x14ac:dyDescent="0.25">
      <c r="A225" s="179"/>
      <c r="B225" s="179"/>
      <c r="C225" s="179"/>
      <c r="D225" s="179"/>
      <c r="E225" s="179"/>
      <c r="F225" s="179"/>
      <c r="G225" s="179"/>
      <c r="H225" s="179"/>
      <c r="I225" s="179"/>
      <c r="J225" s="179"/>
      <c r="K225" s="179"/>
      <c r="L225" s="179"/>
      <c r="M225" s="179"/>
      <c r="N225" s="179"/>
      <c r="O225" s="179"/>
      <c r="P225" s="179"/>
      <c r="Q225" s="179"/>
      <c r="R225" s="866"/>
      <c r="S225" s="179"/>
      <c r="T225" s="179"/>
      <c r="U225" s="179"/>
      <c r="V225" s="179"/>
      <c r="W225" s="179"/>
      <c r="X225" s="179"/>
      <c r="Y225" s="179"/>
      <c r="Z225" s="179"/>
      <c r="AA225" s="179"/>
      <c r="AB225" s="179"/>
      <c r="AC225" s="179"/>
      <c r="AD225" s="179"/>
      <c r="AE225" s="179"/>
      <c r="AF225" s="179"/>
      <c r="AG225" s="179"/>
      <c r="AH225" s="179"/>
      <c r="AI225" s="179"/>
      <c r="AJ225" s="179"/>
      <c r="AK225" s="179"/>
      <c r="AL225" s="179"/>
      <c r="AM225" s="179"/>
      <c r="AN225" s="179"/>
      <c r="AO225" s="179"/>
    </row>
    <row r="226" ht="13.5" customHeight="1" spans="1:41" x14ac:dyDescent="0.25">
      <c r="A226" s="179"/>
      <c r="B226" s="179"/>
      <c r="C226" s="179"/>
      <c r="D226" s="179"/>
      <c r="E226" s="179"/>
      <c r="F226" s="179"/>
      <c r="G226" s="179"/>
      <c r="H226" s="179"/>
      <c r="I226" s="179"/>
      <c r="J226" s="179"/>
      <c r="K226" s="179"/>
      <c r="L226" s="179"/>
      <c r="M226" s="179"/>
      <c r="N226" s="179"/>
      <c r="O226" s="179"/>
      <c r="P226" s="179"/>
      <c r="Q226" s="179"/>
      <c r="R226" s="866"/>
      <c r="S226" s="179"/>
      <c r="T226" s="179"/>
      <c r="U226" s="179"/>
      <c r="V226" s="179"/>
      <c r="W226" s="179"/>
      <c r="X226" s="179"/>
      <c r="Y226" s="179"/>
      <c r="Z226" s="179"/>
      <c r="AA226" s="179"/>
      <c r="AB226" s="179"/>
      <c r="AC226" s="179"/>
      <c r="AD226" s="179"/>
      <c r="AE226" s="179"/>
      <c r="AF226" s="179"/>
      <c r="AG226" s="179"/>
      <c r="AH226" s="179"/>
      <c r="AI226" s="179"/>
      <c r="AJ226" s="179"/>
      <c r="AK226" s="179"/>
      <c r="AL226" s="179"/>
      <c r="AM226" s="179"/>
      <c r="AN226" s="179"/>
      <c r="AO226" s="179"/>
    </row>
    <row r="227" ht="13.5" customHeight="1" spans="1:41" x14ac:dyDescent="0.25">
      <c r="A227" s="179"/>
      <c r="B227" s="179"/>
      <c r="C227" s="179"/>
      <c r="D227" s="179"/>
      <c r="E227" s="179"/>
      <c r="F227" s="179"/>
      <c r="G227" s="179"/>
      <c r="H227" s="179"/>
      <c r="I227" s="179"/>
      <c r="J227" s="179"/>
      <c r="K227" s="179"/>
      <c r="L227" s="179"/>
      <c r="M227" s="179"/>
      <c r="N227" s="179"/>
      <c r="O227" s="179"/>
      <c r="P227" s="179"/>
      <c r="Q227" s="179"/>
      <c r="R227" s="866"/>
      <c r="S227" s="179"/>
      <c r="T227" s="179"/>
      <c r="U227" s="179"/>
      <c r="V227" s="179"/>
      <c r="W227" s="179"/>
      <c r="X227" s="179"/>
      <c r="Y227" s="179"/>
      <c r="Z227" s="179"/>
      <c r="AA227" s="179"/>
      <c r="AB227" s="179"/>
      <c r="AC227" s="179"/>
      <c r="AD227" s="179"/>
      <c r="AE227" s="179"/>
      <c r="AF227" s="179"/>
      <c r="AG227" s="179"/>
      <c r="AH227" s="179"/>
      <c r="AI227" s="179"/>
      <c r="AJ227" s="179"/>
      <c r="AK227" s="179"/>
      <c r="AL227" s="179"/>
      <c r="AM227" s="179"/>
      <c r="AN227" s="179"/>
      <c r="AO227" s="179"/>
    </row>
    <row r="228" ht="13.5" customHeight="1" spans="1:41" x14ac:dyDescent="0.25">
      <c r="A228" s="179"/>
      <c r="B228" s="179"/>
      <c r="C228" s="179"/>
      <c r="D228" s="179"/>
      <c r="E228" s="179"/>
      <c r="F228" s="179"/>
      <c r="G228" s="179"/>
      <c r="H228" s="179"/>
      <c r="I228" s="179"/>
      <c r="J228" s="179"/>
      <c r="K228" s="179"/>
      <c r="L228" s="179"/>
      <c r="M228" s="179"/>
      <c r="N228" s="179"/>
      <c r="O228" s="179"/>
      <c r="P228" s="179"/>
      <c r="Q228" s="179"/>
      <c r="R228" s="866"/>
      <c r="S228" s="179"/>
      <c r="T228" s="179"/>
      <c r="U228" s="179"/>
      <c r="V228" s="179"/>
      <c r="W228" s="179"/>
      <c r="X228" s="179"/>
      <c r="Y228" s="179"/>
      <c r="Z228" s="179"/>
      <c r="AA228" s="179"/>
      <c r="AB228" s="179"/>
      <c r="AC228" s="179"/>
      <c r="AD228" s="179"/>
      <c r="AE228" s="179"/>
      <c r="AF228" s="179"/>
      <c r="AG228" s="179"/>
      <c r="AH228" s="179"/>
      <c r="AI228" s="179"/>
      <c r="AJ228" s="179"/>
      <c r="AK228" s="179"/>
      <c r="AL228" s="179"/>
      <c r="AM228" s="179"/>
      <c r="AN228" s="179"/>
      <c r="AO228" s="179"/>
    </row>
    <row r="229" ht="13.5" customHeight="1" spans="1:41" x14ac:dyDescent="0.25">
      <c r="A229" s="179"/>
      <c r="B229" s="179"/>
      <c r="C229" s="179"/>
      <c r="D229" s="179"/>
      <c r="E229" s="179"/>
      <c r="F229" s="179"/>
      <c r="G229" s="179"/>
      <c r="H229" s="179"/>
      <c r="I229" s="179"/>
      <c r="J229" s="179"/>
      <c r="K229" s="179"/>
      <c r="L229" s="179"/>
      <c r="M229" s="179"/>
      <c r="N229" s="179"/>
      <c r="O229" s="179"/>
      <c r="P229" s="179"/>
      <c r="Q229" s="179"/>
      <c r="R229" s="866"/>
      <c r="S229" s="179"/>
      <c r="T229" s="179"/>
      <c r="U229" s="179"/>
      <c r="V229" s="179"/>
      <c r="W229" s="179"/>
      <c r="X229" s="179"/>
      <c r="Y229" s="179"/>
      <c r="Z229" s="179"/>
      <c r="AA229" s="179"/>
      <c r="AB229" s="179"/>
      <c r="AC229" s="179"/>
      <c r="AD229" s="179"/>
      <c r="AE229" s="179"/>
      <c r="AF229" s="179"/>
      <c r="AG229" s="179"/>
      <c r="AH229" s="179"/>
      <c r="AI229" s="179"/>
      <c r="AJ229" s="179"/>
      <c r="AK229" s="179"/>
      <c r="AL229" s="179"/>
      <c r="AM229" s="179"/>
      <c r="AN229" s="179"/>
      <c r="AO229" s="179"/>
    </row>
    <row r="230" ht="13.5" customHeight="1" spans="1:41" x14ac:dyDescent="0.25">
      <c r="A230" s="179"/>
      <c r="B230" s="179"/>
      <c r="C230" s="179"/>
      <c r="D230" s="179"/>
      <c r="E230" s="179"/>
      <c r="F230" s="179"/>
      <c r="G230" s="179"/>
      <c r="H230" s="179"/>
      <c r="I230" s="179"/>
      <c r="J230" s="179"/>
      <c r="K230" s="179"/>
      <c r="L230" s="179"/>
      <c r="M230" s="179"/>
      <c r="N230" s="179"/>
      <c r="O230" s="179"/>
      <c r="P230" s="179"/>
      <c r="Q230" s="179"/>
      <c r="R230" s="866"/>
      <c r="S230" s="179"/>
      <c r="T230" s="179"/>
      <c r="U230" s="179"/>
      <c r="V230" s="179"/>
      <c r="W230" s="179"/>
      <c r="X230" s="179"/>
      <c r="Y230" s="179"/>
      <c r="Z230" s="179"/>
      <c r="AA230" s="179"/>
      <c r="AB230" s="179"/>
      <c r="AC230" s="179"/>
      <c r="AD230" s="179"/>
      <c r="AE230" s="179"/>
      <c r="AF230" s="179"/>
      <c r="AG230" s="179"/>
      <c r="AH230" s="179"/>
      <c r="AI230" s="179"/>
      <c r="AJ230" s="179"/>
      <c r="AK230" s="179"/>
      <c r="AL230" s="179"/>
      <c r="AM230" s="179"/>
      <c r="AN230" s="179"/>
      <c r="AO230" s="179"/>
    </row>
    <row r="231" ht="13.5" customHeight="1" spans="1:41" x14ac:dyDescent="0.25">
      <c r="A231" s="179"/>
      <c r="B231" s="179"/>
      <c r="C231" s="179"/>
      <c r="D231" s="179"/>
      <c r="E231" s="179"/>
      <c r="F231" s="179"/>
      <c r="G231" s="179"/>
      <c r="H231" s="179"/>
      <c r="I231" s="179"/>
      <c r="J231" s="179"/>
      <c r="K231" s="179"/>
      <c r="L231" s="179"/>
      <c r="M231" s="179"/>
      <c r="N231" s="179"/>
      <c r="O231" s="179"/>
      <c r="P231" s="179"/>
      <c r="Q231" s="179"/>
      <c r="R231" s="866"/>
      <c r="S231" s="179"/>
      <c r="T231" s="179"/>
      <c r="U231" s="179"/>
      <c r="V231" s="179"/>
      <c r="W231" s="179"/>
      <c r="X231" s="179"/>
      <c r="Y231" s="179"/>
      <c r="Z231" s="179"/>
      <c r="AA231" s="179"/>
      <c r="AB231" s="179"/>
      <c r="AC231" s="179"/>
      <c r="AD231" s="179"/>
      <c r="AE231" s="179"/>
      <c r="AF231" s="179"/>
      <c r="AG231" s="179"/>
      <c r="AH231" s="179"/>
      <c r="AI231" s="179"/>
      <c r="AJ231" s="179"/>
      <c r="AK231" s="179"/>
      <c r="AL231" s="179"/>
      <c r="AM231" s="179"/>
      <c r="AN231" s="179"/>
      <c r="AO231" s="179"/>
    </row>
    <row r="232" ht="13.5" customHeight="1" spans="1:41" x14ac:dyDescent="0.25">
      <c r="A232" s="179"/>
      <c r="B232" s="179"/>
      <c r="C232" s="179"/>
      <c r="D232" s="179"/>
      <c r="E232" s="179"/>
      <c r="F232" s="179"/>
      <c r="G232" s="179"/>
      <c r="H232" s="179"/>
      <c r="I232" s="179"/>
      <c r="J232" s="179"/>
      <c r="K232" s="179"/>
      <c r="L232" s="179"/>
      <c r="M232" s="179"/>
      <c r="N232" s="179"/>
      <c r="O232" s="179"/>
      <c r="P232" s="179"/>
      <c r="Q232" s="179"/>
      <c r="R232" s="866"/>
      <c r="S232" s="179"/>
      <c r="T232" s="179"/>
      <c r="U232" s="179"/>
      <c r="V232" s="179"/>
      <c r="W232" s="179"/>
      <c r="X232" s="179"/>
      <c r="Y232" s="179"/>
      <c r="Z232" s="179"/>
      <c r="AA232" s="179"/>
      <c r="AB232" s="179"/>
      <c r="AC232" s="179"/>
      <c r="AD232" s="179"/>
      <c r="AE232" s="179"/>
      <c r="AF232" s="179"/>
      <c r="AG232" s="179"/>
      <c r="AH232" s="179"/>
      <c r="AI232" s="179"/>
      <c r="AJ232" s="179"/>
      <c r="AK232" s="179"/>
      <c r="AL232" s="179"/>
      <c r="AM232" s="179"/>
      <c r="AN232" s="179"/>
      <c r="AO232" s="179"/>
    </row>
    <row r="233" ht="13.5" customHeight="1" spans="1:41" x14ac:dyDescent="0.25">
      <c r="A233" s="179"/>
      <c r="B233" s="179"/>
      <c r="C233" s="179"/>
      <c r="D233" s="179"/>
      <c r="E233" s="179"/>
      <c r="F233" s="179"/>
      <c r="G233" s="179"/>
      <c r="H233" s="179"/>
      <c r="I233" s="179"/>
      <c r="J233" s="179"/>
      <c r="K233" s="179"/>
      <c r="L233" s="179"/>
      <c r="M233" s="179"/>
      <c r="N233" s="179"/>
      <c r="O233" s="179"/>
      <c r="P233" s="179"/>
      <c r="Q233" s="179"/>
      <c r="R233" s="866"/>
      <c r="S233" s="179"/>
      <c r="T233" s="179"/>
      <c r="U233" s="179"/>
      <c r="V233" s="179"/>
      <c r="W233" s="179"/>
      <c r="X233" s="179"/>
      <c r="Y233" s="179"/>
      <c r="Z233" s="179"/>
      <c r="AA233" s="179"/>
      <c r="AB233" s="179"/>
      <c r="AC233" s="179"/>
      <c r="AD233" s="179"/>
      <c r="AE233" s="179"/>
      <c r="AF233" s="179"/>
      <c r="AG233" s="179"/>
      <c r="AH233" s="179"/>
      <c r="AI233" s="179"/>
      <c r="AJ233" s="179"/>
      <c r="AK233" s="179"/>
      <c r="AL233" s="179"/>
      <c r="AM233" s="179"/>
      <c r="AN233" s="179"/>
      <c r="AO233" s="179"/>
    </row>
    <row r="234" ht="13.5" customHeight="1" spans="1:41" x14ac:dyDescent="0.25">
      <c r="A234" s="179"/>
      <c r="B234" s="179"/>
      <c r="C234" s="179"/>
      <c r="D234" s="179"/>
      <c r="E234" s="179"/>
      <c r="F234" s="179"/>
      <c r="G234" s="179"/>
      <c r="H234" s="179"/>
      <c r="I234" s="179"/>
      <c r="J234" s="179"/>
      <c r="K234" s="179"/>
      <c r="L234" s="179"/>
      <c r="M234" s="179"/>
      <c r="N234" s="179"/>
      <c r="O234" s="179"/>
      <c r="P234" s="179"/>
      <c r="Q234" s="179"/>
      <c r="R234" s="866"/>
      <c r="S234" s="179"/>
      <c r="T234" s="179"/>
      <c r="U234" s="179"/>
      <c r="V234" s="179"/>
      <c r="W234" s="179"/>
      <c r="X234" s="179"/>
      <c r="Y234" s="179"/>
      <c r="Z234" s="179"/>
      <c r="AA234" s="179"/>
      <c r="AB234" s="179"/>
      <c r="AC234" s="179"/>
      <c r="AD234" s="179"/>
      <c r="AE234" s="179"/>
      <c r="AF234" s="179"/>
      <c r="AG234" s="179"/>
      <c r="AH234" s="179"/>
      <c r="AI234" s="179"/>
      <c r="AJ234" s="179"/>
      <c r="AK234" s="179"/>
      <c r="AL234" s="179"/>
      <c r="AM234" s="179"/>
      <c r="AN234" s="179"/>
      <c r="AO234" s="179"/>
    </row>
    <row r="235" ht="13.5" customHeight="1" spans="1:41" x14ac:dyDescent="0.25">
      <c r="A235" s="179"/>
      <c r="B235" s="179"/>
      <c r="C235" s="179"/>
      <c r="D235" s="179"/>
      <c r="E235" s="179"/>
      <c r="F235" s="179"/>
      <c r="G235" s="179"/>
      <c r="H235" s="179"/>
      <c r="I235" s="179"/>
      <c r="J235" s="179"/>
      <c r="K235" s="179"/>
      <c r="L235" s="179"/>
      <c r="M235" s="179"/>
      <c r="N235" s="179"/>
      <c r="O235" s="179"/>
      <c r="P235" s="179"/>
      <c r="Q235" s="179"/>
      <c r="R235" s="866"/>
      <c r="S235" s="179"/>
      <c r="T235" s="179"/>
      <c r="U235" s="179"/>
      <c r="V235" s="179"/>
      <c r="W235" s="179"/>
      <c r="X235" s="179"/>
      <c r="Y235" s="179"/>
      <c r="Z235" s="179"/>
      <c r="AA235" s="179"/>
      <c r="AB235" s="179"/>
      <c r="AC235" s="179"/>
      <c r="AD235" s="179"/>
      <c r="AE235" s="179"/>
      <c r="AF235" s="179"/>
      <c r="AG235" s="179"/>
      <c r="AH235" s="179"/>
      <c r="AI235" s="179"/>
      <c r="AJ235" s="179"/>
      <c r="AK235" s="179"/>
      <c r="AL235" s="179"/>
      <c r="AM235" s="179"/>
      <c r="AN235" s="179"/>
      <c r="AO235" s="179"/>
    </row>
    <row r="236" ht="13.5" customHeight="1" spans="1:41" x14ac:dyDescent="0.25">
      <c r="A236" s="179"/>
      <c r="B236" s="179"/>
      <c r="C236" s="179"/>
      <c r="D236" s="179"/>
      <c r="E236" s="179"/>
      <c r="F236" s="179"/>
      <c r="G236" s="179"/>
      <c r="H236" s="179"/>
      <c r="I236" s="179"/>
      <c r="J236" s="179"/>
      <c r="K236" s="179"/>
      <c r="L236" s="179"/>
      <c r="M236" s="179"/>
      <c r="N236" s="179"/>
      <c r="O236" s="179"/>
      <c r="P236" s="179"/>
      <c r="Q236" s="179"/>
      <c r="R236" s="866"/>
      <c r="S236" s="179"/>
      <c r="T236" s="179"/>
      <c r="U236" s="179"/>
      <c r="V236" s="179"/>
      <c r="W236" s="179"/>
      <c r="X236" s="179"/>
      <c r="Y236" s="179"/>
      <c r="Z236" s="179"/>
      <c r="AA236" s="179"/>
      <c r="AB236" s="179"/>
      <c r="AC236" s="179"/>
      <c r="AD236" s="179"/>
      <c r="AE236" s="179"/>
      <c r="AF236" s="179"/>
      <c r="AG236" s="179"/>
      <c r="AH236" s="179"/>
      <c r="AI236" s="179"/>
      <c r="AJ236" s="179"/>
      <c r="AK236" s="179"/>
      <c r="AL236" s="179"/>
      <c r="AM236" s="179"/>
      <c r="AN236" s="179"/>
      <c r="AO236" s="179"/>
    </row>
    <row r="237" ht="13.5" customHeight="1" spans="1:41" x14ac:dyDescent="0.25">
      <c r="A237" s="179"/>
      <c r="B237" s="179"/>
      <c r="C237" s="179"/>
      <c r="D237" s="179"/>
      <c r="E237" s="179"/>
      <c r="F237" s="179"/>
      <c r="G237" s="179"/>
      <c r="H237" s="179"/>
      <c r="I237" s="179"/>
      <c r="J237" s="179"/>
      <c r="K237" s="179"/>
      <c r="L237" s="179"/>
      <c r="M237" s="179"/>
      <c r="N237" s="179"/>
      <c r="O237" s="179"/>
      <c r="P237" s="179"/>
      <c r="Q237" s="179"/>
      <c r="R237" s="866"/>
      <c r="S237" s="179"/>
      <c r="T237" s="179"/>
      <c r="U237" s="179"/>
      <c r="V237" s="179"/>
      <c r="W237" s="179"/>
      <c r="X237" s="179"/>
      <c r="Y237" s="179"/>
      <c r="Z237" s="179"/>
      <c r="AA237" s="179"/>
      <c r="AB237" s="179"/>
      <c r="AC237" s="179"/>
      <c r="AD237" s="179"/>
      <c r="AE237" s="179"/>
      <c r="AF237" s="179"/>
      <c r="AG237" s="179"/>
      <c r="AH237" s="179"/>
      <c r="AI237" s="179"/>
      <c r="AJ237" s="179"/>
      <c r="AK237" s="179"/>
      <c r="AL237" s="179"/>
      <c r="AM237" s="179"/>
      <c r="AN237" s="179"/>
      <c r="AO237" s="179"/>
    </row>
    <row r="238" ht="13.5" customHeight="1" spans="1:41" x14ac:dyDescent="0.25">
      <c r="A238" s="179"/>
      <c r="B238" s="179"/>
      <c r="C238" s="179"/>
      <c r="D238" s="179"/>
      <c r="E238" s="179"/>
      <c r="F238" s="179"/>
      <c r="G238" s="179"/>
      <c r="H238" s="179"/>
      <c r="I238" s="179"/>
      <c r="J238" s="179"/>
      <c r="K238" s="179"/>
      <c r="L238" s="179"/>
      <c r="M238" s="179"/>
      <c r="N238" s="179"/>
      <c r="O238" s="179"/>
      <c r="P238" s="179"/>
      <c r="Q238" s="179"/>
      <c r="R238" s="866"/>
      <c r="S238" s="179"/>
      <c r="T238" s="179"/>
      <c r="U238" s="179"/>
      <c r="V238" s="179"/>
      <c r="W238" s="179"/>
      <c r="X238" s="179"/>
      <c r="Y238" s="179"/>
      <c r="Z238" s="179"/>
      <c r="AA238" s="179"/>
      <c r="AB238" s="179"/>
      <c r="AC238" s="179"/>
      <c r="AD238" s="179"/>
      <c r="AE238" s="179"/>
      <c r="AF238" s="179"/>
      <c r="AG238" s="179"/>
      <c r="AH238" s="179"/>
      <c r="AI238" s="179"/>
      <c r="AJ238" s="179"/>
      <c r="AK238" s="179"/>
      <c r="AL238" s="179"/>
      <c r="AM238" s="179"/>
      <c r="AN238" s="179"/>
      <c r="AO238" s="179"/>
    </row>
    <row r="239" ht="13.5" customHeight="1" spans="1:41" x14ac:dyDescent="0.25">
      <c r="A239" s="179"/>
      <c r="B239" s="179"/>
      <c r="C239" s="179"/>
      <c r="D239" s="179"/>
      <c r="E239" s="179"/>
      <c r="F239" s="179"/>
      <c r="G239" s="179"/>
      <c r="H239" s="179"/>
      <c r="I239" s="179"/>
      <c r="J239" s="179"/>
      <c r="K239" s="179"/>
      <c r="L239" s="179"/>
      <c r="M239" s="179"/>
      <c r="N239" s="179"/>
      <c r="O239" s="179"/>
      <c r="P239" s="179"/>
      <c r="Q239" s="179"/>
      <c r="R239" s="866"/>
      <c r="S239" s="179"/>
      <c r="T239" s="179"/>
      <c r="U239" s="179"/>
      <c r="V239" s="179"/>
      <c r="W239" s="179"/>
      <c r="X239" s="179"/>
      <c r="Y239" s="179"/>
      <c r="Z239" s="179"/>
      <c r="AA239" s="179"/>
      <c r="AB239" s="179"/>
      <c r="AC239" s="179"/>
      <c r="AD239" s="179"/>
      <c r="AE239" s="179"/>
      <c r="AF239" s="179"/>
      <c r="AG239" s="179"/>
      <c r="AH239" s="179"/>
      <c r="AI239" s="179"/>
      <c r="AJ239" s="179"/>
      <c r="AK239" s="179"/>
      <c r="AL239" s="179"/>
      <c r="AM239" s="179"/>
      <c r="AN239" s="179"/>
      <c r="AO239" s="179"/>
    </row>
    <row r="240" ht="13.5" customHeight="1" spans="1:41" x14ac:dyDescent="0.25">
      <c r="A240" s="179"/>
      <c r="B240" s="179"/>
      <c r="C240" s="179"/>
      <c r="D240" s="179"/>
      <c r="E240" s="179"/>
      <c r="F240" s="179"/>
      <c r="G240" s="179"/>
      <c r="H240" s="179"/>
      <c r="I240" s="179"/>
      <c r="J240" s="179"/>
      <c r="K240" s="179"/>
      <c r="L240" s="179"/>
      <c r="M240" s="179"/>
      <c r="N240" s="179"/>
      <c r="O240" s="179"/>
      <c r="P240" s="179"/>
      <c r="Q240" s="179"/>
      <c r="R240" s="866"/>
      <c r="S240" s="179"/>
      <c r="T240" s="179"/>
      <c r="U240" s="179"/>
      <c r="V240" s="179"/>
      <c r="W240" s="179"/>
      <c r="X240" s="179"/>
      <c r="Y240" s="179"/>
      <c r="Z240" s="179"/>
      <c r="AA240" s="179"/>
      <c r="AB240" s="179"/>
      <c r="AC240" s="179"/>
      <c r="AD240" s="179"/>
      <c r="AE240" s="179"/>
      <c r="AF240" s="179"/>
      <c r="AG240" s="179"/>
      <c r="AH240" s="179"/>
      <c r="AI240" s="179"/>
      <c r="AJ240" s="179"/>
      <c r="AK240" s="179"/>
      <c r="AL240" s="179"/>
      <c r="AM240" s="179"/>
      <c r="AN240" s="179"/>
      <c r="AO240" s="179"/>
    </row>
    <row r="241" ht="13.5" customHeight="1" spans="1:41" x14ac:dyDescent="0.25">
      <c r="A241" s="179"/>
      <c r="B241" s="179"/>
      <c r="C241" s="179"/>
      <c r="D241" s="179"/>
      <c r="E241" s="179"/>
      <c r="F241" s="179"/>
      <c r="G241" s="179"/>
      <c r="H241" s="179"/>
      <c r="I241" s="179"/>
      <c r="J241" s="179"/>
      <c r="K241" s="179"/>
      <c r="L241" s="179"/>
      <c r="M241" s="179"/>
      <c r="N241" s="179"/>
      <c r="O241" s="179"/>
      <c r="P241" s="179"/>
      <c r="Q241" s="179"/>
      <c r="R241" s="866"/>
      <c r="S241" s="179"/>
      <c r="T241" s="179"/>
      <c r="U241" s="179"/>
      <c r="V241" s="179"/>
      <c r="W241" s="179"/>
      <c r="X241" s="179"/>
      <c r="Y241" s="179"/>
      <c r="Z241" s="179"/>
      <c r="AA241" s="179"/>
      <c r="AB241" s="179"/>
      <c r="AC241" s="179"/>
      <c r="AD241" s="179"/>
      <c r="AE241" s="179"/>
      <c r="AF241" s="179"/>
      <c r="AG241" s="179"/>
      <c r="AH241" s="179"/>
      <c r="AI241" s="179"/>
      <c r="AJ241" s="179"/>
      <c r="AK241" s="179"/>
      <c r="AL241" s="179"/>
      <c r="AM241" s="179"/>
      <c r="AN241" s="179"/>
      <c r="AO241" s="179"/>
    </row>
    <row r="242" ht="13.5" customHeight="1" spans="1:41" x14ac:dyDescent="0.25">
      <c r="A242" s="179"/>
      <c r="B242" s="179"/>
      <c r="C242" s="179"/>
      <c r="D242" s="179"/>
      <c r="E242" s="179"/>
      <c r="F242" s="179"/>
      <c r="G242" s="179"/>
      <c r="H242" s="179"/>
      <c r="I242" s="179"/>
      <c r="J242" s="179"/>
      <c r="K242" s="179"/>
      <c r="L242" s="179"/>
      <c r="M242" s="179"/>
      <c r="N242" s="179"/>
      <c r="O242" s="179"/>
      <c r="P242" s="179"/>
      <c r="Q242" s="179"/>
      <c r="R242" s="866"/>
      <c r="S242" s="179"/>
      <c r="T242" s="179"/>
      <c r="U242" s="179"/>
      <c r="V242" s="179"/>
      <c r="W242" s="179"/>
      <c r="X242" s="179"/>
      <c r="Y242" s="179"/>
      <c r="Z242" s="179"/>
      <c r="AA242" s="179"/>
      <c r="AB242" s="179"/>
      <c r="AC242" s="179"/>
      <c r="AD242" s="179"/>
      <c r="AE242" s="179"/>
      <c r="AF242" s="179"/>
      <c r="AG242" s="179"/>
      <c r="AH242" s="179"/>
      <c r="AI242" s="179"/>
      <c r="AJ242" s="179"/>
      <c r="AK242" s="179"/>
      <c r="AL242" s="179"/>
      <c r="AM242" s="179"/>
      <c r="AN242" s="179"/>
      <c r="AO242" s="179"/>
    </row>
    <row r="243" ht="13.5" customHeight="1" spans="1:41" x14ac:dyDescent="0.25">
      <c r="A243" s="179"/>
      <c r="B243" s="179"/>
      <c r="C243" s="179"/>
      <c r="D243" s="179"/>
      <c r="E243" s="179"/>
      <c r="F243" s="179"/>
      <c r="G243" s="179"/>
      <c r="H243" s="179"/>
      <c r="I243" s="179"/>
      <c r="J243" s="179"/>
      <c r="K243" s="179"/>
      <c r="L243" s="179"/>
      <c r="M243" s="179"/>
      <c r="N243" s="179"/>
      <c r="O243" s="179"/>
      <c r="P243" s="179"/>
      <c r="Q243" s="179"/>
      <c r="R243" s="866"/>
      <c r="S243" s="179"/>
      <c r="T243" s="179"/>
      <c r="U243" s="179"/>
      <c r="V243" s="179"/>
      <c r="W243" s="179"/>
      <c r="X243" s="179"/>
      <c r="Y243" s="179"/>
      <c r="Z243" s="179"/>
      <c r="AA243" s="179"/>
      <c r="AB243" s="179"/>
      <c r="AC243" s="179"/>
      <c r="AD243" s="179"/>
      <c r="AE243" s="179"/>
      <c r="AF243" s="179"/>
      <c r="AG243" s="179"/>
      <c r="AH243" s="179"/>
      <c r="AI243" s="179"/>
      <c r="AJ243" s="179"/>
      <c r="AK243" s="179"/>
      <c r="AL243" s="179"/>
      <c r="AM243" s="179"/>
      <c r="AN243" s="179"/>
      <c r="AO243" s="179"/>
    </row>
    <row r="244" ht="13.5" customHeight="1" spans="1:41" x14ac:dyDescent="0.25">
      <c r="A244" s="179"/>
      <c r="B244" s="179"/>
      <c r="C244" s="179"/>
      <c r="D244" s="179"/>
      <c r="E244" s="179"/>
      <c r="F244" s="179"/>
      <c r="G244" s="179"/>
      <c r="H244" s="179"/>
      <c r="I244" s="179"/>
      <c r="J244" s="179"/>
      <c r="K244" s="179"/>
      <c r="L244" s="179"/>
      <c r="M244" s="179"/>
      <c r="N244" s="179"/>
      <c r="O244" s="179"/>
      <c r="P244" s="179"/>
      <c r="Q244" s="179"/>
      <c r="R244" s="866"/>
      <c r="S244" s="179"/>
      <c r="T244" s="179"/>
      <c r="U244" s="179"/>
      <c r="V244" s="179"/>
      <c r="W244" s="179"/>
      <c r="X244" s="179"/>
      <c r="Y244" s="179"/>
      <c r="Z244" s="179"/>
      <c r="AA244" s="179"/>
      <c r="AB244" s="179"/>
      <c r="AC244" s="179"/>
      <c r="AD244" s="179"/>
      <c r="AE244" s="179"/>
      <c r="AF244" s="179"/>
      <c r="AG244" s="179"/>
      <c r="AH244" s="179"/>
      <c r="AI244" s="179"/>
      <c r="AJ244" s="179"/>
      <c r="AK244" s="179"/>
      <c r="AL244" s="179"/>
      <c r="AM244" s="179"/>
      <c r="AN244" s="179"/>
      <c r="AO244" s="179"/>
    </row>
    <row r="245" ht="13.5" customHeight="1" spans="1:41" x14ac:dyDescent="0.25">
      <c r="A245" s="179"/>
      <c r="B245" s="179"/>
      <c r="C245" s="179"/>
      <c r="D245" s="179"/>
      <c r="E245" s="179"/>
      <c r="F245" s="179"/>
      <c r="G245" s="179"/>
      <c r="H245" s="179"/>
      <c r="I245" s="179"/>
      <c r="J245" s="179"/>
      <c r="K245" s="179"/>
      <c r="L245" s="179"/>
      <c r="M245" s="179"/>
      <c r="N245" s="179"/>
      <c r="O245" s="179"/>
      <c r="P245" s="179"/>
      <c r="Q245" s="179"/>
      <c r="R245" s="866"/>
      <c r="S245" s="179"/>
      <c r="T245" s="179"/>
      <c r="U245" s="179"/>
      <c r="V245" s="179"/>
      <c r="W245" s="179"/>
      <c r="X245" s="179"/>
      <c r="Y245" s="179"/>
      <c r="Z245" s="179"/>
      <c r="AA245" s="179"/>
      <c r="AB245" s="179"/>
      <c r="AC245" s="179"/>
      <c r="AD245" s="179"/>
      <c r="AE245" s="179"/>
      <c r="AF245" s="179"/>
      <c r="AG245" s="179"/>
      <c r="AH245" s="179"/>
      <c r="AI245" s="179"/>
      <c r="AJ245" s="179"/>
      <c r="AK245" s="179"/>
      <c r="AL245" s="179"/>
      <c r="AM245" s="179"/>
      <c r="AN245" s="179"/>
      <c r="AO245" s="179"/>
    </row>
    <row r="246" ht="13.5" customHeight="1" spans="1:41" x14ac:dyDescent="0.25">
      <c r="A246" s="179"/>
      <c r="B246" s="179"/>
      <c r="C246" s="179"/>
      <c r="D246" s="179"/>
      <c r="E246" s="179"/>
      <c r="F246" s="179"/>
      <c r="G246" s="179"/>
      <c r="H246" s="179"/>
      <c r="I246" s="179"/>
      <c r="J246" s="179"/>
      <c r="K246" s="179"/>
      <c r="L246" s="179"/>
      <c r="M246" s="179"/>
      <c r="N246" s="179"/>
      <c r="O246" s="179"/>
      <c r="P246" s="179"/>
      <c r="Q246" s="179"/>
      <c r="R246" s="866"/>
      <c r="S246" s="179"/>
      <c r="T246" s="179"/>
      <c r="U246" s="179"/>
      <c r="V246" s="179"/>
      <c r="W246" s="179"/>
      <c r="X246" s="179"/>
      <c r="Y246" s="179"/>
      <c r="Z246" s="179"/>
      <c r="AA246" s="179"/>
      <c r="AB246" s="179"/>
      <c r="AC246" s="179"/>
      <c r="AD246" s="179"/>
      <c r="AE246" s="179"/>
      <c r="AF246" s="179"/>
      <c r="AG246" s="179"/>
      <c r="AH246" s="179"/>
      <c r="AI246" s="179"/>
      <c r="AJ246" s="179"/>
      <c r="AK246" s="179"/>
      <c r="AL246" s="179"/>
      <c r="AM246" s="179"/>
      <c r="AN246" s="179"/>
      <c r="AO246" s="179"/>
    </row>
    <row r="247" ht="13.5" customHeight="1" spans="1:41" x14ac:dyDescent="0.25">
      <c r="A247" s="179"/>
      <c r="B247" s="179"/>
      <c r="C247" s="179"/>
      <c r="D247" s="179"/>
      <c r="E247" s="179"/>
      <c r="F247" s="179"/>
      <c r="G247" s="179"/>
      <c r="H247" s="179"/>
      <c r="I247" s="179"/>
      <c r="J247" s="179"/>
      <c r="K247" s="179"/>
      <c r="L247" s="179"/>
      <c r="M247" s="179"/>
      <c r="N247" s="179"/>
      <c r="O247" s="179"/>
      <c r="P247" s="179"/>
      <c r="Q247" s="179"/>
      <c r="R247" s="866"/>
      <c r="S247" s="179"/>
      <c r="T247" s="179"/>
      <c r="U247" s="179"/>
      <c r="V247" s="179"/>
      <c r="W247" s="179"/>
      <c r="X247" s="179"/>
      <c r="Y247" s="179"/>
      <c r="Z247" s="179"/>
      <c r="AA247" s="179"/>
      <c r="AB247" s="179"/>
      <c r="AC247" s="179"/>
      <c r="AD247" s="179"/>
      <c r="AE247" s="179"/>
      <c r="AF247" s="179"/>
      <c r="AG247" s="179"/>
      <c r="AH247" s="179"/>
      <c r="AI247" s="179"/>
      <c r="AJ247" s="179"/>
      <c r="AK247" s="179"/>
      <c r="AL247" s="179"/>
      <c r="AM247" s="179"/>
      <c r="AN247" s="179"/>
      <c r="AO247" s="179"/>
    </row>
    <row r="248" ht="13.5" customHeight="1" spans="1:41" x14ac:dyDescent="0.25">
      <c r="A248" s="179"/>
      <c r="B248" s="179"/>
      <c r="C248" s="179"/>
      <c r="D248" s="179"/>
      <c r="E248" s="179"/>
      <c r="F248" s="179"/>
      <c r="G248" s="179"/>
      <c r="H248" s="179"/>
      <c r="I248" s="179"/>
      <c r="J248" s="179"/>
      <c r="K248" s="179"/>
      <c r="L248" s="179"/>
      <c r="M248" s="179"/>
      <c r="N248" s="179"/>
      <c r="O248" s="179"/>
      <c r="P248" s="179"/>
      <c r="Q248" s="179"/>
      <c r="R248" s="866"/>
      <c r="S248" s="179"/>
      <c r="T248" s="179"/>
      <c r="U248" s="179"/>
      <c r="V248" s="179"/>
      <c r="W248" s="179"/>
      <c r="X248" s="179"/>
      <c r="Y248" s="179"/>
      <c r="Z248" s="179"/>
      <c r="AA248" s="179"/>
      <c r="AB248" s="179"/>
      <c r="AC248" s="179"/>
      <c r="AD248" s="179"/>
      <c r="AE248" s="179"/>
      <c r="AF248" s="179"/>
      <c r="AG248" s="179"/>
      <c r="AH248" s="179"/>
      <c r="AI248" s="179"/>
      <c r="AJ248" s="179"/>
      <c r="AK248" s="179"/>
      <c r="AL248" s="179"/>
      <c r="AM248" s="179"/>
      <c r="AN248" s="179"/>
      <c r="AO248" s="179"/>
    </row>
    <row r="249" ht="13.5" customHeight="1" spans="1:41" x14ac:dyDescent="0.25">
      <c r="A249" s="179"/>
      <c r="B249" s="179"/>
      <c r="C249" s="179"/>
      <c r="D249" s="179"/>
      <c r="E249" s="179"/>
      <c r="F249" s="179"/>
      <c r="G249" s="179"/>
      <c r="H249" s="179"/>
      <c r="I249" s="179"/>
      <c r="J249" s="179"/>
      <c r="K249" s="179"/>
      <c r="L249" s="179"/>
      <c r="M249" s="179"/>
      <c r="N249" s="179"/>
      <c r="O249" s="179"/>
      <c r="P249" s="179"/>
      <c r="Q249" s="179"/>
      <c r="R249" s="866"/>
      <c r="S249" s="179"/>
      <c r="T249" s="179"/>
      <c r="U249" s="179"/>
      <c r="V249" s="179"/>
      <c r="W249" s="179"/>
      <c r="X249" s="179"/>
      <c r="Y249" s="179"/>
      <c r="Z249" s="179"/>
      <c r="AA249" s="179"/>
      <c r="AB249" s="179"/>
      <c r="AC249" s="179"/>
      <c r="AD249" s="179"/>
      <c r="AE249" s="179"/>
      <c r="AF249" s="179"/>
      <c r="AG249" s="179"/>
      <c r="AH249" s="179"/>
      <c r="AI249" s="179"/>
      <c r="AJ249" s="179"/>
      <c r="AK249" s="179"/>
      <c r="AL249" s="179"/>
      <c r="AM249" s="179"/>
      <c r="AN249" s="179"/>
      <c r="AO249" s="179"/>
    </row>
    <row r="250" ht="13.5" customHeight="1" spans="1:41" x14ac:dyDescent="0.25">
      <c r="A250" s="179"/>
      <c r="B250" s="179"/>
      <c r="C250" s="179"/>
      <c r="D250" s="179"/>
      <c r="E250" s="179"/>
      <c r="F250" s="179"/>
      <c r="G250" s="179"/>
      <c r="H250" s="179"/>
      <c r="I250" s="179"/>
      <c r="J250" s="179"/>
      <c r="K250" s="179"/>
      <c r="L250" s="179"/>
      <c r="M250" s="179"/>
      <c r="N250" s="179"/>
      <c r="O250" s="179"/>
      <c r="P250" s="179"/>
      <c r="Q250" s="179"/>
      <c r="R250" s="866"/>
      <c r="S250" s="179"/>
      <c r="T250" s="179"/>
      <c r="U250" s="179"/>
      <c r="V250" s="179"/>
      <c r="W250" s="179"/>
      <c r="X250" s="179"/>
      <c r="Y250" s="179"/>
      <c r="Z250" s="179"/>
      <c r="AA250" s="179"/>
      <c r="AB250" s="179"/>
      <c r="AC250" s="179"/>
      <c r="AD250" s="179"/>
      <c r="AE250" s="179"/>
      <c r="AF250" s="179"/>
      <c r="AG250" s="179"/>
      <c r="AH250" s="179"/>
      <c r="AI250" s="179"/>
      <c r="AJ250" s="179"/>
      <c r="AK250" s="179"/>
      <c r="AL250" s="179"/>
      <c r="AM250" s="179"/>
      <c r="AN250" s="179"/>
      <c r="AO250" s="179"/>
    </row>
    <row r="251" ht="13.5" customHeight="1" spans="1:41" x14ac:dyDescent="0.25">
      <c r="A251" s="179"/>
      <c r="B251" s="179"/>
      <c r="C251" s="179"/>
      <c r="D251" s="179"/>
      <c r="E251" s="179"/>
      <c r="F251" s="179"/>
      <c r="G251" s="179"/>
      <c r="H251" s="179"/>
      <c r="I251" s="179"/>
      <c r="J251" s="179"/>
      <c r="K251" s="179"/>
      <c r="L251" s="179"/>
      <c r="M251" s="179"/>
      <c r="N251" s="179"/>
      <c r="O251" s="179"/>
      <c r="P251" s="179"/>
      <c r="Q251" s="179"/>
      <c r="R251" s="866"/>
      <c r="S251" s="179"/>
      <c r="T251" s="179"/>
      <c r="U251" s="179"/>
      <c r="V251" s="179"/>
      <c r="W251" s="179"/>
      <c r="X251" s="179"/>
      <c r="Y251" s="179"/>
      <c r="Z251" s="179"/>
      <c r="AA251" s="179"/>
      <c r="AB251" s="179"/>
      <c r="AC251" s="179"/>
      <c r="AD251" s="179"/>
      <c r="AE251" s="179"/>
      <c r="AF251" s="179"/>
      <c r="AG251" s="179"/>
      <c r="AH251" s="179"/>
      <c r="AI251" s="179"/>
      <c r="AJ251" s="179"/>
      <c r="AK251" s="179"/>
      <c r="AL251" s="179"/>
      <c r="AM251" s="179"/>
      <c r="AN251" s="179"/>
      <c r="AO251" s="179"/>
    </row>
    <row r="252" ht="15.75" customHeight="1" spans="1:41" x14ac:dyDescent="0.25">
      <c r="A252" s="179"/>
      <c r="B252" s="179"/>
      <c r="C252" s="179"/>
      <c r="D252" s="179"/>
      <c r="E252" s="179"/>
      <c r="F252" s="179"/>
      <c r="G252" s="179"/>
      <c r="H252" s="179"/>
      <c r="I252" s="179"/>
      <c r="J252" s="179"/>
      <c r="K252" s="179"/>
      <c r="L252" s="179"/>
      <c r="M252" s="179"/>
      <c r="N252" s="179"/>
      <c r="O252" s="179"/>
      <c r="P252" s="179"/>
      <c r="Q252" s="179"/>
      <c r="R252" s="179"/>
      <c r="S252" s="179"/>
      <c r="T252" s="179"/>
      <c r="U252" s="179"/>
      <c r="V252" s="179"/>
      <c r="W252" s="179"/>
      <c r="X252" s="179"/>
      <c r="Y252" s="179"/>
      <c r="Z252" s="179"/>
      <c r="AA252" s="179"/>
      <c r="AB252" s="179"/>
      <c r="AC252" s="179"/>
      <c r="AD252" s="179"/>
      <c r="AE252" s="179"/>
      <c r="AF252" s="179"/>
      <c r="AG252" s="179"/>
      <c r="AH252" s="179"/>
      <c r="AI252" s="179"/>
      <c r="AJ252" s="179"/>
      <c r="AK252" s="179"/>
      <c r="AL252" s="179"/>
      <c r="AM252" s="179"/>
      <c r="AN252" s="179"/>
      <c r="AO252" s="179"/>
    </row>
    <row r="253" ht="15.75" customHeight="1" spans="1:41" x14ac:dyDescent="0.25">
      <c r="A253" s="179"/>
      <c r="B253" s="179"/>
      <c r="C253" s="179"/>
      <c r="D253" s="179"/>
      <c r="E253" s="179"/>
      <c r="F253" s="179"/>
      <c r="G253" s="179"/>
      <c r="H253" s="179"/>
      <c r="I253" s="179"/>
      <c r="J253" s="179"/>
      <c r="K253" s="179"/>
      <c r="L253" s="179"/>
      <c r="M253" s="179"/>
      <c r="N253" s="179"/>
      <c r="O253" s="179"/>
      <c r="P253" s="179"/>
      <c r="Q253" s="179"/>
      <c r="R253" s="179"/>
      <c r="S253" s="179"/>
      <c r="T253" s="179"/>
      <c r="U253" s="179"/>
      <c r="V253" s="179"/>
      <c r="W253" s="179"/>
      <c r="X253" s="179"/>
      <c r="Y253" s="179"/>
      <c r="Z253" s="179"/>
      <c r="AA253" s="179"/>
      <c r="AB253" s="179"/>
      <c r="AC253" s="179"/>
      <c r="AD253" s="179"/>
      <c r="AE253" s="179"/>
      <c r="AF253" s="179"/>
      <c r="AG253" s="179"/>
      <c r="AH253" s="179"/>
      <c r="AI253" s="179"/>
      <c r="AJ253" s="179"/>
      <c r="AK253" s="179"/>
      <c r="AL253" s="179"/>
      <c r="AM253" s="179"/>
      <c r="AN253" s="179"/>
      <c r="AO253" s="179"/>
    </row>
    <row r="254" ht="15.75" customHeight="1" spans="1:41" x14ac:dyDescent="0.25">
      <c r="A254" s="179"/>
      <c r="B254" s="179"/>
      <c r="C254" s="179"/>
      <c r="D254" s="179"/>
      <c r="E254" s="179"/>
      <c r="F254" s="179"/>
      <c r="G254" s="179"/>
      <c r="H254" s="179"/>
      <c r="I254" s="179"/>
      <c r="J254" s="179"/>
      <c r="K254" s="179"/>
      <c r="L254" s="179"/>
      <c r="M254" s="179"/>
      <c r="N254" s="179"/>
      <c r="O254" s="179"/>
      <c r="P254" s="179"/>
      <c r="Q254" s="179"/>
      <c r="R254" s="179"/>
      <c r="S254" s="179"/>
      <c r="T254" s="179"/>
      <c r="U254" s="179"/>
      <c r="V254" s="179"/>
      <c r="W254" s="179"/>
      <c r="X254" s="179"/>
      <c r="Y254" s="179"/>
      <c r="Z254" s="179"/>
      <c r="AA254" s="179"/>
      <c r="AB254" s="179"/>
      <c r="AC254" s="179"/>
      <c r="AD254" s="179"/>
      <c r="AE254" s="179"/>
      <c r="AF254" s="179"/>
      <c r="AG254" s="179"/>
      <c r="AH254" s="179"/>
      <c r="AI254" s="179"/>
      <c r="AJ254" s="179"/>
      <c r="AK254" s="179"/>
      <c r="AL254" s="179"/>
      <c r="AM254" s="179"/>
      <c r="AN254" s="179"/>
      <c r="AO254" s="179"/>
    </row>
    <row r="255" ht="15.75" customHeight="1" spans="1:41" x14ac:dyDescent="0.25">
      <c r="A255" s="179"/>
      <c r="B255" s="179"/>
      <c r="C255" s="179"/>
      <c r="D255" s="179"/>
      <c r="E255" s="179"/>
      <c r="F255" s="179"/>
      <c r="G255" s="179"/>
      <c r="H255" s="179"/>
      <c r="I255" s="179"/>
      <c r="J255" s="179"/>
      <c r="K255" s="179"/>
      <c r="L255" s="179"/>
      <c r="M255" s="179"/>
      <c r="N255" s="179"/>
      <c r="O255" s="179"/>
      <c r="P255" s="179"/>
      <c r="Q255" s="179"/>
      <c r="R255" s="179"/>
      <c r="S255" s="179"/>
      <c r="T255" s="179"/>
      <c r="U255" s="179"/>
      <c r="V255" s="179"/>
      <c r="W255" s="179"/>
      <c r="X255" s="179"/>
      <c r="Y255" s="179"/>
      <c r="Z255" s="179"/>
      <c r="AA255" s="179"/>
      <c r="AB255" s="179"/>
      <c r="AC255" s="179"/>
      <c r="AD255" s="179"/>
      <c r="AE255" s="179"/>
      <c r="AF255" s="179"/>
      <c r="AG255" s="179"/>
      <c r="AH255" s="179"/>
      <c r="AI255" s="179"/>
      <c r="AJ255" s="179"/>
      <c r="AK255" s="179"/>
      <c r="AL255" s="179"/>
      <c r="AM255" s="179"/>
      <c r="AN255" s="179"/>
      <c r="AO255" s="179"/>
    </row>
    <row r="256" ht="15.75" customHeight="1" spans="1:41" x14ac:dyDescent="0.25">
      <c r="A256" s="179"/>
      <c r="B256" s="179"/>
      <c r="C256" s="179"/>
      <c r="D256" s="179"/>
      <c r="E256" s="179"/>
      <c r="F256" s="179"/>
      <c r="G256" s="179"/>
      <c r="H256" s="179"/>
      <c r="I256" s="179"/>
      <c r="J256" s="179"/>
      <c r="K256" s="179"/>
      <c r="L256" s="179"/>
      <c r="M256" s="179"/>
      <c r="N256" s="179"/>
      <c r="O256" s="179"/>
      <c r="P256" s="179"/>
      <c r="Q256" s="179"/>
      <c r="R256" s="179"/>
      <c r="S256" s="179"/>
      <c r="T256" s="179"/>
      <c r="U256" s="179"/>
      <c r="V256" s="179"/>
      <c r="W256" s="179"/>
      <c r="X256" s="179"/>
      <c r="Y256" s="179"/>
      <c r="Z256" s="179"/>
      <c r="AA256" s="179"/>
      <c r="AB256" s="179"/>
      <c r="AC256" s="179"/>
      <c r="AD256" s="179"/>
      <c r="AE256" s="179"/>
      <c r="AF256" s="179"/>
      <c r="AG256" s="179"/>
      <c r="AH256" s="179"/>
      <c r="AI256" s="179"/>
      <c r="AJ256" s="179"/>
      <c r="AK256" s="179"/>
      <c r="AL256" s="179"/>
      <c r="AM256" s="179"/>
      <c r="AN256" s="179"/>
      <c r="AO256" s="179"/>
    </row>
    <row r="257" ht="15.75" customHeight="1" spans="1:41" x14ac:dyDescent="0.25">
      <c r="A257" s="179"/>
      <c r="B257" s="179"/>
      <c r="C257" s="179"/>
      <c r="D257" s="179"/>
      <c r="E257" s="179"/>
      <c r="F257" s="179"/>
      <c r="G257" s="179"/>
      <c r="H257" s="179"/>
      <c r="I257" s="179"/>
      <c r="J257" s="179"/>
      <c r="K257" s="179"/>
      <c r="L257" s="179"/>
      <c r="M257" s="179"/>
      <c r="N257" s="179"/>
      <c r="O257" s="179"/>
      <c r="P257" s="179"/>
      <c r="Q257" s="179"/>
      <c r="R257" s="179"/>
      <c r="S257" s="179"/>
      <c r="T257" s="179"/>
      <c r="U257" s="179"/>
      <c r="V257" s="179"/>
      <c r="W257" s="179"/>
      <c r="X257" s="179"/>
      <c r="Y257" s="179"/>
      <c r="Z257" s="179"/>
      <c r="AA257" s="179"/>
      <c r="AB257" s="179"/>
      <c r="AC257" s="179"/>
      <c r="AD257" s="179"/>
      <c r="AE257" s="179"/>
      <c r="AF257" s="179"/>
      <c r="AG257" s="179"/>
      <c r="AH257" s="179"/>
      <c r="AI257" s="179"/>
      <c r="AJ257" s="179"/>
      <c r="AK257" s="179"/>
      <c r="AL257" s="179"/>
      <c r="AM257" s="179"/>
      <c r="AN257" s="179"/>
      <c r="AO257" s="179"/>
    </row>
    <row r="258" ht="15.75" customHeight="1" spans="1:41" x14ac:dyDescent="0.25">
      <c r="A258" s="179"/>
      <c r="B258" s="179"/>
      <c r="C258" s="179"/>
      <c r="D258" s="179"/>
      <c r="E258" s="179"/>
      <c r="F258" s="179"/>
      <c r="G258" s="179"/>
      <c r="H258" s="179"/>
      <c r="I258" s="179"/>
      <c r="J258" s="179"/>
      <c r="K258" s="179"/>
      <c r="L258" s="179"/>
      <c r="M258" s="179"/>
      <c r="N258" s="179"/>
      <c r="O258" s="179"/>
      <c r="P258" s="179"/>
      <c r="Q258" s="179"/>
      <c r="R258" s="179"/>
      <c r="S258" s="179"/>
      <c r="T258" s="179"/>
      <c r="U258" s="179"/>
      <c r="V258" s="179"/>
      <c r="W258" s="179"/>
      <c r="X258" s="179"/>
      <c r="Y258" s="179"/>
      <c r="Z258" s="179"/>
      <c r="AA258" s="179"/>
      <c r="AB258" s="179"/>
      <c r="AC258" s="179"/>
      <c r="AD258" s="179"/>
      <c r="AE258" s="179"/>
      <c r="AF258" s="179"/>
      <c r="AG258" s="179"/>
      <c r="AH258" s="179"/>
      <c r="AI258" s="179"/>
      <c r="AJ258" s="179"/>
      <c r="AK258" s="179"/>
      <c r="AL258" s="179"/>
      <c r="AM258" s="179"/>
      <c r="AN258" s="179"/>
      <c r="AO258" s="179"/>
    </row>
    <row r="259" ht="15.75" customHeight="1" spans="1:41" x14ac:dyDescent="0.25">
      <c r="A259" s="179"/>
      <c r="B259" s="179"/>
      <c r="C259" s="179"/>
      <c r="D259" s="179"/>
      <c r="E259" s="179"/>
      <c r="F259" s="179"/>
      <c r="G259" s="179"/>
      <c r="H259" s="179"/>
      <c r="I259" s="179"/>
      <c r="J259" s="179"/>
      <c r="K259" s="179"/>
      <c r="L259" s="179"/>
      <c r="M259" s="179"/>
      <c r="N259" s="179"/>
      <c r="O259" s="179"/>
      <c r="P259" s="179"/>
      <c r="Q259" s="179"/>
      <c r="R259" s="179"/>
      <c r="S259" s="179"/>
      <c r="T259" s="179"/>
      <c r="U259" s="179"/>
      <c r="V259" s="179"/>
      <c r="W259" s="179"/>
      <c r="X259" s="179"/>
      <c r="Y259" s="179"/>
      <c r="Z259" s="179"/>
      <c r="AA259" s="179"/>
      <c r="AB259" s="179"/>
      <c r="AC259" s="179"/>
      <c r="AD259" s="179"/>
      <c r="AE259" s="179"/>
      <c r="AF259" s="179"/>
      <c r="AG259" s="179"/>
      <c r="AH259" s="179"/>
      <c r="AI259" s="179"/>
      <c r="AJ259" s="179"/>
      <c r="AK259" s="179"/>
      <c r="AL259" s="179"/>
      <c r="AM259" s="179"/>
      <c r="AN259" s="179"/>
      <c r="AO259" s="179"/>
    </row>
    <row r="260" ht="15.75" customHeight="1" spans="1:41" x14ac:dyDescent="0.25">
      <c r="A260" s="179"/>
      <c r="B260" s="179"/>
      <c r="C260" s="179"/>
      <c r="D260" s="179"/>
      <c r="E260" s="179"/>
      <c r="F260" s="179"/>
      <c r="G260" s="179"/>
      <c r="H260" s="179"/>
      <c r="I260" s="179"/>
      <c r="J260" s="179"/>
      <c r="K260" s="179"/>
      <c r="L260" s="179"/>
      <c r="M260" s="179"/>
      <c r="N260" s="179"/>
      <c r="O260" s="179"/>
      <c r="P260" s="179"/>
      <c r="Q260" s="179"/>
      <c r="R260" s="179"/>
      <c r="S260" s="179"/>
      <c r="T260" s="179"/>
      <c r="U260" s="179"/>
      <c r="V260" s="179"/>
      <c r="W260" s="179"/>
      <c r="X260" s="179"/>
      <c r="Y260" s="179"/>
      <c r="Z260" s="179"/>
      <c r="AA260" s="179"/>
      <c r="AB260" s="179"/>
      <c r="AC260" s="179"/>
      <c r="AD260" s="179"/>
      <c r="AE260" s="179"/>
      <c r="AF260" s="179"/>
      <c r="AG260" s="179"/>
      <c r="AH260" s="179"/>
      <c r="AI260" s="179"/>
      <c r="AJ260" s="179"/>
      <c r="AK260" s="179"/>
      <c r="AL260" s="179"/>
      <c r="AM260" s="179"/>
      <c r="AN260" s="179"/>
      <c r="AO260" s="179"/>
    </row>
    <row r="261" ht="15.75" customHeight="1" spans="1:41" x14ac:dyDescent="0.25">
      <c r="A261" s="179"/>
      <c r="B261" s="179"/>
      <c r="C261" s="179"/>
      <c r="D261" s="179"/>
      <c r="E261" s="179"/>
      <c r="F261" s="179"/>
      <c r="G261" s="179"/>
      <c r="H261" s="179"/>
      <c r="I261" s="179"/>
      <c r="J261" s="179"/>
      <c r="K261" s="179"/>
      <c r="L261" s="179"/>
      <c r="M261" s="179"/>
      <c r="N261" s="179"/>
      <c r="O261" s="179"/>
      <c r="P261" s="179"/>
      <c r="Q261" s="179"/>
      <c r="R261" s="179"/>
      <c r="S261" s="179"/>
      <c r="T261" s="179"/>
      <c r="U261" s="179"/>
      <c r="V261" s="179"/>
      <c r="W261" s="179"/>
      <c r="X261" s="179"/>
      <c r="Y261" s="179"/>
      <c r="Z261" s="179"/>
      <c r="AA261" s="179"/>
      <c r="AB261" s="179"/>
      <c r="AC261" s="179"/>
      <c r="AD261" s="179"/>
      <c r="AE261" s="179"/>
      <c r="AF261" s="179"/>
      <c r="AG261" s="179"/>
      <c r="AH261" s="179"/>
      <c r="AI261" s="179"/>
      <c r="AJ261" s="179"/>
      <c r="AK261" s="179"/>
      <c r="AL261" s="179"/>
      <c r="AM261" s="179"/>
      <c r="AN261" s="179"/>
      <c r="AO261" s="179"/>
    </row>
    <row r="262" ht="15.75" customHeight="1" spans="1:41" x14ac:dyDescent="0.25">
      <c r="A262" s="179"/>
      <c r="B262" s="179"/>
      <c r="C262" s="179"/>
      <c r="D262" s="179"/>
      <c r="E262" s="179"/>
      <c r="F262" s="179"/>
      <c r="G262" s="179"/>
      <c r="H262" s="179"/>
      <c r="I262" s="179"/>
      <c r="J262" s="179"/>
      <c r="K262" s="179"/>
      <c r="L262" s="179"/>
      <c r="M262" s="179"/>
      <c r="N262" s="179"/>
      <c r="O262" s="179"/>
      <c r="P262" s="179"/>
      <c r="Q262" s="179"/>
      <c r="R262" s="179"/>
      <c r="S262" s="179"/>
      <c r="T262" s="179"/>
      <c r="U262" s="179"/>
      <c r="V262" s="179"/>
      <c r="W262" s="179"/>
      <c r="X262" s="179"/>
      <c r="Y262" s="179"/>
      <c r="Z262" s="179"/>
      <c r="AA262" s="179"/>
      <c r="AB262" s="179"/>
      <c r="AC262" s="179"/>
      <c r="AD262" s="179"/>
      <c r="AE262" s="179"/>
      <c r="AF262" s="179"/>
      <c r="AG262" s="179"/>
      <c r="AH262" s="179"/>
      <c r="AI262" s="179"/>
      <c r="AJ262" s="179"/>
      <c r="AK262" s="179"/>
      <c r="AL262" s="179"/>
      <c r="AM262" s="179"/>
      <c r="AN262" s="179"/>
      <c r="AO262" s="179"/>
    </row>
    <row r="263" ht="15.75" customHeight="1" spans="1:41" x14ac:dyDescent="0.25">
      <c r="A263" s="179"/>
      <c r="B263" s="179"/>
      <c r="C263" s="179"/>
      <c r="D263" s="179"/>
      <c r="E263" s="179"/>
      <c r="F263" s="179"/>
      <c r="G263" s="179"/>
      <c r="H263" s="179"/>
      <c r="I263" s="179"/>
      <c r="J263" s="179"/>
      <c r="K263" s="179"/>
      <c r="L263" s="179"/>
      <c r="M263" s="179"/>
      <c r="N263" s="179"/>
      <c r="O263" s="179"/>
      <c r="P263" s="179"/>
      <c r="Q263" s="179"/>
      <c r="R263" s="179"/>
      <c r="S263" s="179"/>
      <c r="T263" s="179"/>
      <c r="U263" s="179"/>
      <c r="V263" s="179"/>
      <c r="W263" s="179"/>
      <c r="X263" s="179"/>
      <c r="Y263" s="179"/>
      <c r="Z263" s="179"/>
      <c r="AA263" s="179"/>
      <c r="AB263" s="179"/>
      <c r="AC263" s="179"/>
      <c r="AD263" s="179"/>
      <c r="AE263" s="179"/>
      <c r="AF263" s="179"/>
      <c r="AG263" s="179"/>
      <c r="AH263" s="179"/>
      <c r="AI263" s="179"/>
      <c r="AJ263" s="179"/>
      <c r="AK263" s="179"/>
      <c r="AL263" s="179"/>
      <c r="AM263" s="179"/>
      <c r="AN263" s="179"/>
      <c r="AO263" s="179"/>
    </row>
    <row r="264" ht="15.75" customHeight="1" spans="1:41" x14ac:dyDescent="0.25">
      <c r="A264" s="179"/>
      <c r="B264" s="179"/>
      <c r="C264" s="179"/>
      <c r="D264" s="179"/>
      <c r="E264" s="179"/>
      <c r="F264" s="179"/>
      <c r="G264" s="179"/>
      <c r="H264" s="179"/>
      <c r="I264" s="179"/>
      <c r="J264" s="179"/>
      <c r="K264" s="179"/>
      <c r="L264" s="179"/>
      <c r="M264" s="179"/>
      <c r="N264" s="179"/>
      <c r="O264" s="179"/>
      <c r="P264" s="179"/>
      <c r="Q264" s="179"/>
      <c r="R264" s="179"/>
      <c r="S264" s="179"/>
      <c r="T264" s="179"/>
      <c r="U264" s="179"/>
      <c r="V264" s="179"/>
      <c r="W264" s="179"/>
      <c r="X264" s="179"/>
      <c r="Y264" s="179"/>
      <c r="Z264" s="179"/>
      <c r="AA264" s="179"/>
      <c r="AB264" s="179"/>
      <c r="AC264" s="179"/>
      <c r="AD264" s="179"/>
      <c r="AE264" s="179"/>
      <c r="AF264" s="179"/>
      <c r="AG264" s="179"/>
      <c r="AH264" s="179"/>
      <c r="AI264" s="179"/>
      <c r="AJ264" s="179"/>
      <c r="AK264" s="179"/>
      <c r="AL264" s="179"/>
      <c r="AM264" s="179"/>
      <c r="AN264" s="179"/>
      <c r="AO264" s="179"/>
    </row>
    <row r="265" ht="15.75" customHeight="1" spans="1:41" x14ac:dyDescent="0.25">
      <c r="A265" s="179"/>
      <c r="B265" s="179"/>
      <c r="C265" s="179"/>
      <c r="D265" s="179"/>
      <c r="E265" s="179"/>
      <c r="F265" s="179"/>
      <c r="G265" s="179"/>
      <c r="H265" s="179"/>
      <c r="I265" s="179"/>
      <c r="J265" s="179"/>
      <c r="K265" s="179"/>
      <c r="L265" s="179"/>
      <c r="M265" s="179"/>
      <c r="N265" s="179"/>
      <c r="O265" s="179"/>
      <c r="P265" s="179"/>
      <c r="Q265" s="179"/>
      <c r="R265" s="179"/>
      <c r="S265" s="179"/>
      <c r="T265" s="179"/>
      <c r="U265" s="179"/>
      <c r="V265" s="179"/>
      <c r="W265" s="179"/>
      <c r="X265" s="179"/>
      <c r="Y265" s="179"/>
      <c r="Z265" s="179"/>
      <c r="AA265" s="179"/>
      <c r="AB265" s="179"/>
      <c r="AC265" s="179"/>
      <c r="AD265" s="179"/>
      <c r="AE265" s="179"/>
      <c r="AF265" s="179"/>
      <c r="AG265" s="179"/>
      <c r="AH265" s="179"/>
      <c r="AI265" s="179"/>
      <c r="AJ265" s="179"/>
      <c r="AK265" s="179"/>
      <c r="AL265" s="179"/>
      <c r="AM265" s="179"/>
      <c r="AN265" s="179"/>
      <c r="AO265" s="179"/>
    </row>
    <row r="266" ht="15.75" customHeight="1" spans="1:41" x14ac:dyDescent="0.25">
      <c r="A266" s="179"/>
      <c r="B266" s="179"/>
      <c r="C266" s="179"/>
      <c r="D266" s="179"/>
      <c r="E266" s="179"/>
      <c r="F266" s="179"/>
      <c r="G266" s="179"/>
      <c r="H266" s="179"/>
      <c r="I266" s="179"/>
      <c r="J266" s="179"/>
      <c r="K266" s="179"/>
      <c r="L266" s="179"/>
      <c r="M266" s="179"/>
      <c r="N266" s="179"/>
      <c r="O266" s="179"/>
      <c r="P266" s="179"/>
      <c r="Q266" s="179"/>
      <c r="R266" s="179"/>
      <c r="S266" s="179"/>
      <c r="T266" s="179"/>
      <c r="U266" s="179"/>
      <c r="V266" s="179"/>
      <c r="W266" s="179"/>
      <c r="X266" s="179"/>
      <c r="Y266" s="179"/>
      <c r="Z266" s="179"/>
      <c r="AA266" s="179"/>
      <c r="AB266" s="179"/>
      <c r="AC266" s="179"/>
      <c r="AD266" s="179"/>
      <c r="AE266" s="179"/>
      <c r="AF266" s="179"/>
      <c r="AG266" s="179"/>
      <c r="AH266" s="179"/>
      <c r="AI266" s="179"/>
      <c r="AJ266" s="179"/>
      <c r="AK266" s="179"/>
      <c r="AL266" s="179"/>
      <c r="AM266" s="179"/>
      <c r="AN266" s="179"/>
      <c r="AO266" s="179"/>
    </row>
    <row r="267" ht="15.75" customHeight="1" spans="1:41" x14ac:dyDescent="0.25">
      <c r="A267" s="179"/>
      <c r="B267" s="179"/>
      <c r="C267" s="179"/>
      <c r="D267" s="179"/>
      <c r="E267" s="179"/>
      <c r="F267" s="179"/>
      <c r="G267" s="179"/>
      <c r="H267" s="179"/>
      <c r="I267" s="179"/>
      <c r="J267" s="179"/>
      <c r="K267" s="179"/>
      <c r="L267" s="179"/>
      <c r="M267" s="179"/>
      <c r="N267" s="179"/>
      <c r="O267" s="179"/>
      <c r="P267" s="179"/>
      <c r="Q267" s="179"/>
      <c r="R267" s="179"/>
      <c r="S267" s="179"/>
      <c r="T267" s="179"/>
      <c r="U267" s="179"/>
      <c r="V267" s="179"/>
      <c r="W267" s="179"/>
      <c r="X267" s="179"/>
      <c r="Y267" s="179"/>
      <c r="Z267" s="179"/>
      <c r="AA267" s="179"/>
      <c r="AB267" s="179"/>
      <c r="AC267" s="179"/>
      <c r="AD267" s="179"/>
      <c r="AE267" s="179"/>
      <c r="AF267" s="179"/>
      <c r="AG267" s="179"/>
      <c r="AH267" s="179"/>
      <c r="AI267" s="179"/>
      <c r="AJ267" s="179"/>
      <c r="AK267" s="179"/>
      <c r="AL267" s="179"/>
      <c r="AM267" s="179"/>
      <c r="AN267" s="179"/>
      <c r="AO267" s="179"/>
    </row>
    <row r="268" ht="15.75" customHeight="1" spans="1:41" x14ac:dyDescent="0.25">
      <c r="A268" s="179"/>
      <c r="B268" s="179"/>
      <c r="C268" s="179"/>
      <c r="D268" s="179"/>
      <c r="E268" s="179"/>
      <c r="F268" s="179"/>
      <c r="G268" s="179"/>
      <c r="H268" s="179"/>
      <c r="I268" s="179"/>
      <c r="J268" s="179"/>
      <c r="K268" s="179"/>
      <c r="L268" s="179"/>
      <c r="M268" s="179"/>
      <c r="N268" s="179"/>
      <c r="O268" s="179"/>
      <c r="P268" s="179"/>
      <c r="Q268" s="179"/>
      <c r="R268" s="179"/>
      <c r="S268" s="179"/>
      <c r="T268" s="179"/>
      <c r="U268" s="179"/>
      <c r="V268" s="179"/>
      <c r="W268" s="179"/>
      <c r="X268" s="179"/>
      <c r="Y268" s="179"/>
      <c r="Z268" s="179"/>
      <c r="AA268" s="179"/>
      <c r="AB268" s="179"/>
      <c r="AC268" s="179"/>
      <c r="AD268" s="179"/>
      <c r="AE268" s="179"/>
      <c r="AF268" s="179"/>
      <c r="AG268" s="179"/>
      <c r="AH268" s="179"/>
      <c r="AI268" s="179"/>
      <c r="AJ268" s="179"/>
      <c r="AK268" s="179"/>
      <c r="AL268" s="179"/>
      <c r="AM268" s="179"/>
      <c r="AN268" s="179"/>
      <c r="AO268" s="179"/>
    </row>
    <row r="269" ht="15.75" customHeight="1" spans="1:41" x14ac:dyDescent="0.25">
      <c r="A269" s="179"/>
      <c r="B269" s="179"/>
      <c r="C269" s="179"/>
      <c r="D269" s="179"/>
      <c r="E269" s="179"/>
      <c r="F269" s="179"/>
      <c r="G269" s="179"/>
      <c r="H269" s="179"/>
      <c r="I269" s="179"/>
      <c r="J269" s="179"/>
      <c r="K269" s="179"/>
      <c r="L269" s="179"/>
      <c r="M269" s="179"/>
      <c r="N269" s="179"/>
      <c r="O269" s="179"/>
      <c r="P269" s="179"/>
      <c r="Q269" s="179"/>
      <c r="R269" s="179"/>
      <c r="S269" s="179"/>
      <c r="T269" s="179"/>
      <c r="U269" s="179"/>
      <c r="V269" s="179"/>
      <c r="W269" s="179"/>
      <c r="X269" s="179"/>
      <c r="Y269" s="179"/>
      <c r="Z269" s="179"/>
      <c r="AA269" s="179"/>
      <c r="AB269" s="179"/>
      <c r="AC269" s="179"/>
      <c r="AD269" s="179"/>
      <c r="AE269" s="179"/>
      <c r="AF269" s="179"/>
      <c r="AG269" s="179"/>
      <c r="AH269" s="179"/>
      <c r="AI269" s="179"/>
      <c r="AJ269" s="179"/>
      <c r="AK269" s="179"/>
      <c r="AL269" s="179"/>
      <c r="AM269" s="179"/>
      <c r="AN269" s="179"/>
      <c r="AO269" s="179"/>
    </row>
    <row r="270" ht="15.75" customHeight="1" spans="1:41" x14ac:dyDescent="0.25">
      <c r="A270" s="179"/>
      <c r="B270" s="179"/>
      <c r="C270" s="179"/>
      <c r="D270" s="179"/>
      <c r="E270" s="179"/>
      <c r="F270" s="179"/>
      <c r="G270" s="179"/>
      <c r="H270" s="179"/>
      <c r="I270" s="179"/>
      <c r="J270" s="179"/>
      <c r="K270" s="179"/>
      <c r="L270" s="179"/>
      <c r="M270" s="179"/>
      <c r="N270" s="179"/>
      <c r="O270" s="179"/>
      <c r="P270" s="179"/>
      <c r="Q270" s="179"/>
      <c r="R270" s="179"/>
      <c r="S270" s="179"/>
      <c r="T270" s="179"/>
      <c r="U270" s="179"/>
      <c r="V270" s="179"/>
      <c r="W270" s="179"/>
      <c r="X270" s="179"/>
      <c r="Y270" s="179"/>
      <c r="Z270" s="179"/>
      <c r="AA270" s="179"/>
      <c r="AB270" s="179"/>
      <c r="AC270" s="179"/>
      <c r="AD270" s="179"/>
      <c r="AE270" s="179"/>
      <c r="AF270" s="179"/>
      <c r="AG270" s="179"/>
      <c r="AH270" s="179"/>
      <c r="AI270" s="179"/>
      <c r="AJ270" s="179"/>
      <c r="AK270" s="179"/>
      <c r="AL270" s="179"/>
      <c r="AM270" s="179"/>
      <c r="AN270" s="179"/>
      <c r="AO270" s="179"/>
    </row>
    <row r="271" ht="15.75" customHeight="1" spans="1:41" x14ac:dyDescent="0.25">
      <c r="A271" s="179"/>
      <c r="B271" s="179"/>
      <c r="C271" s="179"/>
      <c r="D271" s="179"/>
      <c r="E271" s="179"/>
      <c r="F271" s="179"/>
      <c r="G271" s="179"/>
      <c r="H271" s="179"/>
      <c r="I271" s="179"/>
      <c r="J271" s="179"/>
      <c r="K271" s="179"/>
      <c r="L271" s="179"/>
      <c r="M271" s="179"/>
      <c r="N271" s="179"/>
      <c r="O271" s="179"/>
      <c r="P271" s="179"/>
      <c r="Q271" s="179"/>
      <c r="R271" s="179"/>
      <c r="S271" s="179"/>
      <c r="T271" s="179"/>
      <c r="U271" s="179"/>
      <c r="V271" s="179"/>
      <c r="W271" s="179"/>
      <c r="X271" s="179"/>
      <c r="Y271" s="179"/>
      <c r="Z271" s="179"/>
      <c r="AA271" s="179"/>
      <c r="AB271" s="179"/>
      <c r="AC271" s="179"/>
      <c r="AD271" s="179"/>
      <c r="AE271" s="179"/>
      <c r="AF271" s="179"/>
      <c r="AG271" s="179"/>
      <c r="AH271" s="179"/>
      <c r="AI271" s="179"/>
      <c r="AJ271" s="179"/>
      <c r="AK271" s="179"/>
      <c r="AL271" s="179"/>
      <c r="AM271" s="179"/>
      <c r="AN271" s="179"/>
      <c r="AO271" s="179"/>
    </row>
    <row r="272" ht="15.75" customHeight="1" spans="1:41" x14ac:dyDescent="0.25">
      <c r="A272" s="179"/>
      <c r="B272" s="179"/>
      <c r="C272" s="179"/>
      <c r="D272" s="179"/>
      <c r="E272" s="179"/>
      <c r="F272" s="179"/>
      <c r="G272" s="179"/>
      <c r="H272" s="179"/>
      <c r="I272" s="179"/>
      <c r="J272" s="179"/>
      <c r="K272" s="179"/>
      <c r="L272" s="179"/>
      <c r="M272" s="179"/>
      <c r="N272" s="179"/>
      <c r="O272" s="179"/>
      <c r="P272" s="179"/>
      <c r="Q272" s="179"/>
      <c r="R272" s="179"/>
      <c r="S272" s="179"/>
      <c r="T272" s="179"/>
      <c r="U272" s="179"/>
      <c r="V272" s="179"/>
      <c r="W272" s="179"/>
      <c r="X272" s="179"/>
      <c r="Y272" s="179"/>
      <c r="Z272" s="179"/>
      <c r="AA272" s="179"/>
      <c r="AB272" s="179"/>
      <c r="AC272" s="179"/>
      <c r="AD272" s="179"/>
      <c r="AE272" s="179"/>
      <c r="AF272" s="179"/>
      <c r="AG272" s="179"/>
      <c r="AH272" s="179"/>
      <c r="AI272" s="179"/>
      <c r="AJ272" s="179"/>
      <c r="AK272" s="179"/>
      <c r="AL272" s="179"/>
      <c r="AM272" s="179"/>
      <c r="AN272" s="179"/>
      <c r="AO272" s="179"/>
    </row>
    <row r="273" ht="15.75" customHeight="1" spans="1:41" x14ac:dyDescent="0.25">
      <c r="A273" s="179"/>
      <c r="B273" s="179"/>
      <c r="C273" s="179"/>
      <c r="D273" s="179"/>
      <c r="E273" s="179"/>
      <c r="F273" s="179"/>
      <c r="G273" s="179"/>
      <c r="H273" s="179"/>
      <c r="I273" s="179"/>
      <c r="J273" s="179"/>
      <c r="K273" s="179"/>
      <c r="L273" s="179"/>
      <c r="M273" s="179"/>
      <c r="N273" s="179"/>
      <c r="O273" s="179"/>
      <c r="P273" s="179"/>
      <c r="Q273" s="179"/>
      <c r="R273" s="179"/>
      <c r="S273" s="179"/>
      <c r="T273" s="179"/>
      <c r="U273" s="179"/>
      <c r="V273" s="179"/>
      <c r="W273" s="179"/>
      <c r="X273" s="179"/>
      <c r="Y273" s="179"/>
      <c r="Z273" s="179"/>
      <c r="AA273" s="179"/>
      <c r="AB273" s="179"/>
      <c r="AC273" s="179"/>
      <c r="AD273" s="179"/>
      <c r="AE273" s="179"/>
      <c r="AF273" s="179"/>
      <c r="AG273" s="179"/>
      <c r="AH273" s="179"/>
      <c r="AI273" s="179"/>
      <c r="AJ273" s="179"/>
      <c r="AK273" s="179"/>
      <c r="AL273" s="179"/>
      <c r="AM273" s="179"/>
      <c r="AN273" s="179"/>
      <c r="AO273" s="179"/>
    </row>
    <row r="274" ht="15.75" customHeight="1" spans="1:41" x14ac:dyDescent="0.25">
      <c r="A274" s="179"/>
      <c r="B274" s="179"/>
      <c r="C274" s="179"/>
      <c r="D274" s="179"/>
      <c r="E274" s="179"/>
      <c r="F274" s="179"/>
      <c r="G274" s="179"/>
      <c r="H274" s="179"/>
      <c r="I274" s="179"/>
      <c r="J274" s="179"/>
      <c r="K274" s="179"/>
      <c r="L274" s="179"/>
      <c r="M274" s="179"/>
      <c r="N274" s="179"/>
      <c r="O274" s="179"/>
      <c r="P274" s="179"/>
      <c r="Q274" s="179"/>
      <c r="R274" s="179"/>
      <c r="S274" s="179"/>
      <c r="T274" s="179"/>
      <c r="U274" s="179"/>
      <c r="V274" s="179"/>
      <c r="W274" s="179"/>
      <c r="X274" s="179"/>
      <c r="Y274" s="179"/>
      <c r="Z274" s="179"/>
      <c r="AA274" s="179"/>
      <c r="AB274" s="179"/>
      <c r="AC274" s="179"/>
      <c r="AD274" s="179"/>
      <c r="AE274" s="179"/>
      <c r="AF274" s="179"/>
      <c r="AG274" s="179"/>
      <c r="AH274" s="179"/>
      <c r="AI274" s="179"/>
      <c r="AJ274" s="179"/>
      <c r="AK274" s="179"/>
      <c r="AL274" s="179"/>
      <c r="AM274" s="179"/>
      <c r="AN274" s="179"/>
      <c r="AO274" s="179"/>
    </row>
    <row r="275" ht="15.75" customHeight="1" spans="1:41" x14ac:dyDescent="0.25">
      <c r="A275" s="179"/>
      <c r="B275" s="179"/>
      <c r="C275" s="179"/>
      <c r="D275" s="179"/>
      <c r="E275" s="179"/>
      <c r="F275" s="179"/>
      <c r="G275" s="179"/>
      <c r="H275" s="179"/>
      <c r="I275" s="179"/>
      <c r="J275" s="179"/>
      <c r="K275" s="179"/>
      <c r="L275" s="179"/>
      <c r="M275" s="179"/>
      <c r="N275" s="179"/>
      <c r="O275" s="179"/>
      <c r="P275" s="179"/>
      <c r="Q275" s="179"/>
      <c r="R275" s="179"/>
      <c r="S275" s="179"/>
      <c r="T275" s="179"/>
      <c r="U275" s="179"/>
      <c r="V275" s="179"/>
      <c r="W275" s="179"/>
      <c r="X275" s="179"/>
      <c r="Y275" s="179"/>
      <c r="Z275" s="179"/>
      <c r="AA275" s="179"/>
      <c r="AB275" s="179"/>
      <c r="AC275" s="179"/>
      <c r="AD275" s="179"/>
      <c r="AE275" s="179"/>
      <c r="AF275" s="179"/>
      <c r="AG275" s="179"/>
      <c r="AH275" s="179"/>
      <c r="AI275" s="179"/>
      <c r="AJ275" s="179"/>
      <c r="AK275" s="179"/>
      <c r="AL275" s="179"/>
      <c r="AM275" s="179"/>
      <c r="AN275" s="179"/>
      <c r="AO275" s="179"/>
    </row>
    <row r="276" ht="15.75" customHeight="1" spans="1:41" x14ac:dyDescent="0.25">
      <c r="A276" s="179"/>
      <c r="B276" s="179"/>
      <c r="C276" s="179"/>
      <c r="D276" s="179"/>
      <c r="E276" s="179"/>
      <c r="F276" s="179"/>
      <c r="G276" s="179"/>
      <c r="H276" s="179"/>
      <c r="I276" s="179"/>
      <c r="J276" s="179"/>
      <c r="K276" s="179"/>
      <c r="L276" s="179"/>
      <c r="M276" s="179"/>
      <c r="N276" s="179"/>
      <c r="O276" s="179"/>
      <c r="P276" s="179"/>
      <c r="Q276" s="179"/>
      <c r="R276" s="179"/>
      <c r="S276" s="179"/>
      <c r="T276" s="179"/>
      <c r="U276" s="179"/>
      <c r="V276" s="179"/>
      <c r="W276" s="179"/>
      <c r="X276" s="179"/>
      <c r="Y276" s="179"/>
      <c r="Z276" s="179"/>
      <c r="AA276" s="179"/>
      <c r="AB276" s="179"/>
      <c r="AC276" s="179"/>
      <c r="AD276" s="179"/>
      <c r="AE276" s="179"/>
      <c r="AF276" s="179"/>
      <c r="AG276" s="179"/>
      <c r="AH276" s="179"/>
      <c r="AI276" s="179"/>
      <c r="AJ276" s="179"/>
      <c r="AK276" s="179"/>
      <c r="AL276" s="179"/>
      <c r="AM276" s="179"/>
      <c r="AN276" s="179"/>
      <c r="AO276" s="179"/>
    </row>
    <row r="277" ht="15.75" customHeight="1" spans="1:41" x14ac:dyDescent="0.25">
      <c r="A277" s="179"/>
      <c r="B277" s="179"/>
      <c r="C277" s="179"/>
      <c r="D277" s="179"/>
      <c r="E277" s="179"/>
      <c r="F277" s="179"/>
      <c r="G277" s="179"/>
      <c r="H277" s="179"/>
      <c r="I277" s="179"/>
      <c r="J277" s="179"/>
      <c r="K277" s="179"/>
      <c r="L277" s="179"/>
      <c r="M277" s="179"/>
      <c r="N277" s="179"/>
      <c r="O277" s="179"/>
      <c r="P277" s="179"/>
      <c r="Q277" s="179"/>
      <c r="R277" s="179"/>
      <c r="S277" s="179"/>
      <c r="T277" s="179"/>
      <c r="U277" s="179"/>
      <c r="V277" s="179"/>
      <c r="W277" s="179"/>
      <c r="X277" s="179"/>
      <c r="Y277" s="179"/>
      <c r="Z277" s="179"/>
      <c r="AA277" s="179"/>
      <c r="AB277" s="179"/>
      <c r="AC277" s="179"/>
      <c r="AD277" s="179"/>
      <c r="AE277" s="179"/>
      <c r="AF277" s="179"/>
      <c r="AG277" s="179"/>
      <c r="AH277" s="179"/>
      <c r="AI277" s="179"/>
      <c r="AJ277" s="179"/>
      <c r="AK277" s="179"/>
      <c r="AL277" s="179"/>
      <c r="AM277" s="179"/>
      <c r="AN277" s="179"/>
      <c r="AO277" s="179"/>
    </row>
    <row r="278" ht="15.75" customHeight="1" spans="1:41" x14ac:dyDescent="0.25">
      <c r="A278" s="179"/>
      <c r="B278" s="179"/>
      <c r="C278" s="179"/>
      <c r="D278" s="179"/>
      <c r="E278" s="179"/>
      <c r="F278" s="179"/>
      <c r="G278" s="179"/>
      <c r="H278" s="179"/>
      <c r="I278" s="179"/>
      <c r="J278" s="179"/>
      <c r="K278" s="179"/>
      <c r="L278" s="179"/>
      <c r="M278" s="179"/>
      <c r="N278" s="179"/>
      <c r="O278" s="179"/>
      <c r="P278" s="179"/>
      <c r="Q278" s="179"/>
      <c r="R278" s="179"/>
      <c r="S278" s="179"/>
      <c r="T278" s="179"/>
      <c r="U278" s="179"/>
      <c r="V278" s="179"/>
      <c r="W278" s="179"/>
      <c r="X278" s="179"/>
      <c r="Y278" s="179"/>
      <c r="Z278" s="179"/>
      <c r="AA278" s="179"/>
      <c r="AB278" s="179"/>
      <c r="AC278" s="179"/>
      <c r="AD278" s="179"/>
      <c r="AE278" s="179"/>
      <c r="AF278" s="179"/>
      <c r="AG278" s="179"/>
      <c r="AH278" s="179"/>
      <c r="AI278" s="179"/>
      <c r="AJ278" s="179"/>
      <c r="AK278" s="179"/>
      <c r="AL278" s="179"/>
      <c r="AM278" s="179"/>
      <c r="AN278" s="179"/>
      <c r="AO278" s="179"/>
    </row>
    <row r="279" ht="15.75" customHeight="1" spans="1:41" x14ac:dyDescent="0.25">
      <c r="A279" s="179"/>
      <c r="B279" s="179"/>
      <c r="C279" s="179"/>
      <c r="D279" s="179"/>
      <c r="E279" s="179"/>
      <c r="F279" s="179"/>
      <c r="G279" s="179"/>
      <c r="H279" s="179"/>
      <c r="I279" s="179"/>
      <c r="J279" s="179"/>
      <c r="K279" s="179"/>
      <c r="L279" s="179"/>
      <c r="M279" s="179"/>
      <c r="N279" s="179"/>
      <c r="O279" s="179"/>
      <c r="P279" s="179"/>
      <c r="Q279" s="179"/>
      <c r="R279" s="179"/>
      <c r="S279" s="179"/>
      <c r="T279" s="179"/>
      <c r="U279" s="179"/>
      <c r="V279" s="179"/>
      <c r="W279" s="179"/>
      <c r="X279" s="179"/>
      <c r="Y279" s="179"/>
      <c r="Z279" s="179"/>
      <c r="AA279" s="179"/>
      <c r="AB279" s="179"/>
      <c r="AC279" s="179"/>
      <c r="AD279" s="179"/>
      <c r="AE279" s="179"/>
      <c r="AF279" s="179"/>
      <c r="AG279" s="179"/>
      <c r="AH279" s="179"/>
      <c r="AI279" s="179"/>
      <c r="AJ279" s="179"/>
      <c r="AK279" s="179"/>
      <c r="AL279" s="179"/>
      <c r="AM279" s="179"/>
      <c r="AN279" s="179"/>
      <c r="AO279" s="179"/>
    </row>
    <row r="280" ht="15.75" customHeight="1" spans="1:41" x14ac:dyDescent="0.25">
      <c r="A280" s="179"/>
      <c r="B280" s="179"/>
      <c r="C280" s="179"/>
      <c r="D280" s="179"/>
      <c r="E280" s="179"/>
      <c r="F280" s="179"/>
      <c r="G280" s="179"/>
      <c r="H280" s="179"/>
      <c r="I280" s="179"/>
      <c r="J280" s="179"/>
      <c r="K280" s="179"/>
      <c r="L280" s="179"/>
      <c r="M280" s="179"/>
      <c r="N280" s="179"/>
      <c r="O280" s="179"/>
      <c r="P280" s="179"/>
      <c r="Q280" s="179"/>
      <c r="R280" s="179"/>
      <c r="S280" s="179"/>
      <c r="T280" s="179"/>
      <c r="U280" s="179"/>
      <c r="V280" s="179"/>
      <c r="W280" s="179"/>
      <c r="X280" s="179"/>
      <c r="Y280" s="179"/>
      <c r="Z280" s="179"/>
      <c r="AA280" s="179"/>
      <c r="AB280" s="179"/>
      <c r="AC280" s="179"/>
      <c r="AD280" s="179"/>
      <c r="AE280" s="179"/>
      <c r="AF280" s="179"/>
      <c r="AG280" s="179"/>
      <c r="AH280" s="179"/>
      <c r="AI280" s="179"/>
      <c r="AJ280" s="179"/>
      <c r="AK280" s="179"/>
      <c r="AL280" s="179"/>
      <c r="AM280" s="179"/>
      <c r="AN280" s="179"/>
      <c r="AO280" s="179"/>
    </row>
    <row r="281" ht="15.75" customHeight="1" spans="1:41" x14ac:dyDescent="0.25">
      <c r="A281" s="179"/>
      <c r="B281" s="179"/>
      <c r="C281" s="179"/>
      <c r="D281" s="179"/>
      <c r="E281" s="179"/>
      <c r="F281" s="179"/>
      <c r="G281" s="179"/>
      <c r="H281" s="179"/>
      <c r="I281" s="179"/>
      <c r="J281" s="179"/>
      <c r="K281" s="179"/>
      <c r="L281" s="179"/>
      <c r="M281" s="179"/>
      <c r="N281" s="179"/>
      <c r="O281" s="179"/>
      <c r="P281" s="179"/>
      <c r="Q281" s="179"/>
      <c r="R281" s="179"/>
      <c r="S281" s="179"/>
      <c r="T281" s="179"/>
      <c r="U281" s="179"/>
      <c r="V281" s="179"/>
      <c r="W281" s="179"/>
      <c r="X281" s="179"/>
      <c r="Y281" s="179"/>
      <c r="Z281" s="179"/>
      <c r="AA281" s="179"/>
      <c r="AB281" s="179"/>
      <c r="AC281" s="179"/>
      <c r="AD281" s="179"/>
      <c r="AE281" s="179"/>
      <c r="AF281" s="179"/>
      <c r="AG281" s="179"/>
      <c r="AH281" s="179"/>
      <c r="AI281" s="179"/>
      <c r="AJ281" s="179"/>
      <c r="AK281" s="179"/>
      <c r="AL281" s="179"/>
      <c r="AM281" s="179"/>
      <c r="AN281" s="179"/>
      <c r="AO281" s="179"/>
    </row>
    <row r="282" ht="15.75" customHeight="1" spans="1:41" x14ac:dyDescent="0.25">
      <c r="A282" s="179"/>
      <c r="B282" s="179"/>
      <c r="C282" s="179"/>
      <c r="D282" s="179"/>
      <c r="E282" s="179"/>
      <c r="F282" s="179"/>
      <c r="G282" s="179"/>
      <c r="H282" s="179"/>
      <c r="I282" s="179"/>
      <c r="J282" s="179"/>
      <c r="K282" s="179"/>
      <c r="L282" s="179"/>
      <c r="M282" s="179"/>
      <c r="N282" s="179"/>
      <c r="O282" s="179"/>
      <c r="P282" s="179"/>
      <c r="Q282" s="179"/>
      <c r="R282" s="179"/>
      <c r="S282" s="179"/>
      <c r="T282" s="179"/>
      <c r="U282" s="179"/>
      <c r="V282" s="179"/>
      <c r="W282" s="179"/>
      <c r="X282" s="179"/>
      <c r="Y282" s="179"/>
      <c r="Z282" s="179"/>
      <c r="AA282" s="179"/>
      <c r="AB282" s="179"/>
      <c r="AC282" s="179"/>
      <c r="AD282" s="179"/>
      <c r="AE282" s="179"/>
      <c r="AF282" s="179"/>
      <c r="AG282" s="179"/>
      <c r="AH282" s="179"/>
      <c r="AI282" s="179"/>
      <c r="AJ282" s="179"/>
      <c r="AK282" s="179"/>
      <c r="AL282" s="179"/>
      <c r="AM282" s="179"/>
      <c r="AN282" s="179"/>
      <c r="AO282" s="179"/>
    </row>
    <row r="283" ht="15.75" customHeight="1" spans="1:41" x14ac:dyDescent="0.25">
      <c r="A283" s="179"/>
      <c r="B283" s="179"/>
      <c r="C283" s="179"/>
      <c r="D283" s="179"/>
      <c r="E283" s="179"/>
      <c r="F283" s="179"/>
      <c r="G283" s="179"/>
      <c r="H283" s="179"/>
      <c r="I283" s="179"/>
      <c r="J283" s="179"/>
      <c r="K283" s="179"/>
      <c r="L283" s="179"/>
      <c r="M283" s="179"/>
      <c r="N283" s="179"/>
      <c r="O283" s="179"/>
      <c r="P283" s="179"/>
      <c r="Q283" s="179"/>
      <c r="R283" s="179"/>
      <c r="S283" s="179"/>
      <c r="T283" s="179"/>
      <c r="U283" s="179"/>
      <c r="V283" s="179"/>
      <c r="W283" s="179"/>
      <c r="X283" s="179"/>
      <c r="Y283" s="179"/>
      <c r="Z283" s="179"/>
      <c r="AA283" s="179"/>
      <c r="AB283" s="179"/>
      <c r="AC283" s="179"/>
      <c r="AD283" s="179"/>
      <c r="AE283" s="179"/>
      <c r="AF283" s="179"/>
      <c r="AG283" s="179"/>
      <c r="AH283" s="179"/>
      <c r="AI283" s="179"/>
      <c r="AJ283" s="179"/>
      <c r="AK283" s="179"/>
      <c r="AL283" s="179"/>
      <c r="AM283" s="179"/>
      <c r="AN283" s="179"/>
      <c r="AO283" s="179"/>
    </row>
    <row r="284" ht="15.75" customHeight="1" spans="1:41" x14ac:dyDescent="0.25">
      <c r="A284" s="179"/>
      <c r="B284" s="179"/>
      <c r="C284" s="179"/>
      <c r="D284" s="179"/>
      <c r="E284" s="179"/>
      <c r="F284" s="179"/>
      <c r="G284" s="179"/>
      <c r="H284" s="179"/>
      <c r="I284" s="179"/>
      <c r="J284" s="179"/>
      <c r="K284" s="179"/>
      <c r="L284" s="179"/>
      <c r="M284" s="179"/>
      <c r="N284" s="179"/>
      <c r="O284" s="179"/>
      <c r="P284" s="179"/>
      <c r="Q284" s="179"/>
      <c r="R284" s="179"/>
      <c r="S284" s="179"/>
      <c r="T284" s="179"/>
      <c r="U284" s="179"/>
      <c r="V284" s="179"/>
      <c r="W284" s="179"/>
      <c r="X284" s="179"/>
      <c r="Y284" s="179"/>
      <c r="Z284" s="179"/>
      <c r="AA284" s="179"/>
      <c r="AB284" s="179"/>
      <c r="AC284" s="179"/>
      <c r="AD284" s="179"/>
      <c r="AE284" s="179"/>
      <c r="AF284" s="179"/>
      <c r="AG284" s="179"/>
      <c r="AH284" s="179"/>
      <c r="AI284" s="179"/>
      <c r="AJ284" s="179"/>
      <c r="AK284" s="179"/>
      <c r="AL284" s="179"/>
      <c r="AM284" s="179"/>
      <c r="AN284" s="179"/>
      <c r="AO284" s="179"/>
    </row>
    <row r="285" ht="15.75" customHeight="1" spans="1:41" x14ac:dyDescent="0.25">
      <c r="A285" s="179"/>
      <c r="B285" s="179"/>
      <c r="C285" s="179"/>
      <c r="D285" s="179"/>
      <c r="E285" s="179"/>
      <c r="F285" s="179"/>
      <c r="G285" s="179"/>
      <c r="H285" s="179"/>
      <c r="I285" s="179"/>
      <c r="J285" s="179"/>
      <c r="K285" s="179"/>
      <c r="L285" s="179"/>
      <c r="M285" s="179"/>
      <c r="N285" s="179"/>
      <c r="O285" s="179"/>
      <c r="P285" s="179"/>
      <c r="Q285" s="179"/>
      <c r="R285" s="179"/>
      <c r="S285" s="179"/>
      <c r="T285" s="179"/>
      <c r="U285" s="179"/>
      <c r="V285" s="179"/>
      <c r="W285" s="179"/>
      <c r="X285" s="179"/>
      <c r="Y285" s="179"/>
      <c r="Z285" s="179"/>
      <c r="AA285" s="179"/>
      <c r="AB285" s="179"/>
      <c r="AC285" s="179"/>
      <c r="AD285" s="179"/>
      <c r="AE285" s="179"/>
      <c r="AF285" s="179"/>
      <c r="AG285" s="179"/>
      <c r="AH285" s="179"/>
      <c r="AI285" s="179"/>
      <c r="AJ285" s="179"/>
      <c r="AK285" s="179"/>
      <c r="AL285" s="179"/>
      <c r="AM285" s="179"/>
      <c r="AN285" s="179"/>
      <c r="AO285" s="179"/>
    </row>
    <row r="286" ht="15.75" customHeight="1" spans="1:41" x14ac:dyDescent="0.25">
      <c r="A286" s="179"/>
      <c r="B286" s="179"/>
      <c r="C286" s="179"/>
      <c r="D286" s="179"/>
      <c r="E286" s="179"/>
      <c r="F286" s="179"/>
      <c r="G286" s="179"/>
      <c r="H286" s="179"/>
      <c r="I286" s="179"/>
      <c r="J286" s="179"/>
      <c r="K286" s="179"/>
      <c r="L286" s="179"/>
      <c r="M286" s="179"/>
      <c r="N286" s="179"/>
      <c r="O286" s="179"/>
      <c r="P286" s="179"/>
      <c r="Q286" s="179"/>
      <c r="R286" s="179"/>
      <c r="S286" s="179"/>
      <c r="T286" s="179"/>
      <c r="U286" s="179"/>
      <c r="V286" s="179"/>
      <c r="W286" s="179"/>
      <c r="X286" s="179"/>
      <c r="Y286" s="179"/>
      <c r="Z286" s="179"/>
      <c r="AA286" s="179"/>
      <c r="AB286" s="179"/>
      <c r="AC286" s="179"/>
      <c r="AD286" s="179"/>
      <c r="AE286" s="179"/>
      <c r="AF286" s="179"/>
      <c r="AG286" s="179"/>
      <c r="AH286" s="179"/>
      <c r="AI286" s="179"/>
      <c r="AJ286" s="179"/>
      <c r="AK286" s="179"/>
      <c r="AL286" s="179"/>
      <c r="AM286" s="179"/>
      <c r="AN286" s="179"/>
      <c r="AO286" s="179"/>
    </row>
    <row r="287" ht="15.75" customHeight="1" spans="1:41" x14ac:dyDescent="0.25">
      <c r="A287" s="179"/>
      <c r="B287" s="179"/>
      <c r="C287" s="179"/>
      <c r="D287" s="179"/>
      <c r="E287" s="179"/>
      <c r="F287" s="179"/>
      <c r="G287" s="179"/>
      <c r="H287" s="179"/>
      <c r="I287" s="179"/>
      <c r="J287" s="179"/>
      <c r="K287" s="179"/>
      <c r="L287" s="179"/>
      <c r="M287" s="179"/>
      <c r="N287" s="179"/>
      <c r="O287" s="179"/>
      <c r="P287" s="179"/>
      <c r="Q287" s="179"/>
      <c r="R287" s="179"/>
      <c r="S287" s="179"/>
      <c r="T287" s="179"/>
      <c r="U287" s="179"/>
      <c r="V287" s="179"/>
      <c r="W287" s="179"/>
      <c r="X287" s="179"/>
      <c r="Y287" s="179"/>
      <c r="Z287" s="179"/>
      <c r="AA287" s="179"/>
      <c r="AB287" s="179"/>
      <c r="AC287" s="179"/>
      <c r="AD287" s="179"/>
      <c r="AE287" s="179"/>
      <c r="AF287" s="179"/>
      <c r="AG287" s="179"/>
      <c r="AH287" s="179"/>
      <c r="AI287" s="179"/>
      <c r="AJ287" s="179"/>
      <c r="AK287" s="179"/>
      <c r="AL287" s="179"/>
      <c r="AM287" s="179"/>
      <c r="AN287" s="179"/>
      <c r="AO287" s="179"/>
    </row>
    <row r="288" ht="15.75" customHeight="1" spans="1:41" x14ac:dyDescent="0.25">
      <c r="A288" s="179"/>
      <c r="B288" s="179"/>
      <c r="C288" s="179"/>
      <c r="D288" s="179"/>
      <c r="E288" s="179"/>
      <c r="F288" s="179"/>
      <c r="G288" s="179"/>
      <c r="H288" s="179"/>
      <c r="I288" s="179"/>
      <c r="J288" s="179"/>
      <c r="K288" s="179"/>
      <c r="L288" s="179"/>
      <c r="M288" s="179"/>
      <c r="N288" s="179"/>
      <c r="O288" s="179"/>
      <c r="P288" s="179"/>
      <c r="Q288" s="179"/>
      <c r="R288" s="179"/>
      <c r="S288" s="179"/>
      <c r="T288" s="179"/>
      <c r="U288" s="179"/>
      <c r="V288" s="179"/>
      <c r="W288" s="179"/>
      <c r="X288" s="179"/>
      <c r="Y288" s="179"/>
      <c r="Z288" s="179"/>
      <c r="AA288" s="179"/>
      <c r="AB288" s="179"/>
      <c r="AC288" s="179"/>
      <c r="AD288" s="179"/>
      <c r="AE288" s="179"/>
      <c r="AF288" s="179"/>
      <c r="AG288" s="179"/>
      <c r="AH288" s="179"/>
      <c r="AI288" s="179"/>
      <c r="AJ288" s="179"/>
      <c r="AK288" s="179"/>
      <c r="AL288" s="179"/>
      <c r="AM288" s="179"/>
      <c r="AN288" s="179"/>
      <c r="AO288" s="179"/>
    </row>
    <row r="289" ht="15.75" customHeight="1" spans="1:41" x14ac:dyDescent="0.25">
      <c r="A289" s="179"/>
      <c r="B289" s="179"/>
      <c r="C289" s="179"/>
      <c r="D289" s="179"/>
      <c r="E289" s="179"/>
      <c r="F289" s="179"/>
      <c r="G289" s="179"/>
      <c r="H289" s="179"/>
      <c r="I289" s="179"/>
      <c r="J289" s="179"/>
      <c r="K289" s="179"/>
      <c r="L289" s="179"/>
      <c r="M289" s="179"/>
      <c r="N289" s="179"/>
      <c r="O289" s="179"/>
      <c r="P289" s="179"/>
      <c r="Q289" s="179"/>
      <c r="R289" s="179"/>
      <c r="S289" s="179"/>
      <c r="T289" s="179"/>
      <c r="U289" s="179"/>
      <c r="V289" s="179"/>
      <c r="W289" s="179"/>
      <c r="X289" s="179"/>
      <c r="Y289" s="179"/>
      <c r="Z289" s="179"/>
      <c r="AA289" s="179"/>
      <c r="AB289" s="179"/>
      <c r="AC289" s="179"/>
      <c r="AD289" s="179"/>
      <c r="AE289" s="179"/>
      <c r="AF289" s="179"/>
      <c r="AG289" s="179"/>
      <c r="AH289" s="179"/>
      <c r="AI289" s="179"/>
      <c r="AJ289" s="179"/>
      <c r="AK289" s="179"/>
      <c r="AL289" s="179"/>
      <c r="AM289" s="179"/>
      <c r="AN289" s="179"/>
      <c r="AO289" s="179"/>
    </row>
    <row r="290" ht="15.75" customHeight="1" spans="1:41" x14ac:dyDescent="0.25">
      <c r="A290" s="179"/>
      <c r="B290" s="179"/>
      <c r="C290" s="179"/>
      <c r="D290" s="179"/>
      <c r="E290" s="179"/>
      <c r="F290" s="179"/>
      <c r="G290" s="179"/>
      <c r="H290" s="179"/>
      <c r="I290" s="179"/>
      <c r="J290" s="179"/>
      <c r="K290" s="179"/>
      <c r="L290" s="179"/>
      <c r="M290" s="179"/>
      <c r="N290" s="179"/>
      <c r="O290" s="179"/>
      <c r="P290" s="179"/>
      <c r="Q290" s="179"/>
      <c r="R290" s="179"/>
      <c r="S290" s="179"/>
      <c r="T290" s="179"/>
      <c r="U290" s="179"/>
      <c r="V290" s="179"/>
      <c r="W290" s="179"/>
      <c r="X290" s="179"/>
      <c r="Y290" s="179"/>
      <c r="Z290" s="179"/>
      <c r="AA290" s="179"/>
      <c r="AB290" s="179"/>
      <c r="AC290" s="179"/>
      <c r="AD290" s="179"/>
      <c r="AE290" s="179"/>
      <c r="AF290" s="179"/>
      <c r="AG290" s="179"/>
      <c r="AH290" s="179"/>
      <c r="AI290" s="179"/>
      <c r="AJ290" s="179"/>
      <c r="AK290" s="179"/>
      <c r="AL290" s="179"/>
      <c r="AM290" s="179"/>
      <c r="AN290" s="179"/>
      <c r="AO290" s="179"/>
    </row>
    <row r="291" ht="15.75" customHeight="1" spans="1:41" x14ac:dyDescent="0.25">
      <c r="A291" s="179"/>
      <c r="B291" s="179"/>
      <c r="C291" s="179"/>
      <c r="D291" s="179"/>
      <c r="E291" s="179"/>
      <c r="F291" s="179"/>
      <c r="G291" s="179"/>
      <c r="H291" s="179"/>
      <c r="I291" s="179"/>
      <c r="J291" s="179"/>
      <c r="K291" s="179"/>
      <c r="L291" s="179"/>
      <c r="M291" s="179"/>
      <c r="N291" s="179"/>
      <c r="O291" s="179"/>
      <c r="P291" s="179"/>
      <c r="Q291" s="179"/>
      <c r="R291" s="179"/>
      <c r="S291" s="179"/>
      <c r="T291" s="179"/>
      <c r="U291" s="179"/>
      <c r="V291" s="179"/>
      <c r="W291" s="179"/>
      <c r="X291" s="179"/>
      <c r="Y291" s="179"/>
      <c r="Z291" s="179"/>
      <c r="AA291" s="179"/>
      <c r="AB291" s="179"/>
      <c r="AC291" s="179"/>
      <c r="AD291" s="179"/>
      <c r="AE291" s="179"/>
      <c r="AF291" s="179"/>
      <c r="AG291" s="179"/>
      <c r="AH291" s="179"/>
      <c r="AI291" s="179"/>
      <c r="AJ291" s="179"/>
      <c r="AK291" s="179"/>
      <c r="AL291" s="179"/>
      <c r="AM291" s="179"/>
      <c r="AN291" s="179"/>
      <c r="AO291" s="179"/>
    </row>
    <row r="292" ht="15.75" customHeight="1" spans="1:41" x14ac:dyDescent="0.25">
      <c r="A292" s="179"/>
      <c r="B292" s="179"/>
      <c r="C292" s="179"/>
      <c r="D292" s="179"/>
      <c r="E292" s="179"/>
      <c r="F292" s="179"/>
      <c r="G292" s="179"/>
      <c r="H292" s="179"/>
      <c r="I292" s="179"/>
      <c r="J292" s="179"/>
      <c r="K292" s="179"/>
      <c r="L292" s="179"/>
      <c r="M292" s="179"/>
      <c r="N292" s="179"/>
      <c r="O292" s="179"/>
      <c r="P292" s="179"/>
      <c r="Q292" s="179"/>
      <c r="R292" s="179"/>
      <c r="S292" s="179"/>
      <c r="T292" s="179"/>
      <c r="U292" s="179"/>
      <c r="V292" s="179"/>
      <c r="W292" s="179"/>
      <c r="X292" s="179"/>
      <c r="Y292" s="179"/>
      <c r="Z292" s="179"/>
      <c r="AA292" s="179"/>
      <c r="AB292" s="179"/>
      <c r="AC292" s="179"/>
      <c r="AD292" s="179"/>
      <c r="AE292" s="179"/>
      <c r="AF292" s="179"/>
      <c r="AG292" s="179"/>
      <c r="AH292" s="179"/>
      <c r="AI292" s="179"/>
      <c r="AJ292" s="179"/>
      <c r="AK292" s="179"/>
      <c r="AL292" s="179"/>
      <c r="AM292" s="179"/>
      <c r="AN292" s="179"/>
      <c r="AO292" s="179"/>
    </row>
    <row r="293" ht="15.75" customHeight="1" spans="1:41" x14ac:dyDescent="0.25">
      <c r="A293" s="179"/>
      <c r="B293" s="179"/>
      <c r="C293" s="179"/>
      <c r="D293" s="179"/>
      <c r="E293" s="179"/>
      <c r="F293" s="179"/>
      <c r="G293" s="179"/>
      <c r="H293" s="179"/>
      <c r="I293" s="179"/>
      <c r="J293" s="179"/>
      <c r="K293" s="179"/>
      <c r="L293" s="179"/>
      <c r="M293" s="179"/>
      <c r="N293" s="179"/>
      <c r="O293" s="179"/>
      <c r="P293" s="179"/>
      <c r="Q293" s="179"/>
      <c r="R293" s="179"/>
      <c r="S293" s="179"/>
      <c r="T293" s="179"/>
      <c r="U293" s="179"/>
      <c r="V293" s="179"/>
      <c r="W293" s="179"/>
      <c r="X293" s="179"/>
      <c r="Y293" s="179"/>
      <c r="Z293" s="179"/>
      <c r="AA293" s="179"/>
      <c r="AB293" s="179"/>
      <c r="AC293" s="179"/>
      <c r="AD293" s="179"/>
      <c r="AE293" s="179"/>
      <c r="AF293" s="179"/>
      <c r="AG293" s="179"/>
      <c r="AH293" s="179"/>
      <c r="AI293" s="179"/>
      <c r="AJ293" s="179"/>
      <c r="AK293" s="179"/>
      <c r="AL293" s="179"/>
      <c r="AM293" s="179"/>
      <c r="AN293" s="179"/>
      <c r="AO293" s="179"/>
    </row>
    <row r="294" ht="15.75" customHeight="1" spans="1:41" x14ac:dyDescent="0.25">
      <c r="A294" s="179"/>
      <c r="B294" s="179"/>
      <c r="C294" s="179"/>
      <c r="D294" s="179"/>
      <c r="E294" s="179"/>
      <c r="F294" s="179"/>
      <c r="G294" s="179"/>
      <c r="H294" s="179"/>
      <c r="I294" s="179"/>
      <c r="J294" s="179"/>
      <c r="K294" s="179"/>
      <c r="L294" s="179"/>
      <c r="M294" s="179"/>
      <c r="N294" s="179"/>
      <c r="O294" s="179"/>
      <c r="P294" s="179"/>
      <c r="Q294" s="179"/>
      <c r="R294" s="179"/>
      <c r="S294" s="179"/>
      <c r="T294" s="179"/>
      <c r="U294" s="179"/>
      <c r="V294" s="179"/>
      <c r="W294" s="179"/>
      <c r="X294" s="179"/>
      <c r="Y294" s="179"/>
      <c r="Z294" s="179"/>
      <c r="AA294" s="179"/>
      <c r="AB294" s="179"/>
      <c r="AC294" s="179"/>
      <c r="AD294" s="179"/>
      <c r="AE294" s="179"/>
      <c r="AF294" s="179"/>
      <c r="AG294" s="179"/>
      <c r="AH294" s="179"/>
      <c r="AI294" s="179"/>
      <c r="AJ294" s="179"/>
      <c r="AK294" s="179"/>
      <c r="AL294" s="179"/>
      <c r="AM294" s="179"/>
      <c r="AN294" s="179"/>
      <c r="AO294" s="179"/>
    </row>
    <row r="295" ht="15.75" customHeight="1" spans="1:41" x14ac:dyDescent="0.25">
      <c r="A295" s="179"/>
      <c r="B295" s="179"/>
      <c r="C295" s="179"/>
      <c r="D295" s="179"/>
      <c r="E295" s="179"/>
      <c r="F295" s="179"/>
      <c r="G295" s="179"/>
      <c r="H295" s="179"/>
      <c r="I295" s="179"/>
      <c r="J295" s="179"/>
      <c r="K295" s="179"/>
      <c r="L295" s="179"/>
      <c r="M295" s="179"/>
      <c r="N295" s="179"/>
      <c r="O295" s="179"/>
      <c r="P295" s="179"/>
      <c r="Q295" s="179"/>
      <c r="R295" s="179"/>
      <c r="S295" s="179"/>
      <c r="T295" s="179"/>
      <c r="U295" s="179"/>
      <c r="V295" s="179"/>
      <c r="W295" s="179"/>
      <c r="X295" s="179"/>
      <c r="Y295" s="179"/>
      <c r="Z295" s="179"/>
      <c r="AA295" s="179"/>
      <c r="AB295" s="179"/>
      <c r="AC295" s="179"/>
      <c r="AD295" s="179"/>
      <c r="AE295" s="179"/>
      <c r="AF295" s="179"/>
      <c r="AG295" s="179"/>
      <c r="AH295" s="179"/>
      <c r="AI295" s="179"/>
      <c r="AJ295" s="179"/>
      <c r="AK295" s="179"/>
      <c r="AL295" s="179"/>
      <c r="AM295" s="179"/>
      <c r="AN295" s="179"/>
      <c r="AO295" s="179"/>
    </row>
    <row r="296" ht="15.75" customHeight="1" spans="1:41" x14ac:dyDescent="0.25">
      <c r="A296" s="179"/>
      <c r="B296" s="179"/>
      <c r="C296" s="179"/>
      <c r="D296" s="179"/>
      <c r="E296" s="179"/>
      <c r="F296" s="179"/>
      <c r="G296" s="179"/>
      <c r="H296" s="179"/>
      <c r="I296" s="179"/>
      <c r="J296" s="179"/>
      <c r="K296" s="179"/>
      <c r="L296" s="179"/>
      <c r="M296" s="179"/>
      <c r="N296" s="179"/>
      <c r="O296" s="179"/>
      <c r="P296" s="179"/>
      <c r="Q296" s="179"/>
      <c r="R296" s="179"/>
      <c r="S296" s="179"/>
      <c r="T296" s="179"/>
      <c r="U296" s="179"/>
      <c r="V296" s="179"/>
      <c r="W296" s="179"/>
      <c r="X296" s="179"/>
      <c r="Y296" s="179"/>
      <c r="Z296" s="179"/>
      <c r="AA296" s="179"/>
      <c r="AB296" s="179"/>
      <c r="AC296" s="179"/>
      <c r="AD296" s="179"/>
      <c r="AE296" s="179"/>
      <c r="AF296" s="179"/>
      <c r="AG296" s="179"/>
      <c r="AH296" s="179"/>
      <c r="AI296" s="179"/>
      <c r="AJ296" s="179"/>
      <c r="AK296" s="179"/>
      <c r="AL296" s="179"/>
      <c r="AM296" s="179"/>
      <c r="AN296" s="179"/>
      <c r="AO296" s="179"/>
    </row>
    <row r="297" ht="15.75" customHeight="1" spans="1:41" x14ac:dyDescent="0.25">
      <c r="A297" s="179"/>
      <c r="B297" s="179"/>
      <c r="C297" s="179"/>
      <c r="D297" s="179"/>
      <c r="E297" s="179"/>
      <c r="F297" s="179"/>
      <c r="G297" s="179"/>
      <c r="H297" s="179"/>
      <c r="I297" s="179"/>
      <c r="J297" s="179"/>
      <c r="K297" s="179"/>
      <c r="L297" s="179"/>
      <c r="M297" s="179"/>
      <c r="N297" s="179"/>
      <c r="O297" s="179"/>
      <c r="P297" s="179"/>
      <c r="Q297" s="179"/>
      <c r="R297" s="179"/>
      <c r="S297" s="179"/>
      <c r="T297" s="179"/>
      <c r="U297" s="179"/>
      <c r="V297" s="179"/>
      <c r="W297" s="179"/>
      <c r="X297" s="179"/>
      <c r="Y297" s="179"/>
      <c r="Z297" s="179"/>
      <c r="AA297" s="179"/>
      <c r="AB297" s="179"/>
      <c r="AC297" s="179"/>
      <c r="AD297" s="179"/>
      <c r="AE297" s="179"/>
      <c r="AF297" s="179"/>
      <c r="AG297" s="179"/>
      <c r="AH297" s="179"/>
      <c r="AI297" s="179"/>
      <c r="AJ297" s="179"/>
      <c r="AK297" s="179"/>
      <c r="AL297" s="179"/>
      <c r="AM297" s="179"/>
      <c r="AN297" s="179"/>
      <c r="AO297" s="179"/>
    </row>
    <row r="298" ht="15.75" customHeight="1" spans="1:41" x14ac:dyDescent="0.25">
      <c r="A298" s="179"/>
      <c r="B298" s="179"/>
      <c r="C298" s="179"/>
      <c r="D298" s="179"/>
      <c r="E298" s="179"/>
      <c r="F298" s="179"/>
      <c r="G298" s="179"/>
      <c r="H298" s="179"/>
      <c r="I298" s="179"/>
      <c r="J298" s="179"/>
      <c r="K298" s="179"/>
      <c r="L298" s="179"/>
      <c r="M298" s="179"/>
      <c r="N298" s="179"/>
      <c r="O298" s="179"/>
      <c r="P298" s="179"/>
      <c r="Q298" s="179"/>
      <c r="R298" s="179"/>
      <c r="S298" s="179"/>
      <c r="T298" s="179"/>
      <c r="U298" s="179"/>
      <c r="V298" s="179"/>
      <c r="W298" s="179"/>
      <c r="X298" s="179"/>
      <c r="Y298" s="179"/>
      <c r="Z298" s="179"/>
      <c r="AA298" s="179"/>
      <c r="AB298" s="179"/>
      <c r="AC298" s="179"/>
      <c r="AD298" s="179"/>
      <c r="AE298" s="179"/>
      <c r="AF298" s="179"/>
      <c r="AG298" s="179"/>
      <c r="AH298" s="179"/>
      <c r="AI298" s="179"/>
      <c r="AJ298" s="179"/>
      <c r="AK298" s="179"/>
      <c r="AL298" s="179"/>
      <c r="AM298" s="179"/>
      <c r="AN298" s="179"/>
      <c r="AO298" s="179"/>
    </row>
    <row r="299" ht="15.75" customHeight="1" spans="1:41" x14ac:dyDescent="0.25">
      <c r="A299" s="179"/>
      <c r="B299" s="179"/>
      <c r="C299" s="179"/>
      <c r="D299" s="179"/>
      <c r="E299" s="179"/>
      <c r="F299" s="179"/>
      <c r="G299" s="179"/>
      <c r="H299" s="179"/>
      <c r="I299" s="179"/>
      <c r="J299" s="179"/>
      <c r="K299" s="179"/>
      <c r="L299" s="179"/>
      <c r="M299" s="179"/>
      <c r="N299" s="179"/>
      <c r="O299" s="179"/>
      <c r="P299" s="179"/>
      <c r="Q299" s="179"/>
      <c r="R299" s="179"/>
      <c r="S299" s="179"/>
      <c r="T299" s="179"/>
      <c r="U299" s="179"/>
      <c r="V299" s="179"/>
      <c r="W299" s="179"/>
      <c r="X299" s="179"/>
      <c r="Y299" s="179"/>
      <c r="Z299" s="179"/>
      <c r="AA299" s="179"/>
      <c r="AB299" s="179"/>
      <c r="AC299" s="179"/>
      <c r="AD299" s="179"/>
      <c r="AE299" s="179"/>
      <c r="AF299" s="179"/>
      <c r="AG299" s="179"/>
      <c r="AH299" s="179"/>
      <c r="AI299" s="179"/>
      <c r="AJ299" s="179"/>
      <c r="AK299" s="179"/>
      <c r="AL299" s="179"/>
      <c r="AM299" s="179"/>
      <c r="AN299" s="179"/>
      <c r="AO299" s="179"/>
    </row>
    <row r="300" ht="15.75" customHeight="1" spans="1:41" x14ac:dyDescent="0.25">
      <c r="A300" s="179"/>
      <c r="B300" s="179"/>
      <c r="C300" s="179"/>
      <c r="D300" s="179"/>
      <c r="E300" s="179"/>
      <c r="F300" s="179"/>
      <c r="G300" s="179"/>
      <c r="H300" s="179"/>
      <c r="I300" s="179"/>
      <c r="J300" s="179"/>
      <c r="K300" s="179"/>
      <c r="L300" s="179"/>
      <c r="M300" s="179"/>
      <c r="N300" s="179"/>
      <c r="O300" s="179"/>
      <c r="P300" s="179"/>
      <c r="Q300" s="179"/>
      <c r="R300" s="179"/>
      <c r="S300" s="179"/>
      <c r="T300" s="179"/>
      <c r="U300" s="179"/>
      <c r="V300" s="179"/>
      <c r="W300" s="179"/>
      <c r="X300" s="179"/>
      <c r="Y300" s="179"/>
      <c r="Z300" s="179"/>
      <c r="AA300" s="179"/>
      <c r="AB300" s="179"/>
      <c r="AC300" s="179"/>
      <c r="AD300" s="179"/>
      <c r="AE300" s="179"/>
      <c r="AF300" s="179"/>
      <c r="AG300" s="179"/>
      <c r="AH300" s="179"/>
      <c r="AI300" s="179"/>
      <c r="AJ300" s="179"/>
      <c r="AK300" s="179"/>
      <c r="AL300" s="179"/>
      <c r="AM300" s="179"/>
      <c r="AN300" s="179"/>
      <c r="AO300" s="179"/>
    </row>
    <row r="301" ht="15.75" customHeight="1" spans="1:41" x14ac:dyDescent="0.25">
      <c r="A301" s="179"/>
      <c r="B301" s="179"/>
      <c r="C301" s="179"/>
      <c r="D301" s="179"/>
      <c r="E301" s="179"/>
      <c r="F301" s="179"/>
      <c r="G301" s="179"/>
      <c r="H301" s="179"/>
      <c r="I301" s="179"/>
      <c r="J301" s="179"/>
      <c r="K301" s="179"/>
      <c r="L301" s="179"/>
      <c r="M301" s="179"/>
      <c r="N301" s="179"/>
      <c r="O301" s="179"/>
      <c r="P301" s="179"/>
      <c r="Q301" s="179"/>
      <c r="R301" s="179"/>
      <c r="S301" s="179"/>
      <c r="T301" s="179"/>
      <c r="U301" s="179"/>
      <c r="V301" s="179"/>
      <c r="W301" s="179"/>
      <c r="X301" s="179"/>
      <c r="Y301" s="179"/>
      <c r="Z301" s="179"/>
      <c r="AA301" s="179"/>
      <c r="AB301" s="179"/>
      <c r="AC301" s="179"/>
      <c r="AD301" s="179"/>
      <c r="AE301" s="179"/>
      <c r="AF301" s="179"/>
      <c r="AG301" s="179"/>
      <c r="AH301" s="179"/>
      <c r="AI301" s="179"/>
      <c r="AJ301" s="179"/>
      <c r="AK301" s="179"/>
      <c r="AL301" s="179"/>
      <c r="AM301" s="179"/>
      <c r="AN301" s="179"/>
      <c r="AO301" s="179"/>
    </row>
    <row r="302" ht="15.75" customHeight="1" spans="1:41" x14ac:dyDescent="0.25">
      <c r="A302" s="179"/>
      <c r="B302" s="179"/>
      <c r="C302" s="179"/>
      <c r="D302" s="179"/>
      <c r="E302" s="179"/>
      <c r="F302" s="179"/>
      <c r="G302" s="179"/>
      <c r="H302" s="179"/>
      <c r="I302" s="179"/>
      <c r="J302" s="179"/>
      <c r="K302" s="179"/>
      <c r="L302" s="179"/>
      <c r="M302" s="179"/>
      <c r="N302" s="179"/>
      <c r="O302" s="179"/>
      <c r="P302" s="179"/>
      <c r="Q302" s="179"/>
      <c r="R302" s="179"/>
      <c r="S302" s="179"/>
      <c r="T302" s="179"/>
      <c r="U302" s="179"/>
      <c r="V302" s="179"/>
      <c r="W302" s="179"/>
      <c r="X302" s="179"/>
      <c r="Y302" s="179"/>
      <c r="Z302" s="179"/>
      <c r="AA302" s="179"/>
      <c r="AB302" s="179"/>
      <c r="AC302" s="179"/>
      <c r="AD302" s="179"/>
      <c r="AE302" s="179"/>
      <c r="AF302" s="179"/>
      <c r="AG302" s="179"/>
      <c r="AH302" s="179"/>
      <c r="AI302" s="179"/>
      <c r="AJ302" s="179"/>
      <c r="AK302" s="179"/>
      <c r="AL302" s="179"/>
      <c r="AM302" s="179"/>
      <c r="AN302" s="179"/>
      <c r="AO302" s="179"/>
    </row>
    <row r="303" ht="15.75" customHeight="1" spans="1:41" x14ac:dyDescent="0.25">
      <c r="A303" s="179"/>
      <c r="B303" s="179"/>
      <c r="C303" s="179"/>
      <c r="D303" s="179"/>
      <c r="E303" s="179"/>
      <c r="F303" s="179"/>
      <c r="G303" s="179"/>
      <c r="H303" s="179"/>
      <c r="I303" s="179"/>
      <c r="J303" s="179"/>
      <c r="K303" s="179"/>
      <c r="L303" s="179"/>
      <c r="M303" s="179"/>
      <c r="N303" s="179"/>
      <c r="O303" s="179"/>
      <c r="P303" s="179"/>
      <c r="Q303" s="179"/>
      <c r="R303" s="179"/>
      <c r="S303" s="179"/>
      <c r="T303" s="179"/>
      <c r="U303" s="179"/>
      <c r="V303" s="179"/>
      <c r="W303" s="179"/>
      <c r="X303" s="179"/>
      <c r="Y303" s="179"/>
      <c r="Z303" s="179"/>
      <c r="AA303" s="179"/>
      <c r="AB303" s="179"/>
      <c r="AC303" s="179"/>
      <c r="AD303" s="179"/>
      <c r="AE303" s="179"/>
      <c r="AF303" s="179"/>
      <c r="AG303" s="179"/>
      <c r="AH303" s="179"/>
      <c r="AI303" s="179"/>
      <c r="AJ303" s="179"/>
      <c r="AK303" s="179"/>
      <c r="AL303" s="179"/>
      <c r="AM303" s="179"/>
      <c r="AN303" s="179"/>
      <c r="AO303" s="179"/>
    </row>
    <row r="304" ht="15.75" customHeight="1" spans="1:41" x14ac:dyDescent="0.25">
      <c r="A304" s="179"/>
      <c r="B304" s="179"/>
      <c r="C304" s="179"/>
      <c r="D304" s="179"/>
      <c r="E304" s="179"/>
      <c r="F304" s="179"/>
      <c r="G304" s="179"/>
      <c r="H304" s="179"/>
      <c r="I304" s="179"/>
      <c r="J304" s="179"/>
      <c r="K304" s="179"/>
      <c r="L304" s="179"/>
      <c r="M304" s="179"/>
      <c r="N304" s="179"/>
      <c r="O304" s="179"/>
      <c r="P304" s="179"/>
      <c r="Q304" s="179"/>
      <c r="R304" s="179"/>
      <c r="S304" s="179"/>
      <c r="T304" s="179"/>
      <c r="U304" s="179"/>
      <c r="V304" s="179"/>
      <c r="W304" s="179"/>
      <c r="X304" s="179"/>
      <c r="Y304" s="179"/>
      <c r="Z304" s="179"/>
      <c r="AA304" s="179"/>
      <c r="AB304" s="179"/>
      <c r="AC304" s="179"/>
      <c r="AD304" s="179"/>
      <c r="AE304" s="179"/>
      <c r="AF304" s="179"/>
      <c r="AG304" s="179"/>
      <c r="AH304" s="179"/>
      <c r="AI304" s="179"/>
      <c r="AJ304" s="179"/>
      <c r="AK304" s="179"/>
      <c r="AL304" s="179"/>
      <c r="AM304" s="179"/>
      <c r="AN304" s="179"/>
      <c r="AO304" s="179"/>
    </row>
    <row r="305" ht="15.75" customHeight="1" spans="1:41" x14ac:dyDescent="0.25">
      <c r="A305" s="179"/>
      <c r="B305" s="179"/>
      <c r="C305" s="179"/>
      <c r="D305" s="179"/>
      <c r="E305" s="179"/>
      <c r="F305" s="179"/>
      <c r="G305" s="179"/>
      <c r="H305" s="179"/>
      <c r="I305" s="179"/>
      <c r="J305" s="179"/>
      <c r="K305" s="179"/>
      <c r="L305" s="179"/>
      <c r="M305" s="179"/>
      <c r="N305" s="179"/>
      <c r="O305" s="179"/>
      <c r="P305" s="179"/>
      <c r="Q305" s="179"/>
      <c r="R305" s="179"/>
      <c r="S305" s="179"/>
      <c r="T305" s="179"/>
      <c r="U305" s="179"/>
      <c r="V305" s="179"/>
      <c r="W305" s="179"/>
      <c r="X305" s="179"/>
      <c r="Y305" s="179"/>
      <c r="Z305" s="179"/>
      <c r="AA305" s="179"/>
      <c r="AB305" s="179"/>
      <c r="AC305" s="179"/>
      <c r="AD305" s="179"/>
      <c r="AE305" s="179"/>
      <c r="AF305" s="179"/>
      <c r="AG305" s="179"/>
      <c r="AH305" s="179"/>
      <c r="AI305" s="179"/>
      <c r="AJ305" s="179"/>
      <c r="AK305" s="179"/>
      <c r="AL305" s="179"/>
      <c r="AM305" s="179"/>
      <c r="AN305" s="179"/>
      <c r="AO305" s="179"/>
    </row>
    <row r="306" ht="15.75" customHeight="1" spans="1:41" x14ac:dyDescent="0.25">
      <c r="A306" s="179"/>
      <c r="B306" s="179"/>
      <c r="C306" s="179"/>
      <c r="D306" s="179"/>
      <c r="E306" s="179"/>
      <c r="F306" s="179"/>
      <c r="G306" s="179"/>
      <c r="H306" s="179"/>
      <c r="I306" s="179"/>
      <c r="J306" s="179"/>
      <c r="K306" s="179"/>
      <c r="L306" s="179"/>
      <c r="M306" s="179"/>
      <c r="N306" s="179"/>
      <c r="O306" s="179"/>
      <c r="P306" s="179"/>
      <c r="Q306" s="179"/>
      <c r="R306" s="179"/>
      <c r="S306" s="179"/>
      <c r="T306" s="179"/>
      <c r="U306" s="179"/>
      <c r="V306" s="179"/>
      <c r="W306" s="179"/>
      <c r="X306" s="179"/>
      <c r="Y306" s="179"/>
      <c r="Z306" s="179"/>
      <c r="AA306" s="179"/>
      <c r="AB306" s="179"/>
      <c r="AC306" s="179"/>
      <c r="AD306" s="179"/>
      <c r="AE306" s="179"/>
      <c r="AF306" s="179"/>
      <c r="AG306" s="179"/>
      <c r="AH306" s="179"/>
      <c r="AI306" s="179"/>
      <c r="AJ306" s="179"/>
      <c r="AK306" s="179"/>
      <c r="AL306" s="179"/>
      <c r="AM306" s="179"/>
      <c r="AN306" s="179"/>
      <c r="AO306" s="179"/>
    </row>
    <row r="307" ht="15.75" customHeight="1" spans="1:41" x14ac:dyDescent="0.25">
      <c r="A307" s="179"/>
      <c r="B307" s="179"/>
      <c r="C307" s="179"/>
      <c r="D307" s="179"/>
      <c r="E307" s="179"/>
      <c r="F307" s="179"/>
      <c r="G307" s="179"/>
      <c r="H307" s="179"/>
      <c r="I307" s="179"/>
      <c r="J307" s="179"/>
      <c r="K307" s="179"/>
      <c r="L307" s="179"/>
      <c r="M307" s="179"/>
      <c r="N307" s="179"/>
      <c r="O307" s="179"/>
      <c r="P307" s="179"/>
      <c r="Q307" s="179"/>
      <c r="R307" s="179"/>
      <c r="S307" s="179"/>
      <c r="T307" s="179"/>
      <c r="U307" s="179"/>
      <c r="V307" s="179"/>
      <c r="W307" s="179"/>
      <c r="X307" s="179"/>
      <c r="Y307" s="179"/>
      <c r="Z307" s="179"/>
      <c r="AA307" s="179"/>
      <c r="AB307" s="179"/>
      <c r="AC307" s="179"/>
      <c r="AD307" s="179"/>
      <c r="AE307" s="179"/>
      <c r="AF307" s="179"/>
      <c r="AG307" s="179"/>
      <c r="AH307" s="179"/>
      <c r="AI307" s="179"/>
      <c r="AJ307" s="179"/>
      <c r="AK307" s="179"/>
      <c r="AL307" s="179"/>
      <c r="AM307" s="179"/>
      <c r="AN307" s="179"/>
      <c r="AO307" s="179"/>
    </row>
    <row r="308" ht="15.75" customHeight="1" spans="1:41" x14ac:dyDescent="0.25">
      <c r="A308" s="179"/>
      <c r="B308" s="179"/>
      <c r="C308" s="179"/>
      <c r="D308" s="179"/>
      <c r="E308" s="179"/>
      <c r="F308" s="179"/>
      <c r="G308" s="179"/>
      <c r="H308" s="179"/>
      <c r="I308" s="179"/>
      <c r="J308" s="179"/>
      <c r="K308" s="179"/>
      <c r="L308" s="179"/>
      <c r="M308" s="179"/>
      <c r="N308" s="179"/>
      <c r="O308" s="179"/>
      <c r="P308" s="179"/>
      <c r="Q308" s="179"/>
      <c r="R308" s="179"/>
      <c r="S308" s="179"/>
      <c r="T308" s="179"/>
      <c r="U308" s="179"/>
      <c r="V308" s="179"/>
      <c r="W308" s="179"/>
      <c r="X308" s="179"/>
      <c r="Y308" s="179"/>
      <c r="Z308" s="179"/>
      <c r="AA308" s="179"/>
      <c r="AB308" s="179"/>
      <c r="AC308" s="179"/>
      <c r="AD308" s="179"/>
      <c r="AE308" s="179"/>
      <c r="AF308" s="179"/>
      <c r="AG308" s="179"/>
      <c r="AH308" s="179"/>
      <c r="AI308" s="179"/>
      <c r="AJ308" s="179"/>
      <c r="AK308" s="179"/>
      <c r="AL308" s="179"/>
      <c r="AM308" s="179"/>
      <c r="AN308" s="179"/>
      <c r="AO308" s="179"/>
    </row>
    <row r="309" ht="15.75" customHeight="1" spans="1:41" x14ac:dyDescent="0.25">
      <c r="A309" s="179"/>
      <c r="B309" s="179"/>
      <c r="C309" s="179"/>
      <c r="D309" s="179"/>
      <c r="E309" s="179"/>
      <c r="F309" s="179"/>
      <c r="G309" s="179"/>
      <c r="H309" s="179"/>
      <c r="I309" s="179"/>
      <c r="J309" s="179"/>
      <c r="K309" s="179"/>
      <c r="L309" s="179"/>
      <c r="M309" s="179"/>
      <c r="N309" s="179"/>
      <c r="O309" s="179"/>
      <c r="P309" s="179"/>
      <c r="Q309" s="179"/>
      <c r="R309" s="179"/>
      <c r="S309" s="179"/>
      <c r="T309" s="179"/>
      <c r="U309" s="179"/>
      <c r="V309" s="179"/>
      <c r="W309" s="179"/>
      <c r="X309" s="179"/>
      <c r="Y309" s="179"/>
      <c r="Z309" s="179"/>
      <c r="AA309" s="179"/>
      <c r="AB309" s="179"/>
      <c r="AC309" s="179"/>
      <c r="AD309" s="179"/>
      <c r="AE309" s="179"/>
      <c r="AF309" s="179"/>
      <c r="AG309" s="179"/>
      <c r="AH309" s="179"/>
      <c r="AI309" s="179"/>
      <c r="AJ309" s="179"/>
      <c r="AK309" s="179"/>
      <c r="AL309" s="179"/>
      <c r="AM309" s="179"/>
      <c r="AN309" s="179"/>
      <c r="AO309" s="179"/>
    </row>
    <row r="310" ht="15.75" customHeight="1" spans="1:41" x14ac:dyDescent="0.25">
      <c r="A310" s="179"/>
      <c r="B310" s="179"/>
      <c r="C310" s="179"/>
      <c r="D310" s="179"/>
      <c r="E310" s="179"/>
      <c r="F310" s="179"/>
      <c r="G310" s="179"/>
      <c r="H310" s="179"/>
      <c r="I310" s="179"/>
      <c r="J310" s="179"/>
      <c r="K310" s="179"/>
      <c r="L310" s="179"/>
      <c r="M310" s="179"/>
      <c r="N310" s="179"/>
      <c r="O310" s="179"/>
      <c r="P310" s="179"/>
      <c r="Q310" s="179"/>
      <c r="R310" s="179"/>
      <c r="S310" s="179"/>
      <c r="T310" s="179"/>
      <c r="U310" s="179"/>
      <c r="V310" s="179"/>
      <c r="W310" s="179"/>
      <c r="X310" s="179"/>
      <c r="Y310" s="179"/>
      <c r="Z310" s="179"/>
      <c r="AA310" s="179"/>
      <c r="AB310" s="179"/>
      <c r="AC310" s="179"/>
      <c r="AD310" s="179"/>
      <c r="AE310" s="179"/>
      <c r="AF310" s="179"/>
      <c r="AG310" s="179"/>
      <c r="AH310" s="179"/>
      <c r="AI310" s="179"/>
      <c r="AJ310" s="179"/>
      <c r="AK310" s="179"/>
      <c r="AL310" s="179"/>
      <c r="AM310" s="179"/>
      <c r="AN310" s="179"/>
      <c r="AO310" s="179"/>
    </row>
    <row r="311" ht="15.75" customHeight="1" spans="1:41" x14ac:dyDescent="0.25">
      <c r="A311" s="179"/>
      <c r="B311" s="179"/>
      <c r="C311" s="179"/>
      <c r="D311" s="179"/>
      <c r="E311" s="179"/>
      <c r="F311" s="179"/>
      <c r="G311" s="179"/>
      <c r="H311" s="179"/>
      <c r="I311" s="179"/>
      <c r="J311" s="179"/>
      <c r="K311" s="179"/>
      <c r="L311" s="179"/>
      <c r="M311" s="179"/>
      <c r="N311" s="179"/>
      <c r="O311" s="179"/>
      <c r="P311" s="179"/>
      <c r="Q311" s="179"/>
      <c r="R311" s="179"/>
      <c r="S311" s="179"/>
      <c r="T311" s="179"/>
      <c r="U311" s="179"/>
      <c r="V311" s="179"/>
      <c r="W311" s="179"/>
      <c r="X311" s="179"/>
      <c r="Y311" s="179"/>
      <c r="Z311" s="179"/>
      <c r="AA311" s="179"/>
      <c r="AB311" s="179"/>
      <c r="AC311" s="179"/>
      <c r="AD311" s="179"/>
      <c r="AE311" s="179"/>
      <c r="AF311" s="179"/>
      <c r="AG311" s="179"/>
      <c r="AH311" s="179"/>
      <c r="AI311" s="179"/>
      <c r="AJ311" s="179"/>
      <c r="AK311" s="179"/>
      <c r="AL311" s="179"/>
      <c r="AM311" s="179"/>
      <c r="AN311" s="179"/>
      <c r="AO311" s="179"/>
    </row>
    <row r="312" ht="15.75" customHeight="1" spans="1:41" x14ac:dyDescent="0.25">
      <c r="A312" s="179"/>
      <c r="B312" s="179"/>
      <c r="C312" s="179"/>
      <c r="D312" s="179"/>
      <c r="E312" s="179"/>
      <c r="F312" s="179"/>
      <c r="G312" s="179"/>
      <c r="H312" s="179"/>
      <c r="I312" s="179"/>
      <c r="J312" s="179"/>
      <c r="K312" s="179"/>
      <c r="L312" s="179"/>
      <c r="M312" s="179"/>
      <c r="N312" s="179"/>
      <c r="O312" s="179"/>
      <c r="P312" s="179"/>
      <c r="Q312" s="179"/>
      <c r="R312" s="179"/>
      <c r="S312" s="179"/>
      <c r="T312" s="179"/>
      <c r="U312" s="179"/>
      <c r="V312" s="179"/>
      <c r="W312" s="179"/>
      <c r="X312" s="179"/>
      <c r="Y312" s="179"/>
      <c r="Z312" s="179"/>
      <c r="AA312" s="179"/>
      <c r="AB312" s="179"/>
      <c r="AC312" s="179"/>
      <c r="AD312" s="179"/>
      <c r="AE312" s="179"/>
      <c r="AF312" s="179"/>
      <c r="AG312" s="179"/>
      <c r="AH312" s="179"/>
      <c r="AI312" s="179"/>
      <c r="AJ312" s="179"/>
      <c r="AK312" s="179"/>
      <c r="AL312" s="179"/>
      <c r="AM312" s="179"/>
      <c r="AN312" s="179"/>
      <c r="AO312" s="179"/>
    </row>
    <row r="313" ht="15.75" customHeight="1" spans="1:41" x14ac:dyDescent="0.25">
      <c r="A313" s="179"/>
      <c r="B313" s="179"/>
      <c r="C313" s="179"/>
      <c r="D313" s="179"/>
      <c r="E313" s="179"/>
      <c r="F313" s="179"/>
      <c r="G313" s="179"/>
      <c r="H313" s="179"/>
      <c r="I313" s="179"/>
      <c r="J313" s="179"/>
      <c r="K313" s="179"/>
      <c r="L313" s="179"/>
      <c r="M313" s="179"/>
      <c r="N313" s="179"/>
      <c r="O313" s="179"/>
      <c r="P313" s="179"/>
      <c r="Q313" s="179"/>
      <c r="R313" s="179"/>
      <c r="S313" s="179"/>
      <c r="T313" s="179"/>
      <c r="U313" s="179"/>
      <c r="V313" s="179"/>
      <c r="W313" s="179"/>
      <c r="X313" s="179"/>
      <c r="Y313" s="179"/>
      <c r="Z313" s="179"/>
      <c r="AA313" s="179"/>
      <c r="AB313" s="179"/>
      <c r="AC313" s="179"/>
      <c r="AD313" s="179"/>
      <c r="AE313" s="179"/>
      <c r="AF313" s="179"/>
      <c r="AG313" s="179"/>
      <c r="AH313" s="179"/>
      <c r="AI313" s="179"/>
      <c r="AJ313" s="179"/>
      <c r="AK313" s="179"/>
      <c r="AL313" s="179"/>
      <c r="AM313" s="179"/>
      <c r="AN313" s="179"/>
      <c r="AO313" s="179"/>
    </row>
    <row r="314" ht="15.75" customHeight="1" spans="1:41" x14ac:dyDescent="0.25">
      <c r="A314" s="179"/>
      <c r="B314" s="179"/>
      <c r="C314" s="179"/>
      <c r="D314" s="179"/>
      <c r="E314" s="179"/>
      <c r="F314" s="179"/>
      <c r="G314" s="179"/>
      <c r="H314" s="179"/>
      <c r="I314" s="179"/>
      <c r="J314" s="179"/>
      <c r="K314" s="179"/>
      <c r="L314" s="179"/>
      <c r="M314" s="179"/>
      <c r="N314" s="179"/>
      <c r="O314" s="179"/>
      <c r="P314" s="179"/>
      <c r="Q314" s="179"/>
      <c r="R314" s="179"/>
      <c r="S314" s="179"/>
      <c r="T314" s="179"/>
      <c r="U314" s="179"/>
      <c r="V314" s="179"/>
      <c r="W314" s="179"/>
      <c r="X314" s="179"/>
      <c r="Y314" s="179"/>
      <c r="Z314" s="179"/>
      <c r="AA314" s="179"/>
      <c r="AB314" s="179"/>
      <c r="AC314" s="179"/>
      <c r="AD314" s="179"/>
      <c r="AE314" s="179"/>
      <c r="AF314" s="179"/>
      <c r="AG314" s="179"/>
      <c r="AH314" s="179"/>
      <c r="AI314" s="179"/>
      <c r="AJ314" s="179"/>
      <c r="AK314" s="179"/>
      <c r="AL314" s="179"/>
      <c r="AM314" s="179"/>
      <c r="AN314" s="179"/>
      <c r="AO314" s="179"/>
    </row>
    <row r="315" ht="15.75" customHeight="1" spans="1:41" x14ac:dyDescent="0.25">
      <c r="A315" s="179"/>
      <c r="B315" s="179"/>
      <c r="C315" s="179"/>
      <c r="D315" s="179"/>
      <c r="E315" s="179"/>
      <c r="F315" s="179"/>
      <c r="G315" s="179"/>
      <c r="H315" s="179"/>
      <c r="I315" s="179"/>
      <c r="J315" s="179"/>
      <c r="K315" s="179"/>
      <c r="L315" s="179"/>
      <c r="M315" s="179"/>
      <c r="N315" s="179"/>
      <c r="O315" s="179"/>
      <c r="P315" s="179"/>
      <c r="Q315" s="179"/>
      <c r="R315" s="179"/>
      <c r="S315" s="179"/>
      <c r="T315" s="179"/>
      <c r="U315" s="179"/>
      <c r="V315" s="179"/>
      <c r="W315" s="179"/>
      <c r="X315" s="179"/>
      <c r="Y315" s="179"/>
      <c r="Z315" s="179"/>
      <c r="AA315" s="179"/>
      <c r="AB315" s="179"/>
      <c r="AC315" s="179"/>
      <c r="AD315" s="179"/>
      <c r="AE315" s="179"/>
      <c r="AF315" s="179"/>
      <c r="AG315" s="179"/>
      <c r="AH315" s="179"/>
      <c r="AI315" s="179"/>
      <c r="AJ315" s="179"/>
      <c r="AK315" s="179"/>
      <c r="AL315" s="179"/>
      <c r="AM315" s="179"/>
      <c r="AN315" s="179"/>
      <c r="AO315" s="179"/>
    </row>
    <row r="316" ht="15.75" customHeight="1" spans="1:41" x14ac:dyDescent="0.25">
      <c r="A316" s="179"/>
      <c r="B316" s="179"/>
      <c r="C316" s="179"/>
      <c r="D316" s="179"/>
      <c r="E316" s="179"/>
      <c r="F316" s="179"/>
      <c r="G316" s="179"/>
      <c r="H316" s="179"/>
      <c r="I316" s="179"/>
      <c r="J316" s="179"/>
      <c r="K316" s="179"/>
      <c r="L316" s="179"/>
      <c r="M316" s="179"/>
      <c r="N316" s="179"/>
      <c r="O316" s="179"/>
      <c r="P316" s="179"/>
      <c r="Q316" s="179"/>
      <c r="R316" s="179"/>
      <c r="S316" s="179"/>
      <c r="T316" s="179"/>
      <c r="U316" s="179"/>
      <c r="V316" s="179"/>
      <c r="W316" s="179"/>
      <c r="X316" s="179"/>
      <c r="Y316" s="179"/>
      <c r="Z316" s="179"/>
      <c r="AA316" s="179"/>
      <c r="AB316" s="179"/>
      <c r="AC316" s="179"/>
      <c r="AD316" s="179"/>
      <c r="AE316" s="179"/>
      <c r="AF316" s="179"/>
      <c r="AG316" s="179"/>
      <c r="AH316" s="179"/>
      <c r="AI316" s="179"/>
      <c r="AJ316" s="179"/>
      <c r="AK316" s="179"/>
      <c r="AL316" s="179"/>
      <c r="AM316" s="179"/>
      <c r="AN316" s="179"/>
      <c r="AO316" s="179"/>
    </row>
    <row r="317" ht="15.75" customHeight="1" spans="1:41" x14ac:dyDescent="0.25">
      <c r="A317" s="179"/>
      <c r="B317" s="179"/>
      <c r="C317" s="179"/>
      <c r="D317" s="179"/>
      <c r="E317" s="179"/>
      <c r="F317" s="179"/>
      <c r="G317" s="179"/>
      <c r="H317" s="179"/>
      <c r="I317" s="179"/>
      <c r="J317" s="179"/>
      <c r="K317" s="179"/>
      <c r="L317" s="179"/>
      <c r="M317" s="179"/>
      <c r="N317" s="179"/>
      <c r="O317" s="179"/>
      <c r="P317" s="179"/>
      <c r="Q317" s="179"/>
      <c r="R317" s="179"/>
      <c r="S317" s="179"/>
      <c r="T317" s="179"/>
      <c r="U317" s="179"/>
      <c r="V317" s="179"/>
      <c r="W317" s="179"/>
      <c r="X317" s="179"/>
      <c r="Y317" s="179"/>
      <c r="Z317" s="179"/>
      <c r="AA317" s="179"/>
      <c r="AB317" s="179"/>
      <c r="AC317" s="179"/>
      <c r="AD317" s="179"/>
      <c r="AE317" s="179"/>
      <c r="AF317" s="179"/>
      <c r="AG317" s="179"/>
      <c r="AH317" s="179"/>
      <c r="AI317" s="179"/>
      <c r="AJ317" s="179"/>
      <c r="AK317" s="179"/>
      <c r="AL317" s="179"/>
      <c r="AM317" s="179"/>
      <c r="AN317" s="179"/>
      <c r="AO317" s="179"/>
    </row>
    <row r="318" ht="15.75" customHeight="1" spans="1:41" x14ac:dyDescent="0.25">
      <c r="A318" s="179"/>
      <c r="B318" s="179"/>
      <c r="C318" s="179"/>
      <c r="D318" s="179"/>
      <c r="E318" s="179"/>
      <c r="F318" s="179"/>
      <c r="G318" s="179"/>
      <c r="H318" s="179"/>
      <c r="I318" s="179"/>
      <c r="J318" s="179"/>
      <c r="K318" s="179"/>
      <c r="L318" s="179"/>
      <c r="M318" s="179"/>
      <c r="N318" s="179"/>
      <c r="O318" s="179"/>
      <c r="P318" s="179"/>
      <c r="Q318" s="179"/>
      <c r="R318" s="179"/>
      <c r="S318" s="179"/>
      <c r="T318" s="179"/>
      <c r="U318" s="179"/>
      <c r="V318" s="179"/>
      <c r="W318" s="179"/>
      <c r="X318" s="179"/>
      <c r="Y318" s="179"/>
      <c r="Z318" s="179"/>
      <c r="AA318" s="179"/>
      <c r="AB318" s="179"/>
      <c r="AC318" s="179"/>
      <c r="AD318" s="179"/>
      <c r="AE318" s="179"/>
      <c r="AF318" s="179"/>
      <c r="AG318" s="179"/>
      <c r="AH318" s="179"/>
      <c r="AI318" s="179"/>
      <c r="AJ318" s="179"/>
      <c r="AK318" s="179"/>
      <c r="AL318" s="179"/>
      <c r="AM318" s="179"/>
      <c r="AN318" s="179"/>
      <c r="AO318" s="179"/>
    </row>
    <row r="319" ht="15.75" customHeight="1" spans="1:41" x14ac:dyDescent="0.25">
      <c r="A319" s="179"/>
      <c r="B319" s="179"/>
      <c r="C319" s="179"/>
      <c r="D319" s="179"/>
      <c r="E319" s="179"/>
      <c r="F319" s="179"/>
      <c r="G319" s="179"/>
      <c r="H319" s="179"/>
      <c r="I319" s="179"/>
      <c r="J319" s="179"/>
      <c r="K319" s="179"/>
      <c r="L319" s="179"/>
      <c r="M319" s="179"/>
      <c r="N319" s="179"/>
      <c r="O319" s="179"/>
      <c r="P319" s="179"/>
      <c r="Q319" s="179"/>
      <c r="R319" s="179"/>
      <c r="S319" s="179"/>
      <c r="T319" s="179"/>
      <c r="U319" s="179"/>
      <c r="V319" s="179"/>
      <c r="W319" s="179"/>
      <c r="X319" s="179"/>
      <c r="Y319" s="179"/>
      <c r="Z319" s="179"/>
      <c r="AA319" s="179"/>
      <c r="AB319" s="179"/>
      <c r="AC319" s="179"/>
      <c r="AD319" s="179"/>
      <c r="AE319" s="179"/>
      <c r="AF319" s="179"/>
      <c r="AG319" s="179"/>
      <c r="AH319" s="179"/>
      <c r="AI319" s="179"/>
      <c r="AJ319" s="179"/>
      <c r="AK319" s="179"/>
      <c r="AL319" s="179"/>
      <c r="AM319" s="179"/>
      <c r="AN319" s="179"/>
      <c r="AO319" s="179"/>
    </row>
    <row r="320" ht="15.75" customHeight="1" spans="1:41" x14ac:dyDescent="0.25">
      <c r="A320" s="179"/>
      <c r="B320" s="179"/>
      <c r="C320" s="179"/>
      <c r="D320" s="179"/>
      <c r="E320" s="179"/>
      <c r="F320" s="179"/>
      <c r="G320" s="179"/>
      <c r="H320" s="179"/>
      <c r="I320" s="179"/>
      <c r="J320" s="179"/>
      <c r="K320" s="179"/>
      <c r="L320" s="179"/>
      <c r="M320" s="179"/>
      <c r="N320" s="179"/>
      <c r="O320" s="179"/>
      <c r="P320" s="179"/>
      <c r="Q320" s="179"/>
      <c r="R320" s="179"/>
      <c r="S320" s="179"/>
      <c r="T320" s="179"/>
      <c r="U320" s="179"/>
      <c r="V320" s="179"/>
      <c r="W320" s="179"/>
      <c r="X320" s="179"/>
      <c r="Y320" s="179"/>
      <c r="Z320" s="179"/>
      <c r="AA320" s="179"/>
      <c r="AB320" s="179"/>
      <c r="AC320" s="179"/>
      <c r="AD320" s="179"/>
      <c r="AE320" s="179"/>
      <c r="AF320" s="179"/>
      <c r="AG320" s="179"/>
      <c r="AH320" s="179"/>
      <c r="AI320" s="179"/>
      <c r="AJ320" s="179"/>
      <c r="AK320" s="179"/>
      <c r="AL320" s="179"/>
      <c r="AM320" s="179"/>
      <c r="AN320" s="179"/>
      <c r="AO320" s="179"/>
    </row>
    <row r="321" ht="15.75" customHeight="1" spans="1:41" x14ac:dyDescent="0.25">
      <c r="A321" s="179"/>
      <c r="B321" s="179"/>
      <c r="C321" s="179"/>
      <c r="D321" s="179"/>
      <c r="E321" s="179"/>
      <c r="F321" s="179"/>
      <c r="G321" s="179"/>
      <c r="H321" s="179"/>
      <c r="I321" s="179"/>
      <c r="J321" s="179"/>
      <c r="K321" s="179"/>
      <c r="L321" s="179"/>
      <c r="M321" s="179"/>
      <c r="N321" s="179"/>
      <c r="O321" s="179"/>
      <c r="P321" s="179"/>
      <c r="Q321" s="179"/>
      <c r="R321" s="179"/>
      <c r="S321" s="179"/>
      <c r="T321" s="179"/>
      <c r="U321" s="179"/>
      <c r="V321" s="179"/>
      <c r="W321" s="179"/>
      <c r="X321" s="179"/>
      <c r="Y321" s="179"/>
      <c r="Z321" s="179"/>
      <c r="AA321" s="179"/>
      <c r="AB321" s="179"/>
      <c r="AC321" s="179"/>
      <c r="AD321" s="179"/>
      <c r="AE321" s="179"/>
      <c r="AF321" s="179"/>
      <c r="AG321" s="179"/>
      <c r="AH321" s="179"/>
      <c r="AI321" s="179"/>
      <c r="AJ321" s="179"/>
      <c r="AK321" s="179"/>
      <c r="AL321" s="179"/>
      <c r="AM321" s="179"/>
      <c r="AN321" s="179"/>
      <c r="AO321" s="179"/>
    </row>
    <row r="322" ht="15.75" customHeight="1" spans="1:41" x14ac:dyDescent="0.25">
      <c r="A322" s="179"/>
      <c r="B322" s="179"/>
      <c r="C322" s="179"/>
      <c r="D322" s="179"/>
      <c r="E322" s="179"/>
      <c r="F322" s="179"/>
      <c r="G322" s="179"/>
      <c r="H322" s="179"/>
      <c r="I322" s="179"/>
      <c r="J322" s="179"/>
      <c r="K322" s="179"/>
      <c r="L322" s="179"/>
      <c r="M322" s="179"/>
      <c r="N322" s="179"/>
      <c r="O322" s="179"/>
      <c r="P322" s="179"/>
      <c r="Q322" s="179"/>
      <c r="R322" s="179"/>
      <c r="S322" s="179"/>
      <c r="T322" s="179"/>
      <c r="U322" s="179"/>
      <c r="V322" s="179"/>
      <c r="W322" s="179"/>
      <c r="X322" s="179"/>
      <c r="Y322" s="179"/>
      <c r="Z322" s="179"/>
      <c r="AA322" s="179"/>
      <c r="AB322" s="179"/>
      <c r="AC322" s="179"/>
      <c r="AD322" s="179"/>
      <c r="AE322" s="179"/>
      <c r="AF322" s="179"/>
      <c r="AG322" s="179"/>
      <c r="AH322" s="179"/>
      <c r="AI322" s="179"/>
      <c r="AJ322" s="179"/>
      <c r="AK322" s="179"/>
      <c r="AL322" s="179"/>
      <c r="AM322" s="179"/>
      <c r="AN322" s="179"/>
      <c r="AO322" s="179"/>
    </row>
    <row r="323" ht="15.75" customHeight="1" spans="1:41" x14ac:dyDescent="0.25">
      <c r="A323" s="179"/>
      <c r="B323" s="179"/>
      <c r="C323" s="179"/>
      <c r="D323" s="179"/>
      <c r="E323" s="179"/>
      <c r="F323" s="179"/>
      <c r="G323" s="179"/>
      <c r="H323" s="179"/>
      <c r="I323" s="179"/>
      <c r="J323" s="179"/>
      <c r="K323" s="179"/>
      <c r="L323" s="179"/>
      <c r="M323" s="179"/>
      <c r="N323" s="179"/>
      <c r="O323" s="179"/>
      <c r="P323" s="179"/>
      <c r="Q323" s="179"/>
      <c r="R323" s="179"/>
      <c r="S323" s="179"/>
      <c r="T323" s="179"/>
      <c r="U323" s="179"/>
      <c r="V323" s="179"/>
      <c r="W323" s="179"/>
      <c r="X323" s="179"/>
      <c r="Y323" s="179"/>
      <c r="Z323" s="179"/>
      <c r="AA323" s="179"/>
      <c r="AB323" s="179"/>
      <c r="AC323" s="179"/>
      <c r="AD323" s="179"/>
      <c r="AE323" s="179"/>
      <c r="AF323" s="179"/>
      <c r="AG323" s="179"/>
      <c r="AH323" s="179"/>
      <c r="AI323" s="179"/>
      <c r="AJ323" s="179"/>
      <c r="AK323" s="179"/>
      <c r="AL323" s="179"/>
      <c r="AM323" s="179"/>
      <c r="AN323" s="179"/>
      <c r="AO323" s="179"/>
    </row>
    <row r="324" ht="15.75" customHeight="1" spans="1:41" x14ac:dyDescent="0.25">
      <c r="A324" s="179"/>
      <c r="B324" s="179"/>
      <c r="C324" s="179"/>
      <c r="D324" s="179"/>
      <c r="E324" s="179"/>
      <c r="F324" s="179"/>
      <c r="G324" s="179"/>
      <c r="H324" s="179"/>
      <c r="I324" s="179"/>
      <c r="J324" s="179"/>
      <c r="K324" s="179"/>
      <c r="L324" s="179"/>
      <c r="M324" s="179"/>
      <c r="N324" s="179"/>
      <c r="O324" s="179"/>
      <c r="P324" s="179"/>
      <c r="Q324" s="179"/>
      <c r="R324" s="179"/>
      <c r="S324" s="179"/>
      <c r="T324" s="179"/>
      <c r="U324" s="179"/>
      <c r="V324" s="179"/>
      <c r="W324" s="179"/>
      <c r="X324" s="179"/>
      <c r="Y324" s="179"/>
      <c r="Z324" s="179"/>
      <c r="AA324" s="179"/>
      <c r="AB324" s="179"/>
      <c r="AC324" s="179"/>
      <c r="AD324" s="179"/>
      <c r="AE324" s="179"/>
      <c r="AF324" s="179"/>
      <c r="AG324" s="179"/>
      <c r="AH324" s="179"/>
      <c r="AI324" s="179"/>
      <c r="AJ324" s="179"/>
      <c r="AK324" s="179"/>
      <c r="AL324" s="179"/>
      <c r="AM324" s="179"/>
      <c r="AN324" s="179"/>
      <c r="AO324" s="179"/>
    </row>
    <row r="325" ht="15.75" customHeight="1" spans="1:41" x14ac:dyDescent="0.25">
      <c r="A325" s="179"/>
      <c r="B325" s="179"/>
      <c r="C325" s="179"/>
      <c r="D325" s="179"/>
      <c r="E325" s="179"/>
      <c r="F325" s="179"/>
      <c r="G325" s="179"/>
      <c r="H325" s="179"/>
      <c r="I325" s="179"/>
      <c r="J325" s="179"/>
      <c r="K325" s="179"/>
      <c r="L325" s="179"/>
      <c r="M325" s="179"/>
      <c r="N325" s="179"/>
      <c r="O325" s="179"/>
      <c r="P325" s="179"/>
      <c r="Q325" s="179"/>
      <c r="R325" s="179"/>
      <c r="S325" s="179"/>
      <c r="T325" s="179"/>
      <c r="U325" s="179"/>
      <c r="V325" s="179"/>
      <c r="W325" s="179"/>
      <c r="X325" s="179"/>
      <c r="Y325" s="179"/>
      <c r="Z325" s="179"/>
      <c r="AA325" s="179"/>
      <c r="AB325" s="179"/>
      <c r="AC325" s="179"/>
      <c r="AD325" s="179"/>
      <c r="AE325" s="179"/>
      <c r="AF325" s="179"/>
      <c r="AG325" s="179"/>
      <c r="AH325" s="179"/>
      <c r="AI325" s="179"/>
      <c r="AJ325" s="179"/>
      <c r="AK325" s="179"/>
      <c r="AL325" s="179"/>
      <c r="AM325" s="179"/>
      <c r="AN325" s="179"/>
      <c r="AO325" s="179"/>
    </row>
    <row r="326" ht="15.75" customHeight="1" spans="1:41" x14ac:dyDescent="0.25">
      <c r="A326" s="179"/>
      <c r="B326" s="179"/>
      <c r="C326" s="179"/>
      <c r="D326" s="179"/>
      <c r="E326" s="179"/>
      <c r="F326" s="179"/>
      <c r="G326" s="179"/>
      <c r="H326" s="179"/>
      <c r="I326" s="179"/>
      <c r="J326" s="179"/>
      <c r="K326" s="179"/>
      <c r="L326" s="179"/>
      <c r="M326" s="179"/>
      <c r="N326" s="179"/>
      <c r="O326" s="179"/>
      <c r="P326" s="179"/>
      <c r="Q326" s="179"/>
      <c r="R326" s="179"/>
      <c r="S326" s="179"/>
      <c r="T326" s="179"/>
      <c r="U326" s="179"/>
      <c r="V326" s="179"/>
      <c r="W326" s="179"/>
      <c r="X326" s="179"/>
      <c r="Y326" s="179"/>
      <c r="Z326" s="179"/>
      <c r="AA326" s="179"/>
      <c r="AB326" s="179"/>
      <c r="AC326" s="179"/>
      <c r="AD326" s="179"/>
      <c r="AE326" s="179"/>
      <c r="AF326" s="179"/>
      <c r="AG326" s="179"/>
      <c r="AH326" s="179"/>
      <c r="AI326" s="179"/>
      <c r="AJ326" s="179"/>
      <c r="AK326" s="179"/>
      <c r="AL326" s="179"/>
      <c r="AM326" s="179"/>
      <c r="AN326" s="179"/>
      <c r="AO326" s="179"/>
    </row>
    <row r="327" ht="15.75" customHeight="1" spans="1:41" x14ac:dyDescent="0.25">
      <c r="A327" s="179"/>
      <c r="B327" s="179"/>
      <c r="C327" s="179"/>
      <c r="D327" s="179"/>
      <c r="E327" s="179"/>
      <c r="F327" s="179"/>
      <c r="G327" s="179"/>
      <c r="H327" s="179"/>
      <c r="I327" s="179"/>
      <c r="J327" s="179"/>
      <c r="K327" s="179"/>
      <c r="L327" s="179"/>
      <c r="M327" s="179"/>
      <c r="N327" s="179"/>
      <c r="O327" s="179"/>
      <c r="P327" s="179"/>
      <c r="Q327" s="179"/>
      <c r="R327" s="179"/>
      <c r="S327" s="179"/>
      <c r="T327" s="179"/>
      <c r="U327" s="179"/>
      <c r="V327" s="179"/>
      <c r="W327" s="179"/>
      <c r="X327" s="179"/>
      <c r="Y327" s="179"/>
      <c r="Z327" s="179"/>
      <c r="AA327" s="179"/>
      <c r="AB327" s="179"/>
      <c r="AC327" s="179"/>
      <c r="AD327" s="179"/>
      <c r="AE327" s="179"/>
      <c r="AF327" s="179"/>
      <c r="AG327" s="179"/>
      <c r="AH327" s="179"/>
      <c r="AI327" s="179"/>
      <c r="AJ327" s="179"/>
      <c r="AK327" s="179"/>
      <c r="AL327" s="179"/>
      <c r="AM327" s="179"/>
      <c r="AN327" s="179"/>
      <c r="AO327" s="179"/>
    </row>
    <row r="328" ht="15.75" customHeight="1" spans="1:41" x14ac:dyDescent="0.25">
      <c r="A328" s="179"/>
      <c r="B328" s="179"/>
      <c r="C328" s="179"/>
      <c r="D328" s="179"/>
      <c r="E328" s="179"/>
      <c r="F328" s="179"/>
      <c r="G328" s="179"/>
      <c r="H328" s="179"/>
      <c r="I328" s="179"/>
      <c r="J328" s="179"/>
      <c r="K328" s="179"/>
      <c r="L328" s="179"/>
      <c r="M328" s="179"/>
      <c r="N328" s="179"/>
      <c r="O328" s="179"/>
      <c r="P328" s="179"/>
      <c r="Q328" s="179"/>
      <c r="R328" s="179"/>
      <c r="S328" s="179"/>
      <c r="T328" s="179"/>
      <c r="U328" s="179"/>
      <c r="V328" s="179"/>
      <c r="W328" s="179"/>
      <c r="X328" s="179"/>
      <c r="Y328" s="179"/>
      <c r="Z328" s="179"/>
      <c r="AA328" s="179"/>
      <c r="AB328" s="179"/>
      <c r="AC328" s="179"/>
      <c r="AD328" s="179"/>
      <c r="AE328" s="179"/>
      <c r="AF328" s="179"/>
      <c r="AG328" s="179"/>
      <c r="AH328" s="179"/>
      <c r="AI328" s="179"/>
      <c r="AJ328" s="179"/>
      <c r="AK328" s="179"/>
      <c r="AL328" s="179"/>
      <c r="AM328" s="179"/>
      <c r="AN328" s="179"/>
      <c r="AO328" s="179"/>
    </row>
    <row r="329" ht="15.75" customHeight="1" spans="1:41" x14ac:dyDescent="0.25">
      <c r="A329" s="179"/>
      <c r="B329" s="179"/>
      <c r="C329" s="179"/>
      <c r="D329" s="179"/>
      <c r="E329" s="179"/>
      <c r="F329" s="179"/>
      <c r="G329" s="179"/>
      <c r="H329" s="179"/>
      <c r="I329" s="179"/>
      <c r="J329" s="179"/>
      <c r="K329" s="179"/>
      <c r="L329" s="179"/>
      <c r="M329" s="179"/>
      <c r="N329" s="179"/>
      <c r="O329" s="179"/>
      <c r="P329" s="179"/>
      <c r="Q329" s="179"/>
      <c r="R329" s="179"/>
      <c r="S329" s="179"/>
      <c r="T329" s="179"/>
      <c r="U329" s="179"/>
      <c r="V329" s="179"/>
      <c r="W329" s="179"/>
      <c r="X329" s="179"/>
      <c r="Y329" s="179"/>
      <c r="Z329" s="179"/>
      <c r="AA329" s="179"/>
      <c r="AB329" s="179"/>
      <c r="AC329" s="179"/>
      <c r="AD329" s="179"/>
      <c r="AE329" s="179"/>
      <c r="AF329" s="179"/>
      <c r="AG329" s="179"/>
      <c r="AH329" s="179"/>
      <c r="AI329" s="179"/>
      <c r="AJ329" s="179"/>
      <c r="AK329" s="179"/>
      <c r="AL329" s="179"/>
      <c r="AM329" s="179"/>
      <c r="AN329" s="179"/>
      <c r="AO329" s="179"/>
    </row>
    <row r="330" ht="15.75" customHeight="1" spans="1:41" x14ac:dyDescent="0.25">
      <c r="A330" s="179"/>
      <c r="B330" s="179"/>
      <c r="C330" s="179"/>
      <c r="D330" s="179"/>
      <c r="E330" s="179"/>
      <c r="F330" s="179"/>
      <c r="G330" s="179"/>
      <c r="H330" s="179"/>
      <c r="I330" s="179"/>
      <c r="J330" s="179"/>
      <c r="K330" s="179"/>
      <c r="L330" s="179"/>
      <c r="M330" s="179"/>
      <c r="N330" s="179"/>
      <c r="O330" s="179"/>
      <c r="P330" s="179"/>
      <c r="Q330" s="179"/>
      <c r="R330" s="179"/>
      <c r="S330" s="179"/>
      <c r="T330" s="179"/>
      <c r="U330" s="179"/>
      <c r="V330" s="179"/>
      <c r="W330" s="179"/>
      <c r="X330" s="179"/>
      <c r="Y330" s="179"/>
      <c r="Z330" s="179"/>
      <c r="AA330" s="179"/>
      <c r="AB330" s="179"/>
      <c r="AC330" s="179"/>
      <c r="AD330" s="179"/>
      <c r="AE330" s="179"/>
      <c r="AF330" s="179"/>
      <c r="AG330" s="179"/>
      <c r="AH330" s="179"/>
      <c r="AI330" s="179"/>
      <c r="AJ330" s="179"/>
      <c r="AK330" s="179"/>
      <c r="AL330" s="179"/>
      <c r="AM330" s="179"/>
      <c r="AN330" s="179"/>
      <c r="AO330" s="179"/>
    </row>
    <row r="331" ht="15.75" customHeight="1" spans="1:41" x14ac:dyDescent="0.25">
      <c r="A331" s="179"/>
      <c r="B331" s="179"/>
      <c r="C331" s="179"/>
      <c r="D331" s="179"/>
      <c r="E331" s="179"/>
      <c r="F331" s="179"/>
      <c r="G331" s="179"/>
      <c r="H331" s="179"/>
      <c r="I331" s="179"/>
      <c r="J331" s="179"/>
      <c r="K331" s="179"/>
      <c r="L331" s="179"/>
      <c r="M331" s="179"/>
      <c r="N331" s="179"/>
      <c r="O331" s="179"/>
      <c r="P331" s="179"/>
      <c r="Q331" s="179"/>
      <c r="R331" s="179"/>
      <c r="S331" s="179"/>
      <c r="T331" s="179"/>
      <c r="U331" s="179"/>
      <c r="V331" s="179"/>
      <c r="W331" s="179"/>
      <c r="X331" s="179"/>
      <c r="Y331" s="179"/>
      <c r="Z331" s="179"/>
      <c r="AA331" s="179"/>
      <c r="AB331" s="179"/>
      <c r="AC331" s="179"/>
      <c r="AD331" s="179"/>
      <c r="AE331" s="179"/>
      <c r="AF331" s="179"/>
      <c r="AG331" s="179"/>
      <c r="AH331" s="179"/>
      <c r="AI331" s="179"/>
      <c r="AJ331" s="179"/>
      <c r="AK331" s="179"/>
      <c r="AL331" s="179"/>
      <c r="AM331" s="179"/>
      <c r="AN331" s="179"/>
      <c r="AO331" s="179"/>
    </row>
    <row r="332" ht="15.75" customHeight="1" spans="1:41" x14ac:dyDescent="0.25">
      <c r="A332" s="179"/>
      <c r="B332" s="179"/>
      <c r="C332" s="179"/>
      <c r="D332" s="179"/>
      <c r="E332" s="179"/>
      <c r="F332" s="179"/>
      <c r="G332" s="179"/>
      <c r="H332" s="179"/>
      <c r="I332" s="179"/>
      <c r="J332" s="179"/>
      <c r="K332" s="179"/>
      <c r="L332" s="179"/>
      <c r="M332" s="179"/>
      <c r="N332" s="179"/>
      <c r="O332" s="179"/>
      <c r="P332" s="179"/>
      <c r="Q332" s="179"/>
      <c r="R332" s="179"/>
      <c r="S332" s="179"/>
      <c r="T332" s="179"/>
      <c r="U332" s="179"/>
      <c r="V332" s="179"/>
      <c r="W332" s="179"/>
      <c r="X332" s="179"/>
      <c r="Y332" s="179"/>
      <c r="Z332" s="179"/>
      <c r="AA332" s="179"/>
      <c r="AB332" s="179"/>
      <c r="AC332" s="179"/>
      <c r="AD332" s="179"/>
      <c r="AE332" s="179"/>
      <c r="AF332" s="179"/>
      <c r="AG332" s="179"/>
      <c r="AH332" s="179"/>
      <c r="AI332" s="179"/>
      <c r="AJ332" s="179"/>
      <c r="AK332" s="179"/>
      <c r="AL332" s="179"/>
      <c r="AM332" s="179"/>
      <c r="AN332" s="179"/>
      <c r="AO332" s="179"/>
    </row>
    <row r="333" ht="15.75" customHeight="1" spans="1:41" x14ac:dyDescent="0.25">
      <c r="A333" s="179"/>
      <c r="B333" s="179"/>
      <c r="C333" s="179"/>
      <c r="D333" s="179"/>
      <c r="E333" s="179"/>
      <c r="F333" s="179"/>
      <c r="G333" s="179"/>
      <c r="H333" s="179"/>
      <c r="I333" s="179"/>
      <c r="J333" s="179"/>
      <c r="K333" s="179"/>
      <c r="L333" s="179"/>
      <c r="M333" s="179"/>
      <c r="N333" s="179"/>
      <c r="O333" s="179"/>
      <c r="P333" s="179"/>
      <c r="Q333" s="179"/>
      <c r="R333" s="179"/>
      <c r="S333" s="179"/>
      <c r="T333" s="179"/>
      <c r="U333" s="179"/>
      <c r="V333" s="179"/>
      <c r="W333" s="179"/>
      <c r="X333" s="179"/>
      <c r="Y333" s="179"/>
      <c r="Z333" s="179"/>
      <c r="AA333" s="179"/>
      <c r="AB333" s="179"/>
      <c r="AC333" s="179"/>
      <c r="AD333" s="179"/>
      <c r="AE333" s="179"/>
      <c r="AF333" s="179"/>
      <c r="AG333" s="179"/>
      <c r="AH333" s="179"/>
      <c r="AI333" s="179"/>
      <c r="AJ333" s="179"/>
      <c r="AK333" s="179"/>
      <c r="AL333" s="179"/>
      <c r="AM333" s="179"/>
      <c r="AN333" s="179"/>
      <c r="AO333" s="179"/>
    </row>
    <row r="334" ht="15.75" customHeight="1" spans="1:41" x14ac:dyDescent="0.25">
      <c r="A334" s="179"/>
      <c r="B334" s="179"/>
      <c r="C334" s="179"/>
      <c r="D334" s="179"/>
      <c r="E334" s="179"/>
      <c r="F334" s="179"/>
      <c r="G334" s="179"/>
      <c r="H334" s="179"/>
      <c r="I334" s="179"/>
      <c r="J334" s="179"/>
      <c r="K334" s="179"/>
      <c r="L334" s="179"/>
      <c r="M334" s="179"/>
      <c r="N334" s="179"/>
      <c r="O334" s="179"/>
      <c r="P334" s="179"/>
      <c r="Q334" s="179"/>
      <c r="R334" s="179"/>
      <c r="S334" s="179"/>
      <c r="T334" s="179"/>
      <c r="U334" s="179"/>
      <c r="V334" s="179"/>
      <c r="W334" s="179"/>
      <c r="X334" s="179"/>
      <c r="Y334" s="179"/>
      <c r="Z334" s="179"/>
      <c r="AA334" s="179"/>
      <c r="AB334" s="179"/>
      <c r="AC334" s="179"/>
      <c r="AD334" s="179"/>
      <c r="AE334" s="179"/>
      <c r="AF334" s="179"/>
      <c r="AG334" s="179"/>
      <c r="AH334" s="179"/>
      <c r="AI334" s="179"/>
      <c r="AJ334" s="179"/>
      <c r="AK334" s="179"/>
      <c r="AL334" s="179"/>
      <c r="AM334" s="179"/>
      <c r="AN334" s="179"/>
      <c r="AO334" s="179"/>
    </row>
    <row r="335" ht="15.75" customHeight="1" spans="1:41" x14ac:dyDescent="0.25">
      <c r="A335" s="179"/>
      <c r="B335" s="179"/>
      <c r="C335" s="179"/>
      <c r="D335" s="179"/>
      <c r="E335" s="179"/>
      <c r="F335" s="179"/>
      <c r="G335" s="179"/>
      <c r="H335" s="179"/>
      <c r="I335" s="179"/>
      <c r="J335" s="179"/>
      <c r="K335" s="179"/>
      <c r="L335" s="179"/>
      <c r="M335" s="179"/>
      <c r="N335" s="179"/>
      <c r="O335" s="179"/>
      <c r="P335" s="179"/>
      <c r="Q335" s="179"/>
      <c r="R335" s="179"/>
      <c r="S335" s="179"/>
      <c r="T335" s="179"/>
      <c r="U335" s="179"/>
      <c r="V335" s="179"/>
      <c r="W335" s="179"/>
      <c r="X335" s="179"/>
      <c r="Y335" s="179"/>
      <c r="Z335" s="179"/>
      <c r="AA335" s="179"/>
      <c r="AB335" s="179"/>
      <c r="AC335" s="179"/>
      <c r="AD335" s="179"/>
      <c r="AE335" s="179"/>
      <c r="AF335" s="179"/>
      <c r="AG335" s="179"/>
      <c r="AH335" s="179"/>
      <c r="AI335" s="179"/>
      <c r="AJ335" s="179"/>
      <c r="AK335" s="179"/>
      <c r="AL335" s="179"/>
      <c r="AM335" s="179"/>
      <c r="AN335" s="179"/>
      <c r="AO335" s="179"/>
    </row>
    <row r="336" ht="15.75" customHeight="1" spans="1:41" x14ac:dyDescent="0.25">
      <c r="A336" s="179"/>
      <c r="B336" s="179"/>
      <c r="C336" s="179"/>
      <c r="D336" s="179"/>
      <c r="E336" s="179"/>
      <c r="F336" s="179"/>
      <c r="G336" s="179"/>
      <c r="H336" s="179"/>
      <c r="I336" s="179"/>
      <c r="J336" s="179"/>
      <c r="K336" s="179"/>
      <c r="L336" s="179"/>
      <c r="M336" s="179"/>
      <c r="N336" s="179"/>
      <c r="O336" s="179"/>
      <c r="P336" s="179"/>
      <c r="Q336" s="179"/>
      <c r="R336" s="179"/>
      <c r="S336" s="179"/>
      <c r="T336" s="179"/>
      <c r="U336" s="179"/>
      <c r="V336" s="179"/>
      <c r="W336" s="179"/>
      <c r="X336" s="179"/>
      <c r="Y336" s="179"/>
      <c r="Z336" s="179"/>
      <c r="AA336" s="179"/>
      <c r="AB336" s="179"/>
      <c r="AC336" s="179"/>
      <c r="AD336" s="179"/>
      <c r="AE336" s="179"/>
      <c r="AF336" s="179"/>
      <c r="AG336" s="179"/>
      <c r="AH336" s="179"/>
      <c r="AI336" s="179"/>
      <c r="AJ336" s="179"/>
      <c r="AK336" s="179"/>
      <c r="AL336" s="179"/>
      <c r="AM336" s="179"/>
      <c r="AN336" s="179"/>
      <c r="AO336" s="179"/>
    </row>
    <row r="337" ht="15.75" customHeight="1" spans="1:41" x14ac:dyDescent="0.25">
      <c r="A337" s="179"/>
      <c r="B337" s="179"/>
      <c r="C337" s="179"/>
      <c r="D337" s="179"/>
      <c r="E337" s="179"/>
      <c r="F337" s="179"/>
      <c r="G337" s="179"/>
      <c r="H337" s="179"/>
      <c r="I337" s="179"/>
      <c r="J337" s="179"/>
      <c r="K337" s="179"/>
      <c r="L337" s="179"/>
      <c r="M337" s="179"/>
      <c r="N337" s="179"/>
      <c r="O337" s="179"/>
      <c r="P337" s="179"/>
      <c r="Q337" s="179"/>
      <c r="R337" s="179"/>
      <c r="S337" s="179"/>
      <c r="T337" s="179"/>
      <c r="U337" s="179"/>
      <c r="V337" s="179"/>
      <c r="W337" s="179"/>
      <c r="X337" s="179"/>
      <c r="Y337" s="179"/>
      <c r="Z337" s="179"/>
      <c r="AA337" s="179"/>
      <c r="AB337" s="179"/>
      <c r="AC337" s="179"/>
      <c r="AD337" s="179"/>
      <c r="AE337" s="179"/>
      <c r="AF337" s="179"/>
      <c r="AG337" s="179"/>
      <c r="AH337" s="179"/>
      <c r="AI337" s="179"/>
      <c r="AJ337" s="179"/>
      <c r="AK337" s="179"/>
      <c r="AL337" s="179"/>
      <c r="AM337" s="179"/>
      <c r="AN337" s="179"/>
      <c r="AO337" s="179"/>
    </row>
    <row r="338" ht="15.75" customHeight="1" spans="1:41" x14ac:dyDescent="0.25">
      <c r="A338" s="179"/>
      <c r="B338" s="179"/>
      <c r="C338" s="179"/>
      <c r="D338" s="179"/>
      <c r="E338" s="179"/>
      <c r="F338" s="179"/>
      <c r="G338" s="179"/>
      <c r="H338" s="179"/>
      <c r="I338" s="179"/>
      <c r="J338" s="179"/>
      <c r="K338" s="179"/>
      <c r="L338" s="179"/>
      <c r="M338" s="179"/>
      <c r="N338" s="179"/>
      <c r="O338" s="179"/>
      <c r="P338" s="179"/>
      <c r="Q338" s="179"/>
      <c r="R338" s="179"/>
      <c r="S338" s="179"/>
      <c r="T338" s="179"/>
      <c r="U338" s="179"/>
      <c r="V338" s="179"/>
      <c r="W338" s="179"/>
      <c r="X338" s="179"/>
      <c r="Y338" s="179"/>
      <c r="Z338" s="179"/>
      <c r="AA338" s="179"/>
      <c r="AB338" s="179"/>
      <c r="AC338" s="179"/>
      <c r="AD338" s="179"/>
      <c r="AE338" s="179"/>
      <c r="AF338" s="179"/>
      <c r="AG338" s="179"/>
      <c r="AH338" s="179"/>
      <c r="AI338" s="179"/>
      <c r="AJ338" s="179"/>
      <c r="AK338" s="179"/>
      <c r="AL338" s="179"/>
      <c r="AM338" s="179"/>
      <c r="AN338" s="179"/>
      <c r="AO338" s="179"/>
    </row>
    <row r="339" ht="15.75" customHeight="1" spans="1:41" x14ac:dyDescent="0.25">
      <c r="A339" s="179"/>
      <c r="B339" s="179"/>
      <c r="C339" s="179"/>
      <c r="D339" s="179"/>
      <c r="E339" s="179"/>
      <c r="F339" s="179"/>
      <c r="G339" s="179"/>
      <c r="H339" s="179"/>
      <c r="I339" s="179"/>
      <c r="J339" s="179"/>
      <c r="K339" s="179"/>
      <c r="L339" s="179"/>
      <c r="M339" s="179"/>
      <c r="N339" s="179"/>
      <c r="O339" s="179"/>
      <c r="P339" s="179"/>
      <c r="Q339" s="179"/>
      <c r="R339" s="179"/>
      <c r="S339" s="179"/>
      <c r="T339" s="179"/>
      <c r="U339" s="179"/>
      <c r="V339" s="179"/>
      <c r="W339" s="179"/>
      <c r="X339" s="179"/>
      <c r="Y339" s="179"/>
      <c r="Z339" s="179"/>
      <c r="AA339" s="179"/>
      <c r="AB339" s="179"/>
      <c r="AC339" s="179"/>
      <c r="AD339" s="179"/>
      <c r="AE339" s="179"/>
      <c r="AF339" s="179"/>
      <c r="AG339" s="179"/>
      <c r="AH339" s="179"/>
      <c r="AI339" s="179"/>
      <c r="AJ339" s="179"/>
      <c r="AK339" s="179"/>
      <c r="AL339" s="179"/>
      <c r="AM339" s="179"/>
      <c r="AN339" s="179"/>
      <c r="AO339" s="179"/>
    </row>
    <row r="340" ht="15.75" customHeight="1" spans="1:41" x14ac:dyDescent="0.25">
      <c r="A340" s="179"/>
      <c r="B340" s="179"/>
      <c r="C340" s="179"/>
      <c r="D340" s="179"/>
      <c r="E340" s="179"/>
      <c r="F340" s="179"/>
      <c r="G340" s="179"/>
      <c r="H340" s="179"/>
      <c r="I340" s="179"/>
      <c r="J340" s="179"/>
      <c r="K340" s="179"/>
      <c r="L340" s="179"/>
      <c r="M340" s="179"/>
      <c r="N340" s="179"/>
      <c r="O340" s="179"/>
      <c r="P340" s="179"/>
      <c r="Q340" s="179"/>
      <c r="R340" s="179"/>
      <c r="S340" s="179"/>
      <c r="T340" s="179"/>
      <c r="U340" s="179"/>
      <c r="V340" s="179"/>
      <c r="W340" s="179"/>
      <c r="X340" s="179"/>
      <c r="Y340" s="179"/>
      <c r="Z340" s="179"/>
      <c r="AA340" s="179"/>
      <c r="AB340" s="179"/>
      <c r="AC340" s="179"/>
      <c r="AD340" s="179"/>
      <c r="AE340" s="179"/>
      <c r="AF340" s="179"/>
      <c r="AG340" s="179"/>
      <c r="AH340" s="179"/>
      <c r="AI340" s="179"/>
      <c r="AJ340" s="179"/>
      <c r="AK340" s="179"/>
      <c r="AL340" s="179"/>
      <c r="AM340" s="179"/>
      <c r="AN340" s="179"/>
      <c r="AO340" s="179"/>
    </row>
    <row r="341" ht="15.75" customHeight="1" spans="1:41" x14ac:dyDescent="0.25">
      <c r="A341" s="179"/>
      <c r="B341" s="179"/>
      <c r="C341" s="179"/>
      <c r="D341" s="179"/>
      <c r="E341" s="179"/>
      <c r="F341" s="179"/>
      <c r="G341" s="179"/>
      <c r="H341" s="179"/>
      <c r="I341" s="179"/>
      <c r="J341" s="179"/>
      <c r="K341" s="179"/>
      <c r="L341" s="179"/>
      <c r="M341" s="179"/>
      <c r="N341" s="179"/>
      <c r="O341" s="179"/>
      <c r="P341" s="179"/>
      <c r="Q341" s="179"/>
      <c r="R341" s="179"/>
      <c r="S341" s="179"/>
      <c r="T341" s="179"/>
      <c r="U341" s="179"/>
      <c r="V341" s="179"/>
      <c r="W341" s="179"/>
      <c r="X341" s="179"/>
      <c r="Y341" s="179"/>
      <c r="Z341" s="179"/>
      <c r="AA341" s="179"/>
      <c r="AB341" s="179"/>
      <c r="AC341" s="179"/>
      <c r="AD341" s="179"/>
      <c r="AE341" s="179"/>
      <c r="AF341" s="179"/>
      <c r="AG341" s="179"/>
      <c r="AH341" s="179"/>
      <c r="AI341" s="179"/>
      <c r="AJ341" s="179"/>
      <c r="AK341" s="179"/>
      <c r="AL341" s="179"/>
      <c r="AM341" s="179"/>
      <c r="AN341" s="179"/>
      <c r="AO341" s="179"/>
    </row>
    <row r="342" ht="15.75" customHeight="1" spans="1:41" x14ac:dyDescent="0.25">
      <c r="A342" s="179"/>
      <c r="B342" s="179"/>
      <c r="C342" s="179"/>
      <c r="D342" s="179"/>
      <c r="E342" s="179"/>
      <c r="F342" s="179"/>
      <c r="G342" s="179"/>
      <c r="H342" s="179"/>
      <c r="I342" s="179"/>
      <c r="J342" s="179"/>
      <c r="K342" s="179"/>
      <c r="L342" s="179"/>
      <c r="M342" s="179"/>
      <c r="N342" s="179"/>
      <c r="O342" s="179"/>
      <c r="P342" s="179"/>
      <c r="Q342" s="179"/>
      <c r="R342" s="179"/>
      <c r="S342" s="179"/>
      <c r="T342" s="179"/>
      <c r="U342" s="179"/>
      <c r="V342" s="179"/>
      <c r="W342" s="179"/>
      <c r="X342" s="179"/>
      <c r="Y342" s="179"/>
      <c r="Z342" s="179"/>
      <c r="AA342" s="179"/>
      <c r="AB342" s="179"/>
      <c r="AC342" s="179"/>
      <c r="AD342" s="179"/>
      <c r="AE342" s="179"/>
      <c r="AF342" s="179"/>
      <c r="AG342" s="179"/>
      <c r="AH342" s="179"/>
      <c r="AI342" s="179"/>
      <c r="AJ342" s="179"/>
      <c r="AK342" s="179"/>
      <c r="AL342" s="179"/>
      <c r="AM342" s="179"/>
      <c r="AN342" s="179"/>
      <c r="AO342" s="179"/>
    </row>
    <row r="343" ht="15.75" customHeight="1" spans="1:41" x14ac:dyDescent="0.25">
      <c r="A343" s="179"/>
      <c r="B343" s="179"/>
      <c r="C343" s="179"/>
      <c r="D343" s="179"/>
      <c r="E343" s="179"/>
      <c r="F343" s="179"/>
      <c r="G343" s="179"/>
      <c r="H343" s="179"/>
      <c r="I343" s="179"/>
      <c r="J343" s="179"/>
      <c r="K343" s="179"/>
      <c r="L343" s="179"/>
      <c r="M343" s="179"/>
      <c r="N343" s="179"/>
      <c r="O343" s="179"/>
      <c r="P343" s="179"/>
      <c r="Q343" s="179"/>
      <c r="R343" s="179"/>
      <c r="S343" s="179"/>
      <c r="T343" s="179"/>
      <c r="U343" s="179"/>
      <c r="V343" s="179"/>
      <c r="W343" s="179"/>
      <c r="X343" s="179"/>
      <c r="Y343" s="179"/>
      <c r="Z343" s="179"/>
      <c r="AA343" s="179"/>
      <c r="AB343" s="179"/>
      <c r="AC343" s="179"/>
      <c r="AD343" s="179"/>
      <c r="AE343" s="179"/>
      <c r="AF343" s="179"/>
      <c r="AG343" s="179"/>
      <c r="AH343" s="179"/>
      <c r="AI343" s="179"/>
      <c r="AJ343" s="179"/>
      <c r="AK343" s="179"/>
      <c r="AL343" s="179"/>
      <c r="AM343" s="179"/>
      <c r="AN343" s="179"/>
      <c r="AO343" s="179"/>
    </row>
    <row r="344" ht="15.75" customHeight="1" spans="1:41" x14ac:dyDescent="0.25">
      <c r="A344" s="179"/>
      <c r="B344" s="179"/>
      <c r="C344" s="179"/>
      <c r="D344" s="179"/>
      <c r="E344" s="179"/>
      <c r="F344" s="179"/>
      <c r="G344" s="179"/>
      <c r="H344" s="179"/>
      <c r="I344" s="179"/>
      <c r="J344" s="179"/>
      <c r="K344" s="179"/>
      <c r="L344" s="179"/>
      <c r="M344" s="179"/>
      <c r="N344" s="179"/>
      <c r="O344" s="179"/>
      <c r="P344" s="179"/>
      <c r="Q344" s="179"/>
      <c r="R344" s="179"/>
      <c r="S344" s="179"/>
      <c r="T344" s="179"/>
      <c r="U344" s="179"/>
      <c r="V344" s="179"/>
      <c r="W344" s="179"/>
      <c r="X344" s="179"/>
      <c r="Y344" s="179"/>
      <c r="Z344" s="179"/>
      <c r="AA344" s="179"/>
      <c r="AB344" s="179"/>
      <c r="AC344" s="179"/>
      <c r="AD344" s="179"/>
      <c r="AE344" s="179"/>
      <c r="AF344" s="179"/>
      <c r="AG344" s="179"/>
      <c r="AH344" s="179"/>
      <c r="AI344" s="179"/>
      <c r="AJ344" s="179"/>
      <c r="AK344" s="179"/>
      <c r="AL344" s="179"/>
      <c r="AM344" s="179"/>
      <c r="AN344" s="179"/>
      <c r="AO344" s="179"/>
    </row>
    <row r="345" ht="15.75" customHeight="1" spans="1:41" x14ac:dyDescent="0.25">
      <c r="A345" s="179"/>
      <c r="B345" s="179"/>
      <c r="C345" s="179"/>
      <c r="D345" s="179"/>
      <c r="E345" s="179"/>
      <c r="F345" s="179"/>
      <c r="G345" s="179"/>
      <c r="H345" s="179"/>
      <c r="I345" s="179"/>
      <c r="J345" s="179"/>
      <c r="K345" s="179"/>
      <c r="L345" s="179"/>
      <c r="M345" s="179"/>
      <c r="N345" s="179"/>
      <c r="O345" s="179"/>
      <c r="P345" s="179"/>
      <c r="Q345" s="179"/>
      <c r="R345" s="179"/>
      <c r="S345" s="179"/>
      <c r="T345" s="179"/>
      <c r="U345" s="179"/>
      <c r="V345" s="179"/>
      <c r="W345" s="179"/>
      <c r="X345" s="179"/>
      <c r="Y345" s="179"/>
      <c r="Z345" s="179"/>
      <c r="AA345" s="179"/>
      <c r="AB345" s="179"/>
      <c r="AC345" s="179"/>
      <c r="AD345" s="179"/>
      <c r="AE345" s="179"/>
      <c r="AF345" s="179"/>
      <c r="AG345" s="179"/>
      <c r="AH345" s="179"/>
      <c r="AI345" s="179"/>
      <c r="AJ345" s="179"/>
      <c r="AK345" s="179"/>
      <c r="AL345" s="179"/>
      <c r="AM345" s="179"/>
      <c r="AN345" s="179"/>
      <c r="AO345" s="179"/>
    </row>
    <row r="346" ht="15.75" customHeight="1" spans="1:41" x14ac:dyDescent="0.25">
      <c r="A346" s="179"/>
      <c r="B346" s="179"/>
      <c r="C346" s="179"/>
      <c r="D346" s="179"/>
      <c r="E346" s="179"/>
      <c r="F346" s="179"/>
      <c r="G346" s="179"/>
      <c r="H346" s="179"/>
      <c r="I346" s="179"/>
      <c r="J346" s="179"/>
      <c r="K346" s="179"/>
      <c r="L346" s="179"/>
      <c r="M346" s="179"/>
      <c r="N346" s="179"/>
      <c r="O346" s="179"/>
      <c r="P346" s="179"/>
      <c r="Q346" s="179"/>
      <c r="R346" s="179"/>
      <c r="S346" s="179"/>
      <c r="T346" s="179"/>
      <c r="U346" s="179"/>
      <c r="V346" s="179"/>
      <c r="W346" s="179"/>
      <c r="X346" s="179"/>
      <c r="Y346" s="179"/>
      <c r="Z346" s="179"/>
      <c r="AA346" s="179"/>
      <c r="AB346" s="179"/>
      <c r="AC346" s="179"/>
      <c r="AD346" s="179"/>
      <c r="AE346" s="179"/>
      <c r="AF346" s="179"/>
      <c r="AG346" s="179"/>
      <c r="AH346" s="179"/>
      <c r="AI346" s="179"/>
      <c r="AJ346" s="179"/>
      <c r="AK346" s="179"/>
      <c r="AL346" s="179"/>
      <c r="AM346" s="179"/>
      <c r="AN346" s="179"/>
      <c r="AO346" s="179"/>
    </row>
    <row r="347" ht="15.75" customHeight="1" spans="1:41" x14ac:dyDescent="0.25">
      <c r="A347" s="179"/>
      <c r="B347" s="179"/>
      <c r="C347" s="179"/>
      <c r="D347" s="179"/>
      <c r="E347" s="179"/>
      <c r="F347" s="179"/>
      <c r="G347" s="179"/>
      <c r="H347" s="179"/>
      <c r="I347" s="179"/>
      <c r="J347" s="179"/>
      <c r="K347" s="179"/>
      <c r="L347" s="179"/>
      <c r="M347" s="179"/>
      <c r="N347" s="179"/>
      <c r="O347" s="179"/>
      <c r="P347" s="179"/>
      <c r="Q347" s="179"/>
      <c r="R347" s="179"/>
      <c r="S347" s="179"/>
      <c r="T347" s="179"/>
      <c r="U347" s="179"/>
      <c r="V347" s="179"/>
      <c r="W347" s="179"/>
      <c r="X347" s="179"/>
      <c r="Y347" s="179"/>
      <c r="Z347" s="179"/>
      <c r="AA347" s="179"/>
      <c r="AB347" s="179"/>
      <c r="AC347" s="179"/>
      <c r="AD347" s="179"/>
      <c r="AE347" s="179"/>
      <c r="AF347" s="179"/>
      <c r="AG347" s="179"/>
      <c r="AH347" s="179"/>
      <c r="AI347" s="179"/>
      <c r="AJ347" s="179"/>
      <c r="AK347" s="179"/>
      <c r="AL347" s="179"/>
      <c r="AM347" s="179"/>
      <c r="AN347" s="179"/>
      <c r="AO347" s="179"/>
    </row>
    <row r="348" ht="15.75" customHeight="1" spans="1:41" x14ac:dyDescent="0.25">
      <c r="A348" s="179"/>
      <c r="B348" s="179"/>
      <c r="C348" s="179"/>
      <c r="D348" s="179"/>
      <c r="E348" s="179"/>
      <c r="F348" s="179"/>
      <c r="G348" s="179"/>
      <c r="H348" s="179"/>
      <c r="I348" s="179"/>
      <c r="J348" s="179"/>
      <c r="K348" s="179"/>
      <c r="L348" s="179"/>
      <c r="M348" s="179"/>
      <c r="N348" s="179"/>
      <c r="O348" s="179"/>
      <c r="P348" s="179"/>
      <c r="Q348" s="179"/>
      <c r="R348" s="179"/>
      <c r="S348" s="179"/>
      <c r="T348" s="179"/>
      <c r="U348" s="179"/>
      <c r="V348" s="179"/>
      <c r="W348" s="179"/>
      <c r="X348" s="179"/>
      <c r="Y348" s="179"/>
      <c r="Z348" s="179"/>
      <c r="AA348" s="179"/>
      <c r="AB348" s="179"/>
      <c r="AC348" s="179"/>
      <c r="AD348" s="179"/>
      <c r="AE348" s="179"/>
      <c r="AF348" s="179"/>
      <c r="AG348" s="179"/>
      <c r="AH348" s="179"/>
      <c r="AI348" s="179"/>
      <c r="AJ348" s="179"/>
      <c r="AK348" s="179"/>
      <c r="AL348" s="179"/>
      <c r="AM348" s="179"/>
      <c r="AN348" s="179"/>
      <c r="AO348" s="179"/>
    </row>
    <row r="349" ht="15.75" customHeight="1" spans="1:41" x14ac:dyDescent="0.25">
      <c r="A349" s="179"/>
      <c r="B349" s="179"/>
      <c r="C349" s="179"/>
      <c r="D349" s="179"/>
      <c r="E349" s="179"/>
      <c r="F349" s="179"/>
      <c r="G349" s="179"/>
      <c r="H349" s="179"/>
      <c r="I349" s="179"/>
      <c r="J349" s="179"/>
      <c r="K349" s="179"/>
      <c r="L349" s="179"/>
      <c r="M349" s="179"/>
      <c r="N349" s="179"/>
      <c r="O349" s="179"/>
      <c r="P349" s="179"/>
      <c r="Q349" s="179"/>
      <c r="R349" s="179"/>
      <c r="S349" s="179"/>
      <c r="T349" s="179"/>
      <c r="U349" s="179"/>
      <c r="V349" s="179"/>
      <c r="W349" s="179"/>
      <c r="X349" s="179"/>
      <c r="Y349" s="179"/>
      <c r="Z349" s="179"/>
      <c r="AA349" s="179"/>
      <c r="AB349" s="179"/>
      <c r="AC349" s="179"/>
      <c r="AD349" s="179"/>
      <c r="AE349" s="179"/>
      <c r="AF349" s="179"/>
      <c r="AG349" s="179"/>
      <c r="AH349" s="179"/>
      <c r="AI349" s="179"/>
      <c r="AJ349" s="179"/>
      <c r="AK349" s="179"/>
      <c r="AL349" s="179"/>
      <c r="AM349" s="179"/>
      <c r="AN349" s="179"/>
      <c r="AO349" s="179"/>
    </row>
    <row r="350" ht="15.75" customHeight="1" spans="1:41" x14ac:dyDescent="0.25">
      <c r="A350" s="179"/>
      <c r="B350" s="179"/>
      <c r="C350" s="179"/>
      <c r="D350" s="179"/>
      <c r="E350" s="179"/>
      <c r="F350" s="179"/>
      <c r="G350" s="179"/>
      <c r="H350" s="179"/>
      <c r="I350" s="179"/>
      <c r="J350" s="179"/>
      <c r="K350" s="179"/>
      <c r="L350" s="179"/>
      <c r="M350" s="179"/>
      <c r="N350" s="179"/>
      <c r="O350" s="179"/>
      <c r="P350" s="179"/>
      <c r="Q350" s="179"/>
      <c r="R350" s="179"/>
      <c r="S350" s="179"/>
      <c r="T350" s="179"/>
      <c r="U350" s="179"/>
      <c r="V350" s="179"/>
      <c r="W350" s="179"/>
      <c r="X350" s="179"/>
      <c r="Y350" s="179"/>
      <c r="Z350" s="179"/>
      <c r="AA350" s="179"/>
      <c r="AB350" s="179"/>
      <c r="AC350" s="179"/>
      <c r="AD350" s="179"/>
      <c r="AE350" s="179"/>
      <c r="AF350" s="179"/>
      <c r="AG350" s="179"/>
      <c r="AH350" s="179"/>
      <c r="AI350" s="179"/>
      <c r="AJ350" s="179"/>
      <c r="AK350" s="179"/>
      <c r="AL350" s="179"/>
      <c r="AM350" s="179"/>
      <c r="AN350" s="179"/>
      <c r="AO350" s="179"/>
    </row>
    <row r="351" ht="15.75" customHeight="1" spans="1:41" x14ac:dyDescent="0.25">
      <c r="A351" s="179"/>
      <c r="B351" s="179"/>
      <c r="C351" s="179"/>
      <c r="D351" s="179"/>
      <c r="E351" s="179"/>
      <c r="F351" s="179"/>
      <c r="G351" s="179"/>
      <c r="H351" s="179"/>
      <c r="I351" s="179"/>
      <c r="J351" s="179"/>
      <c r="K351" s="179"/>
      <c r="L351" s="179"/>
      <c r="M351" s="179"/>
      <c r="N351" s="179"/>
      <c r="O351" s="179"/>
      <c r="P351" s="179"/>
      <c r="Q351" s="179"/>
      <c r="R351" s="179"/>
      <c r="S351" s="179"/>
      <c r="T351" s="179"/>
      <c r="U351" s="179"/>
      <c r="V351" s="179"/>
      <c r="W351" s="179"/>
      <c r="X351" s="179"/>
      <c r="Y351" s="179"/>
      <c r="Z351" s="179"/>
      <c r="AA351" s="179"/>
      <c r="AB351" s="179"/>
      <c r="AC351" s="179"/>
      <c r="AD351" s="179"/>
      <c r="AE351" s="179"/>
      <c r="AF351" s="179"/>
      <c r="AG351" s="179"/>
      <c r="AH351" s="179"/>
      <c r="AI351" s="179"/>
      <c r="AJ351" s="179"/>
      <c r="AK351" s="179"/>
      <c r="AL351" s="179"/>
      <c r="AM351" s="179"/>
      <c r="AN351" s="179"/>
      <c r="AO351" s="179"/>
    </row>
    <row r="352" ht="15.75" customHeight="1" spans="1:41" x14ac:dyDescent="0.25">
      <c r="A352" s="179"/>
      <c r="B352" s="179"/>
      <c r="C352" s="179"/>
      <c r="D352" s="179"/>
      <c r="E352" s="179"/>
      <c r="F352" s="179"/>
      <c r="G352" s="179"/>
      <c r="H352" s="179"/>
      <c r="I352" s="179"/>
      <c r="J352" s="179"/>
      <c r="K352" s="179"/>
      <c r="L352" s="179"/>
      <c r="M352" s="179"/>
      <c r="N352" s="179"/>
      <c r="O352" s="179"/>
      <c r="P352" s="179"/>
      <c r="Q352" s="179"/>
      <c r="R352" s="179"/>
      <c r="S352" s="179"/>
      <c r="T352" s="179"/>
      <c r="U352" s="179"/>
      <c r="V352" s="179"/>
      <c r="W352" s="179"/>
      <c r="X352" s="179"/>
      <c r="Y352" s="179"/>
      <c r="Z352" s="179"/>
      <c r="AA352" s="179"/>
      <c r="AB352" s="179"/>
      <c r="AC352" s="179"/>
      <c r="AD352" s="179"/>
      <c r="AE352" s="179"/>
      <c r="AF352" s="179"/>
      <c r="AG352" s="179"/>
      <c r="AH352" s="179"/>
      <c r="AI352" s="179"/>
      <c r="AJ352" s="179"/>
      <c r="AK352" s="179"/>
      <c r="AL352" s="179"/>
      <c r="AM352" s="179"/>
      <c r="AN352" s="179"/>
      <c r="AO352" s="179"/>
    </row>
    <row r="353" ht="15.75" customHeight="1" spans="1:41" x14ac:dyDescent="0.25">
      <c r="A353" s="179"/>
      <c r="B353" s="179"/>
      <c r="C353" s="179"/>
      <c r="D353" s="179"/>
      <c r="E353" s="179"/>
      <c r="F353" s="179"/>
      <c r="G353" s="179"/>
      <c r="H353" s="179"/>
      <c r="I353" s="179"/>
      <c r="J353" s="179"/>
      <c r="K353" s="179"/>
      <c r="L353" s="179"/>
      <c r="M353" s="179"/>
      <c r="N353" s="179"/>
      <c r="O353" s="179"/>
      <c r="P353" s="179"/>
      <c r="Q353" s="179"/>
      <c r="R353" s="179"/>
      <c r="S353" s="179"/>
      <c r="T353" s="179"/>
      <c r="U353" s="179"/>
      <c r="V353" s="179"/>
      <c r="W353" s="179"/>
      <c r="X353" s="179"/>
      <c r="Y353" s="179"/>
      <c r="Z353" s="179"/>
      <c r="AA353" s="179"/>
      <c r="AB353" s="179"/>
      <c r="AC353" s="179"/>
      <c r="AD353" s="179"/>
      <c r="AE353" s="179"/>
      <c r="AF353" s="179"/>
      <c r="AG353" s="179"/>
      <c r="AH353" s="179"/>
      <c r="AI353" s="179"/>
      <c r="AJ353" s="179"/>
      <c r="AK353" s="179"/>
      <c r="AL353" s="179"/>
      <c r="AM353" s="179"/>
      <c r="AN353" s="179"/>
      <c r="AO353" s="179"/>
    </row>
    <row r="354" ht="15.75" customHeight="1" spans="1:41" x14ac:dyDescent="0.25">
      <c r="A354" s="179"/>
      <c r="B354" s="179"/>
      <c r="C354" s="179"/>
      <c r="D354" s="179"/>
      <c r="E354" s="179"/>
      <c r="F354" s="179"/>
      <c r="G354" s="179"/>
      <c r="H354" s="179"/>
      <c r="I354" s="179"/>
      <c r="J354" s="179"/>
      <c r="K354" s="179"/>
      <c r="L354" s="179"/>
      <c r="M354" s="179"/>
      <c r="N354" s="179"/>
      <c r="O354" s="179"/>
      <c r="P354" s="179"/>
      <c r="Q354" s="179"/>
      <c r="R354" s="179"/>
      <c r="S354" s="179"/>
      <c r="T354" s="179"/>
      <c r="U354" s="179"/>
      <c r="V354" s="179"/>
      <c r="W354" s="179"/>
      <c r="X354" s="179"/>
      <c r="Y354" s="179"/>
      <c r="Z354" s="179"/>
      <c r="AA354" s="179"/>
      <c r="AB354" s="179"/>
      <c r="AC354" s="179"/>
      <c r="AD354" s="179"/>
      <c r="AE354" s="179"/>
      <c r="AF354" s="179"/>
      <c r="AG354" s="179"/>
      <c r="AH354" s="179"/>
      <c r="AI354" s="179"/>
      <c r="AJ354" s="179"/>
      <c r="AK354" s="179"/>
      <c r="AL354" s="179"/>
      <c r="AM354" s="179"/>
      <c r="AN354" s="179"/>
      <c r="AO354" s="179"/>
    </row>
    <row r="355" ht="15.75" customHeight="1" spans="1:41" x14ac:dyDescent="0.25">
      <c r="A355" s="179"/>
      <c r="B355" s="179"/>
      <c r="C355" s="179"/>
      <c r="D355" s="179"/>
      <c r="E355" s="179"/>
      <c r="F355" s="179"/>
      <c r="G355" s="179"/>
      <c r="H355" s="179"/>
      <c r="I355" s="179"/>
      <c r="J355" s="179"/>
      <c r="K355" s="179"/>
      <c r="L355" s="179"/>
      <c r="M355" s="179"/>
      <c r="N355" s="179"/>
      <c r="O355" s="179"/>
      <c r="P355" s="179"/>
      <c r="Q355" s="179"/>
      <c r="R355" s="179"/>
      <c r="S355" s="179"/>
      <c r="T355" s="179"/>
      <c r="U355" s="179"/>
      <c r="V355" s="179"/>
      <c r="W355" s="179"/>
      <c r="X355" s="179"/>
      <c r="Y355" s="179"/>
      <c r="Z355" s="179"/>
      <c r="AA355" s="179"/>
      <c r="AB355" s="179"/>
      <c r="AC355" s="179"/>
      <c r="AD355" s="179"/>
      <c r="AE355" s="179"/>
      <c r="AF355" s="179"/>
      <c r="AG355" s="179"/>
      <c r="AH355" s="179"/>
      <c r="AI355" s="179"/>
      <c r="AJ355" s="179"/>
      <c r="AK355" s="179"/>
      <c r="AL355" s="179"/>
      <c r="AM355" s="179"/>
      <c r="AN355" s="179"/>
      <c r="AO355" s="179"/>
    </row>
    <row r="356" ht="15.75" customHeight="1" spans="1:41" x14ac:dyDescent="0.25">
      <c r="A356" s="179"/>
      <c r="B356" s="179"/>
      <c r="C356" s="179"/>
      <c r="D356" s="179"/>
      <c r="E356" s="179"/>
      <c r="F356" s="179"/>
      <c r="G356" s="179"/>
      <c r="H356" s="179"/>
      <c r="I356" s="179"/>
      <c r="J356" s="179"/>
      <c r="K356" s="179"/>
      <c r="L356" s="179"/>
      <c r="M356" s="179"/>
      <c r="N356" s="179"/>
      <c r="O356" s="179"/>
      <c r="P356" s="179"/>
      <c r="Q356" s="179"/>
      <c r="R356" s="179"/>
      <c r="S356" s="179"/>
      <c r="T356" s="179"/>
      <c r="U356" s="179"/>
      <c r="V356" s="179"/>
      <c r="W356" s="179"/>
      <c r="X356" s="179"/>
      <c r="Y356" s="179"/>
      <c r="Z356" s="179"/>
      <c r="AA356" s="179"/>
      <c r="AB356" s="179"/>
      <c r="AC356" s="179"/>
      <c r="AD356" s="179"/>
      <c r="AE356" s="179"/>
      <c r="AF356" s="179"/>
      <c r="AG356" s="179"/>
      <c r="AH356" s="179"/>
      <c r="AI356" s="179"/>
      <c r="AJ356" s="179"/>
      <c r="AK356" s="179"/>
      <c r="AL356" s="179"/>
      <c r="AM356" s="179"/>
      <c r="AN356" s="179"/>
      <c r="AO356" s="179"/>
    </row>
    <row r="357" ht="15.75" customHeight="1" spans="1:41" x14ac:dyDescent="0.25">
      <c r="A357" s="179"/>
      <c r="B357" s="179"/>
      <c r="C357" s="179"/>
      <c r="D357" s="179"/>
      <c r="E357" s="179"/>
      <c r="F357" s="179"/>
      <c r="G357" s="179"/>
      <c r="H357" s="179"/>
      <c r="I357" s="179"/>
      <c r="J357" s="179"/>
      <c r="K357" s="179"/>
      <c r="L357" s="179"/>
      <c r="M357" s="179"/>
      <c r="N357" s="179"/>
      <c r="O357" s="179"/>
      <c r="P357" s="179"/>
      <c r="Q357" s="179"/>
      <c r="R357" s="179"/>
      <c r="S357" s="179"/>
      <c r="T357" s="179"/>
      <c r="U357" s="179"/>
      <c r="V357" s="179"/>
      <c r="W357" s="179"/>
      <c r="X357" s="179"/>
      <c r="Y357" s="179"/>
      <c r="Z357" s="179"/>
      <c r="AA357" s="179"/>
      <c r="AB357" s="179"/>
      <c r="AC357" s="179"/>
      <c r="AD357" s="179"/>
      <c r="AE357" s="179"/>
      <c r="AF357" s="179"/>
      <c r="AG357" s="179"/>
      <c r="AH357" s="179"/>
      <c r="AI357" s="179"/>
      <c r="AJ357" s="179"/>
      <c r="AK357" s="179"/>
      <c r="AL357" s="179"/>
      <c r="AM357" s="179"/>
      <c r="AN357" s="179"/>
      <c r="AO357" s="179"/>
    </row>
    <row r="358" ht="15.75" customHeight="1" spans="1:41" x14ac:dyDescent="0.25">
      <c r="A358" s="179"/>
      <c r="B358" s="179"/>
      <c r="C358" s="179"/>
      <c r="D358" s="179"/>
      <c r="E358" s="179"/>
      <c r="F358" s="179"/>
      <c r="G358" s="179"/>
      <c r="H358" s="179"/>
      <c r="I358" s="179"/>
      <c r="J358" s="179"/>
      <c r="K358" s="179"/>
      <c r="L358" s="179"/>
      <c r="M358" s="179"/>
      <c r="N358" s="179"/>
      <c r="O358" s="179"/>
      <c r="P358" s="179"/>
      <c r="Q358" s="179"/>
      <c r="R358" s="179"/>
      <c r="S358" s="179"/>
      <c r="T358" s="179"/>
      <c r="U358" s="179"/>
      <c r="V358" s="179"/>
      <c r="W358" s="179"/>
      <c r="X358" s="179"/>
      <c r="Y358" s="179"/>
      <c r="Z358" s="179"/>
      <c r="AA358" s="179"/>
      <c r="AB358" s="179"/>
      <c r="AC358" s="179"/>
      <c r="AD358" s="179"/>
      <c r="AE358" s="179"/>
      <c r="AF358" s="179"/>
      <c r="AG358" s="179"/>
      <c r="AH358" s="179"/>
      <c r="AI358" s="179"/>
      <c r="AJ358" s="179"/>
      <c r="AK358" s="179"/>
      <c r="AL358" s="179"/>
      <c r="AM358" s="179"/>
      <c r="AN358" s="179"/>
      <c r="AO358" s="179"/>
    </row>
    <row r="359" ht="15.75" customHeight="1" spans="1:41" x14ac:dyDescent="0.25">
      <c r="A359" s="179"/>
      <c r="B359" s="179"/>
      <c r="C359" s="179"/>
      <c r="D359" s="179"/>
      <c r="E359" s="179"/>
      <c r="F359" s="179"/>
      <c r="G359" s="179"/>
      <c r="H359" s="179"/>
      <c r="I359" s="179"/>
      <c r="J359" s="179"/>
      <c r="K359" s="179"/>
      <c r="L359" s="179"/>
      <c r="M359" s="179"/>
      <c r="N359" s="179"/>
      <c r="O359" s="179"/>
      <c r="P359" s="179"/>
      <c r="Q359" s="179"/>
      <c r="R359" s="179"/>
      <c r="S359" s="179"/>
      <c r="T359" s="179"/>
      <c r="U359" s="179"/>
      <c r="V359" s="179"/>
      <c r="W359" s="179"/>
      <c r="X359" s="179"/>
      <c r="Y359" s="179"/>
      <c r="Z359" s="179"/>
      <c r="AA359" s="179"/>
      <c r="AB359" s="179"/>
      <c r="AC359" s="179"/>
      <c r="AD359" s="179"/>
      <c r="AE359" s="179"/>
      <c r="AF359" s="179"/>
      <c r="AG359" s="179"/>
      <c r="AH359" s="179"/>
      <c r="AI359" s="179"/>
      <c r="AJ359" s="179"/>
      <c r="AK359" s="179"/>
      <c r="AL359" s="179"/>
      <c r="AM359" s="179"/>
      <c r="AN359" s="179"/>
      <c r="AO359" s="179"/>
    </row>
    <row r="360" ht="15.75" customHeight="1" spans="1:41" x14ac:dyDescent="0.25">
      <c r="A360" s="179"/>
      <c r="B360" s="179"/>
      <c r="C360" s="179"/>
      <c r="D360" s="179"/>
      <c r="E360" s="179"/>
      <c r="F360" s="179"/>
      <c r="G360" s="179"/>
      <c r="H360" s="179"/>
      <c r="I360" s="179"/>
      <c r="J360" s="179"/>
      <c r="K360" s="179"/>
      <c r="L360" s="179"/>
      <c r="M360" s="179"/>
      <c r="N360" s="179"/>
      <c r="O360" s="179"/>
      <c r="P360" s="179"/>
      <c r="Q360" s="179"/>
      <c r="R360" s="179"/>
      <c r="S360" s="179"/>
      <c r="T360" s="179"/>
      <c r="U360" s="179"/>
      <c r="V360" s="179"/>
      <c r="W360" s="179"/>
      <c r="X360" s="179"/>
      <c r="Y360" s="179"/>
      <c r="Z360" s="179"/>
      <c r="AA360" s="179"/>
      <c r="AB360" s="179"/>
      <c r="AC360" s="179"/>
      <c r="AD360" s="179"/>
      <c r="AE360" s="179"/>
      <c r="AF360" s="179"/>
      <c r="AG360" s="179"/>
      <c r="AH360" s="179"/>
      <c r="AI360" s="179"/>
      <c r="AJ360" s="179"/>
      <c r="AK360" s="179"/>
      <c r="AL360" s="179"/>
      <c r="AM360" s="179"/>
      <c r="AN360" s="179"/>
      <c r="AO360" s="179"/>
    </row>
    <row r="361" ht="15.75" customHeight="1" spans="1:41" x14ac:dyDescent="0.25">
      <c r="A361" s="179"/>
      <c r="B361" s="179"/>
      <c r="C361" s="179"/>
      <c r="D361" s="179"/>
      <c r="E361" s="179"/>
      <c r="F361" s="179"/>
      <c r="G361" s="179"/>
      <c r="H361" s="179"/>
      <c r="I361" s="179"/>
      <c r="J361" s="179"/>
      <c r="K361" s="179"/>
      <c r="L361" s="179"/>
      <c r="M361" s="179"/>
      <c r="N361" s="179"/>
      <c r="O361" s="179"/>
      <c r="P361" s="179"/>
      <c r="Q361" s="179"/>
      <c r="R361" s="179"/>
      <c r="S361" s="179"/>
      <c r="T361" s="179"/>
      <c r="U361" s="179"/>
      <c r="V361" s="179"/>
      <c r="W361" s="179"/>
      <c r="X361" s="179"/>
      <c r="Y361" s="179"/>
      <c r="Z361" s="179"/>
      <c r="AA361" s="179"/>
      <c r="AB361" s="179"/>
      <c r="AC361" s="179"/>
      <c r="AD361" s="179"/>
      <c r="AE361" s="179"/>
      <c r="AF361" s="179"/>
      <c r="AG361" s="179"/>
      <c r="AH361" s="179"/>
      <c r="AI361" s="179"/>
      <c r="AJ361" s="179"/>
      <c r="AK361" s="179"/>
      <c r="AL361" s="179"/>
      <c r="AM361" s="179"/>
      <c r="AN361" s="179"/>
      <c r="AO361" s="179"/>
    </row>
    <row r="362" ht="15.75" customHeight="1" spans="1:41" x14ac:dyDescent="0.25">
      <c r="A362" s="179"/>
      <c r="B362" s="179"/>
      <c r="C362" s="179"/>
      <c r="D362" s="179"/>
      <c r="E362" s="179"/>
      <c r="F362" s="179"/>
      <c r="G362" s="179"/>
      <c r="H362" s="179"/>
      <c r="I362" s="179"/>
      <c r="J362" s="179"/>
      <c r="K362" s="179"/>
      <c r="L362" s="179"/>
      <c r="M362" s="179"/>
      <c r="N362" s="179"/>
      <c r="O362" s="179"/>
      <c r="P362" s="179"/>
      <c r="Q362" s="179"/>
      <c r="R362" s="179"/>
      <c r="S362" s="179"/>
      <c r="T362" s="179"/>
      <c r="U362" s="179"/>
      <c r="V362" s="179"/>
      <c r="W362" s="179"/>
      <c r="X362" s="179"/>
      <c r="Y362" s="179"/>
      <c r="Z362" s="179"/>
      <c r="AA362" s="179"/>
      <c r="AB362" s="179"/>
      <c r="AC362" s="179"/>
      <c r="AD362" s="179"/>
      <c r="AE362" s="179"/>
      <c r="AF362" s="179"/>
      <c r="AG362" s="179"/>
      <c r="AH362" s="179"/>
      <c r="AI362" s="179"/>
      <c r="AJ362" s="179"/>
      <c r="AK362" s="179"/>
      <c r="AL362" s="179"/>
      <c r="AM362" s="179"/>
      <c r="AN362" s="179"/>
      <c r="AO362" s="179"/>
    </row>
    <row r="363" ht="15.75" customHeight="1" spans="1:41" x14ac:dyDescent="0.25">
      <c r="A363" s="179"/>
      <c r="B363" s="179"/>
      <c r="C363" s="179"/>
      <c r="D363" s="179"/>
      <c r="E363" s="179"/>
      <c r="F363" s="179"/>
      <c r="G363" s="179"/>
      <c r="H363" s="179"/>
      <c r="I363" s="179"/>
      <c r="J363" s="179"/>
      <c r="K363" s="179"/>
      <c r="L363" s="179"/>
      <c r="M363" s="179"/>
      <c r="N363" s="179"/>
      <c r="O363" s="179"/>
      <c r="P363" s="179"/>
      <c r="Q363" s="179"/>
      <c r="R363" s="179"/>
      <c r="S363" s="179"/>
      <c r="T363" s="179"/>
      <c r="U363" s="179"/>
      <c r="V363" s="179"/>
      <c r="W363" s="179"/>
      <c r="X363" s="179"/>
      <c r="Y363" s="179"/>
      <c r="Z363" s="179"/>
      <c r="AA363" s="179"/>
      <c r="AB363" s="179"/>
      <c r="AC363" s="179"/>
      <c r="AD363" s="179"/>
      <c r="AE363" s="179"/>
      <c r="AF363" s="179"/>
      <c r="AG363" s="179"/>
      <c r="AH363" s="179"/>
      <c r="AI363" s="179"/>
      <c r="AJ363" s="179"/>
      <c r="AK363" s="179"/>
      <c r="AL363" s="179"/>
      <c r="AM363" s="179"/>
      <c r="AN363" s="179"/>
      <c r="AO363" s="179"/>
    </row>
    <row r="364" ht="15.75" customHeight="1" spans="1:41" x14ac:dyDescent="0.25">
      <c r="A364" s="179"/>
      <c r="B364" s="179"/>
      <c r="C364" s="179"/>
      <c r="D364" s="179"/>
      <c r="E364" s="179"/>
      <c r="F364" s="179"/>
      <c r="G364" s="179"/>
      <c r="H364" s="179"/>
      <c r="I364" s="179"/>
      <c r="J364" s="179"/>
      <c r="K364" s="179"/>
      <c r="L364" s="179"/>
      <c r="M364" s="179"/>
      <c r="N364" s="179"/>
      <c r="O364" s="179"/>
      <c r="P364" s="179"/>
      <c r="Q364" s="179"/>
      <c r="R364" s="179"/>
      <c r="S364" s="179"/>
      <c r="T364" s="179"/>
      <c r="U364" s="179"/>
      <c r="V364" s="179"/>
      <c r="W364" s="179"/>
      <c r="X364" s="179"/>
      <c r="Y364" s="179"/>
      <c r="Z364" s="179"/>
      <c r="AA364" s="179"/>
      <c r="AB364" s="179"/>
      <c r="AC364" s="179"/>
      <c r="AD364" s="179"/>
      <c r="AE364" s="179"/>
      <c r="AF364" s="179"/>
      <c r="AG364" s="179"/>
      <c r="AH364" s="179"/>
      <c r="AI364" s="179"/>
      <c r="AJ364" s="179"/>
      <c r="AK364" s="179"/>
      <c r="AL364" s="179"/>
      <c r="AM364" s="179"/>
      <c r="AN364" s="179"/>
      <c r="AO364" s="179"/>
    </row>
    <row r="365" ht="15.75" customHeight="1" spans="1:41" x14ac:dyDescent="0.25">
      <c r="A365" s="179"/>
      <c r="B365" s="179"/>
      <c r="C365" s="179"/>
      <c r="D365" s="179"/>
      <c r="E365" s="179"/>
      <c r="F365" s="179"/>
      <c r="G365" s="179"/>
      <c r="H365" s="179"/>
      <c r="I365" s="179"/>
      <c r="J365" s="179"/>
      <c r="K365" s="179"/>
      <c r="L365" s="179"/>
      <c r="M365" s="179"/>
      <c r="N365" s="179"/>
      <c r="O365" s="179"/>
      <c r="P365" s="179"/>
      <c r="Q365" s="179"/>
      <c r="R365" s="179"/>
      <c r="S365" s="179"/>
      <c r="T365" s="179"/>
      <c r="U365" s="179"/>
      <c r="V365" s="179"/>
      <c r="W365" s="179"/>
      <c r="X365" s="179"/>
      <c r="Y365" s="179"/>
      <c r="Z365" s="179"/>
      <c r="AA365" s="179"/>
      <c r="AB365" s="179"/>
      <c r="AC365" s="179"/>
      <c r="AD365" s="179"/>
      <c r="AE365" s="179"/>
      <c r="AF365" s="179"/>
      <c r="AG365" s="179"/>
      <c r="AH365" s="179"/>
      <c r="AI365" s="179"/>
      <c r="AJ365" s="179"/>
      <c r="AK365" s="179"/>
      <c r="AL365" s="179"/>
      <c r="AM365" s="179"/>
      <c r="AN365" s="179"/>
      <c r="AO365" s="179"/>
    </row>
    <row r="366" ht="15.75" customHeight="1" spans="1:41" x14ac:dyDescent="0.25">
      <c r="A366" s="179"/>
      <c r="B366" s="179"/>
      <c r="C366" s="179"/>
      <c r="D366" s="179"/>
      <c r="E366" s="179"/>
      <c r="F366" s="179"/>
      <c r="G366" s="179"/>
      <c r="H366" s="179"/>
      <c r="I366" s="179"/>
      <c r="J366" s="179"/>
      <c r="K366" s="179"/>
      <c r="L366" s="179"/>
      <c r="M366" s="179"/>
      <c r="N366" s="179"/>
      <c r="O366" s="179"/>
      <c r="P366" s="179"/>
      <c r="Q366" s="179"/>
      <c r="R366" s="179"/>
      <c r="S366" s="179"/>
      <c r="T366" s="179"/>
      <c r="U366" s="179"/>
      <c r="V366" s="179"/>
      <c r="W366" s="179"/>
      <c r="X366" s="179"/>
      <c r="Y366" s="179"/>
      <c r="Z366" s="179"/>
      <c r="AA366" s="179"/>
      <c r="AB366" s="179"/>
      <c r="AC366" s="179"/>
      <c r="AD366" s="179"/>
      <c r="AE366" s="179"/>
      <c r="AF366" s="179"/>
      <c r="AG366" s="179"/>
      <c r="AH366" s="179"/>
      <c r="AI366" s="179"/>
      <c r="AJ366" s="179"/>
      <c r="AK366" s="179"/>
      <c r="AL366" s="179"/>
      <c r="AM366" s="179"/>
      <c r="AN366" s="179"/>
      <c r="AO366" s="179"/>
    </row>
    <row r="367" ht="15.75" customHeight="1" spans="1:41" x14ac:dyDescent="0.25">
      <c r="A367" s="179"/>
      <c r="B367" s="179"/>
      <c r="C367" s="179"/>
      <c r="D367" s="179"/>
      <c r="E367" s="179"/>
      <c r="F367" s="179"/>
      <c r="G367" s="179"/>
      <c r="H367" s="179"/>
      <c r="I367" s="179"/>
      <c r="J367" s="179"/>
      <c r="K367" s="179"/>
      <c r="L367" s="179"/>
      <c r="M367" s="179"/>
      <c r="N367" s="179"/>
      <c r="O367" s="179"/>
      <c r="P367" s="179"/>
      <c r="Q367" s="179"/>
      <c r="R367" s="179"/>
      <c r="S367" s="179"/>
      <c r="T367" s="179"/>
      <c r="U367" s="179"/>
      <c r="V367" s="179"/>
      <c r="W367" s="179"/>
      <c r="X367" s="179"/>
      <c r="Y367" s="179"/>
      <c r="Z367" s="179"/>
      <c r="AA367" s="179"/>
      <c r="AB367" s="179"/>
      <c r="AC367" s="179"/>
      <c r="AD367" s="179"/>
      <c r="AE367" s="179"/>
      <c r="AF367" s="179"/>
      <c r="AG367" s="179"/>
      <c r="AH367" s="179"/>
      <c r="AI367" s="179"/>
      <c r="AJ367" s="179"/>
      <c r="AK367" s="179"/>
      <c r="AL367" s="179"/>
      <c r="AM367" s="179"/>
      <c r="AN367" s="179"/>
      <c r="AO367" s="179"/>
    </row>
    <row r="368" ht="15.75" customHeight="1" spans="1:41" x14ac:dyDescent="0.25">
      <c r="A368" s="179"/>
      <c r="B368" s="179"/>
      <c r="C368" s="179"/>
      <c r="D368" s="179"/>
      <c r="E368" s="179"/>
      <c r="F368" s="179"/>
      <c r="G368" s="179"/>
      <c r="H368" s="179"/>
      <c r="I368" s="179"/>
      <c r="J368" s="179"/>
      <c r="K368" s="179"/>
      <c r="L368" s="179"/>
      <c r="M368" s="179"/>
      <c r="N368" s="179"/>
      <c r="O368" s="179"/>
      <c r="P368" s="179"/>
      <c r="Q368" s="179"/>
      <c r="R368" s="179"/>
      <c r="S368" s="179"/>
      <c r="T368" s="179"/>
      <c r="U368" s="179"/>
      <c r="V368" s="179"/>
      <c r="W368" s="179"/>
      <c r="X368" s="179"/>
      <c r="Y368" s="179"/>
      <c r="Z368" s="179"/>
      <c r="AA368" s="179"/>
      <c r="AB368" s="179"/>
      <c r="AC368" s="179"/>
      <c r="AD368" s="179"/>
      <c r="AE368" s="179"/>
      <c r="AF368" s="179"/>
      <c r="AG368" s="179"/>
      <c r="AH368" s="179"/>
      <c r="AI368" s="179"/>
      <c r="AJ368" s="179"/>
      <c r="AK368" s="179"/>
      <c r="AL368" s="179"/>
      <c r="AM368" s="179"/>
      <c r="AN368" s="179"/>
      <c r="AO368" s="179"/>
    </row>
    <row r="369" ht="15.75" customHeight="1" spans="1:41" x14ac:dyDescent="0.25">
      <c r="A369" s="179"/>
      <c r="B369" s="179"/>
      <c r="C369" s="179"/>
      <c r="D369" s="179"/>
      <c r="E369" s="179"/>
      <c r="F369" s="179"/>
      <c r="G369" s="179"/>
      <c r="H369" s="179"/>
      <c r="I369" s="179"/>
      <c r="J369" s="179"/>
      <c r="K369" s="179"/>
      <c r="L369" s="179"/>
      <c r="M369" s="179"/>
      <c r="N369" s="179"/>
      <c r="O369" s="179"/>
      <c r="P369" s="179"/>
      <c r="Q369" s="179"/>
      <c r="R369" s="179"/>
      <c r="S369" s="179"/>
      <c r="T369" s="179"/>
      <c r="U369" s="179"/>
      <c r="V369" s="179"/>
      <c r="W369" s="179"/>
      <c r="X369" s="179"/>
      <c r="Y369" s="179"/>
      <c r="Z369" s="179"/>
      <c r="AA369" s="179"/>
      <c r="AB369" s="179"/>
      <c r="AC369" s="179"/>
      <c r="AD369" s="179"/>
      <c r="AE369" s="179"/>
      <c r="AF369" s="179"/>
      <c r="AG369" s="179"/>
      <c r="AH369" s="179"/>
      <c r="AI369" s="179"/>
      <c r="AJ369" s="179"/>
      <c r="AK369" s="179"/>
      <c r="AL369" s="179"/>
      <c r="AM369" s="179"/>
      <c r="AN369" s="179"/>
      <c r="AO369" s="179"/>
    </row>
    <row r="370" ht="15.75" customHeight="1" spans="1:41" x14ac:dyDescent="0.25">
      <c r="A370" s="179"/>
      <c r="B370" s="179"/>
      <c r="C370" s="179"/>
      <c r="D370" s="179"/>
      <c r="E370" s="179"/>
      <c r="F370" s="179"/>
      <c r="G370" s="179"/>
      <c r="H370" s="179"/>
      <c r="I370" s="179"/>
      <c r="J370" s="179"/>
      <c r="K370" s="179"/>
      <c r="L370" s="179"/>
      <c r="M370" s="179"/>
      <c r="N370" s="179"/>
      <c r="O370" s="179"/>
      <c r="P370" s="179"/>
      <c r="Q370" s="179"/>
      <c r="R370" s="179"/>
      <c r="S370" s="179"/>
      <c r="T370" s="179"/>
      <c r="U370" s="179"/>
      <c r="V370" s="179"/>
      <c r="W370" s="179"/>
      <c r="X370" s="179"/>
      <c r="Y370" s="179"/>
      <c r="Z370" s="179"/>
      <c r="AA370" s="179"/>
      <c r="AB370" s="179"/>
      <c r="AC370" s="179"/>
      <c r="AD370" s="179"/>
      <c r="AE370" s="179"/>
      <c r="AF370" s="179"/>
      <c r="AG370" s="179"/>
      <c r="AH370" s="179"/>
      <c r="AI370" s="179"/>
      <c r="AJ370" s="179"/>
      <c r="AK370" s="179"/>
      <c r="AL370" s="179"/>
      <c r="AM370" s="179"/>
      <c r="AN370" s="179"/>
      <c r="AO370" s="179"/>
    </row>
    <row r="371" ht="15.75" customHeight="1" spans="1:41" x14ac:dyDescent="0.25">
      <c r="A371" s="179"/>
      <c r="B371" s="179"/>
      <c r="C371" s="179"/>
      <c r="D371" s="179"/>
      <c r="E371" s="179"/>
      <c r="F371" s="179"/>
      <c r="G371" s="179"/>
      <c r="H371" s="179"/>
      <c r="I371" s="179"/>
      <c r="J371" s="179"/>
      <c r="K371" s="179"/>
      <c r="L371" s="179"/>
      <c r="M371" s="179"/>
      <c r="N371" s="179"/>
      <c r="O371" s="179"/>
      <c r="P371" s="179"/>
      <c r="Q371" s="179"/>
      <c r="R371" s="179"/>
      <c r="S371" s="179"/>
      <c r="T371" s="179"/>
      <c r="U371" s="179"/>
      <c r="V371" s="179"/>
      <c r="W371" s="179"/>
      <c r="X371" s="179"/>
      <c r="Y371" s="179"/>
      <c r="Z371" s="179"/>
      <c r="AA371" s="179"/>
      <c r="AB371" s="179"/>
      <c r="AC371" s="179"/>
      <c r="AD371" s="179"/>
      <c r="AE371" s="179"/>
      <c r="AF371" s="179"/>
      <c r="AG371" s="179"/>
      <c r="AH371" s="179"/>
      <c r="AI371" s="179"/>
      <c r="AJ371" s="179"/>
      <c r="AK371" s="179"/>
      <c r="AL371" s="179"/>
      <c r="AM371" s="179"/>
      <c r="AN371" s="179"/>
      <c r="AO371" s="179"/>
    </row>
    <row r="372" ht="15.75" customHeight="1" spans="1:41" x14ac:dyDescent="0.25">
      <c r="A372" s="179"/>
      <c r="B372" s="179"/>
      <c r="C372" s="179"/>
      <c r="D372" s="179"/>
      <c r="E372" s="179"/>
      <c r="F372" s="179"/>
      <c r="G372" s="179"/>
      <c r="H372" s="179"/>
      <c r="I372" s="179"/>
      <c r="J372" s="179"/>
      <c r="K372" s="179"/>
      <c r="L372" s="179"/>
      <c r="M372" s="179"/>
      <c r="N372" s="179"/>
      <c r="O372" s="179"/>
      <c r="P372" s="179"/>
      <c r="Q372" s="179"/>
      <c r="R372" s="179"/>
      <c r="S372" s="179"/>
      <c r="T372" s="179"/>
      <c r="U372" s="179"/>
      <c r="V372" s="179"/>
      <c r="W372" s="179"/>
      <c r="X372" s="179"/>
      <c r="Y372" s="179"/>
      <c r="Z372" s="179"/>
      <c r="AA372" s="179"/>
      <c r="AB372" s="179"/>
      <c r="AC372" s="179"/>
      <c r="AD372" s="179"/>
      <c r="AE372" s="179"/>
      <c r="AF372" s="179"/>
      <c r="AG372" s="179"/>
      <c r="AH372" s="179"/>
      <c r="AI372" s="179"/>
      <c r="AJ372" s="179"/>
      <c r="AK372" s="179"/>
      <c r="AL372" s="179"/>
      <c r="AM372" s="179"/>
      <c r="AN372" s="179"/>
      <c r="AO372" s="179"/>
    </row>
    <row r="373" ht="15.75" customHeight="1" spans="1:41" x14ac:dyDescent="0.25">
      <c r="A373" s="179"/>
      <c r="B373" s="179"/>
      <c r="C373" s="179"/>
      <c r="D373" s="179"/>
      <c r="E373" s="179"/>
      <c r="F373" s="179"/>
      <c r="G373" s="179"/>
      <c r="H373" s="179"/>
      <c r="I373" s="179"/>
      <c r="J373" s="179"/>
      <c r="K373" s="179"/>
      <c r="L373" s="179"/>
      <c r="M373" s="179"/>
      <c r="N373" s="179"/>
      <c r="O373" s="179"/>
      <c r="P373" s="179"/>
      <c r="Q373" s="179"/>
      <c r="R373" s="179"/>
      <c r="S373" s="179"/>
      <c r="T373" s="179"/>
      <c r="U373" s="179"/>
      <c r="V373" s="179"/>
      <c r="W373" s="179"/>
      <c r="X373" s="179"/>
      <c r="Y373" s="179"/>
      <c r="Z373" s="179"/>
      <c r="AA373" s="179"/>
      <c r="AB373" s="179"/>
      <c r="AC373" s="179"/>
      <c r="AD373" s="179"/>
      <c r="AE373" s="179"/>
      <c r="AF373" s="179"/>
      <c r="AG373" s="179"/>
      <c r="AH373" s="179"/>
      <c r="AI373" s="179"/>
      <c r="AJ373" s="179"/>
      <c r="AK373" s="179"/>
      <c r="AL373" s="179"/>
      <c r="AM373" s="179"/>
      <c r="AN373" s="179"/>
      <c r="AO373" s="179"/>
    </row>
    <row r="374" ht="15.75" customHeight="1" spans="1:41" x14ac:dyDescent="0.25">
      <c r="A374" s="179"/>
      <c r="B374" s="179"/>
      <c r="C374" s="179"/>
      <c r="D374" s="179"/>
      <c r="E374" s="179"/>
      <c r="F374" s="179"/>
      <c r="G374" s="179"/>
      <c r="H374" s="179"/>
      <c r="I374" s="179"/>
      <c r="J374" s="179"/>
      <c r="K374" s="179"/>
      <c r="L374" s="179"/>
      <c r="M374" s="179"/>
      <c r="N374" s="179"/>
      <c r="O374" s="179"/>
      <c r="P374" s="179"/>
      <c r="Q374" s="179"/>
      <c r="R374" s="179"/>
      <c r="S374" s="179"/>
      <c r="T374" s="179"/>
      <c r="U374" s="179"/>
      <c r="V374" s="179"/>
      <c r="W374" s="179"/>
      <c r="X374" s="179"/>
      <c r="Y374" s="179"/>
      <c r="Z374" s="179"/>
      <c r="AA374" s="179"/>
      <c r="AB374" s="179"/>
      <c r="AC374" s="179"/>
      <c r="AD374" s="179"/>
      <c r="AE374" s="179"/>
      <c r="AF374" s="179"/>
      <c r="AG374" s="179"/>
      <c r="AH374" s="179"/>
      <c r="AI374" s="179"/>
      <c r="AJ374" s="179"/>
      <c r="AK374" s="179"/>
      <c r="AL374" s="179"/>
      <c r="AM374" s="179"/>
      <c r="AN374" s="179"/>
      <c r="AO374" s="179"/>
    </row>
    <row r="375" ht="15.75" customHeight="1" spans="1:41" x14ac:dyDescent="0.25">
      <c r="A375" s="179"/>
      <c r="B375" s="179"/>
      <c r="C375" s="179"/>
      <c r="D375" s="179"/>
      <c r="E375" s="179"/>
      <c r="F375" s="179"/>
      <c r="G375" s="179"/>
      <c r="H375" s="179"/>
      <c r="I375" s="179"/>
      <c r="J375" s="179"/>
      <c r="K375" s="179"/>
      <c r="L375" s="179"/>
      <c r="M375" s="179"/>
      <c r="N375" s="179"/>
      <c r="O375" s="179"/>
      <c r="P375" s="179"/>
      <c r="Q375" s="179"/>
      <c r="R375" s="179"/>
      <c r="S375" s="179"/>
      <c r="T375" s="179"/>
      <c r="U375" s="179"/>
      <c r="V375" s="179"/>
      <c r="W375" s="179"/>
      <c r="X375" s="179"/>
      <c r="Y375" s="179"/>
      <c r="Z375" s="179"/>
      <c r="AA375" s="179"/>
      <c r="AB375" s="179"/>
      <c r="AC375" s="179"/>
      <c r="AD375" s="179"/>
      <c r="AE375" s="179"/>
      <c r="AF375" s="179"/>
      <c r="AG375" s="179"/>
      <c r="AH375" s="179"/>
      <c r="AI375" s="179"/>
      <c r="AJ375" s="179"/>
      <c r="AK375" s="179"/>
      <c r="AL375" s="179"/>
      <c r="AM375" s="179"/>
      <c r="AN375" s="179"/>
      <c r="AO375" s="179"/>
    </row>
    <row r="376" ht="15.75" customHeight="1" spans="1:41" x14ac:dyDescent="0.25">
      <c r="A376" s="179"/>
      <c r="B376" s="179"/>
      <c r="C376" s="179"/>
      <c r="D376" s="179"/>
      <c r="E376" s="179"/>
      <c r="F376" s="179"/>
      <c r="G376" s="179"/>
      <c r="H376" s="179"/>
      <c r="I376" s="179"/>
      <c r="J376" s="179"/>
      <c r="K376" s="179"/>
      <c r="L376" s="179"/>
      <c r="M376" s="179"/>
      <c r="N376" s="179"/>
      <c r="O376" s="179"/>
      <c r="P376" s="179"/>
      <c r="Q376" s="179"/>
      <c r="R376" s="179"/>
      <c r="S376" s="179"/>
      <c r="T376" s="179"/>
      <c r="U376" s="179"/>
      <c r="V376" s="179"/>
      <c r="W376" s="179"/>
      <c r="X376" s="179"/>
      <c r="Y376" s="179"/>
      <c r="Z376" s="179"/>
      <c r="AA376" s="179"/>
      <c r="AB376" s="179"/>
      <c r="AC376" s="179"/>
      <c r="AD376" s="179"/>
      <c r="AE376" s="179"/>
      <c r="AF376" s="179"/>
      <c r="AG376" s="179"/>
      <c r="AH376" s="179"/>
      <c r="AI376" s="179"/>
      <c r="AJ376" s="179"/>
      <c r="AK376" s="179"/>
      <c r="AL376" s="179"/>
      <c r="AM376" s="179"/>
      <c r="AN376" s="179"/>
      <c r="AO376" s="179"/>
    </row>
    <row r="377" ht="15.75" customHeight="1" spans="1:41" x14ac:dyDescent="0.25">
      <c r="A377" s="179"/>
      <c r="B377" s="179"/>
      <c r="C377" s="179"/>
      <c r="D377" s="179"/>
      <c r="E377" s="179"/>
      <c r="F377" s="179"/>
      <c r="G377" s="179"/>
      <c r="H377" s="179"/>
      <c r="I377" s="179"/>
      <c r="J377" s="179"/>
      <c r="K377" s="179"/>
      <c r="L377" s="179"/>
      <c r="M377" s="179"/>
      <c r="N377" s="179"/>
      <c r="O377" s="179"/>
      <c r="P377" s="179"/>
      <c r="Q377" s="179"/>
      <c r="R377" s="179"/>
      <c r="S377" s="179"/>
      <c r="T377" s="179"/>
      <c r="U377" s="179"/>
      <c r="V377" s="179"/>
      <c r="W377" s="179"/>
      <c r="X377" s="179"/>
      <c r="Y377" s="179"/>
      <c r="Z377" s="179"/>
      <c r="AA377" s="179"/>
      <c r="AB377" s="179"/>
      <c r="AC377" s="179"/>
      <c r="AD377" s="179"/>
      <c r="AE377" s="179"/>
      <c r="AF377" s="179"/>
      <c r="AG377" s="179"/>
      <c r="AH377" s="179"/>
      <c r="AI377" s="179"/>
      <c r="AJ377" s="179"/>
      <c r="AK377" s="179"/>
      <c r="AL377" s="179"/>
      <c r="AM377" s="179"/>
      <c r="AN377" s="179"/>
      <c r="AO377" s="179"/>
    </row>
    <row r="378" ht="15.75" customHeight="1" spans="1:41" x14ac:dyDescent="0.25">
      <c r="A378" s="179"/>
      <c r="B378" s="179"/>
      <c r="C378" s="179"/>
      <c r="D378" s="179"/>
      <c r="E378" s="179"/>
      <c r="F378" s="179"/>
      <c r="G378" s="179"/>
      <c r="H378" s="179"/>
      <c r="I378" s="179"/>
      <c r="J378" s="179"/>
      <c r="K378" s="179"/>
      <c r="L378" s="179"/>
      <c r="M378" s="179"/>
      <c r="N378" s="179"/>
      <c r="O378" s="179"/>
      <c r="P378" s="179"/>
      <c r="Q378" s="179"/>
      <c r="R378" s="179"/>
      <c r="S378" s="179"/>
      <c r="T378" s="179"/>
      <c r="U378" s="179"/>
      <c r="V378" s="179"/>
      <c r="W378" s="179"/>
      <c r="X378" s="179"/>
      <c r="Y378" s="179"/>
      <c r="Z378" s="179"/>
      <c r="AA378" s="179"/>
      <c r="AB378" s="179"/>
      <c r="AC378" s="179"/>
      <c r="AD378" s="179"/>
      <c r="AE378" s="179"/>
      <c r="AF378" s="179"/>
      <c r="AG378" s="179"/>
      <c r="AH378" s="179"/>
      <c r="AI378" s="179"/>
      <c r="AJ378" s="179"/>
      <c r="AK378" s="179"/>
      <c r="AL378" s="179"/>
      <c r="AM378" s="179"/>
      <c r="AN378" s="179"/>
      <c r="AO378" s="179"/>
    </row>
    <row r="379" ht="15.75" customHeight="1" spans="1:41" x14ac:dyDescent="0.25">
      <c r="A379" s="179"/>
      <c r="B379" s="179"/>
      <c r="C379" s="179"/>
      <c r="D379" s="179"/>
      <c r="E379" s="179"/>
      <c r="F379" s="179"/>
      <c r="G379" s="179"/>
      <c r="H379" s="179"/>
      <c r="I379" s="179"/>
      <c r="J379" s="179"/>
      <c r="K379" s="179"/>
      <c r="L379" s="179"/>
      <c r="M379" s="179"/>
      <c r="N379" s="179"/>
      <c r="O379" s="179"/>
      <c r="P379" s="179"/>
      <c r="Q379" s="179"/>
      <c r="R379" s="179"/>
      <c r="S379" s="179"/>
      <c r="T379" s="179"/>
      <c r="U379" s="179"/>
      <c r="V379" s="179"/>
      <c r="W379" s="179"/>
      <c r="X379" s="179"/>
      <c r="Y379" s="179"/>
      <c r="Z379" s="179"/>
      <c r="AA379" s="179"/>
      <c r="AB379" s="179"/>
      <c r="AC379" s="179"/>
      <c r="AD379" s="179"/>
      <c r="AE379" s="179"/>
      <c r="AF379" s="179"/>
      <c r="AG379" s="179"/>
      <c r="AH379" s="179"/>
      <c r="AI379" s="179"/>
      <c r="AJ379" s="179"/>
      <c r="AK379" s="179"/>
      <c r="AL379" s="179"/>
      <c r="AM379" s="179"/>
      <c r="AN379" s="179"/>
      <c r="AO379" s="179"/>
    </row>
    <row r="380" ht="15.75" customHeight="1" spans="1:41" x14ac:dyDescent="0.25">
      <c r="A380" s="179"/>
      <c r="B380" s="179"/>
      <c r="C380" s="179"/>
      <c r="D380" s="179"/>
      <c r="E380" s="179"/>
      <c r="F380" s="179"/>
      <c r="G380" s="179"/>
      <c r="H380" s="179"/>
      <c r="I380" s="179"/>
      <c r="J380" s="179"/>
      <c r="K380" s="179"/>
      <c r="L380" s="179"/>
      <c r="M380" s="179"/>
      <c r="N380" s="179"/>
      <c r="O380" s="179"/>
      <c r="P380" s="179"/>
      <c r="Q380" s="179"/>
      <c r="R380" s="179"/>
      <c r="S380" s="179"/>
      <c r="T380" s="179"/>
      <c r="U380" s="179"/>
      <c r="V380" s="179"/>
      <c r="W380" s="179"/>
      <c r="X380" s="179"/>
      <c r="Y380" s="179"/>
      <c r="Z380" s="179"/>
      <c r="AA380" s="179"/>
      <c r="AB380" s="179"/>
      <c r="AC380" s="179"/>
      <c r="AD380" s="179"/>
      <c r="AE380" s="179"/>
      <c r="AF380" s="179"/>
      <c r="AG380" s="179"/>
      <c r="AH380" s="179"/>
      <c r="AI380" s="179"/>
      <c r="AJ380" s="179"/>
      <c r="AK380" s="179"/>
      <c r="AL380" s="179"/>
      <c r="AM380" s="179"/>
      <c r="AN380" s="179"/>
      <c r="AO380" s="179"/>
    </row>
    <row r="381" ht="15.75" customHeight="1" spans="1:41" x14ac:dyDescent="0.25">
      <c r="A381" s="179"/>
      <c r="B381" s="179"/>
      <c r="C381" s="179"/>
      <c r="D381" s="179"/>
      <c r="E381" s="179"/>
      <c r="F381" s="179"/>
      <c r="G381" s="179"/>
      <c r="H381" s="179"/>
      <c r="I381" s="179"/>
      <c r="J381" s="179"/>
      <c r="K381" s="179"/>
      <c r="L381" s="179"/>
      <c r="M381" s="179"/>
      <c r="N381" s="179"/>
      <c r="O381" s="179"/>
      <c r="P381" s="179"/>
      <c r="Q381" s="179"/>
      <c r="R381" s="179"/>
      <c r="S381" s="179"/>
      <c r="T381" s="179"/>
      <c r="U381" s="179"/>
      <c r="V381" s="179"/>
      <c r="W381" s="179"/>
      <c r="X381" s="179"/>
      <c r="Y381" s="179"/>
      <c r="Z381" s="179"/>
      <c r="AA381" s="179"/>
      <c r="AB381" s="179"/>
      <c r="AC381" s="179"/>
      <c r="AD381" s="179"/>
      <c r="AE381" s="179"/>
      <c r="AF381" s="179"/>
      <c r="AG381" s="179"/>
      <c r="AH381" s="179"/>
      <c r="AI381" s="179"/>
      <c r="AJ381" s="179"/>
      <c r="AK381" s="179"/>
      <c r="AL381" s="179"/>
      <c r="AM381" s="179"/>
      <c r="AN381" s="179"/>
      <c r="AO381" s="179"/>
    </row>
    <row r="382" ht="15.75" customHeight="1" spans="1:41" x14ac:dyDescent="0.25">
      <c r="A382" s="179"/>
      <c r="B382" s="179"/>
      <c r="C382" s="179"/>
      <c r="D382" s="179"/>
      <c r="E382" s="179"/>
      <c r="F382" s="179"/>
      <c r="G382" s="179"/>
      <c r="H382" s="179"/>
      <c r="I382" s="179"/>
      <c r="J382" s="179"/>
      <c r="K382" s="179"/>
      <c r="L382" s="179"/>
      <c r="M382" s="179"/>
      <c r="N382" s="179"/>
      <c r="O382" s="179"/>
      <c r="P382" s="179"/>
      <c r="Q382" s="179"/>
      <c r="R382" s="179"/>
      <c r="S382" s="179"/>
      <c r="T382" s="179"/>
      <c r="U382" s="179"/>
      <c r="V382" s="179"/>
      <c r="W382" s="179"/>
      <c r="X382" s="179"/>
      <c r="Y382" s="179"/>
      <c r="Z382" s="179"/>
      <c r="AA382" s="179"/>
      <c r="AB382" s="179"/>
      <c r="AC382" s="179"/>
      <c r="AD382" s="179"/>
      <c r="AE382" s="179"/>
      <c r="AF382" s="179"/>
      <c r="AG382" s="179"/>
      <c r="AH382" s="179"/>
      <c r="AI382" s="179"/>
      <c r="AJ382" s="179"/>
      <c r="AK382" s="179"/>
      <c r="AL382" s="179"/>
      <c r="AM382" s="179"/>
      <c r="AN382" s="179"/>
      <c r="AO382" s="179"/>
    </row>
    <row r="383" ht="15.75" customHeight="1" spans="1:41" x14ac:dyDescent="0.25">
      <c r="A383" s="179"/>
      <c r="B383" s="179"/>
      <c r="C383" s="179"/>
      <c r="D383" s="179"/>
      <c r="E383" s="179"/>
      <c r="F383" s="179"/>
      <c r="G383" s="179"/>
      <c r="H383" s="179"/>
      <c r="I383" s="179"/>
      <c r="J383" s="179"/>
      <c r="K383" s="179"/>
      <c r="L383" s="179"/>
      <c r="M383" s="179"/>
      <c r="N383" s="179"/>
      <c r="O383" s="179"/>
      <c r="P383" s="179"/>
      <c r="Q383" s="179"/>
      <c r="R383" s="179"/>
      <c r="S383" s="179"/>
      <c r="T383" s="179"/>
      <c r="U383" s="179"/>
      <c r="V383" s="179"/>
      <c r="W383" s="179"/>
      <c r="X383" s="179"/>
      <c r="Y383" s="179"/>
      <c r="Z383" s="179"/>
      <c r="AA383" s="179"/>
      <c r="AB383" s="179"/>
      <c r="AC383" s="179"/>
      <c r="AD383" s="179"/>
      <c r="AE383" s="179"/>
      <c r="AF383" s="179"/>
      <c r="AG383" s="179"/>
      <c r="AH383" s="179"/>
      <c r="AI383" s="179"/>
      <c r="AJ383" s="179"/>
      <c r="AK383" s="179"/>
      <c r="AL383" s="179"/>
      <c r="AM383" s="179"/>
      <c r="AN383" s="179"/>
      <c r="AO383" s="179"/>
    </row>
    <row r="384" ht="15.75" customHeight="1" spans="1:41" x14ac:dyDescent="0.25">
      <c r="A384" s="179"/>
      <c r="B384" s="179"/>
      <c r="C384" s="179"/>
      <c r="D384" s="179"/>
      <c r="E384" s="179"/>
      <c r="F384" s="179"/>
      <c r="G384" s="179"/>
      <c r="H384" s="179"/>
      <c r="I384" s="179"/>
      <c r="J384" s="179"/>
      <c r="K384" s="179"/>
      <c r="L384" s="179"/>
      <c r="M384" s="179"/>
      <c r="N384" s="179"/>
      <c r="O384" s="179"/>
      <c r="P384" s="179"/>
      <c r="Q384" s="179"/>
      <c r="R384" s="179"/>
      <c r="S384" s="179"/>
      <c r="T384" s="179"/>
      <c r="U384" s="179"/>
      <c r="V384" s="179"/>
      <c r="W384" s="179"/>
      <c r="X384" s="179"/>
      <c r="Y384" s="179"/>
      <c r="Z384" s="179"/>
      <c r="AA384" s="179"/>
      <c r="AB384" s="179"/>
      <c r="AC384" s="179"/>
      <c r="AD384" s="179"/>
      <c r="AE384" s="179"/>
      <c r="AF384" s="179"/>
      <c r="AG384" s="179"/>
      <c r="AH384" s="179"/>
      <c r="AI384" s="179"/>
      <c r="AJ384" s="179"/>
      <c r="AK384" s="179"/>
      <c r="AL384" s="179"/>
      <c r="AM384" s="179"/>
      <c r="AN384" s="179"/>
      <c r="AO384" s="179"/>
    </row>
    <row r="385" ht="15.75" customHeight="1" spans="1:41" x14ac:dyDescent="0.25">
      <c r="A385" s="179"/>
      <c r="B385" s="179"/>
      <c r="C385" s="179"/>
      <c r="D385" s="179"/>
      <c r="E385" s="179"/>
      <c r="F385" s="179"/>
      <c r="G385" s="179"/>
      <c r="H385" s="179"/>
      <c r="I385" s="179"/>
      <c r="J385" s="179"/>
      <c r="K385" s="179"/>
      <c r="L385" s="179"/>
      <c r="M385" s="179"/>
      <c r="N385" s="179"/>
      <c r="O385" s="179"/>
      <c r="P385" s="179"/>
      <c r="Q385" s="179"/>
      <c r="R385" s="179"/>
      <c r="S385" s="179"/>
      <c r="T385" s="179"/>
      <c r="U385" s="179"/>
      <c r="V385" s="179"/>
      <c r="W385" s="179"/>
      <c r="X385" s="179"/>
      <c r="Y385" s="179"/>
      <c r="Z385" s="179"/>
      <c r="AA385" s="179"/>
      <c r="AB385" s="179"/>
      <c r="AC385" s="179"/>
      <c r="AD385" s="179"/>
      <c r="AE385" s="179"/>
      <c r="AF385" s="179"/>
      <c r="AG385" s="179"/>
      <c r="AH385" s="179"/>
      <c r="AI385" s="179"/>
      <c r="AJ385" s="179"/>
      <c r="AK385" s="179"/>
      <c r="AL385" s="179"/>
      <c r="AM385" s="179"/>
      <c r="AN385" s="179"/>
      <c r="AO385" s="179"/>
    </row>
    <row r="386" ht="15.75" customHeight="1" spans="1:41" x14ac:dyDescent="0.25">
      <c r="A386" s="179"/>
      <c r="B386" s="179"/>
      <c r="C386" s="179"/>
      <c r="D386" s="179"/>
      <c r="E386" s="179"/>
      <c r="F386" s="179"/>
      <c r="G386" s="179"/>
      <c r="H386" s="179"/>
      <c r="I386" s="179"/>
      <c r="J386" s="179"/>
      <c r="K386" s="179"/>
      <c r="L386" s="179"/>
      <c r="M386" s="179"/>
      <c r="N386" s="179"/>
      <c r="O386" s="179"/>
      <c r="P386" s="179"/>
      <c r="Q386" s="179"/>
      <c r="R386" s="179"/>
      <c r="S386" s="179"/>
      <c r="T386" s="179"/>
      <c r="U386" s="179"/>
      <c r="V386" s="179"/>
      <c r="W386" s="179"/>
      <c r="X386" s="179"/>
      <c r="Y386" s="179"/>
      <c r="Z386" s="179"/>
      <c r="AA386" s="179"/>
      <c r="AB386" s="179"/>
      <c r="AC386" s="179"/>
      <c r="AD386" s="179"/>
      <c r="AE386" s="179"/>
      <c r="AF386" s="179"/>
      <c r="AG386" s="179"/>
      <c r="AH386" s="179"/>
      <c r="AI386" s="179"/>
      <c r="AJ386" s="179"/>
      <c r="AK386" s="179"/>
      <c r="AL386" s="179"/>
      <c r="AM386" s="179"/>
      <c r="AN386" s="179"/>
      <c r="AO386" s="179"/>
    </row>
    <row r="387" ht="15.75" customHeight="1" spans="1:41" x14ac:dyDescent="0.25">
      <c r="A387" s="179"/>
      <c r="B387" s="179"/>
      <c r="C387" s="179"/>
      <c r="D387" s="179"/>
      <c r="E387" s="179"/>
      <c r="F387" s="179"/>
      <c r="G387" s="179"/>
      <c r="H387" s="179"/>
      <c r="I387" s="179"/>
      <c r="J387" s="179"/>
      <c r="K387" s="179"/>
      <c r="L387" s="179"/>
      <c r="M387" s="179"/>
      <c r="N387" s="179"/>
      <c r="O387" s="179"/>
      <c r="P387" s="179"/>
      <c r="Q387" s="179"/>
      <c r="R387" s="179"/>
      <c r="S387" s="179"/>
      <c r="T387" s="179"/>
      <c r="U387" s="179"/>
      <c r="V387" s="179"/>
      <c r="W387" s="179"/>
      <c r="X387" s="179"/>
      <c r="Y387" s="179"/>
      <c r="Z387" s="179"/>
      <c r="AA387" s="179"/>
      <c r="AB387" s="179"/>
      <c r="AC387" s="179"/>
      <c r="AD387" s="179"/>
      <c r="AE387" s="179"/>
      <c r="AF387" s="179"/>
      <c r="AG387" s="179"/>
      <c r="AH387" s="179"/>
      <c r="AI387" s="179"/>
      <c r="AJ387" s="179"/>
      <c r="AK387" s="179"/>
      <c r="AL387" s="179"/>
      <c r="AM387" s="179"/>
      <c r="AN387" s="179"/>
      <c r="AO387" s="179"/>
    </row>
    <row r="388" ht="15.75" customHeight="1" spans="1:41" x14ac:dyDescent="0.25">
      <c r="A388" s="179"/>
      <c r="B388" s="179"/>
      <c r="C388" s="179"/>
      <c r="D388" s="179"/>
      <c r="E388" s="179"/>
      <c r="F388" s="179"/>
      <c r="G388" s="179"/>
      <c r="H388" s="179"/>
      <c r="I388" s="179"/>
      <c r="J388" s="179"/>
      <c r="K388" s="179"/>
      <c r="L388" s="179"/>
      <c r="M388" s="179"/>
      <c r="N388" s="179"/>
      <c r="O388" s="179"/>
      <c r="P388" s="179"/>
      <c r="Q388" s="179"/>
      <c r="R388" s="179"/>
      <c r="S388" s="179"/>
      <c r="T388" s="179"/>
      <c r="U388" s="179"/>
      <c r="V388" s="179"/>
      <c r="W388" s="179"/>
      <c r="X388" s="179"/>
      <c r="Y388" s="179"/>
      <c r="Z388" s="179"/>
      <c r="AA388" s="179"/>
      <c r="AB388" s="179"/>
      <c r="AC388" s="179"/>
      <c r="AD388" s="179"/>
      <c r="AE388" s="179"/>
      <c r="AF388" s="179"/>
      <c r="AG388" s="179"/>
      <c r="AH388" s="179"/>
      <c r="AI388" s="179"/>
      <c r="AJ388" s="179"/>
      <c r="AK388" s="179"/>
      <c r="AL388" s="179"/>
      <c r="AM388" s="179"/>
      <c r="AN388" s="179"/>
      <c r="AO388" s="179"/>
    </row>
    <row r="389" ht="15.75" customHeight="1" spans="1:41" x14ac:dyDescent="0.25">
      <c r="A389" s="179"/>
      <c r="B389" s="179"/>
      <c r="C389" s="179"/>
      <c r="D389" s="179"/>
      <c r="E389" s="179"/>
      <c r="F389" s="179"/>
      <c r="G389" s="179"/>
      <c r="H389" s="179"/>
      <c r="I389" s="179"/>
      <c r="J389" s="179"/>
      <c r="K389" s="179"/>
      <c r="L389" s="179"/>
      <c r="M389" s="179"/>
      <c r="N389" s="179"/>
      <c r="O389" s="179"/>
      <c r="P389" s="179"/>
      <c r="Q389" s="179"/>
      <c r="R389" s="179"/>
      <c r="S389" s="179"/>
      <c r="T389" s="179"/>
      <c r="U389" s="179"/>
      <c r="V389" s="179"/>
      <c r="W389" s="179"/>
      <c r="X389" s="179"/>
      <c r="Y389" s="179"/>
      <c r="Z389" s="179"/>
      <c r="AA389" s="179"/>
      <c r="AB389" s="179"/>
      <c r="AC389" s="179"/>
      <c r="AD389" s="179"/>
      <c r="AE389" s="179"/>
      <c r="AF389" s="179"/>
      <c r="AG389" s="179"/>
      <c r="AH389" s="179"/>
      <c r="AI389" s="179"/>
      <c r="AJ389" s="179"/>
      <c r="AK389" s="179"/>
      <c r="AL389" s="179"/>
      <c r="AM389" s="179"/>
      <c r="AN389" s="179"/>
      <c r="AO389" s="179"/>
    </row>
    <row r="390" ht="15.75" customHeight="1" spans="1:41" x14ac:dyDescent="0.25">
      <c r="A390" s="179"/>
      <c r="B390" s="179"/>
      <c r="C390" s="179"/>
      <c r="D390" s="179"/>
      <c r="E390" s="179"/>
      <c r="F390" s="179"/>
      <c r="G390" s="179"/>
      <c r="H390" s="179"/>
      <c r="I390" s="179"/>
      <c r="J390" s="179"/>
      <c r="K390" s="179"/>
      <c r="L390" s="179"/>
      <c r="M390" s="179"/>
      <c r="N390" s="179"/>
      <c r="O390" s="179"/>
      <c r="P390" s="179"/>
      <c r="Q390" s="179"/>
      <c r="R390" s="179"/>
      <c r="S390" s="179"/>
      <c r="T390" s="179"/>
      <c r="U390" s="179"/>
      <c r="V390" s="179"/>
      <c r="W390" s="179"/>
      <c r="X390" s="179"/>
      <c r="Y390" s="179"/>
      <c r="Z390" s="179"/>
      <c r="AA390" s="179"/>
      <c r="AB390" s="179"/>
      <c r="AC390" s="179"/>
      <c r="AD390" s="179"/>
      <c r="AE390" s="179"/>
      <c r="AF390" s="179"/>
      <c r="AG390" s="179"/>
      <c r="AH390" s="179"/>
      <c r="AI390" s="179"/>
      <c r="AJ390" s="179"/>
      <c r="AK390" s="179"/>
      <c r="AL390" s="179"/>
      <c r="AM390" s="179"/>
      <c r="AN390" s="179"/>
      <c r="AO390" s="179"/>
    </row>
    <row r="391" ht="15.75" customHeight="1" spans="1:41" x14ac:dyDescent="0.25">
      <c r="A391" s="179"/>
      <c r="B391" s="179"/>
      <c r="C391" s="179"/>
      <c r="D391" s="179"/>
      <c r="E391" s="179"/>
      <c r="F391" s="179"/>
      <c r="G391" s="179"/>
      <c r="H391" s="179"/>
      <c r="I391" s="179"/>
      <c r="J391" s="179"/>
      <c r="K391" s="179"/>
      <c r="L391" s="179"/>
      <c r="M391" s="179"/>
      <c r="N391" s="179"/>
      <c r="O391" s="179"/>
      <c r="P391" s="179"/>
      <c r="Q391" s="179"/>
      <c r="R391" s="179"/>
      <c r="S391" s="179"/>
      <c r="T391" s="179"/>
      <c r="U391" s="179"/>
      <c r="V391" s="179"/>
      <c r="W391" s="179"/>
      <c r="X391" s="179"/>
      <c r="Y391" s="179"/>
      <c r="Z391" s="179"/>
      <c r="AA391" s="179"/>
      <c r="AB391" s="179"/>
      <c r="AC391" s="179"/>
      <c r="AD391" s="179"/>
      <c r="AE391" s="179"/>
      <c r="AF391" s="179"/>
      <c r="AG391" s="179"/>
      <c r="AH391" s="179"/>
      <c r="AI391" s="179"/>
      <c r="AJ391" s="179"/>
      <c r="AK391" s="179"/>
      <c r="AL391" s="179"/>
      <c r="AM391" s="179"/>
      <c r="AN391" s="179"/>
      <c r="AO391" s="179"/>
    </row>
    <row r="392" ht="15.75" customHeight="1" spans="1:41" x14ac:dyDescent="0.25">
      <c r="A392" s="179"/>
      <c r="B392" s="179"/>
      <c r="C392" s="179"/>
      <c r="D392" s="179"/>
      <c r="E392" s="179"/>
      <c r="F392" s="179"/>
      <c r="G392" s="179"/>
      <c r="H392" s="179"/>
      <c r="I392" s="179"/>
      <c r="J392" s="179"/>
      <c r="K392" s="179"/>
      <c r="L392" s="179"/>
      <c r="M392" s="179"/>
      <c r="N392" s="179"/>
      <c r="O392" s="179"/>
      <c r="P392" s="179"/>
      <c r="Q392" s="179"/>
      <c r="R392" s="179"/>
      <c r="S392" s="179"/>
      <c r="T392" s="179"/>
      <c r="U392" s="179"/>
      <c r="V392" s="179"/>
      <c r="W392" s="179"/>
      <c r="X392" s="179"/>
      <c r="Y392" s="179"/>
      <c r="Z392" s="179"/>
      <c r="AA392" s="179"/>
      <c r="AB392" s="179"/>
      <c r="AC392" s="179"/>
      <c r="AD392" s="179"/>
      <c r="AE392" s="179"/>
      <c r="AF392" s="179"/>
      <c r="AG392" s="179"/>
      <c r="AH392" s="179"/>
      <c r="AI392" s="179"/>
      <c r="AJ392" s="179"/>
      <c r="AK392" s="179"/>
      <c r="AL392" s="179"/>
      <c r="AM392" s="179"/>
      <c r="AN392" s="179"/>
      <c r="AO392" s="179"/>
    </row>
    <row r="393" ht="15.75" customHeight="1" spans="1:41" x14ac:dyDescent="0.25">
      <c r="A393" s="179"/>
      <c r="B393" s="179"/>
      <c r="C393" s="179"/>
      <c r="D393" s="179"/>
      <c r="E393" s="179"/>
      <c r="F393" s="179"/>
      <c r="G393" s="179"/>
      <c r="H393" s="179"/>
      <c r="I393" s="179"/>
      <c r="J393" s="179"/>
      <c r="K393" s="179"/>
      <c r="L393" s="179"/>
      <c r="M393" s="179"/>
      <c r="N393" s="179"/>
      <c r="O393" s="179"/>
      <c r="P393" s="179"/>
      <c r="Q393" s="179"/>
      <c r="R393" s="179"/>
      <c r="S393" s="179"/>
      <c r="T393" s="179"/>
      <c r="U393" s="179"/>
      <c r="V393" s="179"/>
      <c r="W393" s="179"/>
      <c r="X393" s="179"/>
      <c r="Y393" s="179"/>
      <c r="Z393" s="179"/>
      <c r="AA393" s="179"/>
      <c r="AB393" s="179"/>
      <c r="AC393" s="179"/>
      <c r="AD393" s="179"/>
      <c r="AE393" s="179"/>
      <c r="AF393" s="179"/>
      <c r="AG393" s="179"/>
      <c r="AH393" s="179"/>
      <c r="AI393" s="179"/>
      <c r="AJ393" s="179"/>
      <c r="AK393" s="179"/>
      <c r="AL393" s="179"/>
      <c r="AM393" s="179"/>
      <c r="AN393" s="179"/>
      <c r="AO393" s="179"/>
    </row>
    <row r="394" ht="15.75" customHeight="1" spans="1:41" x14ac:dyDescent="0.25">
      <c r="A394" s="179"/>
      <c r="B394" s="179"/>
      <c r="C394" s="179"/>
      <c r="D394" s="179"/>
      <c r="E394" s="179"/>
      <c r="F394" s="179"/>
      <c r="G394" s="179"/>
      <c r="H394" s="179"/>
      <c r="I394" s="179"/>
      <c r="J394" s="179"/>
      <c r="K394" s="179"/>
      <c r="L394" s="179"/>
      <c r="M394" s="179"/>
      <c r="N394" s="179"/>
      <c r="O394" s="179"/>
      <c r="P394" s="179"/>
      <c r="Q394" s="179"/>
      <c r="R394" s="179"/>
      <c r="S394" s="179"/>
      <c r="T394" s="179"/>
      <c r="U394" s="179"/>
      <c r="V394" s="179"/>
      <c r="W394" s="179"/>
      <c r="X394" s="179"/>
      <c r="Y394" s="179"/>
      <c r="Z394" s="179"/>
      <c r="AA394" s="179"/>
      <c r="AB394" s="179"/>
      <c r="AC394" s="179"/>
      <c r="AD394" s="179"/>
      <c r="AE394" s="179"/>
      <c r="AF394" s="179"/>
      <c r="AG394" s="179"/>
      <c r="AH394" s="179"/>
      <c r="AI394" s="179"/>
      <c r="AJ394" s="179"/>
      <c r="AK394" s="179"/>
      <c r="AL394" s="179"/>
      <c r="AM394" s="179"/>
      <c r="AN394" s="179"/>
      <c r="AO394" s="179"/>
    </row>
    <row r="395" ht="15.75" customHeight="1" spans="1:41" x14ac:dyDescent="0.25">
      <c r="A395" s="179"/>
      <c r="B395" s="179"/>
      <c r="C395" s="179"/>
      <c r="D395" s="179"/>
      <c r="E395" s="179"/>
      <c r="F395" s="179"/>
      <c r="G395" s="179"/>
      <c r="H395" s="179"/>
      <c r="I395" s="179"/>
      <c r="J395" s="179"/>
      <c r="K395" s="179"/>
      <c r="L395" s="179"/>
      <c r="M395" s="179"/>
      <c r="N395" s="179"/>
      <c r="O395" s="179"/>
      <c r="P395" s="179"/>
      <c r="Q395" s="179"/>
      <c r="R395" s="179"/>
      <c r="S395" s="179"/>
      <c r="T395" s="179"/>
      <c r="U395" s="179"/>
      <c r="V395" s="179"/>
      <c r="W395" s="179"/>
      <c r="X395" s="179"/>
      <c r="Y395" s="179"/>
      <c r="Z395" s="179"/>
      <c r="AA395" s="179"/>
      <c r="AB395" s="179"/>
      <c r="AC395" s="179"/>
      <c r="AD395" s="179"/>
      <c r="AE395" s="179"/>
      <c r="AF395" s="179"/>
      <c r="AG395" s="179"/>
      <c r="AH395" s="179"/>
      <c r="AI395" s="179"/>
      <c r="AJ395" s="179"/>
      <c r="AK395" s="179"/>
      <c r="AL395" s="179"/>
      <c r="AM395" s="179"/>
      <c r="AN395" s="179"/>
      <c r="AO395" s="179"/>
    </row>
    <row r="396" ht="15.75" customHeight="1" spans="1:41" x14ac:dyDescent="0.25">
      <c r="A396" s="179"/>
      <c r="B396" s="179"/>
      <c r="C396" s="179"/>
      <c r="D396" s="179"/>
      <c r="E396" s="179"/>
      <c r="F396" s="179"/>
      <c r="G396" s="179"/>
      <c r="H396" s="179"/>
      <c r="I396" s="179"/>
      <c r="J396" s="179"/>
      <c r="K396" s="179"/>
      <c r="L396" s="179"/>
      <c r="M396" s="179"/>
      <c r="N396" s="179"/>
      <c r="O396" s="179"/>
      <c r="P396" s="179"/>
      <c r="Q396" s="179"/>
      <c r="R396" s="179"/>
      <c r="S396" s="179"/>
      <c r="T396" s="179"/>
      <c r="U396" s="179"/>
      <c r="V396" s="179"/>
      <c r="W396" s="179"/>
      <c r="X396" s="179"/>
      <c r="Y396" s="179"/>
      <c r="Z396" s="179"/>
      <c r="AA396" s="179"/>
      <c r="AB396" s="179"/>
      <c r="AC396" s="179"/>
      <c r="AD396" s="179"/>
      <c r="AE396" s="179"/>
      <c r="AF396" s="179"/>
      <c r="AG396" s="179"/>
      <c r="AH396" s="179"/>
      <c r="AI396" s="179"/>
      <c r="AJ396" s="179"/>
      <c r="AK396" s="179"/>
      <c r="AL396" s="179"/>
      <c r="AM396" s="179"/>
      <c r="AN396" s="179"/>
      <c r="AO396" s="179"/>
    </row>
    <row r="397" ht="15.75" customHeight="1" spans="1:41" x14ac:dyDescent="0.25">
      <c r="A397" s="179"/>
      <c r="B397" s="179"/>
      <c r="C397" s="179"/>
      <c r="D397" s="179"/>
      <c r="E397" s="179"/>
      <c r="F397" s="179"/>
      <c r="G397" s="179"/>
      <c r="H397" s="179"/>
      <c r="I397" s="179"/>
      <c r="J397" s="179"/>
      <c r="K397" s="179"/>
      <c r="L397" s="179"/>
      <c r="M397" s="179"/>
      <c r="N397" s="179"/>
      <c r="O397" s="179"/>
      <c r="P397" s="179"/>
      <c r="Q397" s="179"/>
      <c r="R397" s="179"/>
      <c r="S397" s="179"/>
      <c r="T397" s="179"/>
      <c r="U397" s="179"/>
      <c r="V397" s="179"/>
      <c r="W397" s="179"/>
      <c r="X397" s="179"/>
      <c r="Y397" s="179"/>
      <c r="Z397" s="179"/>
      <c r="AA397" s="179"/>
      <c r="AB397" s="179"/>
      <c r="AC397" s="179"/>
      <c r="AD397" s="179"/>
      <c r="AE397" s="179"/>
      <c r="AF397" s="179"/>
      <c r="AG397" s="179"/>
      <c r="AH397" s="179"/>
      <c r="AI397" s="179"/>
      <c r="AJ397" s="179"/>
      <c r="AK397" s="179"/>
      <c r="AL397" s="179"/>
      <c r="AM397" s="179"/>
      <c r="AN397" s="179"/>
      <c r="AO397" s="179"/>
    </row>
    <row r="398" ht="15.75" customHeight="1" spans="1:41" x14ac:dyDescent="0.25">
      <c r="A398" s="179"/>
      <c r="B398" s="179"/>
      <c r="C398" s="179"/>
      <c r="D398" s="179"/>
      <c r="E398" s="179"/>
      <c r="F398" s="179"/>
      <c r="G398" s="179"/>
      <c r="H398" s="179"/>
      <c r="I398" s="179"/>
      <c r="J398" s="179"/>
      <c r="K398" s="179"/>
      <c r="L398" s="179"/>
      <c r="M398" s="179"/>
      <c r="N398" s="179"/>
      <c r="O398" s="179"/>
      <c r="P398" s="179"/>
      <c r="Q398" s="179"/>
      <c r="R398" s="179"/>
      <c r="S398" s="179"/>
      <c r="T398" s="179"/>
      <c r="U398" s="179"/>
      <c r="V398" s="179"/>
      <c r="W398" s="179"/>
      <c r="X398" s="179"/>
      <c r="Y398" s="179"/>
      <c r="Z398" s="179"/>
      <c r="AA398" s="179"/>
      <c r="AB398" s="179"/>
      <c r="AC398" s="179"/>
      <c r="AD398" s="179"/>
      <c r="AE398" s="179"/>
      <c r="AF398" s="179"/>
      <c r="AG398" s="179"/>
      <c r="AH398" s="179"/>
      <c r="AI398" s="179"/>
      <c r="AJ398" s="179"/>
      <c r="AK398" s="179"/>
      <c r="AL398" s="179"/>
      <c r="AM398" s="179"/>
      <c r="AN398" s="179"/>
      <c r="AO398" s="179"/>
    </row>
    <row r="399" ht="15.75" customHeight="1" spans="1:41" x14ac:dyDescent="0.25">
      <c r="A399" s="179"/>
      <c r="B399" s="179"/>
      <c r="C399" s="179"/>
      <c r="D399" s="179"/>
      <c r="E399" s="179"/>
      <c r="F399" s="179"/>
      <c r="G399" s="179"/>
      <c r="H399" s="179"/>
      <c r="I399" s="179"/>
      <c r="J399" s="179"/>
      <c r="K399" s="179"/>
      <c r="L399" s="179"/>
      <c r="M399" s="179"/>
      <c r="N399" s="179"/>
      <c r="O399" s="179"/>
      <c r="P399" s="179"/>
      <c r="Q399" s="179"/>
      <c r="R399" s="179"/>
      <c r="S399" s="179"/>
      <c r="T399" s="179"/>
      <c r="U399" s="179"/>
      <c r="V399" s="179"/>
      <c r="W399" s="179"/>
      <c r="X399" s="179"/>
      <c r="Y399" s="179"/>
      <c r="Z399" s="179"/>
      <c r="AA399" s="179"/>
      <c r="AB399" s="179"/>
      <c r="AC399" s="179"/>
      <c r="AD399" s="179"/>
      <c r="AE399" s="179"/>
      <c r="AF399" s="179"/>
      <c r="AG399" s="179"/>
      <c r="AH399" s="179"/>
      <c r="AI399" s="179"/>
      <c r="AJ399" s="179"/>
      <c r="AK399" s="179"/>
      <c r="AL399" s="179"/>
      <c r="AM399" s="179"/>
      <c r="AN399" s="179"/>
      <c r="AO399" s="179"/>
    </row>
    <row r="400" ht="15.75" customHeight="1" spans="1:41" x14ac:dyDescent="0.25">
      <c r="A400" s="179"/>
      <c r="B400" s="179"/>
      <c r="C400" s="179"/>
      <c r="D400" s="179"/>
      <c r="E400" s="179"/>
      <c r="F400" s="179"/>
      <c r="G400" s="179"/>
      <c r="H400" s="179"/>
      <c r="I400" s="179"/>
      <c r="J400" s="179"/>
      <c r="K400" s="179"/>
      <c r="L400" s="179"/>
      <c r="M400" s="179"/>
      <c r="N400" s="179"/>
      <c r="O400" s="179"/>
      <c r="P400" s="179"/>
      <c r="Q400" s="179"/>
      <c r="R400" s="179"/>
      <c r="S400" s="179"/>
      <c r="T400" s="179"/>
      <c r="U400" s="179"/>
      <c r="V400" s="179"/>
      <c r="W400" s="179"/>
      <c r="X400" s="179"/>
      <c r="Y400" s="179"/>
      <c r="Z400" s="179"/>
      <c r="AA400" s="179"/>
      <c r="AB400" s="179"/>
      <c r="AC400" s="179"/>
      <c r="AD400" s="179"/>
      <c r="AE400" s="179"/>
      <c r="AF400" s="179"/>
      <c r="AG400" s="179"/>
      <c r="AH400" s="179"/>
      <c r="AI400" s="179"/>
      <c r="AJ400" s="179"/>
      <c r="AK400" s="179"/>
      <c r="AL400" s="179"/>
      <c r="AM400" s="179"/>
      <c r="AN400" s="179"/>
      <c r="AO400" s="179"/>
    </row>
    <row r="401" ht="15.75" customHeight="1" spans="1:41" x14ac:dyDescent="0.25">
      <c r="A401" s="179"/>
      <c r="B401" s="179"/>
      <c r="C401" s="179"/>
      <c r="D401" s="179"/>
      <c r="E401" s="179"/>
      <c r="F401" s="179"/>
      <c r="G401" s="179"/>
      <c r="H401" s="179"/>
      <c r="I401" s="179"/>
      <c r="J401" s="179"/>
      <c r="K401" s="179"/>
      <c r="L401" s="179"/>
      <c r="M401" s="179"/>
      <c r="N401" s="179"/>
      <c r="O401" s="179"/>
      <c r="P401" s="179"/>
      <c r="Q401" s="179"/>
      <c r="R401" s="179"/>
      <c r="S401" s="179"/>
      <c r="T401" s="179"/>
      <c r="U401" s="179"/>
      <c r="V401" s="179"/>
      <c r="W401" s="179"/>
      <c r="X401" s="179"/>
      <c r="Y401" s="179"/>
      <c r="Z401" s="179"/>
      <c r="AA401" s="179"/>
      <c r="AB401" s="179"/>
      <c r="AC401" s="179"/>
      <c r="AD401" s="179"/>
      <c r="AE401" s="179"/>
      <c r="AF401" s="179"/>
      <c r="AG401" s="179"/>
      <c r="AH401" s="179"/>
      <c r="AI401" s="179"/>
      <c r="AJ401" s="179"/>
      <c r="AK401" s="179"/>
      <c r="AL401" s="179"/>
      <c r="AM401" s="179"/>
      <c r="AN401" s="179"/>
      <c r="AO401" s="179"/>
    </row>
    <row r="402" ht="15.75" customHeight="1" spans="1:41" x14ac:dyDescent="0.25">
      <c r="A402" s="179"/>
      <c r="B402" s="179"/>
      <c r="C402" s="179"/>
      <c r="D402" s="179"/>
      <c r="E402" s="179"/>
      <c r="F402" s="179"/>
      <c r="G402" s="179"/>
      <c r="H402" s="179"/>
      <c r="I402" s="179"/>
      <c r="J402" s="179"/>
      <c r="K402" s="179"/>
      <c r="L402" s="179"/>
      <c r="M402" s="179"/>
      <c r="N402" s="179"/>
      <c r="O402" s="179"/>
      <c r="P402" s="179"/>
      <c r="Q402" s="179"/>
      <c r="R402" s="179"/>
      <c r="S402" s="179"/>
      <c r="T402" s="179"/>
      <c r="U402" s="179"/>
      <c r="V402" s="179"/>
      <c r="W402" s="179"/>
      <c r="X402" s="179"/>
      <c r="Y402" s="179"/>
      <c r="Z402" s="179"/>
      <c r="AA402" s="179"/>
      <c r="AB402" s="179"/>
      <c r="AC402" s="179"/>
      <c r="AD402" s="179"/>
      <c r="AE402" s="179"/>
      <c r="AF402" s="179"/>
      <c r="AG402" s="179"/>
      <c r="AH402" s="179"/>
      <c r="AI402" s="179"/>
      <c r="AJ402" s="179"/>
      <c r="AK402" s="179"/>
      <c r="AL402" s="179"/>
      <c r="AM402" s="179"/>
      <c r="AN402" s="179"/>
      <c r="AO402" s="179"/>
    </row>
    <row r="403" ht="15.75" customHeight="1" spans="1:41" x14ac:dyDescent="0.25">
      <c r="A403" s="179"/>
      <c r="B403" s="179"/>
      <c r="C403" s="179"/>
      <c r="D403" s="179"/>
      <c r="E403" s="179"/>
      <c r="F403" s="179"/>
      <c r="G403" s="179"/>
      <c r="H403" s="179"/>
      <c r="I403" s="179"/>
      <c r="J403" s="179"/>
      <c r="K403" s="179"/>
      <c r="L403" s="179"/>
      <c r="M403" s="179"/>
      <c r="N403" s="179"/>
      <c r="O403" s="179"/>
      <c r="P403" s="179"/>
      <c r="Q403" s="179"/>
      <c r="R403" s="179"/>
      <c r="S403" s="179"/>
      <c r="T403" s="179"/>
      <c r="U403" s="179"/>
      <c r="V403" s="179"/>
      <c r="W403" s="179"/>
      <c r="X403" s="179"/>
      <c r="Y403" s="179"/>
      <c r="Z403" s="179"/>
      <c r="AA403" s="179"/>
      <c r="AB403" s="179"/>
      <c r="AC403" s="179"/>
      <c r="AD403" s="179"/>
      <c r="AE403" s="179"/>
      <c r="AF403" s="179"/>
      <c r="AG403" s="179"/>
      <c r="AH403" s="179"/>
      <c r="AI403" s="179"/>
      <c r="AJ403" s="179"/>
      <c r="AK403" s="179"/>
      <c r="AL403" s="179"/>
      <c r="AM403" s="179"/>
      <c r="AN403" s="179"/>
      <c r="AO403" s="179"/>
    </row>
    <row r="404" ht="15.75" customHeight="1" spans="1:41" x14ac:dyDescent="0.25">
      <c r="A404" s="179"/>
      <c r="B404" s="179"/>
      <c r="C404" s="179"/>
      <c r="D404" s="179"/>
      <c r="E404" s="179"/>
      <c r="F404" s="179"/>
      <c r="G404" s="179"/>
      <c r="H404" s="179"/>
      <c r="I404" s="179"/>
      <c r="J404" s="179"/>
      <c r="K404" s="179"/>
      <c r="L404" s="179"/>
      <c r="M404" s="179"/>
      <c r="N404" s="179"/>
      <c r="O404" s="179"/>
      <c r="P404" s="179"/>
      <c r="Q404" s="179"/>
      <c r="R404" s="179"/>
      <c r="S404" s="179"/>
      <c r="T404" s="179"/>
      <c r="U404" s="179"/>
      <c r="V404" s="179"/>
      <c r="W404" s="179"/>
      <c r="X404" s="179"/>
      <c r="Y404" s="179"/>
      <c r="Z404" s="179"/>
      <c r="AA404" s="179"/>
      <c r="AB404" s="179"/>
      <c r="AC404" s="179"/>
      <c r="AD404" s="179"/>
      <c r="AE404" s="179"/>
      <c r="AF404" s="179"/>
      <c r="AG404" s="179"/>
      <c r="AH404" s="179"/>
      <c r="AI404" s="179"/>
      <c r="AJ404" s="179"/>
      <c r="AK404" s="179"/>
      <c r="AL404" s="179"/>
      <c r="AM404" s="179"/>
      <c r="AN404" s="179"/>
      <c r="AO404" s="179"/>
    </row>
    <row r="405" ht="15.75" customHeight="1" spans="1:41" x14ac:dyDescent="0.25">
      <c r="A405" s="179"/>
      <c r="B405" s="179"/>
      <c r="C405" s="179"/>
      <c r="D405" s="179"/>
      <c r="E405" s="179"/>
      <c r="F405" s="179"/>
      <c r="G405" s="179"/>
      <c r="H405" s="179"/>
      <c r="I405" s="179"/>
      <c r="J405" s="179"/>
      <c r="K405" s="179"/>
      <c r="L405" s="179"/>
      <c r="M405" s="179"/>
      <c r="N405" s="179"/>
      <c r="O405" s="179"/>
      <c r="P405" s="179"/>
      <c r="Q405" s="179"/>
      <c r="R405" s="179"/>
      <c r="S405" s="179"/>
      <c r="T405" s="179"/>
      <c r="U405" s="179"/>
      <c r="V405" s="179"/>
      <c r="W405" s="179"/>
      <c r="X405" s="179"/>
      <c r="Y405" s="179"/>
      <c r="Z405" s="179"/>
      <c r="AA405" s="179"/>
      <c r="AB405" s="179"/>
      <c r="AC405" s="179"/>
      <c r="AD405" s="179"/>
      <c r="AE405" s="179"/>
      <c r="AF405" s="179"/>
      <c r="AG405" s="179"/>
      <c r="AH405" s="179"/>
      <c r="AI405" s="179"/>
      <c r="AJ405" s="179"/>
      <c r="AK405" s="179"/>
      <c r="AL405" s="179"/>
      <c r="AM405" s="179"/>
      <c r="AN405" s="179"/>
      <c r="AO405" s="179"/>
    </row>
    <row r="406" ht="15.75" customHeight="1" spans="1:41" x14ac:dyDescent="0.25">
      <c r="A406" s="179"/>
      <c r="B406" s="179"/>
      <c r="C406" s="179"/>
      <c r="D406" s="179"/>
      <c r="E406" s="179"/>
      <c r="F406" s="179"/>
      <c r="G406" s="179"/>
      <c r="H406" s="179"/>
      <c r="I406" s="179"/>
      <c r="J406" s="179"/>
      <c r="K406" s="179"/>
      <c r="L406" s="179"/>
      <c r="M406" s="179"/>
      <c r="N406" s="179"/>
      <c r="O406" s="179"/>
      <c r="P406" s="179"/>
      <c r="Q406" s="179"/>
      <c r="R406" s="179"/>
      <c r="S406" s="179"/>
      <c r="T406" s="179"/>
      <c r="U406" s="179"/>
      <c r="V406" s="179"/>
      <c r="W406" s="179"/>
      <c r="X406" s="179"/>
      <c r="Y406" s="179"/>
      <c r="Z406" s="179"/>
      <c r="AA406" s="179"/>
      <c r="AB406" s="179"/>
      <c r="AC406" s="179"/>
      <c r="AD406" s="179"/>
      <c r="AE406" s="179"/>
      <c r="AF406" s="179"/>
      <c r="AG406" s="179"/>
      <c r="AH406" s="179"/>
      <c r="AI406" s="179"/>
      <c r="AJ406" s="179"/>
      <c r="AK406" s="179"/>
      <c r="AL406" s="179"/>
      <c r="AM406" s="179"/>
      <c r="AN406" s="179"/>
      <c r="AO406" s="179"/>
    </row>
    <row r="407" ht="15.75" customHeight="1" spans="1:41" x14ac:dyDescent="0.25">
      <c r="A407" s="179"/>
      <c r="B407" s="179"/>
      <c r="C407" s="179"/>
      <c r="D407" s="179"/>
      <c r="E407" s="179"/>
      <c r="F407" s="179"/>
      <c r="G407" s="179"/>
      <c r="H407" s="179"/>
      <c r="I407" s="179"/>
      <c r="J407" s="179"/>
      <c r="K407" s="179"/>
      <c r="L407" s="179"/>
      <c r="M407" s="179"/>
      <c r="N407" s="179"/>
      <c r="O407" s="179"/>
      <c r="P407" s="179"/>
      <c r="Q407" s="179"/>
      <c r="R407" s="179"/>
      <c r="S407" s="179"/>
      <c r="T407" s="179"/>
      <c r="U407" s="179"/>
      <c r="V407" s="179"/>
      <c r="W407" s="179"/>
      <c r="X407" s="179"/>
      <c r="Y407" s="179"/>
      <c r="Z407" s="179"/>
      <c r="AA407" s="179"/>
      <c r="AB407" s="179"/>
      <c r="AC407" s="179"/>
      <c r="AD407" s="179"/>
      <c r="AE407" s="179"/>
      <c r="AF407" s="179"/>
      <c r="AG407" s="179"/>
      <c r="AH407" s="179"/>
      <c r="AI407" s="179"/>
      <c r="AJ407" s="179"/>
      <c r="AK407" s="179"/>
      <c r="AL407" s="179"/>
      <c r="AM407" s="179"/>
      <c r="AN407" s="179"/>
      <c r="AO407" s="179"/>
    </row>
    <row r="408" ht="15.75" customHeight="1" spans="1:41" x14ac:dyDescent="0.25">
      <c r="A408" s="179"/>
      <c r="B408" s="179"/>
      <c r="C408" s="179"/>
      <c r="D408" s="179"/>
      <c r="E408" s="179"/>
      <c r="F408" s="179"/>
      <c r="G408" s="179"/>
      <c r="H408" s="179"/>
      <c r="I408" s="179"/>
      <c r="J408" s="179"/>
      <c r="K408" s="179"/>
      <c r="L408" s="179"/>
      <c r="M408" s="179"/>
      <c r="N408" s="179"/>
      <c r="O408" s="179"/>
      <c r="P408" s="179"/>
      <c r="Q408" s="179"/>
      <c r="R408" s="179"/>
      <c r="S408" s="179"/>
      <c r="T408" s="179"/>
      <c r="U408" s="179"/>
      <c r="V408" s="179"/>
      <c r="W408" s="179"/>
      <c r="X408" s="179"/>
      <c r="Y408" s="179"/>
      <c r="Z408" s="179"/>
      <c r="AA408" s="179"/>
      <c r="AB408" s="179"/>
      <c r="AC408" s="179"/>
      <c r="AD408" s="179"/>
      <c r="AE408" s="179"/>
      <c r="AF408" s="179"/>
      <c r="AG408" s="179"/>
      <c r="AH408" s="179"/>
      <c r="AI408" s="179"/>
      <c r="AJ408" s="179"/>
      <c r="AK408" s="179"/>
      <c r="AL408" s="179"/>
      <c r="AM408" s="179"/>
      <c r="AN408" s="179"/>
      <c r="AO408" s="179"/>
    </row>
    <row r="409" ht="15.75" customHeight="1" spans="1:41" x14ac:dyDescent="0.25">
      <c r="A409" s="179"/>
      <c r="B409" s="179"/>
      <c r="C409" s="179"/>
      <c r="D409" s="179"/>
      <c r="E409" s="179"/>
      <c r="F409" s="179"/>
      <c r="G409" s="179"/>
      <c r="H409" s="179"/>
      <c r="I409" s="179"/>
      <c r="J409" s="179"/>
      <c r="K409" s="179"/>
      <c r="L409" s="179"/>
      <c r="M409" s="179"/>
      <c r="N409" s="179"/>
      <c r="O409" s="179"/>
      <c r="P409" s="179"/>
      <c r="Q409" s="179"/>
      <c r="R409" s="179"/>
      <c r="S409" s="179"/>
      <c r="T409" s="179"/>
      <c r="U409" s="179"/>
      <c r="V409" s="179"/>
      <c r="W409" s="179"/>
      <c r="X409" s="179"/>
      <c r="Y409" s="179"/>
      <c r="Z409" s="179"/>
      <c r="AA409" s="179"/>
      <c r="AB409" s="179"/>
      <c r="AC409" s="179"/>
      <c r="AD409" s="179"/>
      <c r="AE409" s="179"/>
      <c r="AF409" s="179"/>
      <c r="AG409" s="179"/>
      <c r="AH409" s="179"/>
      <c r="AI409" s="179"/>
      <c r="AJ409" s="179"/>
      <c r="AK409" s="179"/>
      <c r="AL409" s="179"/>
      <c r="AM409" s="179"/>
      <c r="AN409" s="179"/>
      <c r="AO409" s="179"/>
    </row>
    <row r="410" ht="15.75" customHeight="1" spans="1:41" x14ac:dyDescent="0.25">
      <c r="A410" s="179"/>
      <c r="B410" s="179"/>
      <c r="C410" s="179"/>
      <c r="D410" s="179"/>
      <c r="E410" s="179"/>
      <c r="F410" s="179"/>
      <c r="G410" s="179"/>
      <c r="H410" s="179"/>
      <c r="I410" s="179"/>
      <c r="J410" s="179"/>
      <c r="K410" s="179"/>
      <c r="L410" s="179"/>
      <c r="M410" s="179"/>
      <c r="N410" s="179"/>
      <c r="O410" s="179"/>
      <c r="P410" s="179"/>
      <c r="Q410" s="179"/>
      <c r="R410" s="179"/>
      <c r="S410" s="179"/>
      <c r="T410" s="179"/>
      <c r="U410" s="179"/>
      <c r="V410" s="179"/>
      <c r="W410" s="179"/>
      <c r="X410" s="179"/>
      <c r="Y410" s="179"/>
      <c r="Z410" s="179"/>
      <c r="AA410" s="179"/>
      <c r="AB410" s="179"/>
      <c r="AC410" s="179"/>
      <c r="AD410" s="179"/>
      <c r="AE410" s="179"/>
      <c r="AF410" s="179"/>
      <c r="AG410" s="179"/>
      <c r="AH410" s="179"/>
      <c r="AI410" s="179"/>
      <c r="AJ410" s="179"/>
      <c r="AK410" s="179"/>
      <c r="AL410" s="179"/>
      <c r="AM410" s="179"/>
      <c r="AN410" s="179"/>
      <c r="AO410" s="179"/>
    </row>
    <row r="411" ht="15.75" customHeight="1" spans="1:41" x14ac:dyDescent="0.25">
      <c r="A411" s="179"/>
      <c r="B411" s="179"/>
      <c r="C411" s="179"/>
      <c r="D411" s="179"/>
      <c r="E411" s="179"/>
      <c r="F411" s="179"/>
      <c r="G411" s="179"/>
      <c r="H411" s="179"/>
      <c r="I411" s="179"/>
      <c r="J411" s="179"/>
      <c r="K411" s="179"/>
      <c r="L411" s="179"/>
      <c r="M411" s="179"/>
      <c r="N411" s="179"/>
      <c r="O411" s="179"/>
      <c r="P411" s="179"/>
      <c r="Q411" s="179"/>
      <c r="R411" s="179"/>
      <c r="S411" s="179"/>
      <c r="T411" s="179"/>
      <c r="U411" s="179"/>
      <c r="V411" s="179"/>
      <c r="W411" s="179"/>
      <c r="X411" s="179"/>
      <c r="Y411" s="179"/>
      <c r="Z411" s="179"/>
      <c r="AA411" s="179"/>
      <c r="AB411" s="179"/>
      <c r="AC411" s="179"/>
      <c r="AD411" s="179"/>
      <c r="AE411" s="179"/>
      <c r="AF411" s="179"/>
      <c r="AG411" s="179"/>
      <c r="AH411" s="179"/>
      <c r="AI411" s="179"/>
      <c r="AJ411" s="179"/>
      <c r="AK411" s="179"/>
      <c r="AL411" s="179"/>
      <c r="AM411" s="179"/>
      <c r="AN411" s="179"/>
      <c r="AO411" s="179"/>
    </row>
    <row r="412" ht="15.75" customHeight="1" spans="1:41" x14ac:dyDescent="0.25">
      <c r="A412" s="179"/>
      <c r="B412" s="179"/>
      <c r="C412" s="179"/>
      <c r="D412" s="179"/>
      <c r="E412" s="179"/>
      <c r="F412" s="179"/>
      <c r="G412" s="179"/>
      <c r="H412" s="179"/>
      <c r="I412" s="179"/>
      <c r="J412" s="179"/>
      <c r="K412" s="179"/>
      <c r="L412" s="179"/>
      <c r="M412" s="179"/>
      <c r="N412" s="179"/>
      <c r="O412" s="179"/>
      <c r="P412" s="179"/>
      <c r="Q412" s="179"/>
      <c r="R412" s="179"/>
      <c r="S412" s="179"/>
      <c r="T412" s="179"/>
      <c r="U412" s="179"/>
      <c r="V412" s="179"/>
      <c r="W412" s="179"/>
      <c r="X412" s="179"/>
      <c r="Y412" s="179"/>
      <c r="Z412" s="179"/>
      <c r="AA412" s="179"/>
      <c r="AB412" s="179"/>
      <c r="AC412" s="179"/>
      <c r="AD412" s="179"/>
      <c r="AE412" s="179"/>
      <c r="AF412" s="179"/>
      <c r="AG412" s="179"/>
      <c r="AH412" s="179"/>
      <c r="AI412" s="179"/>
      <c r="AJ412" s="179"/>
      <c r="AK412" s="179"/>
      <c r="AL412" s="179"/>
      <c r="AM412" s="179"/>
      <c r="AN412" s="179"/>
      <c r="AO412" s="179"/>
    </row>
    <row r="413" ht="15.75" customHeight="1" spans="1:41" x14ac:dyDescent="0.25">
      <c r="A413" s="179"/>
      <c r="B413" s="179"/>
      <c r="C413" s="179"/>
      <c r="D413" s="179"/>
      <c r="E413" s="179"/>
      <c r="F413" s="179"/>
      <c r="G413" s="179"/>
      <c r="H413" s="179"/>
      <c r="I413" s="179"/>
      <c r="J413" s="179"/>
      <c r="K413" s="179"/>
      <c r="L413" s="179"/>
      <c r="M413" s="179"/>
      <c r="N413" s="179"/>
      <c r="O413" s="179"/>
      <c r="P413" s="179"/>
      <c r="Q413" s="179"/>
      <c r="R413" s="179"/>
      <c r="S413" s="179"/>
      <c r="T413" s="179"/>
      <c r="U413" s="179"/>
      <c r="V413" s="179"/>
      <c r="W413" s="179"/>
      <c r="X413" s="179"/>
      <c r="Y413" s="179"/>
      <c r="Z413" s="179"/>
      <c r="AA413" s="179"/>
      <c r="AB413" s="179"/>
      <c r="AC413" s="179"/>
      <c r="AD413" s="179"/>
      <c r="AE413" s="179"/>
      <c r="AF413" s="179"/>
      <c r="AG413" s="179"/>
      <c r="AH413" s="179"/>
      <c r="AI413" s="179"/>
      <c r="AJ413" s="179"/>
      <c r="AK413" s="179"/>
      <c r="AL413" s="179"/>
      <c r="AM413" s="179"/>
      <c r="AN413" s="179"/>
      <c r="AO413" s="179"/>
    </row>
    <row r="414" ht="15.75" customHeight="1" spans="1:41" x14ac:dyDescent="0.25">
      <c r="A414" s="179"/>
      <c r="B414" s="179"/>
      <c r="C414" s="179"/>
      <c r="D414" s="179"/>
      <c r="E414" s="179"/>
      <c r="F414" s="179"/>
      <c r="G414" s="179"/>
      <c r="H414" s="179"/>
      <c r="I414" s="179"/>
      <c r="J414" s="179"/>
      <c r="K414" s="179"/>
      <c r="L414" s="179"/>
      <c r="M414" s="179"/>
      <c r="N414" s="179"/>
      <c r="O414" s="179"/>
      <c r="P414" s="179"/>
      <c r="Q414" s="179"/>
      <c r="R414" s="179"/>
      <c r="S414" s="179"/>
      <c r="T414" s="179"/>
      <c r="U414" s="179"/>
      <c r="V414" s="179"/>
      <c r="W414" s="179"/>
      <c r="X414" s="179"/>
      <c r="Y414" s="179"/>
      <c r="Z414" s="179"/>
      <c r="AA414" s="179"/>
      <c r="AB414" s="179"/>
      <c r="AC414" s="179"/>
      <c r="AD414" s="179"/>
      <c r="AE414" s="179"/>
      <c r="AF414" s="179"/>
      <c r="AG414" s="179"/>
      <c r="AH414" s="179"/>
      <c r="AI414" s="179"/>
      <c r="AJ414" s="179"/>
      <c r="AK414" s="179"/>
      <c r="AL414" s="179"/>
      <c r="AM414" s="179"/>
      <c r="AN414" s="179"/>
      <c r="AO414" s="179"/>
    </row>
    <row r="415" ht="15.75" customHeight="1" spans="1:41" x14ac:dyDescent="0.25">
      <c r="A415" s="179"/>
      <c r="B415" s="179"/>
      <c r="C415" s="179"/>
      <c r="D415" s="179"/>
      <c r="E415" s="179"/>
      <c r="F415" s="179"/>
      <c r="G415" s="179"/>
      <c r="H415" s="179"/>
      <c r="I415" s="179"/>
      <c r="J415" s="179"/>
      <c r="K415" s="179"/>
      <c r="L415" s="179"/>
      <c r="M415" s="179"/>
      <c r="N415" s="179"/>
      <c r="O415" s="179"/>
      <c r="P415" s="179"/>
      <c r="Q415" s="179"/>
      <c r="R415" s="179"/>
      <c r="S415" s="179"/>
      <c r="T415" s="179"/>
      <c r="U415" s="179"/>
      <c r="V415" s="179"/>
      <c r="W415" s="179"/>
      <c r="X415" s="179"/>
      <c r="Y415" s="179"/>
      <c r="Z415" s="179"/>
      <c r="AA415" s="179"/>
      <c r="AB415" s="179"/>
      <c r="AC415" s="179"/>
      <c r="AD415" s="179"/>
      <c r="AE415" s="179"/>
      <c r="AF415" s="179"/>
      <c r="AG415" s="179"/>
      <c r="AH415" s="179"/>
      <c r="AI415" s="179"/>
      <c r="AJ415" s="179"/>
      <c r="AK415" s="179"/>
      <c r="AL415" s="179"/>
      <c r="AM415" s="179"/>
      <c r="AN415" s="179"/>
      <c r="AO415" s="179"/>
    </row>
    <row r="416" ht="15.75" customHeight="1" spans="1:41" x14ac:dyDescent="0.25">
      <c r="A416" s="179"/>
      <c r="B416" s="179"/>
      <c r="C416" s="179"/>
      <c r="D416" s="179"/>
      <c r="E416" s="179"/>
      <c r="F416" s="179"/>
      <c r="G416" s="179"/>
      <c r="H416" s="179"/>
      <c r="I416" s="179"/>
      <c r="J416" s="179"/>
      <c r="K416" s="179"/>
      <c r="L416" s="179"/>
      <c r="M416" s="179"/>
      <c r="N416" s="179"/>
      <c r="O416" s="179"/>
      <c r="P416" s="179"/>
      <c r="Q416" s="179"/>
      <c r="R416" s="179"/>
      <c r="S416" s="179"/>
      <c r="T416" s="179"/>
      <c r="U416" s="179"/>
      <c r="V416" s="179"/>
      <c r="W416" s="179"/>
      <c r="X416" s="179"/>
      <c r="Y416" s="179"/>
      <c r="Z416" s="179"/>
      <c r="AA416" s="179"/>
      <c r="AB416" s="179"/>
      <c r="AC416" s="179"/>
      <c r="AD416" s="179"/>
      <c r="AE416" s="179"/>
      <c r="AF416" s="179"/>
      <c r="AG416" s="179"/>
      <c r="AH416" s="179"/>
      <c r="AI416" s="179"/>
      <c r="AJ416" s="179"/>
      <c r="AK416" s="179"/>
      <c r="AL416" s="179"/>
      <c r="AM416" s="179"/>
      <c r="AN416" s="179"/>
      <c r="AO416" s="179"/>
    </row>
    <row r="417" ht="15.75" customHeight="1" spans="1:41" x14ac:dyDescent="0.25">
      <c r="A417" s="179"/>
      <c r="B417" s="179"/>
      <c r="C417" s="179"/>
      <c r="D417" s="179"/>
      <c r="E417" s="179"/>
      <c r="F417" s="179"/>
      <c r="G417" s="179"/>
      <c r="H417" s="179"/>
      <c r="I417" s="179"/>
      <c r="J417" s="179"/>
      <c r="K417" s="179"/>
      <c r="L417" s="179"/>
      <c r="M417" s="179"/>
      <c r="N417" s="179"/>
      <c r="O417" s="179"/>
      <c r="P417" s="179"/>
      <c r="Q417" s="179"/>
      <c r="R417" s="179"/>
      <c r="S417" s="179"/>
      <c r="T417" s="179"/>
      <c r="U417" s="179"/>
      <c r="V417" s="179"/>
      <c r="W417" s="179"/>
      <c r="X417" s="179"/>
      <c r="Y417" s="179"/>
      <c r="Z417" s="179"/>
      <c r="AA417" s="179"/>
      <c r="AB417" s="179"/>
      <c r="AC417" s="179"/>
      <c r="AD417" s="179"/>
      <c r="AE417" s="179"/>
      <c r="AF417" s="179"/>
      <c r="AG417" s="179"/>
      <c r="AH417" s="179"/>
      <c r="AI417" s="179"/>
      <c r="AJ417" s="179"/>
      <c r="AK417" s="179"/>
      <c r="AL417" s="179"/>
      <c r="AM417" s="179"/>
      <c r="AN417" s="179"/>
      <c r="AO417" s="179"/>
    </row>
    <row r="418" ht="15.75" customHeight="1" spans="1:41" x14ac:dyDescent="0.25">
      <c r="A418" s="179"/>
      <c r="B418" s="179"/>
      <c r="C418" s="179"/>
      <c r="D418" s="179"/>
      <c r="E418" s="179"/>
      <c r="F418" s="179"/>
      <c r="G418" s="179"/>
      <c r="H418" s="179"/>
      <c r="I418" s="179"/>
      <c r="J418" s="179"/>
      <c r="K418" s="179"/>
      <c r="L418" s="179"/>
      <c r="M418" s="179"/>
      <c r="N418" s="179"/>
      <c r="O418" s="179"/>
      <c r="P418" s="179"/>
      <c r="Q418" s="179"/>
      <c r="R418" s="179"/>
      <c r="S418" s="179"/>
      <c r="T418" s="179"/>
      <c r="U418" s="179"/>
      <c r="V418" s="179"/>
      <c r="W418" s="179"/>
      <c r="X418" s="179"/>
      <c r="Y418" s="179"/>
      <c r="Z418" s="179"/>
      <c r="AA418" s="179"/>
      <c r="AB418" s="179"/>
      <c r="AC418" s="179"/>
      <c r="AD418" s="179"/>
      <c r="AE418" s="179"/>
      <c r="AF418" s="179"/>
      <c r="AG418" s="179"/>
      <c r="AH418" s="179"/>
      <c r="AI418" s="179"/>
      <c r="AJ418" s="179"/>
      <c r="AK418" s="179"/>
      <c r="AL418" s="179"/>
      <c r="AM418" s="179"/>
      <c r="AN418" s="179"/>
      <c r="AO418" s="179"/>
    </row>
    <row r="419" ht="15.75" customHeight="1" spans="1:41" x14ac:dyDescent="0.25">
      <c r="A419" s="179"/>
      <c r="B419" s="179"/>
      <c r="C419" s="179"/>
      <c r="D419" s="179"/>
      <c r="E419" s="179"/>
      <c r="F419" s="179"/>
      <c r="G419" s="179"/>
      <c r="H419" s="179"/>
      <c r="I419" s="179"/>
      <c r="J419" s="179"/>
      <c r="K419" s="179"/>
      <c r="L419" s="179"/>
      <c r="M419" s="179"/>
      <c r="N419" s="179"/>
      <c r="O419" s="179"/>
      <c r="P419" s="179"/>
      <c r="Q419" s="179"/>
      <c r="R419" s="179"/>
      <c r="S419" s="179"/>
      <c r="T419" s="179"/>
      <c r="U419" s="179"/>
      <c r="V419" s="179"/>
      <c r="W419" s="179"/>
      <c r="X419" s="179"/>
      <c r="Y419" s="179"/>
      <c r="Z419" s="179"/>
      <c r="AA419" s="179"/>
      <c r="AB419" s="179"/>
      <c r="AC419" s="179"/>
      <c r="AD419" s="179"/>
      <c r="AE419" s="179"/>
      <c r="AF419" s="179"/>
      <c r="AG419" s="179"/>
      <c r="AH419" s="179"/>
      <c r="AI419" s="179"/>
      <c r="AJ419" s="179"/>
      <c r="AK419" s="179"/>
      <c r="AL419" s="179"/>
      <c r="AM419" s="179"/>
      <c r="AN419" s="179"/>
      <c r="AO419" s="179"/>
    </row>
    <row r="420" ht="15.75" customHeight="1" spans="1:41" x14ac:dyDescent="0.25">
      <c r="A420" s="179"/>
      <c r="B420" s="179"/>
      <c r="C420" s="179"/>
      <c r="D420" s="179"/>
      <c r="E420" s="179"/>
      <c r="F420" s="179"/>
      <c r="G420" s="179"/>
      <c r="H420" s="179"/>
      <c r="I420" s="179"/>
      <c r="J420" s="179"/>
      <c r="K420" s="179"/>
      <c r="L420" s="179"/>
      <c r="M420" s="179"/>
      <c r="N420" s="179"/>
      <c r="O420" s="179"/>
      <c r="P420" s="179"/>
      <c r="Q420" s="179"/>
      <c r="R420" s="179"/>
      <c r="S420" s="179"/>
      <c r="T420" s="179"/>
      <c r="U420" s="179"/>
      <c r="V420" s="179"/>
      <c r="W420" s="179"/>
      <c r="X420" s="179"/>
      <c r="Y420" s="179"/>
      <c r="Z420" s="179"/>
      <c r="AA420" s="179"/>
      <c r="AB420" s="179"/>
      <c r="AC420" s="179"/>
      <c r="AD420" s="179"/>
      <c r="AE420" s="179"/>
      <c r="AF420" s="179"/>
      <c r="AG420" s="179"/>
      <c r="AH420" s="179"/>
      <c r="AI420" s="179"/>
      <c r="AJ420" s="179"/>
      <c r="AK420" s="179"/>
      <c r="AL420" s="179"/>
      <c r="AM420" s="179"/>
      <c r="AN420" s="179"/>
      <c r="AO420" s="179"/>
    </row>
    <row r="421" ht="15.75" customHeight="1" spans="1:41" x14ac:dyDescent="0.25">
      <c r="A421" s="179"/>
      <c r="B421" s="179"/>
      <c r="C421" s="179"/>
      <c r="D421" s="179"/>
      <c r="E421" s="179"/>
      <c r="F421" s="179"/>
      <c r="G421" s="179"/>
      <c r="H421" s="179"/>
      <c r="I421" s="179"/>
      <c r="J421" s="179"/>
      <c r="K421" s="179"/>
      <c r="L421" s="179"/>
      <c r="M421" s="179"/>
      <c r="N421" s="179"/>
      <c r="O421" s="179"/>
      <c r="P421" s="179"/>
      <c r="Q421" s="179"/>
      <c r="R421" s="179"/>
      <c r="S421" s="179"/>
      <c r="T421" s="179"/>
      <c r="U421" s="179"/>
      <c r="V421" s="179"/>
      <c r="W421" s="179"/>
      <c r="X421" s="179"/>
      <c r="Y421" s="179"/>
      <c r="Z421" s="179"/>
      <c r="AA421" s="179"/>
      <c r="AB421" s="179"/>
      <c r="AC421" s="179"/>
      <c r="AD421" s="179"/>
      <c r="AE421" s="179"/>
      <c r="AF421" s="179"/>
      <c r="AG421" s="179"/>
      <c r="AH421" s="179"/>
      <c r="AI421" s="179"/>
      <c r="AJ421" s="179"/>
      <c r="AK421" s="179"/>
      <c r="AL421" s="179"/>
      <c r="AM421" s="179"/>
      <c r="AN421" s="179"/>
      <c r="AO421" s="179"/>
    </row>
    <row r="422" ht="15.75" customHeight="1" spans="1:41" x14ac:dyDescent="0.25">
      <c r="A422" s="179"/>
      <c r="B422" s="179"/>
      <c r="C422" s="179"/>
      <c r="D422" s="179"/>
      <c r="E422" s="179"/>
      <c r="F422" s="179"/>
      <c r="G422" s="179"/>
      <c r="H422" s="179"/>
      <c r="I422" s="179"/>
      <c r="J422" s="179"/>
      <c r="K422" s="179"/>
      <c r="L422" s="179"/>
      <c r="M422" s="179"/>
      <c r="N422" s="179"/>
      <c r="O422" s="179"/>
      <c r="P422" s="179"/>
      <c r="Q422" s="179"/>
      <c r="R422" s="179"/>
      <c r="S422" s="179"/>
      <c r="T422" s="179"/>
      <c r="U422" s="179"/>
      <c r="V422" s="179"/>
      <c r="W422" s="179"/>
      <c r="X422" s="179"/>
      <c r="Y422" s="179"/>
      <c r="Z422" s="179"/>
      <c r="AA422" s="179"/>
      <c r="AB422" s="179"/>
      <c r="AC422" s="179"/>
      <c r="AD422" s="179"/>
      <c r="AE422" s="179"/>
      <c r="AF422" s="179"/>
      <c r="AG422" s="179"/>
      <c r="AH422" s="179"/>
      <c r="AI422" s="179"/>
      <c r="AJ422" s="179"/>
      <c r="AK422" s="179"/>
      <c r="AL422" s="179"/>
      <c r="AM422" s="179"/>
      <c r="AN422" s="179"/>
      <c r="AO422" s="179"/>
    </row>
    <row r="423" ht="15.75" customHeight="1" spans="1:41" x14ac:dyDescent="0.25">
      <c r="A423" s="179"/>
      <c r="B423" s="179"/>
      <c r="C423" s="179"/>
      <c r="D423" s="179"/>
      <c r="E423" s="179"/>
      <c r="F423" s="179"/>
      <c r="G423" s="179"/>
      <c r="H423" s="179"/>
      <c r="I423" s="179"/>
      <c r="J423" s="179"/>
      <c r="K423" s="179"/>
      <c r="L423" s="179"/>
      <c r="M423" s="179"/>
      <c r="N423" s="179"/>
      <c r="O423" s="179"/>
      <c r="P423" s="179"/>
      <c r="Q423" s="179"/>
      <c r="R423" s="179"/>
      <c r="S423" s="179"/>
      <c r="T423" s="179"/>
      <c r="U423" s="179"/>
      <c r="V423" s="179"/>
      <c r="W423" s="179"/>
      <c r="X423" s="179"/>
      <c r="Y423" s="179"/>
      <c r="Z423" s="179"/>
      <c r="AA423" s="179"/>
      <c r="AB423" s="179"/>
      <c r="AC423" s="179"/>
      <c r="AD423" s="179"/>
      <c r="AE423" s="179"/>
      <c r="AF423" s="179"/>
      <c r="AG423" s="179"/>
      <c r="AH423" s="179"/>
      <c r="AI423" s="179"/>
      <c r="AJ423" s="179"/>
      <c r="AK423" s="179"/>
      <c r="AL423" s="179"/>
      <c r="AM423" s="179"/>
      <c r="AN423" s="179"/>
      <c r="AO423" s="179"/>
    </row>
    <row r="424" ht="15.75" customHeight="1" spans="1:41" x14ac:dyDescent="0.25">
      <c r="A424" s="179"/>
      <c r="B424" s="179"/>
      <c r="C424" s="179"/>
      <c r="D424" s="179"/>
      <c r="E424" s="179"/>
      <c r="F424" s="179"/>
      <c r="G424" s="179"/>
      <c r="H424" s="179"/>
      <c r="I424" s="179"/>
      <c r="J424" s="179"/>
      <c r="K424" s="179"/>
      <c r="L424" s="179"/>
      <c r="M424" s="179"/>
      <c r="N424" s="179"/>
      <c r="O424" s="179"/>
      <c r="P424" s="179"/>
      <c r="Q424" s="179"/>
      <c r="R424" s="179"/>
      <c r="S424" s="179"/>
      <c r="T424" s="179"/>
      <c r="U424" s="179"/>
      <c r="V424" s="179"/>
      <c r="W424" s="179"/>
      <c r="X424" s="179"/>
      <c r="Y424" s="179"/>
      <c r="Z424" s="179"/>
      <c r="AA424" s="179"/>
      <c r="AB424" s="179"/>
      <c r="AC424" s="179"/>
      <c r="AD424" s="179"/>
      <c r="AE424" s="179"/>
      <c r="AF424" s="179"/>
      <c r="AG424" s="179"/>
      <c r="AH424" s="179"/>
      <c r="AI424" s="179"/>
      <c r="AJ424" s="179"/>
      <c r="AK424" s="179"/>
      <c r="AL424" s="179"/>
      <c r="AM424" s="179"/>
      <c r="AN424" s="179"/>
      <c r="AO424" s="179"/>
    </row>
    <row r="425" ht="15.75" customHeight="1" spans="1:41" x14ac:dyDescent="0.25">
      <c r="A425" s="179"/>
      <c r="B425" s="179"/>
      <c r="C425" s="179"/>
      <c r="D425" s="179"/>
      <c r="E425" s="179"/>
      <c r="F425" s="179"/>
      <c r="G425" s="179"/>
      <c r="H425" s="179"/>
      <c r="I425" s="179"/>
      <c r="J425" s="179"/>
      <c r="K425" s="179"/>
      <c r="L425" s="179"/>
      <c r="M425" s="179"/>
      <c r="N425" s="179"/>
      <c r="O425" s="179"/>
      <c r="P425" s="179"/>
      <c r="Q425" s="179"/>
      <c r="R425" s="179"/>
      <c r="S425" s="179"/>
      <c r="T425" s="179"/>
      <c r="U425" s="179"/>
      <c r="V425" s="179"/>
      <c r="W425" s="179"/>
      <c r="X425" s="179"/>
      <c r="Y425" s="179"/>
      <c r="Z425" s="179"/>
      <c r="AA425" s="179"/>
      <c r="AB425" s="179"/>
      <c r="AC425" s="179"/>
      <c r="AD425" s="179"/>
      <c r="AE425" s="179"/>
      <c r="AF425" s="179"/>
      <c r="AG425" s="179"/>
      <c r="AH425" s="179"/>
      <c r="AI425" s="179"/>
      <c r="AJ425" s="179"/>
      <c r="AK425" s="179"/>
      <c r="AL425" s="179"/>
      <c r="AM425" s="179"/>
      <c r="AN425" s="179"/>
      <c r="AO425" s="179"/>
    </row>
    <row r="426" ht="15.75" customHeight="1" spans="1:41" x14ac:dyDescent="0.25">
      <c r="A426" s="179"/>
      <c r="B426" s="179"/>
      <c r="C426" s="179"/>
      <c r="D426" s="179"/>
      <c r="E426" s="179"/>
      <c r="F426" s="179"/>
      <c r="G426" s="179"/>
      <c r="H426" s="179"/>
      <c r="I426" s="179"/>
      <c r="J426" s="179"/>
      <c r="K426" s="179"/>
      <c r="L426" s="179"/>
      <c r="M426" s="179"/>
      <c r="N426" s="179"/>
      <c r="O426" s="179"/>
      <c r="P426" s="179"/>
      <c r="Q426" s="179"/>
      <c r="R426" s="179"/>
      <c r="S426" s="179"/>
      <c r="T426" s="179"/>
      <c r="U426" s="179"/>
      <c r="V426" s="179"/>
      <c r="W426" s="179"/>
      <c r="X426" s="179"/>
      <c r="Y426" s="179"/>
      <c r="Z426" s="179"/>
      <c r="AA426" s="179"/>
      <c r="AB426" s="179"/>
      <c r="AC426" s="179"/>
      <c r="AD426" s="179"/>
      <c r="AE426" s="179"/>
      <c r="AF426" s="179"/>
      <c r="AG426" s="179"/>
      <c r="AH426" s="179"/>
      <c r="AI426" s="179"/>
      <c r="AJ426" s="179"/>
      <c r="AK426" s="179"/>
      <c r="AL426" s="179"/>
      <c r="AM426" s="179"/>
      <c r="AN426" s="179"/>
      <c r="AO426" s="179"/>
    </row>
    <row r="427" ht="15.75" customHeight="1" spans="1:41" x14ac:dyDescent="0.25">
      <c r="A427" s="179"/>
      <c r="B427" s="179"/>
      <c r="C427" s="179"/>
      <c r="D427" s="179"/>
      <c r="E427" s="179"/>
      <c r="F427" s="179"/>
      <c r="G427" s="179"/>
      <c r="H427" s="179"/>
      <c r="I427" s="179"/>
      <c r="J427" s="179"/>
      <c r="K427" s="179"/>
      <c r="L427" s="179"/>
      <c r="M427" s="179"/>
      <c r="N427" s="179"/>
      <c r="O427" s="179"/>
      <c r="P427" s="179"/>
      <c r="Q427" s="179"/>
      <c r="R427" s="179"/>
      <c r="S427" s="179"/>
      <c r="T427" s="179"/>
      <c r="U427" s="179"/>
      <c r="V427" s="179"/>
      <c r="W427" s="179"/>
      <c r="X427" s="179"/>
      <c r="Y427" s="179"/>
      <c r="Z427" s="179"/>
      <c r="AA427" s="179"/>
      <c r="AB427" s="179"/>
      <c r="AC427" s="179"/>
      <c r="AD427" s="179"/>
      <c r="AE427" s="179"/>
      <c r="AF427" s="179"/>
      <c r="AG427" s="179"/>
      <c r="AH427" s="179"/>
      <c r="AI427" s="179"/>
      <c r="AJ427" s="179"/>
      <c r="AK427" s="179"/>
      <c r="AL427" s="179"/>
      <c r="AM427" s="179"/>
      <c r="AN427" s="179"/>
      <c r="AO427" s="179"/>
    </row>
    <row r="428" ht="15.75" customHeight="1" spans="1:41" x14ac:dyDescent="0.25">
      <c r="A428" s="179"/>
      <c r="B428" s="179"/>
      <c r="C428" s="179"/>
      <c r="D428" s="179"/>
      <c r="E428" s="179"/>
      <c r="F428" s="179"/>
      <c r="G428" s="179"/>
      <c r="H428" s="179"/>
      <c r="I428" s="179"/>
      <c r="J428" s="179"/>
      <c r="K428" s="179"/>
      <c r="L428" s="179"/>
      <c r="M428" s="179"/>
      <c r="N428" s="179"/>
      <c r="O428" s="179"/>
      <c r="P428" s="179"/>
      <c r="Q428" s="179"/>
      <c r="R428" s="179"/>
      <c r="S428" s="179"/>
      <c r="T428" s="179"/>
      <c r="U428" s="179"/>
      <c r="V428" s="179"/>
      <c r="W428" s="179"/>
      <c r="X428" s="179"/>
      <c r="Y428" s="179"/>
      <c r="Z428" s="179"/>
      <c r="AA428" s="179"/>
      <c r="AB428" s="179"/>
      <c r="AC428" s="179"/>
      <c r="AD428" s="179"/>
      <c r="AE428" s="179"/>
      <c r="AF428" s="179"/>
      <c r="AG428" s="179"/>
      <c r="AH428" s="179"/>
      <c r="AI428" s="179"/>
      <c r="AJ428" s="179"/>
      <c r="AK428" s="179"/>
      <c r="AL428" s="179"/>
      <c r="AM428" s="179"/>
      <c r="AN428" s="179"/>
      <c r="AO428" s="179"/>
    </row>
    <row r="429" ht="15.75" customHeight="1" spans="1:41" x14ac:dyDescent="0.25">
      <c r="A429" s="179"/>
      <c r="B429" s="179"/>
      <c r="C429" s="179"/>
      <c r="D429" s="179"/>
      <c r="E429" s="179"/>
      <c r="F429" s="179"/>
      <c r="G429" s="179"/>
      <c r="H429" s="179"/>
      <c r="I429" s="179"/>
      <c r="J429" s="179"/>
      <c r="K429" s="179"/>
      <c r="L429" s="179"/>
      <c r="M429" s="179"/>
      <c r="N429" s="179"/>
      <c r="O429" s="179"/>
      <c r="P429" s="179"/>
      <c r="Q429" s="179"/>
      <c r="R429" s="179"/>
      <c r="S429" s="179"/>
      <c r="T429" s="179"/>
      <c r="U429" s="179"/>
      <c r="V429" s="179"/>
      <c r="W429" s="179"/>
      <c r="X429" s="179"/>
      <c r="Y429" s="179"/>
      <c r="Z429" s="179"/>
      <c r="AA429" s="179"/>
      <c r="AB429" s="179"/>
      <c r="AC429" s="179"/>
      <c r="AD429" s="179"/>
      <c r="AE429" s="179"/>
      <c r="AF429" s="179"/>
      <c r="AG429" s="179"/>
      <c r="AH429" s="179"/>
      <c r="AI429" s="179"/>
      <c r="AJ429" s="179"/>
      <c r="AK429" s="179"/>
      <c r="AL429" s="179"/>
      <c r="AM429" s="179"/>
      <c r="AN429" s="179"/>
      <c r="AO429" s="179"/>
    </row>
    <row r="430" ht="15.75" customHeight="1" spans="1:41" x14ac:dyDescent="0.25">
      <c r="A430" s="179"/>
      <c r="B430" s="179"/>
      <c r="C430" s="179"/>
      <c r="D430" s="179"/>
      <c r="E430" s="179"/>
      <c r="F430" s="179"/>
      <c r="G430" s="179"/>
      <c r="H430" s="179"/>
      <c r="I430" s="179"/>
      <c r="J430" s="179"/>
      <c r="K430" s="179"/>
      <c r="L430" s="179"/>
      <c r="M430" s="179"/>
      <c r="N430" s="179"/>
      <c r="O430" s="179"/>
      <c r="P430" s="179"/>
      <c r="Q430" s="179"/>
      <c r="R430" s="179"/>
      <c r="S430" s="179"/>
      <c r="T430" s="179"/>
      <c r="U430" s="179"/>
      <c r="V430" s="179"/>
      <c r="W430" s="179"/>
      <c r="X430" s="179"/>
      <c r="Y430" s="179"/>
      <c r="Z430" s="179"/>
      <c r="AA430" s="179"/>
      <c r="AB430" s="179"/>
      <c r="AC430" s="179"/>
      <c r="AD430" s="179"/>
      <c r="AE430" s="179"/>
      <c r="AF430" s="179"/>
      <c r="AG430" s="179"/>
      <c r="AH430" s="179"/>
      <c r="AI430" s="179"/>
      <c r="AJ430" s="179"/>
      <c r="AK430" s="179"/>
      <c r="AL430" s="179"/>
      <c r="AM430" s="179"/>
      <c r="AN430" s="179"/>
      <c r="AO430" s="179"/>
    </row>
    <row r="431" ht="15.75" customHeight="1" spans="1:41" x14ac:dyDescent="0.25">
      <c r="A431" s="179"/>
      <c r="B431" s="179"/>
      <c r="C431" s="179"/>
      <c r="D431" s="179"/>
      <c r="E431" s="179"/>
      <c r="F431" s="179"/>
      <c r="G431" s="179"/>
      <c r="H431" s="179"/>
      <c r="I431" s="179"/>
      <c r="J431" s="179"/>
      <c r="K431" s="179"/>
      <c r="L431" s="179"/>
      <c r="M431" s="179"/>
      <c r="N431" s="179"/>
      <c r="O431" s="179"/>
      <c r="P431" s="179"/>
      <c r="Q431" s="179"/>
      <c r="R431" s="179"/>
      <c r="S431" s="179"/>
      <c r="T431" s="179"/>
      <c r="U431" s="179"/>
      <c r="V431" s="179"/>
      <c r="W431" s="179"/>
      <c r="X431" s="179"/>
      <c r="Y431" s="179"/>
      <c r="Z431" s="179"/>
      <c r="AA431" s="179"/>
      <c r="AB431" s="179"/>
      <c r="AC431" s="179"/>
      <c r="AD431" s="179"/>
      <c r="AE431" s="179"/>
      <c r="AF431" s="179"/>
      <c r="AG431" s="179"/>
      <c r="AH431" s="179"/>
      <c r="AI431" s="179"/>
      <c r="AJ431" s="179"/>
      <c r="AK431" s="179"/>
      <c r="AL431" s="179"/>
      <c r="AM431" s="179"/>
      <c r="AN431" s="179"/>
      <c r="AO431" s="179"/>
    </row>
    <row r="432" ht="15.75" customHeight="1" spans="1:41" x14ac:dyDescent="0.25">
      <c r="A432" s="179"/>
      <c r="B432" s="179"/>
      <c r="C432" s="179"/>
      <c r="D432" s="179"/>
      <c r="E432" s="179"/>
      <c r="F432" s="179"/>
      <c r="G432" s="179"/>
      <c r="H432" s="179"/>
      <c r="I432" s="179"/>
      <c r="J432" s="179"/>
      <c r="K432" s="179"/>
      <c r="L432" s="179"/>
      <c r="M432" s="179"/>
      <c r="N432" s="179"/>
      <c r="O432" s="179"/>
      <c r="P432" s="179"/>
      <c r="Q432" s="179"/>
      <c r="R432" s="179"/>
      <c r="S432" s="179"/>
      <c r="T432" s="179"/>
      <c r="U432" s="179"/>
      <c r="V432" s="179"/>
      <c r="W432" s="179"/>
      <c r="X432" s="179"/>
      <c r="Y432" s="179"/>
      <c r="Z432" s="179"/>
      <c r="AA432" s="179"/>
      <c r="AB432" s="179"/>
      <c r="AC432" s="179"/>
      <c r="AD432" s="179"/>
      <c r="AE432" s="179"/>
      <c r="AF432" s="179"/>
      <c r="AG432" s="179"/>
      <c r="AH432" s="179"/>
      <c r="AI432" s="179"/>
      <c r="AJ432" s="179"/>
      <c r="AK432" s="179"/>
      <c r="AL432" s="179"/>
      <c r="AM432" s="179"/>
      <c r="AN432" s="179"/>
      <c r="AO432" s="179"/>
    </row>
    <row r="433" ht="15.75" customHeight="1" spans="1:41" x14ac:dyDescent="0.25">
      <c r="A433" s="179"/>
      <c r="B433" s="179"/>
      <c r="C433" s="179"/>
      <c r="D433" s="179"/>
      <c r="E433" s="179"/>
      <c r="F433" s="179"/>
      <c r="G433" s="179"/>
      <c r="H433" s="179"/>
      <c r="I433" s="179"/>
      <c r="J433" s="179"/>
      <c r="K433" s="179"/>
      <c r="L433" s="179"/>
      <c r="M433" s="179"/>
      <c r="N433" s="179"/>
      <c r="O433" s="179"/>
      <c r="P433" s="179"/>
      <c r="Q433" s="179"/>
      <c r="R433" s="179"/>
      <c r="S433" s="179"/>
      <c r="T433" s="179"/>
      <c r="U433" s="179"/>
      <c r="V433" s="179"/>
      <c r="W433" s="179"/>
      <c r="X433" s="179"/>
      <c r="Y433" s="179"/>
      <c r="Z433" s="179"/>
      <c r="AA433" s="179"/>
      <c r="AB433" s="179"/>
      <c r="AC433" s="179"/>
      <c r="AD433" s="179"/>
      <c r="AE433" s="179"/>
      <c r="AF433" s="179"/>
      <c r="AG433" s="179"/>
      <c r="AH433" s="179"/>
      <c r="AI433" s="179"/>
      <c r="AJ433" s="179"/>
      <c r="AK433" s="179"/>
      <c r="AL433" s="179"/>
      <c r="AM433" s="179"/>
      <c r="AN433" s="179"/>
      <c r="AO433" s="179"/>
    </row>
    <row r="434" ht="15.75" customHeight="1" spans="1:41" x14ac:dyDescent="0.25">
      <c r="A434" s="179"/>
      <c r="B434" s="179"/>
      <c r="C434" s="179"/>
      <c r="D434" s="179"/>
      <c r="E434" s="179"/>
      <c r="F434" s="179"/>
      <c r="G434" s="179"/>
      <c r="H434" s="179"/>
      <c r="I434" s="179"/>
      <c r="J434" s="179"/>
      <c r="K434" s="179"/>
      <c r="L434" s="179"/>
      <c r="M434" s="179"/>
      <c r="N434" s="179"/>
      <c r="O434" s="179"/>
      <c r="P434" s="179"/>
      <c r="Q434" s="179"/>
      <c r="R434" s="179"/>
      <c r="S434" s="179"/>
      <c r="T434" s="179"/>
      <c r="U434" s="179"/>
      <c r="V434" s="179"/>
      <c r="W434" s="179"/>
      <c r="X434" s="179"/>
      <c r="Y434" s="179"/>
      <c r="Z434" s="179"/>
      <c r="AA434" s="179"/>
      <c r="AB434" s="179"/>
      <c r="AC434" s="179"/>
      <c r="AD434" s="179"/>
      <c r="AE434" s="179"/>
      <c r="AF434" s="179"/>
      <c r="AG434" s="179"/>
      <c r="AH434" s="179"/>
      <c r="AI434" s="179"/>
      <c r="AJ434" s="179"/>
      <c r="AK434" s="179"/>
      <c r="AL434" s="179"/>
      <c r="AM434" s="179"/>
      <c r="AN434" s="179"/>
      <c r="AO434" s="179"/>
    </row>
    <row r="435" ht="15.75" customHeight="1" spans="1:41" x14ac:dyDescent="0.25">
      <c r="A435" s="179"/>
      <c r="B435" s="179"/>
      <c r="C435" s="179"/>
      <c r="D435" s="179"/>
      <c r="E435" s="179"/>
      <c r="F435" s="179"/>
      <c r="G435" s="179"/>
      <c r="H435" s="179"/>
      <c r="I435" s="179"/>
      <c r="J435" s="179"/>
      <c r="K435" s="179"/>
      <c r="L435" s="179"/>
      <c r="M435" s="179"/>
      <c r="N435" s="179"/>
      <c r="O435" s="179"/>
      <c r="P435" s="179"/>
      <c r="Q435" s="179"/>
      <c r="R435" s="179"/>
      <c r="S435" s="179"/>
      <c r="T435" s="179"/>
      <c r="U435" s="179"/>
      <c r="V435" s="179"/>
      <c r="W435" s="179"/>
      <c r="X435" s="179"/>
      <c r="Y435" s="179"/>
      <c r="Z435" s="179"/>
      <c r="AA435" s="179"/>
      <c r="AB435" s="179"/>
      <c r="AC435" s="179"/>
      <c r="AD435" s="179"/>
      <c r="AE435" s="179"/>
      <c r="AF435" s="179"/>
      <c r="AG435" s="179"/>
      <c r="AH435" s="179"/>
      <c r="AI435" s="179"/>
      <c r="AJ435" s="179"/>
      <c r="AK435" s="179"/>
      <c r="AL435" s="179"/>
      <c r="AM435" s="179"/>
      <c r="AN435" s="179"/>
      <c r="AO435" s="179"/>
    </row>
    <row r="436" ht="15.75" customHeight="1" spans="1:41" x14ac:dyDescent="0.25">
      <c r="A436" s="179"/>
      <c r="B436" s="179"/>
      <c r="C436" s="179"/>
      <c r="D436" s="179"/>
      <c r="E436" s="179"/>
      <c r="F436" s="179"/>
      <c r="G436" s="179"/>
      <c r="H436" s="179"/>
      <c r="I436" s="179"/>
      <c r="J436" s="179"/>
      <c r="K436" s="179"/>
      <c r="L436" s="179"/>
      <c r="M436" s="179"/>
      <c r="N436" s="179"/>
      <c r="O436" s="179"/>
      <c r="P436" s="179"/>
      <c r="Q436" s="179"/>
      <c r="R436" s="179"/>
      <c r="S436" s="179"/>
      <c r="T436" s="179"/>
      <c r="U436" s="179"/>
      <c r="V436" s="179"/>
      <c r="W436" s="179"/>
      <c r="X436" s="179"/>
      <c r="Y436" s="179"/>
      <c r="Z436" s="179"/>
      <c r="AA436" s="179"/>
      <c r="AB436" s="179"/>
      <c r="AC436" s="179"/>
      <c r="AD436" s="179"/>
      <c r="AE436" s="179"/>
      <c r="AF436" s="179"/>
      <c r="AG436" s="179"/>
      <c r="AH436" s="179"/>
      <c r="AI436" s="179"/>
      <c r="AJ436" s="179"/>
      <c r="AK436" s="179"/>
      <c r="AL436" s="179"/>
      <c r="AM436" s="179"/>
      <c r="AN436" s="179"/>
      <c r="AO436" s="179"/>
    </row>
    <row r="437" ht="15.75" customHeight="1" spans="1:41" x14ac:dyDescent="0.25">
      <c r="A437" s="179"/>
      <c r="B437" s="179"/>
      <c r="C437" s="179"/>
      <c r="D437" s="179"/>
      <c r="E437" s="179"/>
      <c r="F437" s="179"/>
      <c r="G437" s="179"/>
      <c r="H437" s="179"/>
      <c r="I437" s="179"/>
      <c r="J437" s="179"/>
      <c r="K437" s="179"/>
      <c r="L437" s="179"/>
      <c r="M437" s="179"/>
      <c r="N437" s="179"/>
      <c r="O437" s="179"/>
      <c r="P437" s="179"/>
      <c r="Q437" s="179"/>
      <c r="R437" s="179"/>
      <c r="S437" s="179"/>
      <c r="T437" s="179"/>
      <c r="U437" s="179"/>
      <c r="V437" s="179"/>
      <c r="W437" s="179"/>
      <c r="X437" s="179"/>
      <c r="Y437" s="179"/>
      <c r="Z437" s="179"/>
      <c r="AA437" s="179"/>
      <c r="AB437" s="179"/>
      <c r="AC437" s="179"/>
      <c r="AD437" s="179"/>
      <c r="AE437" s="179"/>
      <c r="AF437" s="179"/>
      <c r="AG437" s="179"/>
      <c r="AH437" s="179"/>
      <c r="AI437" s="179"/>
      <c r="AJ437" s="179"/>
      <c r="AK437" s="179"/>
      <c r="AL437" s="179"/>
      <c r="AM437" s="179"/>
      <c r="AN437" s="179"/>
      <c r="AO437" s="179"/>
    </row>
    <row r="438" ht="15.75" customHeight="1" spans="1:41" x14ac:dyDescent="0.25">
      <c r="A438" s="179"/>
      <c r="B438" s="179"/>
      <c r="C438" s="179"/>
      <c r="D438" s="179"/>
      <c r="E438" s="179"/>
      <c r="F438" s="179"/>
      <c r="G438" s="179"/>
      <c r="H438" s="179"/>
      <c r="I438" s="179"/>
      <c r="J438" s="179"/>
      <c r="K438" s="179"/>
      <c r="L438" s="179"/>
      <c r="M438" s="179"/>
      <c r="N438" s="179"/>
      <c r="O438" s="179"/>
      <c r="P438" s="179"/>
      <c r="Q438" s="179"/>
      <c r="R438" s="179"/>
      <c r="S438" s="179"/>
      <c r="T438" s="179"/>
      <c r="U438" s="179"/>
      <c r="V438" s="179"/>
      <c r="W438" s="179"/>
      <c r="X438" s="179"/>
      <c r="Y438" s="179"/>
      <c r="Z438" s="179"/>
      <c r="AA438" s="179"/>
      <c r="AB438" s="179"/>
      <c r="AC438" s="179"/>
      <c r="AD438" s="179"/>
      <c r="AE438" s="179"/>
      <c r="AF438" s="179"/>
      <c r="AG438" s="179"/>
      <c r="AH438" s="179"/>
      <c r="AI438" s="179"/>
      <c r="AJ438" s="179"/>
      <c r="AK438" s="179"/>
      <c r="AL438" s="179"/>
      <c r="AM438" s="179"/>
      <c r="AN438" s="179"/>
      <c r="AO438" s="179"/>
    </row>
    <row r="439" ht="15.75" customHeight="1" spans="1:41" x14ac:dyDescent="0.25">
      <c r="A439" s="179"/>
      <c r="B439" s="179"/>
      <c r="C439" s="179"/>
      <c r="D439" s="179"/>
      <c r="E439" s="179"/>
      <c r="F439" s="179"/>
      <c r="G439" s="179"/>
      <c r="H439" s="179"/>
      <c r="I439" s="179"/>
      <c r="J439" s="179"/>
      <c r="K439" s="179"/>
      <c r="L439" s="179"/>
      <c r="M439" s="179"/>
      <c r="N439" s="179"/>
      <c r="O439" s="179"/>
      <c r="P439" s="179"/>
      <c r="Q439" s="179"/>
      <c r="R439" s="179"/>
      <c r="S439" s="179"/>
      <c r="T439" s="179"/>
      <c r="U439" s="179"/>
      <c r="V439" s="179"/>
      <c r="W439" s="179"/>
      <c r="X439" s="179"/>
      <c r="Y439" s="179"/>
      <c r="Z439" s="179"/>
      <c r="AA439" s="179"/>
      <c r="AB439" s="179"/>
      <c r="AC439" s="179"/>
      <c r="AD439" s="179"/>
      <c r="AE439" s="179"/>
      <c r="AF439" s="179"/>
      <c r="AG439" s="179"/>
      <c r="AH439" s="179"/>
      <c r="AI439" s="179"/>
      <c r="AJ439" s="179"/>
      <c r="AK439" s="179"/>
      <c r="AL439" s="179"/>
      <c r="AM439" s="179"/>
      <c r="AN439" s="179"/>
      <c r="AO439" s="179"/>
    </row>
    <row r="440" ht="15.75" customHeight="1" spans="1:41" x14ac:dyDescent="0.25">
      <c r="A440" s="179"/>
      <c r="B440" s="179"/>
      <c r="C440" s="179"/>
      <c r="D440" s="179"/>
      <c r="E440" s="179"/>
      <c r="F440" s="179"/>
      <c r="G440" s="179"/>
      <c r="H440" s="179"/>
      <c r="I440" s="179"/>
      <c r="J440" s="179"/>
      <c r="K440" s="179"/>
      <c r="L440" s="179"/>
      <c r="M440" s="179"/>
      <c r="N440" s="179"/>
      <c r="O440" s="179"/>
      <c r="P440" s="179"/>
      <c r="Q440" s="179"/>
      <c r="R440" s="179"/>
      <c r="S440" s="179"/>
      <c r="T440" s="179"/>
      <c r="U440" s="179"/>
      <c r="V440" s="179"/>
      <c r="W440" s="179"/>
      <c r="X440" s="179"/>
      <c r="Y440" s="179"/>
      <c r="Z440" s="179"/>
      <c r="AA440" s="179"/>
      <c r="AB440" s="179"/>
      <c r="AC440" s="179"/>
      <c r="AD440" s="179"/>
      <c r="AE440" s="179"/>
      <c r="AF440" s="179"/>
      <c r="AG440" s="179"/>
      <c r="AH440" s="179"/>
      <c r="AI440" s="179"/>
      <c r="AJ440" s="179"/>
      <c r="AK440" s="179"/>
      <c r="AL440" s="179"/>
      <c r="AM440" s="179"/>
      <c r="AN440" s="179"/>
      <c r="AO440" s="179"/>
    </row>
    <row r="441" ht="15.75" customHeight="1" spans="1:41" x14ac:dyDescent="0.25">
      <c r="A441" s="179"/>
      <c r="B441" s="179"/>
      <c r="C441" s="179"/>
      <c r="D441" s="179"/>
      <c r="E441" s="179"/>
      <c r="F441" s="179"/>
      <c r="G441" s="179"/>
      <c r="H441" s="179"/>
      <c r="I441" s="179"/>
      <c r="J441" s="179"/>
      <c r="K441" s="179"/>
      <c r="L441" s="179"/>
      <c r="M441" s="179"/>
      <c r="N441" s="179"/>
      <c r="O441" s="179"/>
      <c r="P441" s="179"/>
      <c r="Q441" s="179"/>
      <c r="R441" s="179"/>
      <c r="S441" s="179"/>
      <c r="T441" s="179"/>
      <c r="U441" s="179"/>
      <c r="V441" s="179"/>
      <c r="W441" s="179"/>
      <c r="X441" s="179"/>
      <c r="Y441" s="179"/>
      <c r="Z441" s="179"/>
      <c r="AA441" s="179"/>
      <c r="AB441" s="179"/>
      <c r="AC441" s="179"/>
      <c r="AD441" s="179"/>
      <c r="AE441" s="179"/>
      <c r="AF441" s="179"/>
      <c r="AG441" s="179"/>
      <c r="AH441" s="179"/>
      <c r="AI441" s="179"/>
      <c r="AJ441" s="179"/>
      <c r="AK441" s="179"/>
      <c r="AL441" s="179"/>
      <c r="AM441" s="179"/>
      <c r="AN441" s="179"/>
      <c r="AO441" s="179"/>
    </row>
    <row r="442" ht="15.75" customHeight="1" spans="1:41" x14ac:dyDescent="0.25">
      <c r="A442" s="179"/>
      <c r="B442" s="179"/>
      <c r="C442" s="179"/>
      <c r="D442" s="179"/>
      <c r="E442" s="179"/>
      <c r="F442" s="179"/>
      <c r="G442" s="179"/>
      <c r="H442" s="179"/>
      <c r="I442" s="179"/>
      <c r="J442" s="179"/>
      <c r="K442" s="179"/>
      <c r="L442" s="179"/>
      <c r="M442" s="179"/>
      <c r="N442" s="179"/>
      <c r="O442" s="179"/>
      <c r="P442" s="179"/>
      <c r="Q442" s="179"/>
      <c r="R442" s="179"/>
      <c r="S442" s="179"/>
      <c r="T442" s="179"/>
      <c r="U442" s="179"/>
      <c r="V442" s="179"/>
      <c r="W442" s="179"/>
      <c r="X442" s="179"/>
      <c r="Y442" s="179"/>
      <c r="Z442" s="179"/>
      <c r="AA442" s="179"/>
      <c r="AB442" s="179"/>
      <c r="AC442" s="179"/>
      <c r="AD442" s="179"/>
      <c r="AE442" s="179"/>
      <c r="AF442" s="179"/>
      <c r="AG442" s="179"/>
      <c r="AH442" s="179"/>
      <c r="AI442" s="179"/>
      <c r="AJ442" s="179"/>
      <c r="AK442" s="179"/>
      <c r="AL442" s="179"/>
      <c r="AM442" s="179"/>
      <c r="AN442" s="179"/>
      <c r="AO442" s="179"/>
    </row>
    <row r="443" ht="15.75" customHeight="1" spans="1:41" x14ac:dyDescent="0.25">
      <c r="A443" s="179"/>
      <c r="B443" s="179"/>
      <c r="C443" s="179"/>
      <c r="D443" s="179"/>
      <c r="E443" s="179"/>
      <c r="F443" s="179"/>
      <c r="G443" s="179"/>
      <c r="H443" s="179"/>
      <c r="I443" s="179"/>
      <c r="J443" s="179"/>
      <c r="K443" s="179"/>
      <c r="L443" s="179"/>
      <c r="M443" s="179"/>
      <c r="N443" s="179"/>
      <c r="O443" s="179"/>
      <c r="P443" s="179"/>
      <c r="Q443" s="179"/>
      <c r="R443" s="179"/>
      <c r="S443" s="179"/>
      <c r="T443" s="179"/>
      <c r="U443" s="179"/>
      <c r="V443" s="179"/>
      <c r="W443" s="179"/>
      <c r="X443" s="179"/>
      <c r="Y443" s="179"/>
      <c r="Z443" s="179"/>
      <c r="AA443" s="179"/>
      <c r="AB443" s="179"/>
      <c r="AC443" s="179"/>
      <c r="AD443" s="179"/>
      <c r="AE443" s="179"/>
      <c r="AF443" s="179"/>
      <c r="AG443" s="179"/>
      <c r="AH443" s="179"/>
      <c r="AI443" s="179"/>
      <c r="AJ443" s="179"/>
      <c r="AK443" s="179"/>
      <c r="AL443" s="179"/>
      <c r="AM443" s="179"/>
      <c r="AN443" s="179"/>
      <c r="AO443" s="179"/>
    </row>
    <row r="444" ht="15.75" customHeight="1" spans="1:41" x14ac:dyDescent="0.25">
      <c r="A444" s="179"/>
      <c r="B444" s="179"/>
      <c r="C444" s="179"/>
      <c r="D444" s="179"/>
      <c r="E444" s="179"/>
      <c r="F444" s="179"/>
      <c r="G444" s="179"/>
      <c r="H444" s="179"/>
      <c r="I444" s="179"/>
      <c r="J444" s="179"/>
      <c r="K444" s="179"/>
      <c r="L444" s="179"/>
      <c r="M444" s="179"/>
      <c r="N444" s="179"/>
      <c r="O444" s="179"/>
      <c r="P444" s="179"/>
      <c r="Q444" s="179"/>
      <c r="R444" s="179"/>
      <c r="S444" s="179"/>
      <c r="T444" s="179"/>
      <c r="U444" s="179"/>
      <c r="V444" s="179"/>
      <c r="W444" s="179"/>
      <c r="X444" s="179"/>
      <c r="Y444" s="179"/>
      <c r="Z444" s="179"/>
      <c r="AA444" s="179"/>
      <c r="AB444" s="179"/>
      <c r="AC444" s="179"/>
      <c r="AD444" s="179"/>
      <c r="AE444" s="179"/>
      <c r="AF444" s="179"/>
      <c r="AG444" s="179"/>
      <c r="AH444" s="179"/>
      <c r="AI444" s="179"/>
      <c r="AJ444" s="179"/>
      <c r="AK444" s="179"/>
      <c r="AL444" s="179"/>
      <c r="AM444" s="179"/>
      <c r="AN444" s="179"/>
      <c r="AO444" s="179"/>
    </row>
    <row r="445" ht="15.75" customHeight="1" spans="1:41" x14ac:dyDescent="0.25">
      <c r="A445" s="179"/>
      <c r="B445" s="179"/>
      <c r="C445" s="179"/>
      <c r="D445" s="179"/>
      <c r="E445" s="179"/>
      <c r="F445" s="179"/>
      <c r="G445" s="179"/>
      <c r="H445" s="179"/>
      <c r="I445" s="179"/>
      <c r="J445" s="179"/>
      <c r="K445" s="179"/>
      <c r="L445" s="179"/>
      <c r="M445" s="179"/>
      <c r="N445" s="179"/>
      <c r="O445" s="179"/>
      <c r="P445" s="179"/>
      <c r="Q445" s="179"/>
      <c r="R445" s="179"/>
      <c r="S445" s="179"/>
      <c r="T445" s="179"/>
      <c r="U445" s="179"/>
      <c r="V445" s="179"/>
      <c r="W445" s="179"/>
      <c r="X445" s="179"/>
      <c r="Y445" s="179"/>
      <c r="Z445" s="179"/>
      <c r="AA445" s="179"/>
      <c r="AB445" s="179"/>
      <c r="AC445" s="179"/>
      <c r="AD445" s="179"/>
      <c r="AE445" s="179"/>
      <c r="AF445" s="179"/>
      <c r="AG445" s="179"/>
      <c r="AH445" s="179"/>
      <c r="AI445" s="179"/>
      <c r="AJ445" s="179"/>
      <c r="AK445" s="179"/>
      <c r="AL445" s="179"/>
      <c r="AM445" s="179"/>
      <c r="AN445" s="179"/>
      <c r="AO445" s="179"/>
    </row>
    <row r="446" ht="15.75" customHeight="1" spans="1:41" x14ac:dyDescent="0.25">
      <c r="A446" s="179"/>
      <c r="B446" s="179"/>
      <c r="C446" s="179"/>
      <c r="D446" s="179"/>
      <c r="E446" s="179"/>
      <c r="F446" s="179"/>
      <c r="G446" s="179"/>
      <c r="H446" s="179"/>
      <c r="I446" s="179"/>
      <c r="J446" s="179"/>
      <c r="K446" s="179"/>
      <c r="L446" s="179"/>
      <c r="M446" s="179"/>
      <c r="N446" s="179"/>
      <c r="O446" s="179"/>
      <c r="P446" s="179"/>
      <c r="Q446" s="179"/>
      <c r="R446" s="179"/>
      <c r="S446" s="179"/>
      <c r="T446" s="179"/>
      <c r="U446" s="179"/>
      <c r="V446" s="179"/>
      <c r="W446" s="179"/>
      <c r="X446" s="179"/>
      <c r="Y446" s="179"/>
      <c r="Z446" s="179"/>
      <c r="AA446" s="179"/>
      <c r="AB446" s="179"/>
      <c r="AC446" s="179"/>
      <c r="AD446" s="179"/>
      <c r="AE446" s="179"/>
      <c r="AF446" s="179"/>
      <c r="AG446" s="179"/>
      <c r="AH446" s="179"/>
      <c r="AI446" s="179"/>
      <c r="AJ446" s="179"/>
      <c r="AK446" s="179"/>
      <c r="AL446" s="179"/>
      <c r="AM446" s="179"/>
      <c r="AN446" s="179"/>
      <c r="AO446" s="179"/>
    </row>
    <row r="447" ht="15.75" customHeight="1" spans="1:41" x14ac:dyDescent="0.25">
      <c r="A447" s="179"/>
      <c r="B447" s="179"/>
      <c r="C447" s="179"/>
      <c r="D447" s="179"/>
      <c r="E447" s="179"/>
      <c r="F447" s="179"/>
      <c r="G447" s="179"/>
      <c r="H447" s="179"/>
      <c r="I447" s="179"/>
      <c r="J447" s="179"/>
      <c r="K447" s="179"/>
      <c r="L447" s="179"/>
      <c r="M447" s="179"/>
      <c r="N447" s="179"/>
      <c r="O447" s="179"/>
      <c r="P447" s="179"/>
      <c r="Q447" s="179"/>
      <c r="R447" s="179"/>
      <c r="S447" s="179"/>
      <c r="T447" s="179"/>
      <c r="U447" s="179"/>
      <c r="V447" s="179"/>
      <c r="W447" s="179"/>
      <c r="X447" s="179"/>
      <c r="Y447" s="179"/>
      <c r="Z447" s="179"/>
      <c r="AA447" s="179"/>
      <c r="AB447" s="179"/>
      <c r="AC447" s="179"/>
      <c r="AD447" s="179"/>
      <c r="AE447" s="179"/>
      <c r="AF447" s="179"/>
      <c r="AG447" s="179"/>
      <c r="AH447" s="179"/>
      <c r="AI447" s="179"/>
      <c r="AJ447" s="179"/>
      <c r="AK447" s="179"/>
      <c r="AL447" s="179"/>
      <c r="AM447" s="179"/>
      <c r="AN447" s="179"/>
      <c r="AO447" s="179"/>
    </row>
    <row r="448" ht="15.75" customHeight="1" spans="1:41" x14ac:dyDescent="0.25">
      <c r="A448" s="179"/>
      <c r="B448" s="179"/>
      <c r="C448" s="179"/>
      <c r="D448" s="179"/>
      <c r="E448" s="179"/>
      <c r="F448" s="179"/>
      <c r="G448" s="179"/>
      <c r="H448" s="179"/>
      <c r="I448" s="179"/>
      <c r="J448" s="179"/>
      <c r="K448" s="179"/>
      <c r="L448" s="179"/>
      <c r="M448" s="179"/>
      <c r="N448" s="179"/>
      <c r="O448" s="179"/>
      <c r="P448" s="179"/>
      <c r="Q448" s="179"/>
      <c r="R448" s="179"/>
      <c r="S448" s="179"/>
      <c r="T448" s="179"/>
      <c r="U448" s="179"/>
      <c r="V448" s="179"/>
      <c r="W448" s="179"/>
      <c r="X448" s="179"/>
      <c r="Y448" s="179"/>
      <c r="Z448" s="179"/>
      <c r="AA448" s="179"/>
      <c r="AB448" s="179"/>
      <c r="AC448" s="179"/>
      <c r="AD448" s="179"/>
      <c r="AE448" s="179"/>
      <c r="AF448" s="179"/>
      <c r="AG448" s="179"/>
      <c r="AH448" s="179"/>
      <c r="AI448" s="179"/>
      <c r="AJ448" s="179"/>
      <c r="AK448" s="179"/>
      <c r="AL448" s="179"/>
      <c r="AM448" s="179"/>
      <c r="AN448" s="179"/>
      <c r="AO448" s="179"/>
    </row>
    <row r="449" ht="15.75" customHeight="1" spans="1:41" x14ac:dyDescent="0.25">
      <c r="A449" s="179"/>
      <c r="B449" s="179"/>
      <c r="C449" s="179"/>
      <c r="D449" s="179"/>
      <c r="E449" s="179"/>
      <c r="F449" s="179"/>
      <c r="G449" s="179"/>
      <c r="H449" s="179"/>
      <c r="I449" s="179"/>
      <c r="J449" s="179"/>
      <c r="K449" s="179"/>
      <c r="L449" s="179"/>
      <c r="M449" s="179"/>
      <c r="N449" s="179"/>
      <c r="O449" s="179"/>
      <c r="P449" s="179"/>
      <c r="Q449" s="179"/>
      <c r="R449" s="179"/>
      <c r="S449" s="179"/>
      <c r="T449" s="179"/>
      <c r="U449" s="179"/>
      <c r="V449" s="179"/>
      <c r="W449" s="179"/>
      <c r="X449" s="179"/>
      <c r="Y449" s="179"/>
      <c r="Z449" s="179"/>
      <c r="AA449" s="179"/>
      <c r="AB449" s="179"/>
      <c r="AC449" s="179"/>
      <c r="AD449" s="179"/>
      <c r="AE449" s="179"/>
      <c r="AF449" s="179"/>
      <c r="AG449" s="179"/>
      <c r="AH449" s="179"/>
      <c r="AI449" s="179"/>
      <c r="AJ449" s="179"/>
      <c r="AK449" s="179"/>
      <c r="AL449" s="179"/>
      <c r="AM449" s="179"/>
      <c r="AN449" s="179"/>
      <c r="AO449" s="179"/>
    </row>
    <row r="450" ht="15.75" customHeight="1" spans="1:41" x14ac:dyDescent="0.25">
      <c r="A450" s="179"/>
      <c r="B450" s="179"/>
      <c r="C450" s="179"/>
      <c r="D450" s="179"/>
      <c r="E450" s="179"/>
      <c r="F450" s="179"/>
      <c r="G450" s="179"/>
      <c r="H450" s="179"/>
      <c r="I450" s="179"/>
      <c r="J450" s="179"/>
      <c r="K450" s="179"/>
      <c r="L450" s="179"/>
      <c r="M450" s="179"/>
      <c r="N450" s="179"/>
      <c r="O450" s="179"/>
      <c r="P450" s="179"/>
      <c r="Q450" s="179"/>
      <c r="R450" s="179"/>
      <c r="S450" s="179"/>
      <c r="T450" s="179"/>
      <c r="U450" s="179"/>
      <c r="V450" s="179"/>
      <c r="W450" s="179"/>
      <c r="X450" s="179"/>
      <c r="Y450" s="179"/>
      <c r="Z450" s="179"/>
      <c r="AA450" s="179"/>
      <c r="AB450" s="179"/>
      <c r="AC450" s="179"/>
      <c r="AD450" s="179"/>
      <c r="AE450" s="179"/>
      <c r="AF450" s="179"/>
      <c r="AG450" s="179"/>
      <c r="AH450" s="179"/>
      <c r="AI450" s="179"/>
      <c r="AJ450" s="179"/>
      <c r="AK450" s="179"/>
      <c r="AL450" s="179"/>
      <c r="AM450" s="179"/>
      <c r="AN450" s="179"/>
      <c r="AO450" s="179"/>
    </row>
    <row r="451" ht="15.75" customHeight="1" spans="1:41" x14ac:dyDescent="0.25">
      <c r="A451" s="179"/>
      <c r="B451" s="179"/>
      <c r="C451" s="179"/>
      <c r="D451" s="179"/>
      <c r="E451" s="179"/>
      <c r="F451" s="179"/>
      <c r="G451" s="179"/>
      <c r="H451" s="179"/>
      <c r="I451" s="179"/>
      <c r="J451" s="179"/>
      <c r="K451" s="179"/>
      <c r="L451" s="179"/>
      <c r="M451" s="179"/>
      <c r="N451" s="179"/>
      <c r="O451" s="179"/>
      <c r="P451" s="179"/>
      <c r="Q451" s="179"/>
      <c r="R451" s="179"/>
      <c r="S451" s="179"/>
      <c r="T451" s="179"/>
      <c r="U451" s="179"/>
      <c r="V451" s="179"/>
      <c r="W451" s="179"/>
      <c r="X451" s="179"/>
      <c r="Y451" s="179"/>
      <c r="Z451" s="179"/>
      <c r="AA451" s="179"/>
      <c r="AB451" s="179"/>
      <c r="AC451" s="179"/>
      <c r="AD451" s="179"/>
      <c r="AE451" s="179"/>
      <c r="AF451" s="179"/>
      <c r="AG451" s="179"/>
      <c r="AH451" s="179"/>
      <c r="AI451" s="179"/>
      <c r="AJ451" s="179"/>
      <c r="AK451" s="179"/>
      <c r="AL451" s="179"/>
      <c r="AM451" s="179"/>
      <c r="AN451" s="179"/>
      <c r="AO451" s="179"/>
    </row>
    <row r="452" ht="15.75" customHeight="1" spans="1:41" x14ac:dyDescent="0.25">
      <c r="A452" s="179"/>
      <c r="B452" s="179"/>
      <c r="C452" s="179"/>
      <c r="D452" s="179"/>
      <c r="E452" s="179"/>
      <c r="F452" s="179"/>
      <c r="G452" s="179"/>
      <c r="H452" s="179"/>
      <c r="I452" s="179"/>
      <c r="J452" s="179"/>
      <c r="K452" s="179"/>
      <c r="L452" s="179"/>
      <c r="M452" s="179"/>
      <c r="N452" s="179"/>
      <c r="O452" s="179"/>
      <c r="P452" s="179"/>
      <c r="Q452" s="179"/>
      <c r="R452" s="179"/>
      <c r="S452" s="179"/>
      <c r="T452" s="179"/>
      <c r="U452" s="179"/>
      <c r="V452" s="179"/>
      <c r="W452" s="179"/>
      <c r="X452" s="179"/>
      <c r="Y452" s="179"/>
      <c r="Z452" s="179"/>
      <c r="AA452" s="179"/>
      <c r="AB452" s="179"/>
      <c r="AC452" s="179"/>
      <c r="AD452" s="179"/>
      <c r="AE452" s="179"/>
      <c r="AF452" s="179"/>
      <c r="AG452" s="179"/>
      <c r="AH452" s="179"/>
      <c r="AI452" s="179"/>
      <c r="AJ452" s="179"/>
      <c r="AK452" s="179"/>
      <c r="AL452" s="179"/>
      <c r="AM452" s="179"/>
      <c r="AN452" s="179"/>
      <c r="AO452" s="179"/>
    </row>
    <row r="453" ht="15.75" customHeight="1" spans="1:41" x14ac:dyDescent="0.25">
      <c r="A453" s="179"/>
      <c r="B453" s="179"/>
      <c r="C453" s="179"/>
      <c r="D453" s="179"/>
      <c r="E453" s="179"/>
      <c r="F453" s="179"/>
      <c r="G453" s="179"/>
      <c r="H453" s="179"/>
      <c r="I453" s="179"/>
      <c r="J453" s="179"/>
      <c r="K453" s="179"/>
      <c r="L453" s="179"/>
      <c r="M453" s="179"/>
      <c r="N453" s="179"/>
      <c r="O453" s="179"/>
      <c r="P453" s="179"/>
      <c r="Q453" s="179"/>
      <c r="R453" s="179"/>
      <c r="S453" s="179"/>
      <c r="T453" s="179"/>
      <c r="U453" s="179"/>
      <c r="V453" s="179"/>
      <c r="W453" s="179"/>
      <c r="X453" s="179"/>
      <c r="Y453" s="179"/>
      <c r="Z453" s="179"/>
      <c r="AA453" s="179"/>
      <c r="AB453" s="179"/>
      <c r="AC453" s="179"/>
      <c r="AD453" s="179"/>
      <c r="AE453" s="179"/>
      <c r="AF453" s="179"/>
      <c r="AG453" s="179"/>
      <c r="AH453" s="179"/>
      <c r="AI453" s="179"/>
      <c r="AJ453" s="179"/>
      <c r="AK453" s="179"/>
      <c r="AL453" s="179"/>
      <c r="AM453" s="179"/>
      <c r="AN453" s="179"/>
      <c r="AO453" s="179"/>
    </row>
    <row r="454" ht="15.75" customHeight="1" spans="1:41" x14ac:dyDescent="0.25">
      <c r="A454" s="179"/>
      <c r="B454" s="179"/>
      <c r="C454" s="179"/>
      <c r="D454" s="179"/>
      <c r="E454" s="179"/>
      <c r="F454" s="179"/>
      <c r="G454" s="179"/>
      <c r="H454" s="179"/>
      <c r="I454" s="179"/>
      <c r="J454" s="179"/>
      <c r="K454" s="179"/>
      <c r="L454" s="179"/>
      <c r="M454" s="179"/>
      <c r="N454" s="179"/>
      <c r="O454" s="179"/>
      <c r="P454" s="179"/>
      <c r="Q454" s="179"/>
      <c r="R454" s="179"/>
      <c r="S454" s="179"/>
      <c r="T454" s="179"/>
      <c r="U454" s="179"/>
      <c r="V454" s="179"/>
      <c r="W454" s="179"/>
      <c r="X454" s="179"/>
      <c r="Y454" s="179"/>
      <c r="Z454" s="179"/>
      <c r="AA454" s="179"/>
      <c r="AB454" s="179"/>
      <c r="AC454" s="179"/>
      <c r="AD454" s="179"/>
      <c r="AE454" s="179"/>
      <c r="AF454" s="179"/>
      <c r="AG454" s="179"/>
      <c r="AH454" s="179"/>
      <c r="AI454" s="179"/>
      <c r="AJ454" s="179"/>
      <c r="AK454" s="179"/>
      <c r="AL454" s="179"/>
      <c r="AM454" s="179"/>
      <c r="AN454" s="179"/>
      <c r="AO454" s="179"/>
    </row>
    <row r="455" ht="15.75" customHeight="1" spans="1:41" x14ac:dyDescent="0.25">
      <c r="A455" s="179"/>
      <c r="B455" s="179"/>
      <c r="C455" s="179"/>
      <c r="D455" s="179"/>
      <c r="E455" s="179"/>
      <c r="F455" s="179"/>
      <c r="G455" s="179"/>
      <c r="H455" s="179"/>
      <c r="I455" s="179"/>
      <c r="J455" s="179"/>
      <c r="K455" s="179"/>
      <c r="L455" s="179"/>
      <c r="M455" s="179"/>
      <c r="N455" s="179"/>
      <c r="O455" s="179"/>
      <c r="P455" s="179"/>
      <c r="Q455" s="179"/>
      <c r="R455" s="179"/>
      <c r="S455" s="179"/>
      <c r="T455" s="179"/>
      <c r="U455" s="179"/>
      <c r="V455" s="179"/>
      <c r="W455" s="179"/>
      <c r="X455" s="179"/>
      <c r="Y455" s="179"/>
      <c r="Z455" s="179"/>
      <c r="AA455" s="179"/>
      <c r="AB455" s="179"/>
      <c r="AC455" s="179"/>
      <c r="AD455" s="179"/>
      <c r="AE455" s="179"/>
      <c r="AF455" s="179"/>
      <c r="AG455" s="179"/>
      <c r="AH455" s="179"/>
      <c r="AI455" s="179"/>
      <c r="AJ455" s="179"/>
      <c r="AK455" s="179"/>
      <c r="AL455" s="179"/>
      <c r="AM455" s="179"/>
      <c r="AN455" s="179"/>
      <c r="AO455" s="179"/>
    </row>
    <row r="456" ht="15.75" customHeight="1" spans="1:41" x14ac:dyDescent="0.25">
      <c r="A456" s="179"/>
      <c r="B456" s="179"/>
      <c r="C456" s="179"/>
      <c r="D456" s="179"/>
      <c r="E456" s="179"/>
      <c r="F456" s="179"/>
      <c r="G456" s="179"/>
      <c r="H456" s="179"/>
      <c r="I456" s="179"/>
      <c r="J456" s="179"/>
      <c r="K456" s="179"/>
      <c r="L456" s="179"/>
      <c r="M456" s="179"/>
      <c r="N456" s="179"/>
      <c r="O456" s="179"/>
      <c r="P456" s="179"/>
      <c r="Q456" s="179"/>
      <c r="R456" s="179"/>
      <c r="S456" s="179"/>
      <c r="T456" s="179"/>
      <c r="U456" s="179"/>
      <c r="V456" s="179"/>
      <c r="W456" s="179"/>
      <c r="X456" s="179"/>
      <c r="Y456" s="179"/>
      <c r="Z456" s="179"/>
      <c r="AA456" s="179"/>
      <c r="AB456" s="179"/>
      <c r="AC456" s="179"/>
      <c r="AD456" s="179"/>
      <c r="AE456" s="179"/>
      <c r="AF456" s="179"/>
      <c r="AG456" s="179"/>
      <c r="AH456" s="179"/>
      <c r="AI456" s="179"/>
      <c r="AJ456" s="179"/>
      <c r="AK456" s="179"/>
      <c r="AL456" s="179"/>
      <c r="AM456" s="179"/>
      <c r="AN456" s="179"/>
      <c r="AO456" s="179"/>
    </row>
    <row r="457" ht="15.75" customHeight="1" spans="1:41" x14ac:dyDescent="0.25">
      <c r="A457" s="179"/>
      <c r="B457" s="179"/>
      <c r="C457" s="179"/>
      <c r="D457" s="179"/>
      <c r="E457" s="179"/>
      <c r="F457" s="179"/>
      <c r="G457" s="179"/>
      <c r="H457" s="179"/>
      <c r="I457" s="179"/>
      <c r="J457" s="179"/>
      <c r="K457" s="179"/>
      <c r="L457" s="179"/>
      <c r="M457" s="179"/>
      <c r="N457" s="179"/>
      <c r="O457" s="179"/>
      <c r="P457" s="179"/>
      <c r="Q457" s="179"/>
      <c r="R457" s="179"/>
      <c r="S457" s="179"/>
      <c r="T457" s="179"/>
      <c r="U457" s="179"/>
      <c r="V457" s="179"/>
      <c r="W457" s="179"/>
      <c r="X457" s="179"/>
      <c r="Y457" s="179"/>
      <c r="Z457" s="179"/>
      <c r="AA457" s="179"/>
      <c r="AB457" s="179"/>
      <c r="AC457" s="179"/>
      <c r="AD457" s="179"/>
      <c r="AE457" s="179"/>
      <c r="AF457" s="179"/>
      <c r="AG457" s="179"/>
      <c r="AH457" s="179"/>
      <c r="AI457" s="179"/>
      <c r="AJ457" s="179"/>
      <c r="AK457" s="179"/>
      <c r="AL457" s="179"/>
      <c r="AM457" s="179"/>
      <c r="AN457" s="179"/>
      <c r="AO457" s="179"/>
    </row>
    <row r="458" ht="15.75" customHeight="1" spans="1:41" x14ac:dyDescent="0.25">
      <c r="A458" s="179"/>
      <c r="B458" s="179"/>
      <c r="C458" s="179"/>
      <c r="D458" s="179"/>
      <c r="E458" s="179"/>
      <c r="F458" s="179"/>
      <c r="G458" s="179"/>
      <c r="H458" s="179"/>
      <c r="I458" s="179"/>
      <c r="J458" s="179"/>
      <c r="K458" s="179"/>
      <c r="L458" s="179"/>
      <c r="M458" s="179"/>
      <c r="N458" s="179"/>
      <c r="O458" s="179"/>
      <c r="P458" s="179"/>
      <c r="Q458" s="179"/>
      <c r="R458" s="179"/>
      <c r="S458" s="179"/>
      <c r="T458" s="179"/>
      <c r="U458" s="179"/>
      <c r="V458" s="179"/>
      <c r="W458" s="179"/>
      <c r="X458" s="179"/>
      <c r="Y458" s="179"/>
      <c r="Z458" s="179"/>
      <c r="AA458" s="179"/>
      <c r="AB458" s="179"/>
      <c r="AC458" s="179"/>
      <c r="AD458" s="179"/>
      <c r="AE458" s="179"/>
      <c r="AF458" s="179"/>
      <c r="AG458" s="179"/>
      <c r="AH458" s="179"/>
      <c r="AI458" s="179"/>
      <c r="AJ458" s="179"/>
      <c r="AK458" s="179"/>
      <c r="AL458" s="179"/>
      <c r="AM458" s="179"/>
      <c r="AN458" s="179"/>
      <c r="AO458" s="179"/>
    </row>
    <row r="459" ht="15.75" customHeight="1" spans="1:41" x14ac:dyDescent="0.25">
      <c r="A459" s="179"/>
      <c r="B459" s="179"/>
      <c r="C459" s="179"/>
      <c r="D459" s="179"/>
      <c r="E459" s="179"/>
      <c r="F459" s="179"/>
      <c r="G459" s="179"/>
      <c r="H459" s="179"/>
      <c r="I459" s="179"/>
      <c r="J459" s="179"/>
      <c r="K459" s="179"/>
      <c r="L459" s="179"/>
      <c r="M459" s="179"/>
      <c r="N459" s="179"/>
      <c r="O459" s="179"/>
      <c r="P459" s="179"/>
      <c r="Q459" s="179"/>
      <c r="R459" s="179"/>
      <c r="S459" s="179"/>
      <c r="T459" s="179"/>
      <c r="U459" s="179"/>
      <c r="V459" s="179"/>
      <c r="W459" s="179"/>
      <c r="X459" s="179"/>
      <c r="Y459" s="179"/>
      <c r="Z459" s="179"/>
      <c r="AA459" s="179"/>
      <c r="AB459" s="179"/>
      <c r="AC459" s="179"/>
      <c r="AD459" s="179"/>
      <c r="AE459" s="179"/>
      <c r="AF459" s="179"/>
      <c r="AG459" s="179"/>
      <c r="AH459" s="179"/>
      <c r="AI459" s="179"/>
      <c r="AJ459" s="179"/>
      <c r="AK459" s="179"/>
      <c r="AL459" s="179"/>
      <c r="AM459" s="179"/>
      <c r="AN459" s="179"/>
      <c r="AO459" s="179"/>
    </row>
    <row r="460" ht="15.75" customHeight="1" spans="1:41" x14ac:dyDescent="0.25">
      <c r="A460" s="179"/>
      <c r="B460" s="179"/>
      <c r="C460" s="179"/>
      <c r="D460" s="179"/>
      <c r="E460" s="179"/>
      <c r="F460" s="179"/>
      <c r="G460" s="179"/>
      <c r="H460" s="179"/>
      <c r="I460" s="179"/>
      <c r="J460" s="179"/>
      <c r="K460" s="179"/>
      <c r="L460" s="179"/>
      <c r="M460" s="179"/>
      <c r="N460" s="179"/>
      <c r="O460" s="179"/>
      <c r="P460" s="179"/>
      <c r="Q460" s="179"/>
      <c r="R460" s="179"/>
      <c r="S460" s="179"/>
      <c r="T460" s="179"/>
      <c r="U460" s="179"/>
      <c r="V460" s="179"/>
      <c r="W460" s="179"/>
      <c r="X460" s="179"/>
      <c r="Y460" s="179"/>
      <c r="Z460" s="179"/>
      <c r="AA460" s="179"/>
      <c r="AB460" s="179"/>
      <c r="AC460" s="179"/>
      <c r="AD460" s="179"/>
      <c r="AE460" s="179"/>
      <c r="AF460" s="179"/>
      <c r="AG460" s="179"/>
      <c r="AH460" s="179"/>
      <c r="AI460" s="179"/>
      <c r="AJ460" s="179"/>
      <c r="AK460" s="179"/>
      <c r="AL460" s="179"/>
      <c r="AM460" s="179"/>
      <c r="AN460" s="179"/>
      <c r="AO460" s="179"/>
    </row>
    <row r="461" ht="15.75" customHeight="1" spans="1:41" x14ac:dyDescent="0.25">
      <c r="A461" s="179"/>
      <c r="B461" s="179"/>
      <c r="C461" s="179"/>
      <c r="D461" s="179"/>
      <c r="E461" s="179"/>
      <c r="F461" s="179"/>
      <c r="G461" s="179"/>
      <c r="H461" s="179"/>
      <c r="I461" s="179"/>
      <c r="J461" s="179"/>
      <c r="K461" s="179"/>
      <c r="L461" s="179"/>
      <c r="M461" s="179"/>
      <c r="N461" s="179"/>
      <c r="O461" s="179"/>
      <c r="P461" s="179"/>
      <c r="Q461" s="179"/>
      <c r="R461" s="179"/>
      <c r="S461" s="179"/>
      <c r="T461" s="179"/>
      <c r="U461" s="179"/>
      <c r="V461" s="179"/>
      <c r="W461" s="179"/>
      <c r="X461" s="179"/>
      <c r="Y461" s="179"/>
      <c r="Z461" s="179"/>
      <c r="AA461" s="179"/>
      <c r="AB461" s="179"/>
      <c r="AC461" s="179"/>
      <c r="AD461" s="179"/>
      <c r="AE461" s="179"/>
      <c r="AF461" s="179"/>
      <c r="AG461" s="179"/>
      <c r="AH461" s="179"/>
      <c r="AI461" s="179"/>
      <c r="AJ461" s="179"/>
      <c r="AK461" s="179"/>
      <c r="AL461" s="179"/>
      <c r="AM461" s="179"/>
      <c r="AN461" s="179"/>
      <c r="AO461" s="179"/>
    </row>
    <row r="462" ht="15.75" customHeight="1" spans="1:41" x14ac:dyDescent="0.25">
      <c r="A462" s="179"/>
      <c r="B462" s="179"/>
      <c r="C462" s="179"/>
      <c r="D462" s="179"/>
      <c r="E462" s="179"/>
      <c r="F462" s="179"/>
      <c r="G462" s="179"/>
      <c r="H462" s="179"/>
      <c r="I462" s="179"/>
      <c r="J462" s="179"/>
      <c r="K462" s="179"/>
      <c r="L462" s="179"/>
      <c r="M462" s="179"/>
      <c r="N462" s="179"/>
      <c r="O462" s="179"/>
      <c r="P462" s="179"/>
      <c r="Q462" s="179"/>
      <c r="R462" s="179"/>
      <c r="S462" s="179"/>
      <c r="T462" s="179"/>
      <c r="U462" s="179"/>
      <c r="V462" s="179"/>
      <c r="W462" s="179"/>
      <c r="X462" s="179"/>
      <c r="Y462" s="179"/>
      <c r="Z462" s="179"/>
      <c r="AA462" s="179"/>
      <c r="AB462" s="179"/>
      <c r="AC462" s="179"/>
      <c r="AD462" s="179"/>
      <c r="AE462" s="179"/>
      <c r="AF462" s="179"/>
      <c r="AG462" s="179"/>
      <c r="AH462" s="179"/>
      <c r="AI462" s="179"/>
      <c r="AJ462" s="179"/>
      <c r="AK462" s="179"/>
      <c r="AL462" s="179"/>
      <c r="AM462" s="179"/>
      <c r="AN462" s="179"/>
      <c r="AO462" s="179"/>
    </row>
    <row r="463" ht="15.75" customHeight="1" spans="1:41" x14ac:dyDescent="0.25">
      <c r="A463" s="179"/>
      <c r="B463" s="179"/>
      <c r="C463" s="179"/>
      <c r="D463" s="179"/>
      <c r="E463" s="179"/>
      <c r="F463" s="179"/>
      <c r="G463" s="179"/>
      <c r="H463" s="179"/>
      <c r="I463" s="179"/>
      <c r="J463" s="179"/>
      <c r="K463" s="179"/>
      <c r="L463" s="179"/>
      <c r="M463" s="179"/>
      <c r="N463" s="179"/>
      <c r="O463" s="179"/>
      <c r="P463" s="179"/>
      <c r="Q463" s="179"/>
      <c r="R463" s="179"/>
      <c r="S463" s="179"/>
      <c r="T463" s="179"/>
      <c r="U463" s="179"/>
      <c r="V463" s="179"/>
      <c r="W463" s="179"/>
      <c r="X463" s="179"/>
      <c r="Y463" s="179"/>
      <c r="Z463" s="179"/>
      <c r="AA463" s="179"/>
      <c r="AB463" s="179"/>
      <c r="AC463" s="179"/>
      <c r="AD463" s="179"/>
      <c r="AE463" s="179"/>
      <c r="AF463" s="179"/>
      <c r="AG463" s="179"/>
      <c r="AH463" s="179"/>
      <c r="AI463" s="179"/>
      <c r="AJ463" s="179"/>
      <c r="AK463" s="179"/>
      <c r="AL463" s="179"/>
      <c r="AM463" s="179"/>
      <c r="AN463" s="179"/>
      <c r="AO463" s="179"/>
    </row>
    <row r="464" ht="15.75" customHeight="1" spans="1:41" x14ac:dyDescent="0.25">
      <c r="A464" s="179"/>
      <c r="B464" s="179"/>
      <c r="C464" s="179"/>
      <c r="D464" s="179"/>
      <c r="E464" s="179"/>
      <c r="F464" s="179"/>
      <c r="G464" s="179"/>
      <c r="H464" s="179"/>
      <c r="I464" s="179"/>
      <c r="J464" s="179"/>
      <c r="K464" s="179"/>
      <c r="L464" s="179"/>
      <c r="M464" s="179"/>
      <c r="N464" s="179"/>
      <c r="O464" s="179"/>
      <c r="P464" s="179"/>
      <c r="Q464" s="179"/>
      <c r="R464" s="179"/>
      <c r="S464" s="179"/>
      <c r="T464" s="179"/>
      <c r="U464" s="179"/>
      <c r="V464" s="179"/>
      <c r="W464" s="179"/>
      <c r="X464" s="179"/>
      <c r="Y464" s="179"/>
      <c r="Z464" s="179"/>
      <c r="AA464" s="179"/>
      <c r="AB464" s="179"/>
      <c r="AC464" s="179"/>
      <c r="AD464" s="179"/>
      <c r="AE464" s="179"/>
      <c r="AF464" s="179"/>
      <c r="AG464" s="179"/>
      <c r="AH464" s="179"/>
      <c r="AI464" s="179"/>
      <c r="AJ464" s="179"/>
      <c r="AK464" s="179"/>
      <c r="AL464" s="179"/>
      <c r="AM464" s="179"/>
      <c r="AN464" s="179"/>
      <c r="AO464" s="179"/>
    </row>
    <row r="465" ht="15.75" customHeight="1" spans="1:41" x14ac:dyDescent="0.25">
      <c r="A465" s="179"/>
      <c r="B465" s="179"/>
      <c r="C465" s="179"/>
      <c r="D465" s="179"/>
      <c r="E465" s="179"/>
      <c r="F465" s="179"/>
      <c r="G465" s="179"/>
      <c r="H465" s="179"/>
      <c r="I465" s="179"/>
      <c r="J465" s="179"/>
      <c r="K465" s="179"/>
      <c r="L465" s="179"/>
      <c r="M465" s="179"/>
      <c r="N465" s="179"/>
      <c r="O465" s="179"/>
      <c r="P465" s="179"/>
      <c r="Q465" s="179"/>
      <c r="R465" s="179"/>
      <c r="S465" s="179"/>
      <c r="T465" s="179"/>
      <c r="U465" s="179"/>
      <c r="V465" s="179"/>
      <c r="W465" s="179"/>
      <c r="X465" s="179"/>
      <c r="Y465" s="179"/>
      <c r="Z465" s="179"/>
      <c r="AA465" s="179"/>
      <c r="AB465" s="179"/>
      <c r="AC465" s="179"/>
      <c r="AD465" s="179"/>
      <c r="AE465" s="179"/>
      <c r="AF465" s="179"/>
      <c r="AG465" s="179"/>
      <c r="AH465" s="179"/>
      <c r="AI465" s="179"/>
      <c r="AJ465" s="179"/>
      <c r="AK465" s="179"/>
      <c r="AL465" s="179"/>
      <c r="AM465" s="179"/>
      <c r="AN465" s="179"/>
      <c r="AO465" s="179"/>
    </row>
    <row r="466" ht="15.75" customHeight="1" spans="1:41" x14ac:dyDescent="0.25">
      <c r="A466" s="179"/>
      <c r="B466" s="179"/>
      <c r="C466" s="179"/>
      <c r="D466" s="179"/>
      <c r="E466" s="179"/>
      <c r="F466" s="179"/>
      <c r="G466" s="179"/>
      <c r="H466" s="179"/>
      <c r="I466" s="179"/>
      <c r="J466" s="179"/>
      <c r="K466" s="179"/>
      <c r="L466" s="179"/>
      <c r="M466" s="179"/>
      <c r="N466" s="179"/>
      <c r="O466" s="179"/>
      <c r="P466" s="179"/>
      <c r="Q466" s="179"/>
      <c r="R466" s="179"/>
      <c r="S466" s="179"/>
      <c r="T466" s="179"/>
      <c r="U466" s="179"/>
      <c r="V466" s="179"/>
      <c r="W466" s="179"/>
      <c r="X466" s="179"/>
      <c r="Y466" s="179"/>
      <c r="Z466" s="179"/>
      <c r="AA466" s="179"/>
      <c r="AB466" s="179"/>
      <c r="AC466" s="179"/>
      <c r="AD466" s="179"/>
      <c r="AE466" s="179"/>
      <c r="AF466" s="179"/>
      <c r="AG466" s="179"/>
      <c r="AH466" s="179"/>
      <c r="AI466" s="179"/>
      <c r="AJ466" s="179"/>
      <c r="AK466" s="179"/>
      <c r="AL466" s="179"/>
      <c r="AM466" s="179"/>
      <c r="AN466" s="179"/>
      <c r="AO466" s="179"/>
    </row>
    <row r="467" ht="15.75" customHeight="1" spans="1:41" x14ac:dyDescent="0.25">
      <c r="A467" s="179"/>
      <c r="B467" s="179"/>
      <c r="C467" s="179"/>
      <c r="D467" s="179"/>
      <c r="E467" s="179"/>
      <c r="F467" s="179"/>
      <c r="G467" s="179"/>
      <c r="H467" s="179"/>
      <c r="I467" s="179"/>
      <c r="J467" s="179"/>
      <c r="K467" s="179"/>
      <c r="L467" s="179"/>
      <c r="M467" s="179"/>
      <c r="N467" s="179"/>
      <c r="O467" s="179"/>
      <c r="P467" s="179"/>
      <c r="Q467" s="179"/>
      <c r="R467" s="179"/>
      <c r="S467" s="179"/>
      <c r="T467" s="179"/>
      <c r="U467" s="179"/>
      <c r="V467" s="179"/>
      <c r="W467" s="179"/>
      <c r="X467" s="179"/>
      <c r="Y467" s="179"/>
      <c r="Z467" s="179"/>
      <c r="AA467" s="179"/>
      <c r="AB467" s="179"/>
      <c r="AC467" s="179"/>
      <c r="AD467" s="179"/>
      <c r="AE467" s="179"/>
      <c r="AF467" s="179"/>
      <c r="AG467" s="179"/>
      <c r="AH467" s="179"/>
      <c r="AI467" s="179"/>
      <c r="AJ467" s="179"/>
      <c r="AK467" s="179"/>
      <c r="AL467" s="179"/>
      <c r="AM467" s="179"/>
      <c r="AN467" s="179"/>
      <c r="AO467" s="179"/>
    </row>
    <row r="468" ht="15.75" customHeight="1" spans="1:41" x14ac:dyDescent="0.25">
      <c r="A468" s="179"/>
      <c r="B468" s="179"/>
      <c r="C468" s="179"/>
      <c r="D468" s="179"/>
      <c r="E468" s="179"/>
      <c r="F468" s="179"/>
      <c r="G468" s="179"/>
      <c r="H468" s="179"/>
      <c r="I468" s="179"/>
      <c r="J468" s="179"/>
      <c r="K468" s="179"/>
      <c r="L468" s="179"/>
      <c r="M468" s="179"/>
      <c r="N468" s="179"/>
      <c r="O468" s="179"/>
      <c r="P468" s="179"/>
      <c r="Q468" s="179"/>
      <c r="R468" s="179"/>
      <c r="S468" s="179"/>
      <c r="T468" s="179"/>
      <c r="U468" s="179"/>
      <c r="V468" s="179"/>
      <c r="W468" s="179"/>
      <c r="X468" s="179"/>
      <c r="Y468" s="179"/>
      <c r="Z468" s="179"/>
      <c r="AA468" s="179"/>
      <c r="AB468" s="179"/>
      <c r="AC468" s="179"/>
      <c r="AD468" s="179"/>
      <c r="AE468" s="179"/>
      <c r="AF468" s="179"/>
      <c r="AG468" s="179"/>
      <c r="AH468" s="179"/>
      <c r="AI468" s="179"/>
      <c r="AJ468" s="179"/>
      <c r="AK468" s="179"/>
      <c r="AL468" s="179"/>
      <c r="AM468" s="179"/>
      <c r="AN468" s="179"/>
      <c r="AO468" s="179"/>
    </row>
    <row r="469" ht="15.75" customHeight="1" spans="1:41" x14ac:dyDescent="0.25">
      <c r="A469" s="179"/>
      <c r="B469" s="179"/>
      <c r="C469" s="179"/>
      <c r="D469" s="179"/>
      <c r="E469" s="179"/>
      <c r="F469" s="179"/>
      <c r="G469" s="179"/>
      <c r="H469" s="179"/>
      <c r="I469" s="179"/>
      <c r="J469" s="179"/>
      <c r="K469" s="179"/>
      <c r="L469" s="179"/>
      <c r="M469" s="179"/>
      <c r="N469" s="179"/>
      <c r="O469" s="179"/>
      <c r="P469" s="179"/>
      <c r="Q469" s="179"/>
      <c r="R469" s="179"/>
      <c r="S469" s="179"/>
      <c r="T469" s="179"/>
      <c r="U469" s="179"/>
      <c r="V469" s="179"/>
      <c r="W469" s="179"/>
      <c r="X469" s="179"/>
      <c r="Y469" s="179"/>
      <c r="Z469" s="179"/>
      <c r="AA469" s="179"/>
      <c r="AB469" s="179"/>
      <c r="AC469" s="179"/>
      <c r="AD469" s="179"/>
      <c r="AE469" s="179"/>
      <c r="AF469" s="179"/>
      <c r="AG469" s="179"/>
      <c r="AH469" s="179"/>
      <c r="AI469" s="179"/>
      <c r="AJ469" s="179"/>
      <c r="AK469" s="179"/>
      <c r="AL469" s="179"/>
      <c r="AM469" s="179"/>
      <c r="AN469" s="179"/>
      <c r="AO469" s="179"/>
    </row>
    <row r="470" ht="15.75" customHeight="1" spans="1:41" x14ac:dyDescent="0.25">
      <c r="A470" s="179"/>
      <c r="B470" s="179"/>
      <c r="C470" s="179"/>
      <c r="D470" s="179"/>
      <c r="E470" s="179"/>
      <c r="F470" s="179"/>
      <c r="G470" s="179"/>
      <c r="H470" s="179"/>
      <c r="I470" s="179"/>
      <c r="J470" s="179"/>
      <c r="K470" s="179"/>
      <c r="L470" s="179"/>
      <c r="M470" s="179"/>
      <c r="N470" s="179"/>
      <c r="O470" s="179"/>
      <c r="P470" s="179"/>
      <c r="Q470" s="179"/>
      <c r="R470" s="179"/>
      <c r="S470" s="179"/>
      <c r="T470" s="179"/>
      <c r="U470" s="179"/>
      <c r="V470" s="179"/>
      <c r="W470" s="179"/>
      <c r="X470" s="179"/>
      <c r="Y470" s="179"/>
      <c r="Z470" s="179"/>
      <c r="AA470" s="179"/>
      <c r="AB470" s="179"/>
      <c r="AC470" s="179"/>
      <c r="AD470" s="179"/>
      <c r="AE470" s="179"/>
      <c r="AF470" s="179"/>
      <c r="AG470" s="179"/>
      <c r="AH470" s="179"/>
      <c r="AI470" s="179"/>
      <c r="AJ470" s="179"/>
      <c r="AK470" s="179"/>
      <c r="AL470" s="179"/>
      <c r="AM470" s="179"/>
      <c r="AN470" s="179"/>
      <c r="AO470" s="179"/>
    </row>
    <row r="471" ht="15.75" customHeight="1" spans="1:41" x14ac:dyDescent="0.25">
      <c r="A471" s="179"/>
      <c r="B471" s="179"/>
      <c r="C471" s="179"/>
      <c r="D471" s="179"/>
      <c r="E471" s="179"/>
      <c r="F471" s="179"/>
      <c r="G471" s="179"/>
      <c r="H471" s="179"/>
      <c r="I471" s="179"/>
      <c r="J471" s="179"/>
      <c r="K471" s="179"/>
      <c r="L471" s="179"/>
      <c r="M471" s="179"/>
      <c r="N471" s="179"/>
      <c r="O471" s="179"/>
      <c r="P471" s="179"/>
      <c r="Q471" s="179"/>
      <c r="R471" s="179"/>
      <c r="S471" s="179"/>
      <c r="T471" s="179"/>
      <c r="U471" s="179"/>
      <c r="V471" s="179"/>
      <c r="W471" s="179"/>
      <c r="X471" s="179"/>
      <c r="Y471" s="179"/>
      <c r="Z471" s="179"/>
      <c r="AA471" s="179"/>
      <c r="AB471" s="179"/>
      <c r="AC471" s="179"/>
      <c r="AD471" s="179"/>
      <c r="AE471" s="179"/>
      <c r="AF471" s="179"/>
      <c r="AG471" s="179"/>
      <c r="AH471" s="179"/>
      <c r="AI471" s="179"/>
      <c r="AJ471" s="179"/>
      <c r="AK471" s="179"/>
      <c r="AL471" s="179"/>
      <c r="AM471" s="179"/>
      <c r="AN471" s="179"/>
      <c r="AO471" s="179"/>
    </row>
    <row r="472" ht="15.75" customHeight="1" spans="1:41" x14ac:dyDescent="0.25">
      <c r="A472" s="179"/>
      <c r="B472" s="179"/>
      <c r="C472" s="179"/>
      <c r="D472" s="179"/>
      <c r="E472" s="179"/>
      <c r="F472" s="179"/>
      <c r="G472" s="179"/>
      <c r="H472" s="179"/>
      <c r="I472" s="179"/>
      <c r="J472" s="179"/>
      <c r="K472" s="179"/>
      <c r="L472" s="179"/>
      <c r="M472" s="179"/>
      <c r="N472" s="179"/>
      <c r="O472" s="179"/>
      <c r="P472" s="179"/>
      <c r="Q472" s="179"/>
      <c r="R472" s="179"/>
      <c r="S472" s="179"/>
      <c r="T472" s="179"/>
      <c r="U472" s="179"/>
      <c r="V472" s="179"/>
      <c r="W472" s="179"/>
      <c r="X472" s="179"/>
      <c r="Y472" s="179"/>
      <c r="Z472" s="179"/>
      <c r="AA472" s="179"/>
      <c r="AB472" s="179"/>
      <c r="AC472" s="179"/>
      <c r="AD472" s="179"/>
      <c r="AE472" s="179"/>
      <c r="AF472" s="179"/>
      <c r="AG472" s="179"/>
      <c r="AH472" s="179"/>
      <c r="AI472" s="179"/>
      <c r="AJ472" s="179"/>
      <c r="AK472" s="179"/>
      <c r="AL472" s="179"/>
      <c r="AM472" s="179"/>
      <c r="AN472" s="179"/>
      <c r="AO472" s="179"/>
    </row>
    <row r="473" ht="15.75" customHeight="1" spans="1:41" x14ac:dyDescent="0.25">
      <c r="A473" s="179"/>
      <c r="B473" s="179"/>
      <c r="C473" s="179"/>
      <c r="D473" s="179"/>
      <c r="E473" s="179"/>
      <c r="F473" s="179"/>
      <c r="G473" s="179"/>
      <c r="H473" s="179"/>
      <c r="I473" s="179"/>
      <c r="J473" s="179"/>
      <c r="K473" s="179"/>
      <c r="L473" s="179"/>
      <c r="M473" s="179"/>
      <c r="N473" s="179"/>
      <c r="O473" s="179"/>
      <c r="P473" s="179"/>
      <c r="Q473" s="179"/>
      <c r="R473" s="179"/>
      <c r="S473" s="179"/>
      <c r="T473" s="179"/>
      <c r="U473" s="179"/>
      <c r="V473" s="179"/>
      <c r="W473" s="179"/>
      <c r="X473" s="179"/>
      <c r="Y473" s="179"/>
      <c r="Z473" s="179"/>
      <c r="AA473" s="179"/>
      <c r="AB473" s="179"/>
      <c r="AC473" s="179"/>
      <c r="AD473" s="179"/>
      <c r="AE473" s="179"/>
      <c r="AF473" s="179"/>
      <c r="AG473" s="179"/>
      <c r="AH473" s="179"/>
      <c r="AI473" s="179"/>
      <c r="AJ473" s="179"/>
      <c r="AK473" s="179"/>
      <c r="AL473" s="179"/>
      <c r="AM473" s="179"/>
      <c r="AN473" s="179"/>
      <c r="AO473" s="179"/>
    </row>
    <row r="474" ht="15.75" customHeight="1" spans="1:41" x14ac:dyDescent="0.25">
      <c r="A474" s="179"/>
      <c r="B474" s="179"/>
      <c r="C474" s="179"/>
      <c r="D474" s="179"/>
      <c r="E474" s="179"/>
      <c r="F474" s="179"/>
      <c r="G474" s="179"/>
      <c r="H474" s="179"/>
      <c r="I474" s="179"/>
      <c r="J474" s="179"/>
      <c r="K474" s="179"/>
      <c r="L474" s="179"/>
      <c r="M474" s="179"/>
      <c r="N474" s="179"/>
      <c r="O474" s="179"/>
      <c r="P474" s="179"/>
      <c r="Q474" s="179"/>
      <c r="R474" s="179"/>
      <c r="S474" s="179"/>
      <c r="T474" s="179"/>
      <c r="U474" s="179"/>
      <c r="V474" s="179"/>
      <c r="W474" s="179"/>
      <c r="X474" s="179"/>
      <c r="Y474" s="179"/>
      <c r="Z474" s="179"/>
      <c r="AA474" s="179"/>
      <c r="AB474" s="179"/>
      <c r="AC474" s="179"/>
      <c r="AD474" s="179"/>
      <c r="AE474" s="179"/>
      <c r="AF474" s="179"/>
      <c r="AG474" s="179"/>
      <c r="AH474" s="179"/>
      <c r="AI474" s="179"/>
      <c r="AJ474" s="179"/>
      <c r="AK474" s="179"/>
      <c r="AL474" s="179"/>
      <c r="AM474" s="179"/>
      <c r="AN474" s="179"/>
      <c r="AO474" s="179"/>
    </row>
    <row r="475" ht="15.75" customHeight="1" spans="1:41" x14ac:dyDescent="0.25">
      <c r="A475" s="179"/>
      <c r="B475" s="179"/>
      <c r="C475" s="179"/>
      <c r="D475" s="179"/>
      <c r="E475" s="179"/>
      <c r="F475" s="179"/>
      <c r="G475" s="179"/>
      <c r="H475" s="179"/>
      <c r="I475" s="179"/>
      <c r="J475" s="179"/>
      <c r="K475" s="179"/>
      <c r="L475" s="179"/>
      <c r="M475" s="179"/>
      <c r="N475" s="179"/>
      <c r="O475" s="179"/>
      <c r="P475" s="179"/>
      <c r="Q475" s="179"/>
      <c r="R475" s="179"/>
      <c r="S475" s="179"/>
      <c r="T475" s="179"/>
      <c r="U475" s="179"/>
      <c r="V475" s="179"/>
      <c r="W475" s="179"/>
      <c r="X475" s="179"/>
      <c r="Y475" s="179"/>
      <c r="Z475" s="179"/>
      <c r="AA475" s="179"/>
      <c r="AB475" s="179"/>
      <c r="AC475" s="179"/>
      <c r="AD475" s="179"/>
      <c r="AE475" s="179"/>
      <c r="AF475" s="179"/>
      <c r="AG475" s="179"/>
      <c r="AH475" s="179"/>
      <c r="AI475" s="179"/>
      <c r="AJ475" s="179"/>
      <c r="AK475" s="179"/>
      <c r="AL475" s="179"/>
      <c r="AM475" s="179"/>
      <c r="AN475" s="179"/>
      <c r="AO475" s="179"/>
    </row>
    <row r="476" ht="15.75" customHeight="1" spans="1:41" x14ac:dyDescent="0.25">
      <c r="A476" s="179"/>
      <c r="B476" s="179"/>
      <c r="C476" s="179"/>
      <c r="D476" s="179"/>
      <c r="E476" s="179"/>
      <c r="F476" s="179"/>
      <c r="G476" s="179"/>
      <c r="H476" s="179"/>
      <c r="I476" s="179"/>
      <c r="J476" s="179"/>
      <c r="K476" s="179"/>
      <c r="L476" s="179"/>
      <c r="M476" s="179"/>
      <c r="N476" s="179"/>
      <c r="O476" s="179"/>
      <c r="P476" s="179"/>
      <c r="Q476" s="179"/>
      <c r="R476" s="179"/>
      <c r="S476" s="179"/>
      <c r="T476" s="179"/>
      <c r="U476" s="179"/>
      <c r="V476" s="179"/>
      <c r="W476" s="179"/>
      <c r="X476" s="179"/>
      <c r="Y476" s="179"/>
      <c r="Z476" s="179"/>
      <c r="AA476" s="179"/>
      <c r="AB476" s="179"/>
      <c r="AC476" s="179"/>
      <c r="AD476" s="179"/>
      <c r="AE476" s="179"/>
      <c r="AF476" s="179"/>
      <c r="AG476" s="179"/>
      <c r="AH476" s="179"/>
      <c r="AI476" s="179"/>
      <c r="AJ476" s="179"/>
      <c r="AK476" s="179"/>
      <c r="AL476" s="179"/>
      <c r="AM476" s="179"/>
      <c r="AN476" s="179"/>
      <c r="AO476" s="179"/>
    </row>
    <row r="477" ht="15.75" customHeight="1" spans="1:41" x14ac:dyDescent="0.25">
      <c r="A477" s="179"/>
      <c r="B477" s="179"/>
      <c r="C477" s="179"/>
      <c r="D477" s="179"/>
      <c r="E477" s="179"/>
      <c r="F477" s="179"/>
      <c r="G477" s="179"/>
      <c r="H477" s="179"/>
      <c r="I477" s="179"/>
      <c r="J477" s="179"/>
      <c r="K477" s="179"/>
      <c r="L477" s="179"/>
      <c r="M477" s="179"/>
      <c r="N477" s="179"/>
      <c r="O477" s="179"/>
      <c r="P477" s="179"/>
      <c r="Q477" s="179"/>
      <c r="R477" s="179"/>
      <c r="S477" s="179"/>
      <c r="T477" s="179"/>
      <c r="U477" s="179"/>
      <c r="V477" s="179"/>
      <c r="W477" s="179"/>
      <c r="X477" s="179"/>
      <c r="Y477" s="179"/>
      <c r="Z477" s="179"/>
      <c r="AA477" s="179"/>
      <c r="AB477" s="179"/>
      <c r="AC477" s="179"/>
      <c r="AD477" s="179"/>
      <c r="AE477" s="179"/>
      <c r="AF477" s="179"/>
      <c r="AG477" s="179"/>
      <c r="AH477" s="179"/>
      <c r="AI477" s="179"/>
      <c r="AJ477" s="179"/>
      <c r="AK477" s="179"/>
      <c r="AL477" s="179"/>
      <c r="AM477" s="179"/>
      <c r="AN477" s="179"/>
      <c r="AO477" s="179"/>
    </row>
    <row r="478" ht="15.75" customHeight="1" spans="1:41" x14ac:dyDescent="0.25">
      <c r="A478" s="179"/>
      <c r="B478" s="179"/>
      <c r="C478" s="179"/>
      <c r="D478" s="179"/>
      <c r="E478" s="179"/>
      <c r="F478" s="179"/>
      <c r="G478" s="179"/>
      <c r="H478" s="179"/>
      <c r="I478" s="179"/>
      <c r="J478" s="179"/>
      <c r="K478" s="179"/>
      <c r="L478" s="179"/>
      <c r="M478" s="179"/>
      <c r="N478" s="179"/>
      <c r="O478" s="179"/>
      <c r="P478" s="179"/>
      <c r="Q478" s="179"/>
      <c r="R478" s="179"/>
      <c r="S478" s="179"/>
      <c r="T478" s="179"/>
      <c r="U478" s="179"/>
      <c r="V478" s="179"/>
      <c r="W478" s="179"/>
      <c r="X478" s="179"/>
      <c r="Y478" s="179"/>
      <c r="Z478" s="179"/>
      <c r="AA478" s="179"/>
      <c r="AB478" s="179"/>
      <c r="AC478" s="179"/>
      <c r="AD478" s="179"/>
      <c r="AE478" s="179"/>
      <c r="AF478" s="179"/>
      <c r="AG478" s="179"/>
      <c r="AH478" s="179"/>
      <c r="AI478" s="179"/>
      <c r="AJ478" s="179"/>
      <c r="AK478" s="179"/>
      <c r="AL478" s="179"/>
      <c r="AM478" s="179"/>
      <c r="AN478" s="179"/>
      <c r="AO478" s="179"/>
    </row>
    <row r="479" ht="15.75" customHeight="1" spans="1:41" x14ac:dyDescent="0.25">
      <c r="A479" s="179"/>
      <c r="B479" s="179"/>
      <c r="C479" s="179"/>
      <c r="D479" s="179"/>
      <c r="E479" s="179"/>
      <c r="F479" s="179"/>
      <c r="G479" s="179"/>
      <c r="H479" s="179"/>
      <c r="I479" s="179"/>
      <c r="J479" s="179"/>
      <c r="K479" s="179"/>
      <c r="L479" s="179"/>
      <c r="M479" s="179"/>
      <c r="N479" s="179"/>
      <c r="O479" s="179"/>
      <c r="P479" s="179"/>
      <c r="Q479" s="179"/>
      <c r="R479" s="179"/>
      <c r="S479" s="179"/>
      <c r="T479" s="179"/>
      <c r="U479" s="179"/>
      <c r="V479" s="179"/>
      <c r="W479" s="179"/>
      <c r="X479" s="179"/>
      <c r="Y479" s="179"/>
      <c r="Z479" s="179"/>
      <c r="AA479" s="179"/>
      <c r="AB479" s="179"/>
      <c r="AC479" s="179"/>
      <c r="AD479" s="179"/>
      <c r="AE479" s="179"/>
      <c r="AF479" s="179"/>
      <c r="AG479" s="179"/>
      <c r="AH479" s="179"/>
      <c r="AI479" s="179"/>
      <c r="AJ479" s="179"/>
      <c r="AK479" s="179"/>
      <c r="AL479" s="179"/>
      <c r="AM479" s="179"/>
      <c r="AN479" s="179"/>
      <c r="AO479" s="179"/>
    </row>
    <row r="480" ht="15.75" customHeight="1" spans="1:41" x14ac:dyDescent="0.25">
      <c r="A480" s="179"/>
      <c r="B480" s="179"/>
      <c r="C480" s="179"/>
      <c r="D480" s="179"/>
      <c r="E480" s="179"/>
      <c r="F480" s="179"/>
      <c r="G480" s="179"/>
      <c r="H480" s="179"/>
      <c r="I480" s="179"/>
      <c r="J480" s="179"/>
      <c r="K480" s="179"/>
      <c r="L480" s="179"/>
      <c r="M480" s="179"/>
      <c r="N480" s="179"/>
      <c r="O480" s="179"/>
      <c r="P480" s="179"/>
      <c r="Q480" s="179"/>
      <c r="R480" s="179"/>
      <c r="S480" s="179"/>
      <c r="T480" s="179"/>
      <c r="U480" s="179"/>
      <c r="V480" s="179"/>
      <c r="W480" s="179"/>
      <c r="X480" s="179"/>
      <c r="Y480" s="179"/>
      <c r="Z480" s="179"/>
      <c r="AA480" s="179"/>
      <c r="AB480" s="179"/>
      <c r="AC480" s="179"/>
      <c r="AD480" s="179"/>
      <c r="AE480" s="179"/>
      <c r="AF480" s="179"/>
      <c r="AG480" s="179"/>
      <c r="AH480" s="179"/>
      <c r="AI480" s="179"/>
      <c r="AJ480" s="179"/>
      <c r="AK480" s="179"/>
      <c r="AL480" s="179"/>
      <c r="AM480" s="179"/>
      <c r="AN480" s="179"/>
      <c r="AO480" s="179"/>
    </row>
    <row r="481" ht="15.75" customHeight="1" spans="1:41" x14ac:dyDescent="0.25">
      <c r="A481" s="179"/>
      <c r="B481" s="179"/>
      <c r="C481" s="179"/>
      <c r="D481" s="179"/>
      <c r="E481" s="179"/>
      <c r="F481" s="179"/>
      <c r="G481" s="179"/>
      <c r="H481" s="179"/>
      <c r="I481" s="179"/>
      <c r="J481" s="179"/>
      <c r="K481" s="179"/>
      <c r="L481" s="179"/>
      <c r="M481" s="179"/>
      <c r="N481" s="179"/>
      <c r="O481" s="179"/>
      <c r="P481" s="179"/>
      <c r="Q481" s="179"/>
      <c r="R481" s="179"/>
      <c r="S481" s="179"/>
      <c r="T481" s="179"/>
      <c r="U481" s="179"/>
      <c r="V481" s="179"/>
      <c r="W481" s="179"/>
      <c r="X481" s="179"/>
      <c r="Y481" s="179"/>
      <c r="Z481" s="179"/>
      <c r="AA481" s="179"/>
      <c r="AB481" s="179"/>
      <c r="AC481" s="179"/>
      <c r="AD481" s="179"/>
      <c r="AE481" s="179"/>
      <c r="AF481" s="179"/>
      <c r="AG481" s="179"/>
      <c r="AH481" s="179"/>
      <c r="AI481" s="179"/>
      <c r="AJ481" s="179"/>
      <c r="AK481" s="179"/>
      <c r="AL481" s="179"/>
      <c r="AM481" s="179"/>
      <c r="AN481" s="179"/>
      <c r="AO481" s="179"/>
    </row>
    <row r="482" ht="15.75" customHeight="1" spans="1:41" x14ac:dyDescent="0.25">
      <c r="A482" s="179"/>
      <c r="B482" s="179"/>
      <c r="C482" s="179"/>
      <c r="D482" s="179"/>
      <c r="E482" s="179"/>
      <c r="F482" s="179"/>
      <c r="G482" s="179"/>
      <c r="H482" s="179"/>
      <c r="I482" s="179"/>
      <c r="J482" s="179"/>
      <c r="K482" s="179"/>
      <c r="L482" s="179"/>
      <c r="M482" s="179"/>
      <c r="N482" s="179"/>
      <c r="O482" s="179"/>
      <c r="P482" s="179"/>
      <c r="Q482" s="179"/>
      <c r="R482" s="179"/>
      <c r="S482" s="179"/>
      <c r="T482" s="179"/>
      <c r="U482" s="179"/>
      <c r="V482" s="179"/>
      <c r="W482" s="179"/>
      <c r="X482" s="179"/>
      <c r="Y482" s="179"/>
      <c r="Z482" s="179"/>
      <c r="AA482" s="179"/>
      <c r="AB482" s="179"/>
      <c r="AC482" s="179"/>
      <c r="AD482" s="179"/>
      <c r="AE482" s="179"/>
      <c r="AF482" s="179"/>
      <c r="AG482" s="179"/>
      <c r="AH482" s="179"/>
      <c r="AI482" s="179"/>
      <c r="AJ482" s="179"/>
      <c r="AK482" s="179"/>
      <c r="AL482" s="179"/>
      <c r="AM482" s="179"/>
      <c r="AN482" s="179"/>
      <c r="AO482" s="179"/>
    </row>
    <row r="483" ht="15.75" customHeight="1" spans="1:41" x14ac:dyDescent="0.25">
      <c r="A483" s="179"/>
      <c r="B483" s="179"/>
      <c r="C483" s="179"/>
      <c r="D483" s="179"/>
      <c r="E483" s="179"/>
      <c r="F483" s="179"/>
      <c r="G483" s="179"/>
      <c r="H483" s="179"/>
      <c r="I483" s="179"/>
      <c r="J483" s="179"/>
      <c r="K483" s="179"/>
      <c r="L483" s="179"/>
      <c r="M483" s="179"/>
      <c r="N483" s="179"/>
      <c r="O483" s="179"/>
      <c r="P483" s="179"/>
      <c r="Q483" s="179"/>
      <c r="R483" s="179"/>
      <c r="S483" s="179"/>
      <c r="T483" s="179"/>
      <c r="U483" s="179"/>
      <c r="V483" s="179"/>
      <c r="W483" s="179"/>
      <c r="X483" s="179"/>
      <c r="Y483" s="179"/>
      <c r="Z483" s="179"/>
      <c r="AA483" s="179"/>
      <c r="AB483" s="179"/>
      <c r="AC483" s="179"/>
      <c r="AD483" s="179"/>
      <c r="AE483" s="179"/>
      <c r="AF483" s="179"/>
      <c r="AG483" s="179"/>
      <c r="AH483" s="179"/>
      <c r="AI483" s="179"/>
      <c r="AJ483" s="179"/>
      <c r="AK483" s="179"/>
      <c r="AL483" s="179"/>
      <c r="AM483" s="179"/>
      <c r="AN483" s="179"/>
      <c r="AO483" s="179"/>
    </row>
    <row r="484" ht="15.75" customHeight="1" spans="1:41" x14ac:dyDescent="0.25">
      <c r="A484" s="179"/>
      <c r="B484" s="179"/>
      <c r="C484" s="179"/>
      <c r="D484" s="179"/>
      <c r="E484" s="179"/>
      <c r="F484" s="179"/>
      <c r="G484" s="179"/>
      <c r="H484" s="179"/>
      <c r="I484" s="179"/>
      <c r="J484" s="179"/>
      <c r="K484" s="179"/>
      <c r="L484" s="179"/>
      <c r="M484" s="179"/>
      <c r="N484" s="179"/>
      <c r="O484" s="179"/>
      <c r="P484" s="179"/>
      <c r="Q484" s="179"/>
      <c r="R484" s="179"/>
      <c r="S484" s="179"/>
      <c r="T484" s="179"/>
      <c r="U484" s="179"/>
      <c r="V484" s="179"/>
      <c r="W484" s="179"/>
      <c r="X484" s="179"/>
      <c r="Y484" s="179"/>
      <c r="Z484" s="179"/>
      <c r="AA484" s="179"/>
      <c r="AB484" s="179"/>
      <c r="AC484" s="179"/>
      <c r="AD484" s="179"/>
      <c r="AE484" s="179"/>
      <c r="AF484" s="179"/>
      <c r="AG484" s="179"/>
      <c r="AH484" s="179"/>
      <c r="AI484" s="179"/>
      <c r="AJ484" s="179"/>
      <c r="AK484" s="179"/>
      <c r="AL484" s="179"/>
      <c r="AM484" s="179"/>
      <c r="AN484" s="179"/>
      <c r="AO484" s="179"/>
    </row>
    <row r="485" ht="15.75" customHeight="1" spans="1:41" x14ac:dyDescent="0.25">
      <c r="A485" s="179"/>
      <c r="B485" s="179"/>
      <c r="C485" s="179"/>
      <c r="D485" s="179"/>
      <c r="E485" s="179"/>
      <c r="F485" s="179"/>
      <c r="G485" s="179"/>
      <c r="H485" s="179"/>
      <c r="I485" s="179"/>
      <c r="J485" s="179"/>
      <c r="K485" s="179"/>
      <c r="L485" s="179"/>
      <c r="M485" s="179"/>
      <c r="N485" s="179"/>
      <c r="O485" s="179"/>
      <c r="P485" s="179"/>
      <c r="Q485" s="179"/>
      <c r="R485" s="179"/>
      <c r="S485" s="179"/>
      <c r="T485" s="179"/>
      <c r="U485" s="179"/>
      <c r="V485" s="179"/>
      <c r="W485" s="179"/>
      <c r="X485" s="179"/>
      <c r="Y485" s="179"/>
      <c r="Z485" s="179"/>
      <c r="AA485" s="179"/>
      <c r="AB485" s="179"/>
      <c r="AC485" s="179"/>
      <c r="AD485" s="179"/>
      <c r="AE485" s="179"/>
      <c r="AF485" s="179"/>
      <c r="AG485" s="179"/>
      <c r="AH485" s="179"/>
      <c r="AI485" s="179"/>
      <c r="AJ485" s="179"/>
      <c r="AK485" s="179"/>
      <c r="AL485" s="179"/>
      <c r="AM485" s="179"/>
      <c r="AN485" s="179"/>
      <c r="AO485" s="179"/>
    </row>
    <row r="486" ht="15.75" customHeight="1" spans="1:41" x14ac:dyDescent="0.25">
      <c r="A486" s="179"/>
      <c r="B486" s="179"/>
      <c r="C486" s="179"/>
      <c r="D486" s="179"/>
      <c r="E486" s="179"/>
      <c r="F486" s="179"/>
      <c r="G486" s="179"/>
      <c r="H486" s="179"/>
      <c r="I486" s="179"/>
      <c r="J486" s="179"/>
      <c r="K486" s="179"/>
      <c r="L486" s="179"/>
      <c r="M486" s="179"/>
      <c r="N486" s="179"/>
      <c r="O486" s="179"/>
      <c r="P486" s="179"/>
      <c r="Q486" s="179"/>
      <c r="R486" s="179"/>
      <c r="S486" s="179"/>
      <c r="T486" s="179"/>
      <c r="U486" s="179"/>
      <c r="V486" s="179"/>
      <c r="W486" s="179"/>
      <c r="X486" s="179"/>
      <c r="Y486" s="179"/>
      <c r="Z486" s="179"/>
      <c r="AA486" s="179"/>
      <c r="AB486" s="179"/>
      <c r="AC486" s="179"/>
      <c r="AD486" s="179"/>
      <c r="AE486" s="179"/>
      <c r="AF486" s="179"/>
      <c r="AG486" s="179"/>
      <c r="AH486" s="179"/>
      <c r="AI486" s="179"/>
      <c r="AJ486" s="179"/>
      <c r="AK486" s="179"/>
      <c r="AL486" s="179"/>
      <c r="AM486" s="179"/>
      <c r="AN486" s="179"/>
      <c r="AO486" s="179"/>
    </row>
    <row r="487" ht="15.75" customHeight="1" spans="1:41" x14ac:dyDescent="0.25">
      <c r="A487" s="179"/>
      <c r="B487" s="179"/>
      <c r="C487" s="179"/>
      <c r="D487" s="179"/>
      <c r="E487" s="179"/>
      <c r="F487" s="179"/>
      <c r="G487" s="179"/>
      <c r="H487" s="179"/>
      <c r="I487" s="179"/>
      <c r="J487" s="179"/>
      <c r="K487" s="179"/>
      <c r="L487" s="179"/>
      <c r="M487" s="179"/>
      <c r="N487" s="179"/>
      <c r="O487" s="179"/>
      <c r="P487" s="179"/>
      <c r="Q487" s="179"/>
      <c r="R487" s="179"/>
      <c r="S487" s="179"/>
      <c r="T487" s="179"/>
      <c r="U487" s="179"/>
      <c r="V487" s="179"/>
      <c r="W487" s="179"/>
      <c r="X487" s="179"/>
      <c r="Y487" s="179"/>
      <c r="Z487" s="179"/>
      <c r="AA487" s="179"/>
      <c r="AB487" s="179"/>
      <c r="AC487" s="179"/>
      <c r="AD487" s="179"/>
      <c r="AE487" s="179"/>
      <c r="AF487" s="179"/>
      <c r="AG487" s="179"/>
      <c r="AH487" s="179"/>
      <c r="AI487" s="179"/>
      <c r="AJ487" s="179"/>
      <c r="AK487" s="179"/>
      <c r="AL487" s="179"/>
      <c r="AM487" s="179"/>
      <c r="AN487" s="179"/>
      <c r="AO487" s="179"/>
    </row>
    <row r="488" ht="15.75" customHeight="1" spans="1:41" x14ac:dyDescent="0.25">
      <c r="A488" s="179"/>
      <c r="B488" s="179"/>
      <c r="C488" s="179"/>
      <c r="D488" s="179"/>
      <c r="E488" s="179"/>
      <c r="F488" s="179"/>
      <c r="G488" s="179"/>
      <c r="H488" s="179"/>
      <c r="I488" s="179"/>
      <c r="J488" s="179"/>
      <c r="K488" s="179"/>
      <c r="L488" s="179"/>
      <c r="M488" s="179"/>
      <c r="N488" s="179"/>
      <c r="O488" s="179"/>
      <c r="P488" s="179"/>
      <c r="Q488" s="179"/>
      <c r="R488" s="179"/>
      <c r="S488" s="179"/>
      <c r="T488" s="179"/>
      <c r="U488" s="179"/>
      <c r="V488" s="179"/>
      <c r="W488" s="179"/>
      <c r="X488" s="179"/>
      <c r="Y488" s="179"/>
      <c r="Z488" s="179"/>
      <c r="AA488" s="179"/>
      <c r="AB488" s="179"/>
      <c r="AC488" s="179"/>
      <c r="AD488" s="179"/>
      <c r="AE488" s="179"/>
      <c r="AF488" s="179"/>
      <c r="AG488" s="179"/>
      <c r="AH488" s="179"/>
      <c r="AI488" s="179"/>
      <c r="AJ488" s="179"/>
      <c r="AK488" s="179"/>
      <c r="AL488" s="179"/>
      <c r="AM488" s="179"/>
      <c r="AN488" s="179"/>
      <c r="AO488" s="179"/>
    </row>
    <row r="489" ht="15.75" customHeight="1" spans="1:41" x14ac:dyDescent="0.25">
      <c r="A489" s="179"/>
      <c r="B489" s="179"/>
      <c r="C489" s="179"/>
      <c r="D489" s="179"/>
      <c r="E489" s="179"/>
      <c r="F489" s="179"/>
      <c r="G489" s="179"/>
      <c r="H489" s="179"/>
      <c r="I489" s="179"/>
      <c r="J489" s="179"/>
      <c r="K489" s="179"/>
      <c r="L489" s="179"/>
      <c r="M489" s="179"/>
      <c r="N489" s="179"/>
      <c r="O489" s="179"/>
      <c r="P489" s="179"/>
      <c r="Q489" s="179"/>
      <c r="R489" s="179"/>
      <c r="S489" s="179"/>
      <c r="T489" s="179"/>
      <c r="U489" s="179"/>
      <c r="V489" s="179"/>
      <c r="W489" s="179"/>
      <c r="X489" s="179"/>
      <c r="Y489" s="179"/>
      <c r="Z489" s="179"/>
      <c r="AA489" s="179"/>
      <c r="AB489" s="179"/>
      <c r="AC489" s="179"/>
      <c r="AD489" s="179"/>
      <c r="AE489" s="179"/>
      <c r="AF489" s="179"/>
      <c r="AG489" s="179"/>
      <c r="AH489" s="179"/>
      <c r="AI489" s="179"/>
      <c r="AJ489" s="179"/>
      <c r="AK489" s="179"/>
      <c r="AL489" s="179"/>
      <c r="AM489" s="179"/>
      <c r="AN489" s="179"/>
      <c r="AO489" s="179"/>
    </row>
    <row r="490" ht="15.75" customHeight="1" spans="1:41" x14ac:dyDescent="0.25">
      <c r="A490" s="179"/>
      <c r="B490" s="179"/>
      <c r="C490" s="179"/>
      <c r="D490" s="179"/>
      <c r="E490" s="179"/>
      <c r="F490" s="179"/>
      <c r="G490" s="179"/>
      <c r="H490" s="179"/>
      <c r="I490" s="179"/>
      <c r="J490" s="179"/>
      <c r="K490" s="179"/>
      <c r="L490" s="179"/>
      <c r="M490" s="179"/>
      <c r="N490" s="179"/>
      <c r="O490" s="179"/>
      <c r="P490" s="179"/>
      <c r="Q490" s="179"/>
      <c r="R490" s="179"/>
      <c r="S490" s="179"/>
      <c r="T490" s="179"/>
      <c r="U490" s="179"/>
      <c r="V490" s="179"/>
      <c r="W490" s="179"/>
      <c r="X490" s="179"/>
      <c r="Y490" s="179"/>
      <c r="Z490" s="179"/>
      <c r="AA490" s="179"/>
      <c r="AB490" s="179"/>
      <c r="AC490" s="179"/>
      <c r="AD490" s="179"/>
      <c r="AE490" s="179"/>
      <c r="AF490" s="179"/>
      <c r="AG490" s="179"/>
      <c r="AH490" s="179"/>
      <c r="AI490" s="179"/>
      <c r="AJ490" s="179"/>
      <c r="AK490" s="179"/>
      <c r="AL490" s="179"/>
      <c r="AM490" s="179"/>
      <c r="AN490" s="179"/>
      <c r="AO490" s="179"/>
    </row>
    <row r="491" ht="15.75" customHeight="1" spans="1:41" x14ac:dyDescent="0.25">
      <c r="A491" s="179"/>
      <c r="B491" s="179"/>
      <c r="C491" s="179"/>
      <c r="D491" s="179"/>
      <c r="E491" s="179"/>
      <c r="F491" s="179"/>
      <c r="G491" s="179"/>
      <c r="H491" s="179"/>
      <c r="I491" s="179"/>
      <c r="J491" s="179"/>
      <c r="K491" s="179"/>
      <c r="L491" s="179"/>
      <c r="M491" s="179"/>
      <c r="N491" s="179"/>
      <c r="O491" s="179"/>
      <c r="P491" s="179"/>
      <c r="Q491" s="179"/>
      <c r="R491" s="179"/>
      <c r="S491" s="179"/>
      <c r="T491" s="179"/>
      <c r="U491" s="179"/>
      <c r="V491" s="179"/>
      <c r="W491" s="179"/>
      <c r="X491" s="179"/>
      <c r="Y491" s="179"/>
      <c r="Z491" s="179"/>
      <c r="AA491" s="179"/>
      <c r="AB491" s="179"/>
      <c r="AC491" s="179"/>
      <c r="AD491" s="179"/>
      <c r="AE491" s="179"/>
      <c r="AF491" s="179"/>
      <c r="AG491" s="179"/>
      <c r="AH491" s="179"/>
      <c r="AI491" s="179"/>
      <c r="AJ491" s="179"/>
      <c r="AK491" s="179"/>
      <c r="AL491" s="179"/>
      <c r="AM491" s="179"/>
      <c r="AN491" s="179"/>
      <c r="AO491" s="179"/>
    </row>
    <row r="492" ht="15.75" customHeight="1" spans="1:41" x14ac:dyDescent="0.25">
      <c r="A492" s="179"/>
      <c r="B492" s="179"/>
      <c r="C492" s="179"/>
      <c r="D492" s="179"/>
      <c r="E492" s="179"/>
      <c r="F492" s="179"/>
      <c r="G492" s="179"/>
      <c r="H492" s="179"/>
      <c r="I492" s="179"/>
      <c r="J492" s="179"/>
      <c r="K492" s="179"/>
      <c r="L492" s="179"/>
      <c r="M492" s="179"/>
      <c r="N492" s="179"/>
      <c r="O492" s="179"/>
      <c r="P492" s="179"/>
      <c r="Q492" s="179"/>
      <c r="R492" s="179"/>
      <c r="S492" s="179"/>
      <c r="T492" s="179"/>
      <c r="U492" s="179"/>
      <c r="V492" s="179"/>
      <c r="W492" s="179"/>
      <c r="X492" s="179"/>
      <c r="Y492" s="179"/>
      <c r="Z492" s="179"/>
      <c r="AA492" s="179"/>
      <c r="AB492" s="179"/>
      <c r="AC492" s="179"/>
      <c r="AD492" s="179"/>
      <c r="AE492" s="179"/>
      <c r="AF492" s="179"/>
      <c r="AG492" s="179"/>
      <c r="AH492" s="179"/>
      <c r="AI492" s="179"/>
      <c r="AJ492" s="179"/>
      <c r="AK492" s="179"/>
      <c r="AL492" s="179"/>
      <c r="AM492" s="179"/>
      <c r="AN492" s="179"/>
      <c r="AO492" s="179"/>
    </row>
    <row r="493" ht="15.75" customHeight="1" spans="1:41" x14ac:dyDescent="0.25">
      <c r="A493" s="179"/>
      <c r="B493" s="179"/>
      <c r="C493" s="179"/>
      <c r="D493" s="179"/>
      <c r="E493" s="179"/>
      <c r="F493" s="179"/>
      <c r="G493" s="179"/>
      <c r="H493" s="179"/>
      <c r="I493" s="179"/>
      <c r="J493" s="179"/>
      <c r="K493" s="179"/>
      <c r="L493" s="179"/>
      <c r="M493" s="179"/>
      <c r="N493" s="179"/>
      <c r="O493" s="179"/>
      <c r="P493" s="179"/>
      <c r="Q493" s="179"/>
      <c r="R493" s="179"/>
      <c r="S493" s="179"/>
      <c r="T493" s="179"/>
      <c r="U493" s="179"/>
      <c r="V493" s="179"/>
      <c r="W493" s="179"/>
      <c r="X493" s="179"/>
      <c r="Y493" s="179"/>
      <c r="Z493" s="179"/>
      <c r="AA493" s="179"/>
      <c r="AB493" s="179"/>
      <c r="AC493" s="179"/>
      <c r="AD493" s="179"/>
      <c r="AE493" s="179"/>
      <c r="AF493" s="179"/>
      <c r="AG493" s="179"/>
      <c r="AH493" s="179"/>
      <c r="AI493" s="179"/>
      <c r="AJ493" s="179"/>
      <c r="AK493" s="179"/>
      <c r="AL493" s="179"/>
      <c r="AM493" s="179"/>
      <c r="AN493" s="179"/>
      <c r="AO493" s="179"/>
    </row>
    <row r="494" ht="15.75" customHeight="1" spans="1:41" x14ac:dyDescent="0.25">
      <c r="A494" s="179"/>
      <c r="B494" s="179"/>
      <c r="C494" s="179"/>
      <c r="D494" s="179"/>
      <c r="E494" s="179"/>
      <c r="F494" s="179"/>
      <c r="G494" s="179"/>
      <c r="H494" s="179"/>
      <c r="I494" s="179"/>
      <c r="J494" s="179"/>
      <c r="K494" s="179"/>
      <c r="L494" s="179"/>
      <c r="M494" s="179"/>
      <c r="N494" s="179"/>
      <c r="O494" s="179"/>
      <c r="P494" s="179"/>
      <c r="Q494" s="179"/>
      <c r="R494" s="179"/>
      <c r="S494" s="179"/>
      <c r="T494" s="179"/>
      <c r="U494" s="179"/>
      <c r="V494" s="179"/>
      <c r="W494" s="179"/>
      <c r="X494" s="179"/>
      <c r="Y494" s="179"/>
      <c r="Z494" s="179"/>
      <c r="AA494" s="179"/>
      <c r="AB494" s="179"/>
      <c r="AC494" s="179"/>
      <c r="AD494" s="179"/>
      <c r="AE494" s="179"/>
      <c r="AF494" s="179"/>
      <c r="AG494" s="179"/>
      <c r="AH494" s="179"/>
      <c r="AI494" s="179"/>
      <c r="AJ494" s="179"/>
      <c r="AK494" s="179"/>
      <c r="AL494" s="179"/>
      <c r="AM494" s="179"/>
      <c r="AN494" s="179"/>
      <c r="AO494" s="179"/>
    </row>
    <row r="495" ht="15.75" customHeight="1" spans="1:41" x14ac:dyDescent="0.25">
      <c r="A495" s="179"/>
      <c r="B495" s="179"/>
      <c r="C495" s="179"/>
      <c r="D495" s="179"/>
      <c r="E495" s="179"/>
      <c r="F495" s="179"/>
      <c r="G495" s="179"/>
      <c r="H495" s="179"/>
      <c r="I495" s="179"/>
      <c r="J495" s="179"/>
      <c r="K495" s="179"/>
      <c r="L495" s="179"/>
      <c r="M495" s="179"/>
      <c r="N495" s="179"/>
      <c r="O495" s="179"/>
      <c r="P495" s="179"/>
      <c r="Q495" s="179"/>
      <c r="R495" s="179"/>
      <c r="S495" s="179"/>
      <c r="T495" s="179"/>
      <c r="U495" s="179"/>
      <c r="V495" s="179"/>
      <c r="W495" s="179"/>
      <c r="X495" s="179"/>
      <c r="Y495" s="179"/>
      <c r="Z495" s="179"/>
      <c r="AA495" s="179"/>
      <c r="AB495" s="179"/>
      <c r="AC495" s="179"/>
      <c r="AD495" s="179"/>
      <c r="AE495" s="179"/>
      <c r="AF495" s="179"/>
      <c r="AG495" s="179"/>
      <c r="AH495" s="179"/>
      <c r="AI495" s="179"/>
      <c r="AJ495" s="179"/>
      <c r="AK495" s="179"/>
      <c r="AL495" s="179"/>
      <c r="AM495" s="179"/>
      <c r="AN495" s="179"/>
      <c r="AO495" s="179"/>
    </row>
    <row r="496" ht="15.75" customHeight="1" spans="1:41" x14ac:dyDescent="0.25">
      <c r="A496" s="179"/>
      <c r="B496" s="179"/>
      <c r="C496" s="179"/>
      <c r="D496" s="179"/>
      <c r="E496" s="179"/>
      <c r="F496" s="179"/>
      <c r="G496" s="179"/>
      <c r="H496" s="179"/>
      <c r="I496" s="179"/>
      <c r="J496" s="179"/>
      <c r="K496" s="179"/>
      <c r="L496" s="179"/>
      <c r="M496" s="179"/>
      <c r="N496" s="179"/>
      <c r="O496" s="179"/>
      <c r="P496" s="179"/>
      <c r="Q496" s="179"/>
      <c r="R496" s="179"/>
      <c r="S496" s="179"/>
      <c r="T496" s="179"/>
      <c r="U496" s="179"/>
      <c r="V496" s="179"/>
      <c r="W496" s="179"/>
      <c r="X496" s="179"/>
      <c r="Y496" s="179"/>
      <c r="Z496" s="179"/>
      <c r="AA496" s="179"/>
      <c r="AB496" s="179"/>
      <c r="AC496" s="179"/>
      <c r="AD496" s="179"/>
      <c r="AE496" s="179"/>
      <c r="AF496" s="179"/>
      <c r="AG496" s="179"/>
      <c r="AH496" s="179"/>
      <c r="AI496" s="179"/>
      <c r="AJ496" s="179"/>
      <c r="AK496" s="179"/>
      <c r="AL496" s="179"/>
      <c r="AM496" s="179"/>
      <c r="AN496" s="179"/>
      <c r="AO496" s="179"/>
    </row>
    <row r="497" ht="15.75" customHeight="1" spans="1:41" x14ac:dyDescent="0.25">
      <c r="A497" s="179"/>
      <c r="B497" s="179"/>
      <c r="C497" s="179"/>
      <c r="D497" s="179"/>
      <c r="E497" s="179"/>
      <c r="F497" s="179"/>
      <c r="G497" s="179"/>
      <c r="H497" s="179"/>
      <c r="I497" s="179"/>
      <c r="J497" s="179"/>
      <c r="K497" s="179"/>
      <c r="L497" s="179"/>
      <c r="M497" s="179"/>
      <c r="N497" s="179"/>
      <c r="O497" s="179"/>
      <c r="P497" s="179"/>
      <c r="Q497" s="179"/>
      <c r="R497" s="179"/>
      <c r="S497" s="179"/>
      <c r="T497" s="179"/>
      <c r="U497" s="179"/>
      <c r="V497" s="179"/>
      <c r="W497" s="179"/>
      <c r="X497" s="179"/>
      <c r="Y497" s="179"/>
      <c r="Z497" s="179"/>
      <c r="AA497" s="179"/>
      <c r="AB497" s="179"/>
      <c r="AC497" s="179"/>
      <c r="AD497" s="179"/>
      <c r="AE497" s="179"/>
      <c r="AF497" s="179"/>
      <c r="AG497" s="179"/>
      <c r="AH497" s="179"/>
      <c r="AI497" s="179"/>
      <c r="AJ497" s="179"/>
      <c r="AK497" s="179"/>
      <c r="AL497" s="179"/>
      <c r="AM497" s="179"/>
      <c r="AN497" s="179"/>
      <c r="AO497" s="179"/>
    </row>
    <row r="498" ht="15.75" customHeight="1" spans="1:41" x14ac:dyDescent="0.25">
      <c r="A498" s="179"/>
      <c r="B498" s="179"/>
      <c r="C498" s="179"/>
      <c r="D498" s="179"/>
      <c r="E498" s="179"/>
      <c r="F498" s="179"/>
      <c r="G498" s="179"/>
      <c r="H498" s="179"/>
      <c r="I498" s="179"/>
      <c r="J498" s="179"/>
      <c r="K498" s="179"/>
      <c r="L498" s="179"/>
      <c r="M498" s="179"/>
      <c r="N498" s="179"/>
      <c r="O498" s="179"/>
      <c r="P498" s="179"/>
      <c r="Q498" s="179"/>
      <c r="R498" s="179"/>
      <c r="S498" s="179"/>
      <c r="T498" s="179"/>
      <c r="U498" s="179"/>
      <c r="V498" s="179"/>
      <c r="W498" s="179"/>
      <c r="X498" s="179"/>
      <c r="Y498" s="179"/>
      <c r="Z498" s="179"/>
      <c r="AA498" s="179"/>
      <c r="AB498" s="179"/>
      <c r="AC498" s="179"/>
      <c r="AD498" s="179"/>
      <c r="AE498" s="179"/>
      <c r="AF498" s="179"/>
      <c r="AG498" s="179"/>
      <c r="AH498" s="179"/>
      <c r="AI498" s="179"/>
      <c r="AJ498" s="179"/>
      <c r="AK498" s="179"/>
      <c r="AL498" s="179"/>
      <c r="AM498" s="179"/>
      <c r="AN498" s="179"/>
      <c r="AO498" s="179"/>
    </row>
    <row r="499" ht="15.75" customHeight="1" spans="1:41" x14ac:dyDescent="0.25">
      <c r="A499" s="179"/>
      <c r="B499" s="179"/>
      <c r="C499" s="179"/>
      <c r="D499" s="179"/>
      <c r="E499" s="179"/>
      <c r="F499" s="179"/>
      <c r="G499" s="179"/>
      <c r="H499" s="179"/>
      <c r="I499" s="179"/>
      <c r="J499" s="179"/>
      <c r="K499" s="179"/>
      <c r="L499" s="179"/>
      <c r="M499" s="179"/>
      <c r="N499" s="179"/>
      <c r="O499" s="179"/>
      <c r="P499" s="179"/>
      <c r="Q499" s="179"/>
      <c r="R499" s="179"/>
      <c r="S499" s="179"/>
      <c r="T499" s="179"/>
      <c r="U499" s="179"/>
      <c r="V499" s="179"/>
      <c r="W499" s="179"/>
      <c r="X499" s="179"/>
      <c r="Y499" s="179"/>
      <c r="Z499" s="179"/>
      <c r="AA499" s="179"/>
      <c r="AB499" s="179"/>
      <c r="AC499" s="179"/>
      <c r="AD499" s="179"/>
      <c r="AE499" s="179"/>
      <c r="AF499" s="179"/>
      <c r="AG499" s="179"/>
      <c r="AH499" s="179"/>
      <c r="AI499" s="179"/>
      <c r="AJ499" s="179"/>
      <c r="AK499" s="179"/>
      <c r="AL499" s="179"/>
      <c r="AM499" s="179"/>
      <c r="AN499" s="179"/>
      <c r="AO499" s="179"/>
    </row>
    <row r="500" ht="15.75" customHeight="1" spans="1:41" x14ac:dyDescent="0.25">
      <c r="A500" s="179"/>
      <c r="B500" s="179"/>
      <c r="C500" s="179"/>
      <c r="D500" s="179"/>
      <c r="E500" s="179"/>
      <c r="F500" s="179"/>
      <c r="G500" s="179"/>
      <c r="H500" s="179"/>
      <c r="I500" s="179"/>
      <c r="J500" s="179"/>
      <c r="K500" s="179"/>
      <c r="L500" s="179"/>
      <c r="M500" s="179"/>
      <c r="N500" s="179"/>
      <c r="O500" s="179"/>
      <c r="P500" s="179"/>
      <c r="Q500" s="179"/>
      <c r="R500" s="179"/>
      <c r="S500" s="179"/>
      <c r="T500" s="179"/>
      <c r="U500" s="179"/>
      <c r="V500" s="179"/>
      <c r="W500" s="179"/>
      <c r="X500" s="179"/>
      <c r="Y500" s="179"/>
      <c r="Z500" s="179"/>
      <c r="AA500" s="179"/>
      <c r="AB500" s="179"/>
      <c r="AC500" s="179"/>
      <c r="AD500" s="179"/>
      <c r="AE500" s="179"/>
      <c r="AF500" s="179"/>
      <c r="AG500" s="179"/>
      <c r="AH500" s="179"/>
      <c r="AI500" s="179"/>
      <c r="AJ500" s="179"/>
      <c r="AK500" s="179"/>
      <c r="AL500" s="179"/>
      <c r="AM500" s="179"/>
      <c r="AN500" s="179"/>
      <c r="AO500" s="179"/>
    </row>
    <row r="501" ht="15.75" customHeight="1" spans="1:41" x14ac:dyDescent="0.25">
      <c r="A501" s="179"/>
      <c r="B501" s="179"/>
      <c r="C501" s="179"/>
      <c r="D501" s="179"/>
      <c r="E501" s="179"/>
      <c r="F501" s="179"/>
      <c r="G501" s="179"/>
      <c r="H501" s="179"/>
      <c r="I501" s="179"/>
      <c r="J501" s="179"/>
      <c r="K501" s="179"/>
      <c r="L501" s="179"/>
      <c r="M501" s="179"/>
      <c r="N501" s="179"/>
      <c r="O501" s="179"/>
      <c r="P501" s="179"/>
      <c r="Q501" s="179"/>
      <c r="R501" s="179"/>
      <c r="S501" s="179"/>
      <c r="T501" s="179"/>
      <c r="U501" s="179"/>
      <c r="V501" s="179"/>
      <c r="W501" s="179"/>
      <c r="X501" s="179"/>
      <c r="Y501" s="179"/>
      <c r="Z501" s="179"/>
      <c r="AA501" s="179"/>
      <c r="AB501" s="179"/>
      <c r="AC501" s="179"/>
      <c r="AD501" s="179"/>
      <c r="AE501" s="179"/>
      <c r="AF501" s="179"/>
      <c r="AG501" s="179"/>
      <c r="AH501" s="179"/>
      <c r="AI501" s="179"/>
      <c r="AJ501" s="179"/>
      <c r="AK501" s="179"/>
      <c r="AL501" s="179"/>
      <c r="AM501" s="179"/>
      <c r="AN501" s="179"/>
      <c r="AO501" s="179"/>
    </row>
    <row r="502" ht="15.75" customHeight="1" spans="1:41" x14ac:dyDescent="0.25">
      <c r="A502" s="179"/>
      <c r="B502" s="179"/>
      <c r="C502" s="179"/>
      <c r="D502" s="179"/>
      <c r="E502" s="179"/>
      <c r="F502" s="179"/>
      <c r="G502" s="179"/>
      <c r="H502" s="179"/>
      <c r="I502" s="179"/>
      <c r="J502" s="179"/>
      <c r="K502" s="179"/>
      <c r="L502" s="179"/>
      <c r="M502" s="179"/>
      <c r="N502" s="179"/>
      <c r="O502" s="179"/>
      <c r="P502" s="179"/>
      <c r="Q502" s="179"/>
      <c r="R502" s="179"/>
      <c r="S502" s="179"/>
      <c r="T502" s="179"/>
      <c r="U502" s="179"/>
      <c r="V502" s="179"/>
      <c r="W502" s="179"/>
      <c r="X502" s="179"/>
      <c r="Y502" s="179"/>
      <c r="Z502" s="179"/>
      <c r="AA502" s="179"/>
      <c r="AB502" s="179"/>
      <c r="AC502" s="179"/>
      <c r="AD502" s="179"/>
      <c r="AE502" s="179"/>
      <c r="AF502" s="179"/>
      <c r="AG502" s="179"/>
      <c r="AH502" s="179"/>
      <c r="AI502" s="179"/>
      <c r="AJ502" s="179"/>
      <c r="AK502" s="179"/>
      <c r="AL502" s="179"/>
      <c r="AM502" s="179"/>
      <c r="AN502" s="179"/>
      <c r="AO502" s="179"/>
    </row>
    <row r="503" ht="15.75" customHeight="1" spans="1:41" x14ac:dyDescent="0.25">
      <c r="A503" s="179"/>
      <c r="B503" s="179"/>
      <c r="C503" s="179"/>
      <c r="D503" s="179"/>
      <c r="E503" s="179"/>
      <c r="F503" s="179"/>
      <c r="G503" s="179"/>
      <c r="H503" s="179"/>
      <c r="I503" s="179"/>
      <c r="J503" s="179"/>
      <c r="K503" s="179"/>
      <c r="L503" s="179"/>
      <c r="M503" s="179"/>
      <c r="N503" s="179"/>
      <c r="O503" s="179"/>
      <c r="P503" s="179"/>
      <c r="Q503" s="179"/>
      <c r="R503" s="179"/>
      <c r="S503" s="179"/>
      <c r="T503" s="179"/>
      <c r="U503" s="179"/>
      <c r="V503" s="179"/>
      <c r="W503" s="179"/>
      <c r="X503" s="179"/>
      <c r="Y503" s="179"/>
      <c r="Z503" s="179"/>
      <c r="AA503" s="179"/>
      <c r="AB503" s="179"/>
      <c r="AC503" s="179"/>
      <c r="AD503" s="179"/>
      <c r="AE503" s="179"/>
      <c r="AF503" s="179"/>
      <c r="AG503" s="179"/>
      <c r="AH503" s="179"/>
      <c r="AI503" s="179"/>
      <c r="AJ503" s="179"/>
      <c r="AK503" s="179"/>
      <c r="AL503" s="179"/>
      <c r="AM503" s="179"/>
      <c r="AN503" s="179"/>
      <c r="AO503" s="179"/>
    </row>
    <row r="504" ht="15.75" customHeight="1" spans="1:41" x14ac:dyDescent="0.25">
      <c r="A504" s="179"/>
      <c r="B504" s="179"/>
      <c r="C504" s="179"/>
      <c r="D504" s="179"/>
      <c r="E504" s="179"/>
      <c r="F504" s="179"/>
      <c r="G504" s="179"/>
      <c r="H504" s="179"/>
      <c r="I504" s="179"/>
      <c r="J504" s="179"/>
      <c r="K504" s="179"/>
      <c r="L504" s="179"/>
      <c r="M504" s="179"/>
      <c r="N504" s="179"/>
      <c r="O504" s="179"/>
      <c r="P504" s="179"/>
      <c r="Q504" s="179"/>
      <c r="R504" s="179"/>
      <c r="S504" s="179"/>
      <c r="T504" s="179"/>
      <c r="U504" s="179"/>
      <c r="V504" s="179"/>
      <c r="W504" s="179"/>
      <c r="X504" s="179"/>
      <c r="Y504" s="179"/>
      <c r="Z504" s="179"/>
      <c r="AA504" s="179"/>
      <c r="AB504" s="179"/>
      <c r="AC504" s="179"/>
      <c r="AD504" s="179"/>
      <c r="AE504" s="179"/>
      <c r="AF504" s="179"/>
      <c r="AG504" s="179"/>
      <c r="AH504" s="179"/>
      <c r="AI504" s="179"/>
      <c r="AJ504" s="179"/>
      <c r="AK504" s="179"/>
      <c r="AL504" s="179"/>
      <c r="AM504" s="179"/>
      <c r="AN504" s="179"/>
      <c r="AO504" s="179"/>
    </row>
    <row r="505" ht="15.75" customHeight="1" spans="1:41" x14ac:dyDescent="0.25">
      <c r="A505" s="179"/>
      <c r="B505" s="179"/>
      <c r="C505" s="179"/>
      <c r="D505" s="179"/>
      <c r="E505" s="179"/>
      <c r="F505" s="179"/>
      <c r="G505" s="179"/>
      <c r="H505" s="179"/>
      <c r="I505" s="179"/>
      <c r="J505" s="179"/>
      <c r="K505" s="179"/>
      <c r="L505" s="179"/>
      <c r="M505" s="179"/>
      <c r="N505" s="179"/>
      <c r="O505" s="179"/>
      <c r="P505" s="179"/>
      <c r="Q505" s="179"/>
      <c r="R505" s="179"/>
      <c r="S505" s="179"/>
      <c r="T505" s="179"/>
      <c r="U505" s="179"/>
      <c r="V505" s="179"/>
      <c r="W505" s="179"/>
      <c r="X505" s="179"/>
      <c r="Y505" s="179"/>
      <c r="Z505" s="179"/>
      <c r="AA505" s="179"/>
      <c r="AB505" s="179"/>
      <c r="AC505" s="179"/>
      <c r="AD505" s="179"/>
      <c r="AE505" s="179"/>
      <c r="AF505" s="179"/>
      <c r="AG505" s="179"/>
      <c r="AH505" s="179"/>
      <c r="AI505" s="179"/>
      <c r="AJ505" s="179"/>
      <c r="AK505" s="179"/>
      <c r="AL505" s="179"/>
      <c r="AM505" s="179"/>
      <c r="AN505" s="179"/>
      <c r="AO505" s="179"/>
    </row>
    <row r="506" ht="15.75" customHeight="1" spans="1:41" x14ac:dyDescent="0.25">
      <c r="A506" s="179"/>
      <c r="B506" s="179"/>
      <c r="C506" s="179"/>
      <c r="D506" s="179"/>
      <c r="E506" s="179"/>
      <c r="F506" s="179"/>
      <c r="G506" s="179"/>
      <c r="H506" s="179"/>
      <c r="I506" s="179"/>
      <c r="J506" s="179"/>
      <c r="K506" s="179"/>
      <c r="L506" s="179"/>
      <c r="M506" s="179"/>
      <c r="N506" s="179"/>
      <c r="O506" s="179"/>
      <c r="P506" s="179"/>
      <c r="Q506" s="179"/>
      <c r="R506" s="179"/>
      <c r="S506" s="179"/>
      <c r="T506" s="179"/>
      <c r="U506" s="179"/>
      <c r="V506" s="179"/>
      <c r="W506" s="179"/>
      <c r="X506" s="179"/>
      <c r="Y506" s="179"/>
      <c r="Z506" s="179"/>
      <c r="AA506" s="179"/>
      <c r="AB506" s="179"/>
      <c r="AC506" s="179"/>
      <c r="AD506" s="179"/>
      <c r="AE506" s="179"/>
      <c r="AF506" s="179"/>
      <c r="AG506" s="179"/>
      <c r="AH506" s="179"/>
      <c r="AI506" s="179"/>
      <c r="AJ506" s="179"/>
      <c r="AK506" s="179"/>
      <c r="AL506" s="179"/>
      <c r="AM506" s="179"/>
      <c r="AN506" s="179"/>
      <c r="AO506" s="179"/>
    </row>
    <row r="507" ht="15.75" customHeight="1" spans="1:41" x14ac:dyDescent="0.25">
      <c r="A507" s="179"/>
      <c r="B507" s="179"/>
      <c r="C507" s="179"/>
      <c r="D507" s="179"/>
      <c r="E507" s="179"/>
      <c r="F507" s="179"/>
      <c r="G507" s="179"/>
      <c r="H507" s="179"/>
      <c r="I507" s="179"/>
      <c r="J507" s="179"/>
      <c r="K507" s="179"/>
      <c r="L507" s="179"/>
      <c r="M507" s="179"/>
      <c r="N507" s="179"/>
      <c r="O507" s="179"/>
      <c r="P507" s="179"/>
      <c r="Q507" s="179"/>
      <c r="R507" s="179"/>
      <c r="S507" s="179"/>
      <c r="T507" s="179"/>
      <c r="U507" s="179"/>
      <c r="V507" s="179"/>
      <c r="W507" s="179"/>
      <c r="X507" s="179"/>
      <c r="Y507" s="179"/>
      <c r="Z507" s="179"/>
      <c r="AA507" s="179"/>
      <c r="AB507" s="179"/>
      <c r="AC507" s="179"/>
      <c r="AD507" s="179"/>
      <c r="AE507" s="179"/>
      <c r="AF507" s="179"/>
      <c r="AG507" s="179"/>
      <c r="AH507" s="179"/>
      <c r="AI507" s="179"/>
      <c r="AJ507" s="179"/>
      <c r="AK507" s="179"/>
      <c r="AL507" s="179"/>
      <c r="AM507" s="179"/>
      <c r="AN507" s="179"/>
      <c r="AO507" s="179"/>
    </row>
    <row r="508" ht="15.75" customHeight="1" spans="1:41" x14ac:dyDescent="0.25">
      <c r="A508" s="179"/>
      <c r="B508" s="179"/>
      <c r="C508" s="179"/>
      <c r="D508" s="179"/>
      <c r="E508" s="179"/>
      <c r="F508" s="179"/>
      <c r="G508" s="179"/>
      <c r="H508" s="179"/>
      <c r="I508" s="179"/>
      <c r="J508" s="179"/>
      <c r="K508" s="179"/>
      <c r="L508" s="179"/>
      <c r="M508" s="179"/>
      <c r="N508" s="179"/>
      <c r="O508" s="179"/>
      <c r="P508" s="179"/>
      <c r="Q508" s="179"/>
      <c r="R508" s="179"/>
      <c r="S508" s="179"/>
      <c r="T508" s="179"/>
      <c r="U508" s="179"/>
      <c r="V508" s="179"/>
      <c r="W508" s="179"/>
      <c r="X508" s="179"/>
      <c r="Y508" s="179"/>
      <c r="Z508" s="179"/>
      <c r="AA508" s="179"/>
      <c r="AB508" s="179"/>
      <c r="AC508" s="179"/>
      <c r="AD508" s="179"/>
      <c r="AE508" s="179"/>
      <c r="AF508" s="179"/>
      <c r="AG508" s="179"/>
      <c r="AH508" s="179"/>
      <c r="AI508" s="179"/>
      <c r="AJ508" s="179"/>
      <c r="AK508" s="179"/>
      <c r="AL508" s="179"/>
      <c r="AM508" s="179"/>
      <c r="AN508" s="179"/>
      <c r="AO508" s="179"/>
    </row>
    <row r="509" ht="15.75" customHeight="1" spans="1:41" x14ac:dyDescent="0.25">
      <c r="A509" s="179"/>
      <c r="B509" s="179"/>
      <c r="C509" s="179"/>
      <c r="D509" s="179"/>
      <c r="E509" s="179"/>
      <c r="F509" s="179"/>
      <c r="G509" s="179"/>
      <c r="H509" s="179"/>
      <c r="I509" s="179"/>
      <c r="J509" s="179"/>
      <c r="K509" s="179"/>
      <c r="L509" s="179"/>
      <c r="M509" s="179"/>
      <c r="N509" s="179"/>
      <c r="O509" s="179"/>
      <c r="P509" s="179"/>
      <c r="Q509" s="179"/>
      <c r="R509" s="179"/>
      <c r="S509" s="179"/>
      <c r="T509" s="179"/>
      <c r="U509" s="179"/>
      <c r="V509" s="179"/>
      <c r="W509" s="179"/>
      <c r="X509" s="179"/>
      <c r="Y509" s="179"/>
      <c r="Z509" s="179"/>
      <c r="AA509" s="179"/>
      <c r="AB509" s="179"/>
      <c r="AC509" s="179"/>
      <c r="AD509" s="179"/>
      <c r="AE509" s="179"/>
      <c r="AF509" s="179"/>
      <c r="AG509" s="179"/>
      <c r="AH509" s="179"/>
      <c r="AI509" s="179"/>
      <c r="AJ509" s="179"/>
      <c r="AK509" s="179"/>
      <c r="AL509" s="179"/>
      <c r="AM509" s="179"/>
      <c r="AN509" s="179"/>
      <c r="AO509" s="179"/>
    </row>
    <row r="510" ht="15.75" customHeight="1" spans="1:41" x14ac:dyDescent="0.25">
      <c r="A510" s="179"/>
      <c r="B510" s="179"/>
      <c r="C510" s="179"/>
      <c r="D510" s="179"/>
      <c r="E510" s="179"/>
      <c r="F510" s="179"/>
      <c r="G510" s="179"/>
      <c r="H510" s="179"/>
      <c r="I510" s="179"/>
      <c r="J510" s="179"/>
      <c r="K510" s="179"/>
      <c r="L510" s="179"/>
      <c r="M510" s="179"/>
      <c r="N510" s="179"/>
      <c r="O510" s="179"/>
      <c r="P510" s="179"/>
      <c r="Q510" s="179"/>
      <c r="R510" s="179"/>
      <c r="S510" s="179"/>
      <c r="T510" s="179"/>
      <c r="U510" s="179"/>
      <c r="V510" s="179"/>
      <c r="W510" s="179"/>
      <c r="X510" s="179"/>
      <c r="Y510" s="179"/>
      <c r="Z510" s="179"/>
      <c r="AA510" s="179"/>
      <c r="AB510" s="179"/>
      <c r="AC510" s="179"/>
      <c r="AD510" s="179"/>
      <c r="AE510" s="179"/>
      <c r="AF510" s="179"/>
      <c r="AG510" s="179"/>
      <c r="AH510" s="179"/>
      <c r="AI510" s="179"/>
      <c r="AJ510" s="179"/>
      <c r="AK510" s="179"/>
      <c r="AL510" s="179"/>
      <c r="AM510" s="179"/>
      <c r="AN510" s="179"/>
      <c r="AO510" s="179"/>
    </row>
    <row r="511" ht="15.75" customHeight="1" spans="1:41" x14ac:dyDescent="0.25">
      <c r="A511" s="179"/>
      <c r="B511" s="179"/>
      <c r="C511" s="179"/>
      <c r="D511" s="179"/>
      <c r="E511" s="179"/>
      <c r="F511" s="179"/>
      <c r="G511" s="179"/>
      <c r="H511" s="179"/>
      <c r="I511" s="179"/>
      <c r="J511" s="179"/>
      <c r="K511" s="179"/>
      <c r="L511" s="179"/>
      <c r="M511" s="179"/>
      <c r="N511" s="179"/>
      <c r="O511" s="179"/>
      <c r="P511" s="179"/>
      <c r="Q511" s="179"/>
      <c r="R511" s="179"/>
      <c r="S511" s="179"/>
      <c r="T511" s="179"/>
      <c r="U511" s="179"/>
      <c r="V511" s="179"/>
      <c r="W511" s="179"/>
      <c r="X511" s="179"/>
      <c r="Y511" s="179"/>
      <c r="Z511" s="179"/>
      <c r="AA511" s="179"/>
      <c r="AB511" s="179"/>
      <c r="AC511" s="179"/>
      <c r="AD511" s="179"/>
      <c r="AE511" s="179"/>
      <c r="AF511" s="179"/>
      <c r="AG511" s="179"/>
      <c r="AH511" s="179"/>
      <c r="AI511" s="179"/>
      <c r="AJ511" s="179"/>
      <c r="AK511" s="179"/>
      <c r="AL511" s="179"/>
      <c r="AM511" s="179"/>
      <c r="AN511" s="179"/>
      <c r="AO511" s="179"/>
    </row>
    <row r="512" ht="15.75" customHeight="1" spans="1:41" x14ac:dyDescent="0.25">
      <c r="A512" s="179"/>
      <c r="B512" s="179"/>
      <c r="C512" s="179"/>
      <c r="D512" s="179"/>
      <c r="E512" s="179"/>
      <c r="F512" s="179"/>
      <c r="G512" s="179"/>
      <c r="H512" s="179"/>
      <c r="I512" s="179"/>
      <c r="J512" s="179"/>
      <c r="K512" s="179"/>
      <c r="L512" s="179"/>
      <c r="M512" s="179"/>
      <c r="N512" s="179"/>
      <c r="O512" s="179"/>
      <c r="P512" s="179"/>
      <c r="Q512" s="179"/>
      <c r="R512" s="179"/>
      <c r="S512" s="179"/>
      <c r="T512" s="179"/>
      <c r="U512" s="179"/>
      <c r="V512" s="179"/>
      <c r="W512" s="179"/>
      <c r="X512" s="179"/>
      <c r="Y512" s="179"/>
      <c r="Z512" s="179"/>
      <c r="AA512" s="179"/>
      <c r="AB512" s="179"/>
      <c r="AC512" s="179"/>
      <c r="AD512" s="179"/>
      <c r="AE512" s="179"/>
      <c r="AF512" s="179"/>
      <c r="AG512" s="179"/>
      <c r="AH512" s="179"/>
      <c r="AI512" s="179"/>
      <c r="AJ512" s="179"/>
      <c r="AK512" s="179"/>
      <c r="AL512" s="179"/>
      <c r="AM512" s="179"/>
      <c r="AN512" s="179"/>
      <c r="AO512" s="179"/>
    </row>
    <row r="513" ht="15.75" customHeight="1" spans="1:41" x14ac:dyDescent="0.25">
      <c r="A513" s="179"/>
      <c r="B513" s="179"/>
      <c r="C513" s="179"/>
      <c r="D513" s="179"/>
      <c r="E513" s="179"/>
      <c r="F513" s="179"/>
      <c r="G513" s="179"/>
      <c r="H513" s="179"/>
      <c r="I513" s="179"/>
      <c r="J513" s="179"/>
      <c r="K513" s="179"/>
      <c r="L513" s="179"/>
      <c r="M513" s="179"/>
      <c r="N513" s="179"/>
      <c r="O513" s="179"/>
      <c r="P513" s="179"/>
      <c r="Q513" s="179"/>
      <c r="R513" s="179"/>
      <c r="S513" s="179"/>
      <c r="T513" s="179"/>
      <c r="U513" s="179"/>
      <c r="V513" s="179"/>
      <c r="W513" s="179"/>
      <c r="X513" s="179"/>
      <c r="Y513" s="179"/>
      <c r="Z513" s="179"/>
      <c r="AA513" s="179"/>
      <c r="AB513" s="179"/>
      <c r="AC513" s="179"/>
      <c r="AD513" s="179"/>
      <c r="AE513" s="179"/>
      <c r="AF513" s="179"/>
      <c r="AG513" s="179"/>
      <c r="AH513" s="179"/>
      <c r="AI513" s="179"/>
      <c r="AJ513" s="179"/>
      <c r="AK513" s="179"/>
      <c r="AL513" s="179"/>
      <c r="AM513" s="179"/>
      <c r="AN513" s="179"/>
      <c r="AO513" s="179"/>
    </row>
    <row r="514" ht="15.75" customHeight="1" spans="1:41" x14ac:dyDescent="0.25">
      <c r="A514" s="179"/>
      <c r="B514" s="179"/>
      <c r="C514" s="179"/>
      <c r="D514" s="179"/>
      <c r="E514" s="179"/>
      <c r="F514" s="179"/>
      <c r="G514" s="179"/>
      <c r="H514" s="179"/>
      <c r="I514" s="179"/>
      <c r="J514" s="179"/>
      <c r="K514" s="179"/>
      <c r="L514" s="179"/>
      <c r="M514" s="179"/>
      <c r="N514" s="179"/>
      <c r="O514" s="179"/>
      <c r="P514" s="179"/>
      <c r="Q514" s="179"/>
      <c r="R514" s="179"/>
      <c r="S514" s="179"/>
      <c r="T514" s="179"/>
      <c r="U514" s="179"/>
      <c r="V514" s="179"/>
      <c r="W514" s="179"/>
      <c r="X514" s="179"/>
      <c r="Y514" s="179"/>
      <c r="Z514" s="179"/>
      <c r="AA514" s="179"/>
      <c r="AB514" s="179"/>
      <c r="AC514" s="179"/>
      <c r="AD514" s="179"/>
      <c r="AE514" s="179"/>
      <c r="AF514" s="179"/>
      <c r="AG514" s="179"/>
      <c r="AH514" s="179"/>
      <c r="AI514" s="179"/>
      <c r="AJ514" s="179"/>
      <c r="AK514" s="179"/>
      <c r="AL514" s="179"/>
      <c r="AM514" s="179"/>
      <c r="AN514" s="179"/>
      <c r="AO514" s="179"/>
    </row>
    <row r="515" ht="15.75" customHeight="1" spans="1:41" x14ac:dyDescent="0.25">
      <c r="A515" s="179"/>
      <c r="B515" s="179"/>
      <c r="C515" s="179"/>
      <c r="D515" s="179"/>
      <c r="E515" s="179"/>
      <c r="F515" s="179"/>
      <c r="G515" s="179"/>
      <c r="H515" s="179"/>
      <c r="I515" s="179"/>
      <c r="J515" s="179"/>
      <c r="K515" s="179"/>
      <c r="L515" s="179"/>
      <c r="M515" s="179"/>
      <c r="N515" s="179"/>
      <c r="O515" s="179"/>
      <c r="P515" s="179"/>
      <c r="Q515" s="179"/>
      <c r="R515" s="179"/>
      <c r="S515" s="179"/>
      <c r="T515" s="179"/>
      <c r="U515" s="179"/>
      <c r="V515" s="179"/>
      <c r="W515" s="179"/>
      <c r="X515" s="179"/>
      <c r="Y515" s="179"/>
      <c r="Z515" s="179"/>
      <c r="AA515" s="179"/>
      <c r="AB515" s="179"/>
      <c r="AC515" s="179"/>
      <c r="AD515" s="179"/>
      <c r="AE515" s="179"/>
      <c r="AF515" s="179"/>
      <c r="AG515" s="179"/>
      <c r="AH515" s="179"/>
      <c r="AI515" s="179"/>
      <c r="AJ515" s="179"/>
      <c r="AK515" s="179"/>
      <c r="AL515" s="179"/>
      <c r="AM515" s="179"/>
      <c r="AN515" s="179"/>
      <c r="AO515" s="179"/>
    </row>
    <row r="516" ht="15.75" customHeight="1" spans="1:41" x14ac:dyDescent="0.25">
      <c r="A516" s="179"/>
      <c r="B516" s="179"/>
      <c r="C516" s="179"/>
      <c r="D516" s="179"/>
      <c r="E516" s="179"/>
      <c r="F516" s="179"/>
      <c r="G516" s="179"/>
      <c r="H516" s="179"/>
      <c r="I516" s="179"/>
      <c r="J516" s="179"/>
      <c r="K516" s="179"/>
      <c r="L516" s="179"/>
      <c r="M516" s="179"/>
      <c r="N516" s="179"/>
      <c r="O516" s="179"/>
      <c r="P516" s="179"/>
      <c r="Q516" s="179"/>
      <c r="R516" s="179"/>
      <c r="S516" s="179"/>
      <c r="T516" s="179"/>
      <c r="U516" s="179"/>
      <c r="V516" s="179"/>
      <c r="W516" s="179"/>
      <c r="X516" s="179"/>
      <c r="Y516" s="179"/>
      <c r="Z516" s="179"/>
      <c r="AA516" s="179"/>
      <c r="AB516" s="179"/>
      <c r="AC516" s="179"/>
      <c r="AD516" s="179"/>
      <c r="AE516" s="179"/>
      <c r="AF516" s="179"/>
      <c r="AG516" s="179"/>
      <c r="AH516" s="179"/>
      <c r="AI516" s="179"/>
      <c r="AJ516" s="179"/>
      <c r="AK516" s="179"/>
      <c r="AL516" s="179"/>
      <c r="AM516" s="179"/>
      <c r="AN516" s="179"/>
      <c r="AO516" s="179"/>
    </row>
    <row r="517" ht="15.75" customHeight="1" spans="1:41" x14ac:dyDescent="0.25">
      <c r="A517" s="179"/>
      <c r="B517" s="179"/>
      <c r="C517" s="179"/>
      <c r="D517" s="179"/>
      <c r="E517" s="179"/>
      <c r="F517" s="179"/>
      <c r="G517" s="179"/>
      <c r="H517" s="179"/>
      <c r="I517" s="179"/>
      <c r="J517" s="179"/>
      <c r="K517" s="179"/>
      <c r="L517" s="179"/>
      <c r="M517" s="179"/>
      <c r="N517" s="179"/>
      <c r="O517" s="179"/>
      <c r="P517" s="179"/>
      <c r="Q517" s="179"/>
      <c r="R517" s="179"/>
      <c r="S517" s="179"/>
      <c r="T517" s="179"/>
      <c r="U517" s="179"/>
      <c r="V517" s="179"/>
      <c r="W517" s="179"/>
      <c r="X517" s="179"/>
      <c r="Y517" s="179"/>
      <c r="Z517" s="179"/>
      <c r="AA517" s="179"/>
      <c r="AB517" s="179"/>
      <c r="AC517" s="179"/>
      <c r="AD517" s="179"/>
      <c r="AE517" s="179"/>
      <c r="AF517" s="179"/>
      <c r="AG517" s="179"/>
      <c r="AH517" s="179"/>
      <c r="AI517" s="179"/>
      <c r="AJ517" s="179"/>
      <c r="AK517" s="179"/>
      <c r="AL517" s="179"/>
      <c r="AM517" s="179"/>
      <c r="AN517" s="179"/>
      <c r="AO517" s="179"/>
    </row>
    <row r="518" ht="15.75" customHeight="1" spans="1:41" x14ac:dyDescent="0.25">
      <c r="A518" s="179"/>
      <c r="B518" s="179"/>
      <c r="C518" s="179"/>
      <c r="D518" s="179"/>
      <c r="E518" s="179"/>
      <c r="F518" s="179"/>
      <c r="G518" s="179"/>
      <c r="H518" s="179"/>
      <c r="I518" s="179"/>
      <c r="J518" s="179"/>
      <c r="K518" s="179"/>
      <c r="L518" s="179"/>
      <c r="M518" s="179"/>
      <c r="N518" s="179"/>
      <c r="O518" s="179"/>
      <c r="P518" s="179"/>
      <c r="Q518" s="179"/>
      <c r="R518" s="179"/>
      <c r="S518" s="179"/>
      <c r="T518" s="179"/>
      <c r="U518" s="179"/>
      <c r="V518" s="179"/>
      <c r="W518" s="179"/>
      <c r="X518" s="179"/>
      <c r="Y518" s="179"/>
      <c r="Z518" s="179"/>
      <c r="AA518" s="179"/>
      <c r="AB518" s="179"/>
      <c r="AC518" s="179"/>
      <c r="AD518" s="179"/>
      <c r="AE518" s="179"/>
      <c r="AF518" s="179"/>
      <c r="AG518" s="179"/>
      <c r="AH518" s="179"/>
      <c r="AI518" s="179"/>
      <c r="AJ518" s="179"/>
      <c r="AK518" s="179"/>
      <c r="AL518" s="179"/>
      <c r="AM518" s="179"/>
      <c r="AN518" s="179"/>
      <c r="AO518" s="179"/>
    </row>
    <row r="519" ht="15.75" customHeight="1" spans="1:41" x14ac:dyDescent="0.25">
      <c r="A519" s="179"/>
      <c r="B519" s="179"/>
      <c r="C519" s="179"/>
      <c r="D519" s="179"/>
      <c r="E519" s="179"/>
      <c r="F519" s="179"/>
      <c r="G519" s="179"/>
      <c r="H519" s="179"/>
      <c r="I519" s="179"/>
      <c r="J519" s="179"/>
      <c r="K519" s="179"/>
      <c r="L519" s="179"/>
      <c r="M519" s="179"/>
      <c r="N519" s="179"/>
      <c r="O519" s="179"/>
      <c r="P519" s="179"/>
      <c r="Q519" s="179"/>
      <c r="R519" s="179"/>
      <c r="S519" s="179"/>
      <c r="T519" s="179"/>
      <c r="U519" s="179"/>
      <c r="V519" s="179"/>
      <c r="W519" s="179"/>
      <c r="X519" s="179"/>
      <c r="Y519" s="179"/>
      <c r="Z519" s="179"/>
      <c r="AA519" s="179"/>
      <c r="AB519" s="179"/>
      <c r="AC519" s="179"/>
      <c r="AD519" s="179"/>
      <c r="AE519" s="179"/>
      <c r="AF519" s="179"/>
      <c r="AG519" s="179"/>
      <c r="AH519" s="179"/>
      <c r="AI519" s="179"/>
      <c r="AJ519" s="179"/>
      <c r="AK519" s="179"/>
      <c r="AL519" s="179"/>
      <c r="AM519" s="179"/>
      <c r="AN519" s="179"/>
      <c r="AO519" s="179"/>
    </row>
    <row r="520" ht="15.75" customHeight="1" spans="1:41" x14ac:dyDescent="0.25">
      <c r="A520" s="179"/>
      <c r="B520" s="179"/>
      <c r="C520" s="179"/>
      <c r="D520" s="179"/>
      <c r="E520" s="179"/>
      <c r="F520" s="179"/>
      <c r="G520" s="179"/>
      <c r="H520" s="179"/>
      <c r="I520" s="179"/>
      <c r="J520" s="179"/>
      <c r="K520" s="179"/>
      <c r="L520" s="179"/>
      <c r="M520" s="179"/>
      <c r="N520" s="179"/>
      <c r="O520" s="179"/>
      <c r="P520" s="179"/>
      <c r="Q520" s="179"/>
      <c r="R520" s="179"/>
      <c r="S520" s="179"/>
      <c r="T520" s="179"/>
      <c r="U520" s="179"/>
      <c r="V520" s="179"/>
      <c r="W520" s="179"/>
      <c r="X520" s="179"/>
      <c r="Y520" s="179"/>
      <c r="Z520" s="179"/>
      <c r="AA520" s="179"/>
      <c r="AB520" s="179"/>
      <c r="AC520" s="179"/>
      <c r="AD520" s="179"/>
      <c r="AE520" s="179"/>
      <c r="AF520" s="179"/>
      <c r="AG520" s="179"/>
      <c r="AH520" s="179"/>
      <c r="AI520" s="179"/>
      <c r="AJ520" s="179"/>
      <c r="AK520" s="179"/>
      <c r="AL520" s="179"/>
      <c r="AM520" s="179"/>
      <c r="AN520" s="179"/>
      <c r="AO520" s="179"/>
    </row>
    <row r="521" ht="15.75" customHeight="1" spans="1:41" x14ac:dyDescent="0.25">
      <c r="A521" s="179"/>
      <c r="B521" s="179"/>
      <c r="C521" s="179"/>
      <c r="D521" s="179"/>
      <c r="E521" s="179"/>
      <c r="F521" s="179"/>
      <c r="G521" s="179"/>
      <c r="H521" s="179"/>
      <c r="I521" s="179"/>
      <c r="J521" s="179"/>
      <c r="K521" s="179"/>
      <c r="L521" s="179"/>
      <c r="M521" s="179"/>
      <c r="N521" s="179"/>
      <c r="O521" s="179"/>
      <c r="P521" s="179"/>
      <c r="Q521" s="179"/>
      <c r="R521" s="179"/>
      <c r="S521" s="179"/>
      <c r="T521" s="179"/>
      <c r="U521" s="179"/>
      <c r="V521" s="179"/>
      <c r="W521" s="179"/>
      <c r="X521" s="179"/>
      <c r="Y521" s="179"/>
      <c r="Z521" s="179"/>
      <c r="AA521" s="179"/>
      <c r="AB521" s="179"/>
      <c r="AC521" s="179"/>
      <c r="AD521" s="179"/>
      <c r="AE521" s="179"/>
      <c r="AF521" s="179"/>
      <c r="AG521" s="179"/>
      <c r="AH521" s="179"/>
      <c r="AI521" s="179"/>
      <c r="AJ521" s="179"/>
      <c r="AK521" s="179"/>
      <c r="AL521" s="179"/>
      <c r="AM521" s="179"/>
      <c r="AN521" s="179"/>
      <c r="AO521" s="179"/>
    </row>
    <row r="522" ht="15.75" customHeight="1" spans="1:41" x14ac:dyDescent="0.25">
      <c r="A522" s="179"/>
      <c r="B522" s="179"/>
      <c r="C522" s="179"/>
      <c r="D522" s="179"/>
      <c r="E522" s="179"/>
      <c r="F522" s="179"/>
      <c r="G522" s="179"/>
      <c r="H522" s="179"/>
      <c r="I522" s="179"/>
      <c r="J522" s="179"/>
      <c r="K522" s="179"/>
      <c r="L522" s="179"/>
      <c r="M522" s="179"/>
      <c r="N522" s="179"/>
      <c r="O522" s="179"/>
      <c r="P522" s="179"/>
      <c r="Q522" s="179"/>
      <c r="R522" s="179"/>
      <c r="S522" s="179"/>
      <c r="T522" s="179"/>
      <c r="U522" s="179"/>
      <c r="V522" s="179"/>
      <c r="W522" s="179"/>
      <c r="X522" s="179"/>
      <c r="Y522" s="179"/>
      <c r="Z522" s="179"/>
      <c r="AA522" s="179"/>
      <c r="AB522" s="179"/>
      <c r="AC522" s="179"/>
      <c r="AD522" s="179"/>
      <c r="AE522" s="179"/>
      <c r="AF522" s="179"/>
      <c r="AG522" s="179"/>
      <c r="AH522" s="179"/>
      <c r="AI522" s="179"/>
      <c r="AJ522" s="179"/>
      <c r="AK522" s="179"/>
      <c r="AL522" s="179"/>
      <c r="AM522" s="179"/>
      <c r="AN522" s="179"/>
      <c r="AO522" s="179"/>
    </row>
    <row r="523" ht="15.75" customHeight="1" spans="1:41" x14ac:dyDescent="0.25">
      <c r="A523" s="179"/>
      <c r="B523" s="179"/>
      <c r="C523" s="179"/>
      <c r="D523" s="179"/>
      <c r="E523" s="179"/>
      <c r="F523" s="179"/>
      <c r="G523" s="179"/>
      <c r="H523" s="179"/>
      <c r="I523" s="179"/>
      <c r="J523" s="179"/>
      <c r="K523" s="179"/>
      <c r="L523" s="179"/>
      <c r="M523" s="179"/>
      <c r="N523" s="179"/>
      <c r="O523" s="179"/>
      <c r="P523" s="179"/>
      <c r="Q523" s="179"/>
      <c r="R523" s="179"/>
      <c r="S523" s="179"/>
      <c r="T523" s="179"/>
      <c r="U523" s="179"/>
      <c r="V523" s="179"/>
      <c r="W523" s="179"/>
      <c r="X523" s="179"/>
      <c r="Y523" s="179"/>
      <c r="Z523" s="179"/>
      <c r="AA523" s="179"/>
      <c r="AB523" s="179"/>
      <c r="AC523" s="179"/>
      <c r="AD523" s="179"/>
      <c r="AE523" s="179"/>
      <c r="AF523" s="179"/>
      <c r="AG523" s="179"/>
      <c r="AH523" s="179"/>
      <c r="AI523" s="179"/>
      <c r="AJ523" s="179"/>
      <c r="AK523" s="179"/>
      <c r="AL523" s="179"/>
      <c r="AM523" s="179"/>
      <c r="AN523" s="179"/>
      <c r="AO523" s="179"/>
    </row>
    <row r="524" ht="15.75" customHeight="1" spans="1:41" x14ac:dyDescent="0.25">
      <c r="A524" s="179"/>
      <c r="B524" s="179"/>
      <c r="C524" s="179"/>
      <c r="D524" s="179"/>
      <c r="E524" s="179"/>
      <c r="F524" s="179"/>
      <c r="G524" s="179"/>
      <c r="H524" s="179"/>
      <c r="I524" s="179"/>
      <c r="J524" s="179"/>
      <c r="K524" s="179"/>
      <c r="L524" s="179"/>
      <c r="M524" s="179"/>
      <c r="N524" s="179"/>
      <c r="O524" s="179"/>
      <c r="P524" s="179"/>
      <c r="Q524" s="179"/>
      <c r="R524" s="179"/>
      <c r="S524" s="179"/>
      <c r="T524" s="179"/>
      <c r="U524" s="179"/>
      <c r="V524" s="179"/>
      <c r="W524" s="179"/>
      <c r="X524" s="179"/>
      <c r="Y524" s="179"/>
      <c r="Z524" s="179"/>
      <c r="AA524" s="179"/>
      <c r="AB524" s="179"/>
      <c r="AC524" s="179"/>
      <c r="AD524" s="179"/>
      <c r="AE524" s="179"/>
      <c r="AF524" s="179"/>
      <c r="AG524" s="179"/>
      <c r="AH524" s="179"/>
      <c r="AI524" s="179"/>
      <c r="AJ524" s="179"/>
      <c r="AK524" s="179"/>
      <c r="AL524" s="179"/>
      <c r="AM524" s="179"/>
      <c r="AN524" s="179"/>
      <c r="AO524" s="179"/>
    </row>
    <row r="525" ht="15.75" customHeight="1" spans="1:41" x14ac:dyDescent="0.25">
      <c r="A525" s="179"/>
      <c r="B525" s="179"/>
      <c r="C525" s="179"/>
      <c r="D525" s="179"/>
      <c r="E525" s="179"/>
      <c r="F525" s="179"/>
      <c r="G525" s="179"/>
      <c r="H525" s="179"/>
      <c r="I525" s="179"/>
      <c r="J525" s="179"/>
      <c r="K525" s="179"/>
      <c r="L525" s="179"/>
      <c r="M525" s="179"/>
      <c r="N525" s="179"/>
      <c r="O525" s="179"/>
      <c r="P525" s="179"/>
      <c r="Q525" s="179"/>
      <c r="R525" s="179"/>
      <c r="S525" s="179"/>
      <c r="T525" s="179"/>
      <c r="U525" s="179"/>
      <c r="V525" s="179"/>
      <c r="W525" s="179"/>
      <c r="X525" s="179"/>
      <c r="Y525" s="179"/>
      <c r="Z525" s="179"/>
      <c r="AA525" s="179"/>
      <c r="AB525" s="179"/>
      <c r="AC525" s="179"/>
      <c r="AD525" s="179"/>
      <c r="AE525" s="179"/>
      <c r="AF525" s="179"/>
      <c r="AG525" s="179"/>
      <c r="AH525" s="179"/>
      <c r="AI525" s="179"/>
      <c r="AJ525" s="179"/>
      <c r="AK525" s="179"/>
      <c r="AL525" s="179"/>
      <c r="AM525" s="179"/>
      <c r="AN525" s="179"/>
      <c r="AO525" s="179"/>
    </row>
    <row r="526" ht="15.75" customHeight="1" spans="1:41" x14ac:dyDescent="0.25">
      <c r="A526" s="179"/>
      <c r="B526" s="179"/>
      <c r="C526" s="179"/>
      <c r="D526" s="179"/>
      <c r="E526" s="179"/>
      <c r="F526" s="179"/>
      <c r="G526" s="179"/>
      <c r="H526" s="179"/>
      <c r="I526" s="179"/>
      <c r="J526" s="179"/>
      <c r="K526" s="179"/>
      <c r="L526" s="179"/>
      <c r="M526" s="179"/>
      <c r="N526" s="179"/>
      <c r="O526" s="179"/>
      <c r="P526" s="179"/>
      <c r="Q526" s="179"/>
      <c r="R526" s="179"/>
      <c r="S526" s="179"/>
      <c r="T526" s="179"/>
      <c r="U526" s="179"/>
      <c r="V526" s="179"/>
      <c r="W526" s="179"/>
      <c r="X526" s="179"/>
      <c r="Y526" s="179"/>
      <c r="Z526" s="179"/>
      <c r="AA526" s="179"/>
      <c r="AB526" s="179"/>
      <c r="AC526" s="179"/>
      <c r="AD526" s="179"/>
      <c r="AE526" s="179"/>
      <c r="AF526" s="179"/>
      <c r="AG526" s="179"/>
      <c r="AH526" s="179"/>
      <c r="AI526" s="179"/>
      <c r="AJ526" s="179"/>
      <c r="AK526" s="179"/>
      <c r="AL526" s="179"/>
      <c r="AM526" s="179"/>
      <c r="AN526" s="179"/>
      <c r="AO526" s="179"/>
    </row>
    <row r="527" ht="15.75" customHeight="1" spans="1:41" x14ac:dyDescent="0.25">
      <c r="A527" s="179"/>
      <c r="B527" s="179"/>
      <c r="C527" s="179"/>
      <c r="D527" s="179"/>
      <c r="E527" s="179"/>
      <c r="F527" s="179"/>
      <c r="G527" s="179"/>
      <c r="H527" s="179"/>
      <c r="I527" s="179"/>
      <c r="J527" s="179"/>
      <c r="K527" s="179"/>
      <c r="L527" s="179"/>
      <c r="M527" s="179"/>
      <c r="N527" s="179"/>
      <c r="O527" s="179"/>
      <c r="P527" s="179"/>
      <c r="Q527" s="179"/>
      <c r="R527" s="179"/>
      <c r="S527" s="179"/>
      <c r="T527" s="179"/>
      <c r="U527" s="179"/>
      <c r="V527" s="179"/>
      <c r="W527" s="179"/>
      <c r="X527" s="179"/>
      <c r="Y527" s="179"/>
      <c r="Z527" s="179"/>
      <c r="AA527" s="179"/>
      <c r="AB527" s="179"/>
      <c r="AC527" s="179"/>
      <c r="AD527" s="179"/>
      <c r="AE527" s="179"/>
      <c r="AF527" s="179"/>
      <c r="AG527" s="179"/>
      <c r="AH527" s="179"/>
      <c r="AI527" s="179"/>
      <c r="AJ527" s="179"/>
      <c r="AK527" s="179"/>
      <c r="AL527" s="179"/>
      <c r="AM527" s="179"/>
      <c r="AN527" s="179"/>
      <c r="AO527" s="179"/>
    </row>
    <row r="528" ht="15.75" customHeight="1" spans="1:41" x14ac:dyDescent="0.25">
      <c r="A528" s="179"/>
      <c r="B528" s="179"/>
      <c r="C528" s="179"/>
      <c r="D528" s="179"/>
      <c r="E528" s="179"/>
      <c r="F528" s="179"/>
      <c r="G528" s="179"/>
      <c r="H528" s="179"/>
      <c r="I528" s="179"/>
      <c r="J528" s="179"/>
      <c r="K528" s="179"/>
      <c r="L528" s="179"/>
      <c r="M528" s="179"/>
      <c r="N528" s="179"/>
      <c r="O528" s="179"/>
      <c r="P528" s="179"/>
      <c r="Q528" s="179"/>
      <c r="R528" s="179"/>
      <c r="S528" s="179"/>
      <c r="T528" s="179"/>
      <c r="U528" s="179"/>
      <c r="V528" s="179"/>
      <c r="W528" s="179"/>
      <c r="X528" s="179"/>
      <c r="Y528" s="179"/>
      <c r="Z528" s="179"/>
      <c r="AA528" s="179"/>
      <c r="AB528" s="179"/>
      <c r="AC528" s="179"/>
      <c r="AD528" s="179"/>
      <c r="AE528" s="179"/>
      <c r="AF528" s="179"/>
      <c r="AG528" s="179"/>
      <c r="AH528" s="179"/>
      <c r="AI528" s="179"/>
      <c r="AJ528" s="179"/>
      <c r="AK528" s="179"/>
      <c r="AL528" s="179"/>
      <c r="AM528" s="179"/>
      <c r="AN528" s="179"/>
      <c r="AO528" s="179"/>
    </row>
    <row r="529" ht="15.75" customHeight="1" spans="1:41" x14ac:dyDescent="0.25">
      <c r="A529" s="179"/>
      <c r="B529" s="179"/>
      <c r="C529" s="179"/>
      <c r="D529" s="179"/>
      <c r="E529" s="179"/>
      <c r="F529" s="179"/>
      <c r="G529" s="179"/>
      <c r="H529" s="179"/>
      <c r="I529" s="179"/>
      <c r="J529" s="179"/>
      <c r="K529" s="179"/>
      <c r="L529" s="179"/>
      <c r="M529" s="179"/>
      <c r="N529" s="179"/>
      <c r="O529" s="179"/>
      <c r="P529" s="179"/>
      <c r="Q529" s="179"/>
      <c r="R529" s="179"/>
      <c r="S529" s="179"/>
      <c r="T529" s="179"/>
      <c r="U529" s="179"/>
      <c r="V529" s="179"/>
      <c r="W529" s="179"/>
      <c r="X529" s="179"/>
      <c r="Y529" s="179"/>
      <c r="Z529" s="179"/>
      <c r="AA529" s="179"/>
      <c r="AB529" s="179"/>
      <c r="AC529" s="179"/>
      <c r="AD529" s="179"/>
      <c r="AE529" s="179"/>
      <c r="AF529" s="179"/>
      <c r="AG529" s="179"/>
      <c r="AH529" s="179"/>
      <c r="AI529" s="179"/>
      <c r="AJ529" s="179"/>
      <c r="AK529" s="179"/>
      <c r="AL529" s="179"/>
      <c r="AM529" s="179"/>
      <c r="AN529" s="179"/>
      <c r="AO529" s="179"/>
    </row>
    <row r="530" ht="15.75" customHeight="1" spans="1:41" x14ac:dyDescent="0.25">
      <c r="A530" s="179"/>
      <c r="B530" s="179"/>
      <c r="C530" s="179"/>
      <c r="D530" s="179"/>
      <c r="E530" s="179"/>
      <c r="F530" s="179"/>
      <c r="G530" s="179"/>
      <c r="H530" s="179"/>
      <c r="I530" s="179"/>
      <c r="J530" s="179"/>
      <c r="K530" s="179"/>
      <c r="L530" s="179"/>
      <c r="M530" s="179"/>
      <c r="N530" s="179"/>
      <c r="O530" s="179"/>
      <c r="P530" s="179"/>
      <c r="Q530" s="179"/>
      <c r="R530" s="179"/>
      <c r="S530" s="179"/>
      <c r="T530" s="179"/>
      <c r="U530" s="179"/>
      <c r="V530" s="179"/>
      <c r="W530" s="179"/>
      <c r="X530" s="179"/>
      <c r="Y530" s="179"/>
      <c r="Z530" s="179"/>
      <c r="AA530" s="179"/>
      <c r="AB530" s="179"/>
      <c r="AC530" s="179"/>
      <c r="AD530" s="179"/>
      <c r="AE530" s="179"/>
      <c r="AF530" s="179"/>
      <c r="AG530" s="179"/>
      <c r="AH530" s="179"/>
      <c r="AI530" s="179"/>
      <c r="AJ530" s="179"/>
      <c r="AK530" s="179"/>
      <c r="AL530" s="179"/>
      <c r="AM530" s="179"/>
      <c r="AN530" s="179"/>
      <c r="AO530" s="179"/>
    </row>
    <row r="531" ht="15.75" customHeight="1" spans="1:41" x14ac:dyDescent="0.25">
      <c r="A531" s="179"/>
      <c r="B531" s="179"/>
      <c r="C531" s="179"/>
      <c r="D531" s="179"/>
      <c r="E531" s="179"/>
      <c r="F531" s="179"/>
      <c r="G531" s="179"/>
      <c r="H531" s="179"/>
      <c r="I531" s="179"/>
      <c r="J531" s="179"/>
      <c r="K531" s="179"/>
      <c r="L531" s="179"/>
      <c r="M531" s="179"/>
      <c r="N531" s="179"/>
      <c r="O531" s="179"/>
      <c r="P531" s="179"/>
      <c r="Q531" s="179"/>
      <c r="R531" s="179"/>
      <c r="S531" s="179"/>
      <c r="T531" s="179"/>
      <c r="U531" s="179"/>
      <c r="V531" s="179"/>
      <c r="W531" s="179"/>
      <c r="X531" s="179"/>
      <c r="Y531" s="179"/>
      <c r="Z531" s="179"/>
      <c r="AA531" s="179"/>
      <c r="AB531" s="179"/>
      <c r="AC531" s="179"/>
      <c r="AD531" s="179"/>
      <c r="AE531" s="179"/>
      <c r="AF531" s="179"/>
      <c r="AG531" s="179"/>
      <c r="AH531" s="179"/>
      <c r="AI531" s="179"/>
      <c r="AJ531" s="179"/>
      <c r="AK531" s="179"/>
      <c r="AL531" s="179"/>
      <c r="AM531" s="179"/>
      <c r="AN531" s="179"/>
      <c r="AO531" s="179"/>
    </row>
    <row r="532" ht="15.75" customHeight="1" spans="1:41" x14ac:dyDescent="0.25">
      <c r="A532" s="179"/>
      <c r="B532" s="179"/>
      <c r="C532" s="179"/>
      <c r="D532" s="179"/>
      <c r="E532" s="179"/>
      <c r="F532" s="179"/>
      <c r="G532" s="179"/>
      <c r="H532" s="179"/>
      <c r="I532" s="179"/>
      <c r="J532" s="179"/>
      <c r="K532" s="179"/>
      <c r="L532" s="179"/>
      <c r="M532" s="179"/>
      <c r="N532" s="179"/>
      <c r="O532" s="179"/>
      <c r="P532" s="179"/>
      <c r="Q532" s="179"/>
      <c r="R532" s="179"/>
      <c r="S532" s="179"/>
      <c r="T532" s="179"/>
      <c r="U532" s="179"/>
      <c r="V532" s="179"/>
      <c r="W532" s="179"/>
      <c r="X532" s="179"/>
      <c r="Y532" s="179"/>
      <c r="Z532" s="179"/>
      <c r="AA532" s="179"/>
      <c r="AB532" s="179"/>
      <c r="AC532" s="179"/>
      <c r="AD532" s="179"/>
      <c r="AE532" s="179"/>
      <c r="AF532" s="179"/>
      <c r="AG532" s="179"/>
      <c r="AH532" s="179"/>
      <c r="AI532" s="179"/>
      <c r="AJ532" s="179"/>
      <c r="AK532" s="179"/>
      <c r="AL532" s="179"/>
      <c r="AM532" s="179"/>
      <c r="AN532" s="179"/>
      <c r="AO532" s="179"/>
    </row>
    <row r="533" ht="15.75" customHeight="1" spans="1:41" x14ac:dyDescent="0.25">
      <c r="A533" s="179"/>
      <c r="B533" s="179"/>
      <c r="C533" s="179"/>
      <c r="D533" s="179"/>
      <c r="E533" s="179"/>
      <c r="F533" s="179"/>
      <c r="G533" s="179"/>
      <c r="H533" s="179"/>
      <c r="I533" s="179"/>
      <c r="J533" s="179"/>
      <c r="K533" s="179"/>
      <c r="L533" s="179"/>
      <c r="M533" s="179"/>
      <c r="N533" s="179"/>
      <c r="O533" s="179"/>
      <c r="P533" s="179"/>
      <c r="Q533" s="179"/>
      <c r="R533" s="179"/>
      <c r="S533" s="179"/>
      <c r="T533" s="179"/>
      <c r="U533" s="179"/>
      <c r="V533" s="179"/>
      <c r="W533" s="179"/>
      <c r="X533" s="179"/>
      <c r="Y533" s="179"/>
      <c r="Z533" s="179"/>
      <c r="AA533" s="179"/>
      <c r="AB533" s="179"/>
      <c r="AC533" s="179"/>
      <c r="AD533" s="179"/>
      <c r="AE533" s="179"/>
      <c r="AF533" s="179"/>
      <c r="AG533" s="179"/>
      <c r="AH533" s="179"/>
      <c r="AI533" s="179"/>
      <c r="AJ533" s="179"/>
      <c r="AK533" s="179"/>
      <c r="AL533" s="179"/>
      <c r="AM533" s="179"/>
      <c r="AN533" s="179"/>
      <c r="AO533" s="179"/>
    </row>
    <row r="534" ht="15.75" customHeight="1" spans="1:41" x14ac:dyDescent="0.25">
      <c r="A534" s="179"/>
      <c r="B534" s="179"/>
      <c r="C534" s="179"/>
      <c r="D534" s="179"/>
      <c r="E534" s="179"/>
      <c r="F534" s="179"/>
      <c r="G534" s="179"/>
      <c r="H534" s="179"/>
      <c r="I534" s="179"/>
      <c r="J534" s="179"/>
      <c r="K534" s="179"/>
      <c r="L534" s="179"/>
      <c r="M534" s="179"/>
      <c r="N534" s="179"/>
      <c r="O534" s="179"/>
      <c r="P534" s="179"/>
      <c r="Q534" s="179"/>
      <c r="R534" s="179"/>
      <c r="S534" s="179"/>
      <c r="T534" s="179"/>
      <c r="U534" s="179"/>
      <c r="V534" s="179"/>
      <c r="W534" s="179"/>
      <c r="X534" s="179"/>
      <c r="Y534" s="179"/>
      <c r="Z534" s="179"/>
      <c r="AA534" s="179"/>
      <c r="AB534" s="179"/>
      <c r="AC534" s="179"/>
      <c r="AD534" s="179"/>
      <c r="AE534" s="179"/>
      <c r="AF534" s="179"/>
      <c r="AG534" s="179"/>
      <c r="AH534" s="179"/>
      <c r="AI534" s="179"/>
      <c r="AJ534" s="179"/>
      <c r="AK534" s="179"/>
      <c r="AL534" s="179"/>
      <c r="AM534" s="179"/>
      <c r="AN534" s="179"/>
      <c r="AO534" s="179"/>
    </row>
    <row r="535" ht="15.75" customHeight="1" spans="1:41" x14ac:dyDescent="0.25">
      <c r="A535" s="179"/>
      <c r="B535" s="179"/>
      <c r="C535" s="179"/>
      <c r="D535" s="179"/>
      <c r="E535" s="179"/>
      <c r="F535" s="179"/>
      <c r="G535" s="179"/>
      <c r="H535" s="179"/>
      <c r="I535" s="179"/>
      <c r="J535" s="179"/>
      <c r="K535" s="179"/>
      <c r="L535" s="179"/>
      <c r="M535" s="179"/>
      <c r="N535" s="179"/>
      <c r="O535" s="179"/>
      <c r="P535" s="179"/>
      <c r="Q535" s="179"/>
      <c r="R535" s="179"/>
      <c r="S535" s="179"/>
      <c r="T535" s="179"/>
      <c r="U535" s="179"/>
      <c r="V535" s="179"/>
      <c r="W535" s="179"/>
      <c r="X535" s="179"/>
      <c r="Y535" s="179"/>
      <c r="Z535" s="179"/>
      <c r="AA535" s="179"/>
      <c r="AB535" s="179"/>
      <c r="AC535" s="179"/>
      <c r="AD535" s="179"/>
      <c r="AE535" s="179"/>
      <c r="AF535" s="179"/>
      <c r="AG535" s="179"/>
      <c r="AH535" s="179"/>
      <c r="AI535" s="179"/>
      <c r="AJ535" s="179"/>
      <c r="AK535" s="179"/>
      <c r="AL535" s="179"/>
      <c r="AM535" s="179"/>
      <c r="AN535" s="179"/>
      <c r="AO535" s="179"/>
    </row>
    <row r="536" ht="15.75" customHeight="1" spans="1:41" x14ac:dyDescent="0.25">
      <c r="A536" s="179"/>
      <c r="B536" s="179"/>
      <c r="C536" s="179"/>
      <c r="D536" s="179"/>
      <c r="E536" s="179"/>
      <c r="F536" s="179"/>
      <c r="G536" s="179"/>
      <c r="H536" s="179"/>
      <c r="I536" s="179"/>
      <c r="J536" s="179"/>
      <c r="K536" s="179"/>
      <c r="L536" s="179"/>
      <c r="M536" s="179"/>
      <c r="N536" s="179"/>
      <c r="O536" s="179"/>
      <c r="P536" s="179"/>
      <c r="Q536" s="179"/>
      <c r="R536" s="179"/>
      <c r="S536" s="179"/>
      <c r="T536" s="179"/>
      <c r="U536" s="179"/>
      <c r="V536" s="179"/>
      <c r="W536" s="179"/>
      <c r="X536" s="179"/>
      <c r="Y536" s="179"/>
      <c r="Z536" s="179"/>
      <c r="AA536" s="179"/>
      <c r="AB536" s="179"/>
      <c r="AC536" s="179"/>
      <c r="AD536" s="179"/>
      <c r="AE536" s="179"/>
      <c r="AF536" s="179"/>
      <c r="AG536" s="179"/>
      <c r="AH536" s="179"/>
      <c r="AI536" s="179"/>
      <c r="AJ536" s="179"/>
      <c r="AK536" s="179"/>
      <c r="AL536" s="179"/>
      <c r="AM536" s="179"/>
      <c r="AN536" s="179"/>
      <c r="AO536" s="179"/>
    </row>
    <row r="537" ht="15.75" customHeight="1" spans="1:41" x14ac:dyDescent="0.25">
      <c r="A537" s="179"/>
      <c r="B537" s="179"/>
      <c r="C537" s="179"/>
      <c r="D537" s="179"/>
      <c r="E537" s="179"/>
      <c r="F537" s="179"/>
      <c r="G537" s="179"/>
      <c r="H537" s="179"/>
      <c r="I537" s="179"/>
      <c r="J537" s="179"/>
      <c r="K537" s="179"/>
      <c r="L537" s="179"/>
      <c r="M537" s="179"/>
      <c r="N537" s="179"/>
      <c r="O537" s="179"/>
      <c r="P537" s="179"/>
      <c r="Q537" s="179"/>
      <c r="R537" s="179"/>
      <c r="S537" s="179"/>
      <c r="T537" s="179"/>
      <c r="U537" s="179"/>
      <c r="V537" s="179"/>
      <c r="W537" s="179"/>
      <c r="X537" s="179"/>
      <c r="Y537" s="179"/>
      <c r="Z537" s="179"/>
      <c r="AA537" s="179"/>
      <c r="AB537" s="179"/>
      <c r="AC537" s="179"/>
      <c r="AD537" s="179"/>
      <c r="AE537" s="179"/>
      <c r="AF537" s="179"/>
      <c r="AG537" s="179"/>
      <c r="AH537" s="179"/>
      <c r="AI537" s="179"/>
      <c r="AJ537" s="179"/>
      <c r="AK537" s="179"/>
      <c r="AL537" s="179"/>
      <c r="AM537" s="179"/>
      <c r="AN537" s="179"/>
      <c r="AO537" s="179"/>
    </row>
    <row r="538" ht="15.75" customHeight="1" spans="1:41" x14ac:dyDescent="0.25">
      <c r="A538" s="179"/>
      <c r="B538" s="179"/>
      <c r="C538" s="179"/>
      <c r="D538" s="179"/>
      <c r="E538" s="179"/>
      <c r="F538" s="179"/>
      <c r="G538" s="179"/>
      <c r="H538" s="179"/>
      <c r="I538" s="179"/>
      <c r="J538" s="179"/>
      <c r="K538" s="179"/>
      <c r="L538" s="179"/>
      <c r="M538" s="179"/>
      <c r="N538" s="179"/>
      <c r="O538" s="179"/>
      <c r="P538" s="179"/>
      <c r="Q538" s="179"/>
      <c r="R538" s="179"/>
      <c r="S538" s="179"/>
      <c r="T538" s="179"/>
      <c r="U538" s="179"/>
      <c r="V538" s="179"/>
      <c r="W538" s="179"/>
      <c r="X538" s="179"/>
      <c r="Y538" s="179"/>
      <c r="Z538" s="179"/>
      <c r="AA538" s="179"/>
      <c r="AB538" s="179"/>
      <c r="AC538" s="179"/>
      <c r="AD538" s="179"/>
      <c r="AE538" s="179"/>
      <c r="AF538" s="179"/>
      <c r="AG538" s="179"/>
      <c r="AH538" s="179"/>
      <c r="AI538" s="179"/>
      <c r="AJ538" s="179"/>
      <c r="AK538" s="179"/>
      <c r="AL538" s="179"/>
      <c r="AM538" s="179"/>
      <c r="AN538" s="179"/>
      <c r="AO538" s="179"/>
    </row>
    <row r="539" ht="15.75" customHeight="1" spans="1:41" x14ac:dyDescent="0.25">
      <c r="A539" s="179"/>
      <c r="B539" s="179"/>
      <c r="C539" s="179"/>
      <c r="D539" s="179"/>
      <c r="E539" s="179"/>
      <c r="F539" s="179"/>
      <c r="G539" s="179"/>
      <c r="H539" s="179"/>
      <c r="I539" s="179"/>
      <c r="J539" s="179"/>
      <c r="K539" s="179"/>
      <c r="L539" s="179"/>
      <c r="M539" s="179"/>
      <c r="N539" s="179"/>
      <c r="O539" s="179"/>
      <c r="P539" s="179"/>
      <c r="Q539" s="179"/>
      <c r="R539" s="179"/>
      <c r="S539" s="179"/>
      <c r="T539" s="179"/>
      <c r="U539" s="179"/>
      <c r="V539" s="179"/>
      <c r="W539" s="179"/>
      <c r="X539" s="179"/>
      <c r="Y539" s="179"/>
      <c r="Z539" s="179"/>
      <c r="AA539" s="179"/>
      <c r="AB539" s="179"/>
      <c r="AC539" s="179"/>
      <c r="AD539" s="179"/>
      <c r="AE539" s="179"/>
      <c r="AF539" s="179"/>
      <c r="AG539" s="179"/>
      <c r="AH539" s="179"/>
      <c r="AI539" s="179"/>
      <c r="AJ539" s="179"/>
      <c r="AK539" s="179"/>
      <c r="AL539" s="179"/>
      <c r="AM539" s="179"/>
      <c r="AN539" s="179"/>
      <c r="AO539" s="179"/>
    </row>
    <row r="540" ht="15.75" customHeight="1" spans="1:41" x14ac:dyDescent="0.25">
      <c r="A540" s="179"/>
      <c r="B540" s="179"/>
      <c r="C540" s="179"/>
      <c r="D540" s="179"/>
      <c r="E540" s="179"/>
      <c r="F540" s="179"/>
      <c r="G540" s="179"/>
      <c r="H540" s="179"/>
      <c r="I540" s="179"/>
      <c r="J540" s="179"/>
      <c r="K540" s="179"/>
      <c r="L540" s="179"/>
      <c r="M540" s="179"/>
      <c r="N540" s="179"/>
      <c r="O540" s="179"/>
      <c r="P540" s="179"/>
      <c r="Q540" s="179"/>
      <c r="R540" s="179"/>
      <c r="S540" s="179"/>
      <c r="T540" s="179"/>
      <c r="U540" s="179"/>
      <c r="V540" s="179"/>
      <c r="W540" s="179"/>
      <c r="X540" s="179"/>
      <c r="Y540" s="179"/>
      <c r="Z540" s="179"/>
      <c r="AA540" s="179"/>
      <c r="AB540" s="179"/>
      <c r="AC540" s="179"/>
      <c r="AD540" s="179"/>
      <c r="AE540" s="179"/>
      <c r="AF540" s="179"/>
      <c r="AG540" s="179"/>
      <c r="AH540" s="179"/>
      <c r="AI540" s="179"/>
      <c r="AJ540" s="179"/>
      <c r="AK540" s="179"/>
      <c r="AL540" s="179"/>
      <c r="AM540" s="179"/>
      <c r="AN540" s="179"/>
      <c r="AO540" s="179"/>
    </row>
    <row r="541" ht="15.75" customHeight="1" spans="1:41" x14ac:dyDescent="0.25">
      <c r="A541" s="179"/>
      <c r="B541" s="179"/>
      <c r="C541" s="179"/>
      <c r="D541" s="179"/>
      <c r="E541" s="179"/>
      <c r="F541" s="179"/>
      <c r="G541" s="179"/>
      <c r="H541" s="179"/>
      <c r="I541" s="179"/>
      <c r="J541" s="179"/>
      <c r="K541" s="179"/>
      <c r="L541" s="179"/>
      <c r="M541" s="179"/>
      <c r="N541" s="179"/>
      <c r="O541" s="179"/>
      <c r="P541" s="179"/>
      <c r="Q541" s="179"/>
      <c r="R541" s="179"/>
      <c r="S541" s="179"/>
      <c r="T541" s="179"/>
      <c r="U541" s="179"/>
      <c r="V541" s="179"/>
      <c r="W541" s="179"/>
      <c r="X541" s="179"/>
      <c r="Y541" s="179"/>
      <c r="Z541" s="179"/>
      <c r="AA541" s="179"/>
      <c r="AB541" s="179"/>
      <c r="AC541" s="179"/>
      <c r="AD541" s="179"/>
      <c r="AE541" s="179"/>
      <c r="AF541" s="179"/>
      <c r="AG541" s="179"/>
      <c r="AH541" s="179"/>
      <c r="AI541" s="179"/>
      <c r="AJ541" s="179"/>
      <c r="AK541" s="179"/>
      <c r="AL541" s="179"/>
      <c r="AM541" s="179"/>
      <c r="AN541" s="179"/>
      <c r="AO541" s="179"/>
    </row>
    <row r="542" ht="15.75" customHeight="1" spans="1:41" x14ac:dyDescent="0.25">
      <c r="A542" s="179"/>
      <c r="B542" s="179"/>
      <c r="C542" s="179"/>
      <c r="D542" s="179"/>
      <c r="E542" s="179"/>
      <c r="F542" s="179"/>
      <c r="G542" s="179"/>
      <c r="H542" s="179"/>
      <c r="I542" s="179"/>
      <c r="J542" s="179"/>
      <c r="K542" s="179"/>
      <c r="L542" s="179"/>
      <c r="M542" s="179"/>
      <c r="N542" s="179"/>
      <c r="O542" s="179"/>
      <c r="P542" s="179"/>
      <c r="Q542" s="179"/>
      <c r="R542" s="179"/>
      <c r="S542" s="179"/>
      <c r="T542" s="179"/>
      <c r="U542" s="179"/>
      <c r="V542" s="179"/>
      <c r="W542" s="179"/>
      <c r="X542" s="179"/>
      <c r="Y542" s="179"/>
      <c r="Z542" s="179"/>
      <c r="AA542" s="179"/>
      <c r="AB542" s="179"/>
      <c r="AC542" s="179"/>
      <c r="AD542" s="179"/>
      <c r="AE542" s="179"/>
      <c r="AF542" s="179"/>
      <c r="AG542" s="179"/>
      <c r="AH542" s="179"/>
      <c r="AI542" s="179"/>
      <c r="AJ542" s="179"/>
      <c r="AK542" s="179"/>
      <c r="AL542" s="179"/>
      <c r="AM542" s="179"/>
      <c r="AN542" s="179"/>
      <c r="AO542" s="179"/>
    </row>
    <row r="543" ht="15.75" customHeight="1" spans="1:41" x14ac:dyDescent="0.25">
      <c r="A543" s="179"/>
      <c r="B543" s="179"/>
      <c r="C543" s="179"/>
      <c r="D543" s="179"/>
      <c r="E543" s="179"/>
      <c r="F543" s="179"/>
      <c r="G543" s="179"/>
      <c r="H543" s="179"/>
      <c r="I543" s="179"/>
      <c r="J543" s="179"/>
      <c r="K543" s="179"/>
      <c r="L543" s="179"/>
      <c r="M543" s="179"/>
      <c r="N543" s="179"/>
      <c r="O543" s="179"/>
      <c r="P543" s="179"/>
      <c r="Q543" s="179"/>
      <c r="R543" s="179"/>
      <c r="S543" s="179"/>
      <c r="T543" s="179"/>
      <c r="U543" s="179"/>
      <c r="V543" s="179"/>
      <c r="W543" s="179"/>
      <c r="X543" s="179"/>
      <c r="Y543" s="179"/>
      <c r="Z543" s="179"/>
      <c r="AA543" s="179"/>
      <c r="AB543" s="179"/>
      <c r="AC543" s="179"/>
      <c r="AD543" s="179"/>
      <c r="AE543" s="179"/>
      <c r="AF543" s="179"/>
      <c r="AG543" s="179"/>
      <c r="AH543" s="179"/>
      <c r="AI543" s="179"/>
      <c r="AJ543" s="179"/>
      <c r="AK543" s="179"/>
      <c r="AL543" s="179"/>
      <c r="AM543" s="179"/>
      <c r="AN543" s="179"/>
      <c r="AO543" s="179"/>
    </row>
    <row r="544" ht="15.75" customHeight="1" spans="1:41" x14ac:dyDescent="0.25">
      <c r="A544" s="179"/>
      <c r="B544" s="179"/>
      <c r="C544" s="179"/>
      <c r="D544" s="179"/>
      <c r="E544" s="179"/>
      <c r="F544" s="179"/>
      <c r="G544" s="179"/>
      <c r="H544" s="179"/>
      <c r="I544" s="179"/>
      <c r="J544" s="179"/>
      <c r="K544" s="179"/>
      <c r="L544" s="179"/>
      <c r="M544" s="179"/>
      <c r="N544" s="179"/>
      <c r="O544" s="179"/>
      <c r="P544" s="179"/>
      <c r="Q544" s="179"/>
      <c r="R544" s="179"/>
      <c r="S544" s="179"/>
      <c r="T544" s="179"/>
      <c r="U544" s="179"/>
      <c r="V544" s="179"/>
      <c r="W544" s="179"/>
      <c r="X544" s="179"/>
      <c r="Y544" s="179"/>
      <c r="Z544" s="179"/>
      <c r="AA544" s="179"/>
      <c r="AB544" s="179"/>
      <c r="AC544" s="179"/>
      <c r="AD544" s="179"/>
      <c r="AE544" s="179"/>
      <c r="AF544" s="179"/>
      <c r="AG544" s="179"/>
      <c r="AH544" s="179"/>
      <c r="AI544" s="179"/>
      <c r="AJ544" s="179"/>
      <c r="AK544" s="179"/>
      <c r="AL544" s="179"/>
      <c r="AM544" s="179"/>
      <c r="AN544" s="179"/>
      <c r="AO544" s="179"/>
    </row>
    <row r="545" ht="15.75" customHeight="1" spans="1:41" x14ac:dyDescent="0.25">
      <c r="A545" s="179"/>
      <c r="B545" s="179"/>
      <c r="C545" s="179"/>
      <c r="D545" s="179"/>
      <c r="E545" s="179"/>
      <c r="F545" s="179"/>
      <c r="G545" s="179"/>
      <c r="H545" s="179"/>
      <c r="I545" s="179"/>
      <c r="J545" s="179"/>
      <c r="K545" s="179"/>
      <c r="L545" s="179"/>
      <c r="M545" s="179"/>
      <c r="N545" s="179"/>
      <c r="O545" s="179"/>
      <c r="P545" s="179"/>
      <c r="Q545" s="179"/>
      <c r="R545" s="179"/>
      <c r="S545" s="179"/>
      <c r="T545" s="179"/>
      <c r="U545" s="179"/>
      <c r="V545" s="179"/>
      <c r="W545" s="179"/>
      <c r="X545" s="179"/>
      <c r="Y545" s="179"/>
      <c r="Z545" s="179"/>
      <c r="AA545" s="179"/>
      <c r="AB545" s="179"/>
      <c r="AC545" s="179"/>
      <c r="AD545" s="179"/>
      <c r="AE545" s="179"/>
      <c r="AF545" s="179"/>
      <c r="AG545" s="179"/>
      <c r="AH545" s="179"/>
      <c r="AI545" s="179"/>
      <c r="AJ545" s="179"/>
      <c r="AK545" s="179"/>
      <c r="AL545" s="179"/>
      <c r="AM545" s="179"/>
      <c r="AN545" s="179"/>
      <c r="AO545" s="179"/>
    </row>
    <row r="546" ht="15.75" customHeight="1" spans="1:41" x14ac:dyDescent="0.25">
      <c r="A546" s="179"/>
      <c r="B546" s="179"/>
      <c r="C546" s="179"/>
      <c r="D546" s="179"/>
      <c r="E546" s="179"/>
      <c r="F546" s="179"/>
      <c r="G546" s="179"/>
      <c r="H546" s="179"/>
      <c r="I546" s="179"/>
      <c r="J546" s="179"/>
      <c r="K546" s="179"/>
      <c r="L546" s="179"/>
      <c r="M546" s="179"/>
      <c r="N546" s="179"/>
      <c r="O546" s="179"/>
      <c r="P546" s="179"/>
      <c r="Q546" s="179"/>
      <c r="R546" s="179"/>
      <c r="S546" s="179"/>
      <c r="T546" s="179"/>
      <c r="U546" s="179"/>
      <c r="V546" s="179"/>
      <c r="W546" s="179"/>
      <c r="X546" s="179"/>
      <c r="Y546" s="179"/>
      <c r="Z546" s="179"/>
      <c r="AA546" s="179"/>
      <c r="AB546" s="179"/>
      <c r="AC546" s="179"/>
      <c r="AD546" s="179"/>
      <c r="AE546" s="179"/>
      <c r="AF546" s="179"/>
      <c r="AG546" s="179"/>
      <c r="AH546" s="179"/>
      <c r="AI546" s="179"/>
      <c r="AJ546" s="179"/>
      <c r="AK546" s="179"/>
      <c r="AL546" s="179"/>
      <c r="AM546" s="179"/>
      <c r="AN546" s="179"/>
      <c r="AO546" s="179"/>
    </row>
    <row r="547" ht="15.75" customHeight="1" spans="1:41" x14ac:dyDescent="0.25">
      <c r="A547" s="179"/>
      <c r="B547" s="179"/>
      <c r="C547" s="179"/>
      <c r="D547" s="179"/>
      <c r="E547" s="179"/>
      <c r="F547" s="179"/>
      <c r="G547" s="179"/>
      <c r="H547" s="179"/>
      <c r="I547" s="179"/>
      <c r="J547" s="179"/>
      <c r="K547" s="179"/>
      <c r="L547" s="179"/>
      <c r="M547" s="179"/>
      <c r="N547" s="179"/>
      <c r="O547" s="179"/>
      <c r="P547" s="179"/>
      <c r="Q547" s="179"/>
      <c r="R547" s="179"/>
      <c r="S547" s="179"/>
      <c r="T547" s="179"/>
      <c r="U547" s="179"/>
      <c r="V547" s="179"/>
      <c r="W547" s="179"/>
      <c r="X547" s="179"/>
      <c r="Y547" s="179"/>
      <c r="Z547" s="179"/>
      <c r="AA547" s="179"/>
      <c r="AB547" s="179"/>
      <c r="AC547" s="179"/>
      <c r="AD547" s="179"/>
      <c r="AE547" s="179"/>
      <c r="AF547" s="179"/>
      <c r="AG547" s="179"/>
      <c r="AH547" s="179"/>
      <c r="AI547" s="179"/>
      <c r="AJ547" s="179"/>
      <c r="AK547" s="179"/>
      <c r="AL547" s="179"/>
      <c r="AM547" s="179"/>
      <c r="AN547" s="179"/>
      <c r="AO547" s="179"/>
    </row>
    <row r="548" ht="15.75" customHeight="1" spans="1:41" x14ac:dyDescent="0.25">
      <c r="A548" s="179"/>
      <c r="B548" s="179"/>
      <c r="C548" s="179"/>
      <c r="D548" s="179"/>
      <c r="E548" s="179"/>
      <c r="F548" s="179"/>
      <c r="G548" s="179"/>
      <c r="H548" s="179"/>
      <c r="I548" s="179"/>
      <c r="J548" s="179"/>
      <c r="K548" s="179"/>
      <c r="L548" s="179"/>
      <c r="M548" s="179"/>
      <c r="N548" s="179"/>
      <c r="O548" s="179"/>
      <c r="P548" s="179"/>
      <c r="Q548" s="179"/>
      <c r="R548" s="179"/>
      <c r="S548" s="179"/>
      <c r="T548" s="179"/>
      <c r="U548" s="179"/>
      <c r="V548" s="179"/>
      <c r="W548" s="179"/>
      <c r="X548" s="179"/>
      <c r="Y548" s="179"/>
      <c r="Z548" s="179"/>
      <c r="AA548" s="179"/>
      <c r="AB548" s="179"/>
      <c r="AC548" s="179"/>
      <c r="AD548" s="179"/>
      <c r="AE548" s="179"/>
      <c r="AF548" s="179"/>
      <c r="AG548" s="179"/>
      <c r="AH548" s="179"/>
      <c r="AI548" s="179"/>
      <c r="AJ548" s="179"/>
      <c r="AK548" s="179"/>
      <c r="AL548" s="179"/>
      <c r="AM548" s="179"/>
      <c r="AN548" s="179"/>
      <c r="AO548" s="179"/>
    </row>
    <row r="549" ht="15.75" customHeight="1" spans="1:41" x14ac:dyDescent="0.25">
      <c r="A549" s="179"/>
      <c r="B549" s="179"/>
      <c r="C549" s="179"/>
      <c r="D549" s="179"/>
      <c r="E549" s="179"/>
      <c r="F549" s="179"/>
      <c r="G549" s="179"/>
      <c r="H549" s="179"/>
      <c r="I549" s="179"/>
      <c r="J549" s="179"/>
      <c r="K549" s="179"/>
      <c r="L549" s="179"/>
      <c r="M549" s="179"/>
      <c r="N549" s="179"/>
      <c r="O549" s="179"/>
      <c r="P549" s="179"/>
      <c r="Q549" s="179"/>
      <c r="R549" s="179"/>
      <c r="S549" s="179"/>
      <c r="T549" s="179"/>
      <c r="U549" s="179"/>
      <c r="V549" s="179"/>
      <c r="W549" s="179"/>
      <c r="X549" s="179"/>
      <c r="Y549" s="179"/>
      <c r="Z549" s="179"/>
      <c r="AA549" s="179"/>
      <c r="AB549" s="179"/>
      <c r="AC549" s="179"/>
      <c r="AD549" s="179"/>
      <c r="AE549" s="179"/>
      <c r="AF549" s="179"/>
      <c r="AG549" s="179"/>
      <c r="AH549" s="179"/>
      <c r="AI549" s="179"/>
      <c r="AJ549" s="179"/>
      <c r="AK549" s="179"/>
      <c r="AL549" s="179"/>
      <c r="AM549" s="179"/>
      <c r="AN549" s="179"/>
      <c r="AO549" s="179"/>
    </row>
    <row r="550" ht="15.75" customHeight="1" spans="1:41" x14ac:dyDescent="0.25">
      <c r="A550" s="179"/>
      <c r="B550" s="179"/>
      <c r="C550" s="179"/>
      <c r="D550" s="179"/>
      <c r="E550" s="179"/>
      <c r="F550" s="179"/>
      <c r="G550" s="179"/>
      <c r="H550" s="179"/>
      <c r="I550" s="179"/>
      <c r="J550" s="179"/>
      <c r="K550" s="179"/>
      <c r="L550" s="179"/>
      <c r="M550" s="179"/>
      <c r="N550" s="179"/>
      <c r="O550" s="179"/>
      <c r="P550" s="179"/>
      <c r="Q550" s="179"/>
      <c r="R550" s="179"/>
      <c r="S550" s="179"/>
      <c r="T550" s="179"/>
      <c r="U550" s="179"/>
      <c r="V550" s="179"/>
      <c r="W550" s="179"/>
      <c r="X550" s="179"/>
      <c r="Y550" s="179"/>
      <c r="Z550" s="179"/>
      <c r="AA550" s="179"/>
      <c r="AB550" s="179"/>
      <c r="AC550" s="179"/>
      <c r="AD550" s="179"/>
      <c r="AE550" s="179"/>
      <c r="AF550" s="179"/>
      <c r="AG550" s="179"/>
      <c r="AH550" s="179"/>
      <c r="AI550" s="179"/>
      <c r="AJ550" s="179"/>
      <c r="AK550" s="179"/>
      <c r="AL550" s="179"/>
      <c r="AM550" s="179"/>
      <c r="AN550" s="179"/>
      <c r="AO550" s="179"/>
    </row>
    <row r="551" ht="15.75" customHeight="1" spans="1:41" x14ac:dyDescent="0.25">
      <c r="A551" s="179"/>
      <c r="B551" s="179"/>
      <c r="C551" s="179"/>
      <c r="D551" s="179"/>
      <c r="E551" s="179"/>
      <c r="F551" s="179"/>
      <c r="G551" s="179"/>
      <c r="H551" s="179"/>
      <c r="I551" s="179"/>
      <c r="J551" s="179"/>
      <c r="K551" s="179"/>
      <c r="L551" s="179"/>
      <c r="M551" s="179"/>
      <c r="N551" s="179"/>
      <c r="O551" s="179"/>
      <c r="P551" s="179"/>
      <c r="Q551" s="179"/>
      <c r="R551" s="179"/>
      <c r="S551" s="179"/>
      <c r="T551" s="179"/>
      <c r="U551" s="179"/>
      <c r="V551" s="179"/>
      <c r="W551" s="179"/>
      <c r="X551" s="179"/>
      <c r="Y551" s="179"/>
      <c r="Z551" s="179"/>
      <c r="AA551" s="179"/>
      <c r="AB551" s="179"/>
      <c r="AC551" s="179"/>
      <c r="AD551" s="179"/>
      <c r="AE551" s="179"/>
      <c r="AF551" s="179"/>
      <c r="AG551" s="179"/>
      <c r="AH551" s="179"/>
      <c r="AI551" s="179"/>
      <c r="AJ551" s="179"/>
      <c r="AK551" s="179"/>
      <c r="AL551" s="179"/>
      <c r="AM551" s="179"/>
      <c r="AN551" s="179"/>
      <c r="AO551" s="179"/>
    </row>
    <row r="552" ht="15.75" customHeight="1" spans="1:41" x14ac:dyDescent="0.25">
      <c r="A552" s="179"/>
      <c r="B552" s="179"/>
      <c r="C552" s="179"/>
      <c r="D552" s="179"/>
      <c r="E552" s="179"/>
      <c r="F552" s="179"/>
      <c r="G552" s="179"/>
      <c r="H552" s="179"/>
      <c r="I552" s="179"/>
      <c r="J552" s="179"/>
      <c r="K552" s="179"/>
      <c r="L552" s="179"/>
      <c r="M552" s="179"/>
      <c r="N552" s="179"/>
      <c r="O552" s="179"/>
      <c r="P552" s="179"/>
      <c r="Q552" s="179"/>
      <c r="R552" s="179"/>
      <c r="S552" s="179"/>
      <c r="T552" s="179"/>
      <c r="U552" s="179"/>
      <c r="V552" s="179"/>
      <c r="W552" s="179"/>
      <c r="X552" s="179"/>
      <c r="Y552" s="179"/>
      <c r="Z552" s="179"/>
      <c r="AA552" s="179"/>
      <c r="AB552" s="179"/>
      <c r="AC552" s="179"/>
      <c r="AD552" s="179"/>
      <c r="AE552" s="179"/>
      <c r="AF552" s="179"/>
      <c r="AG552" s="179"/>
      <c r="AH552" s="179"/>
      <c r="AI552" s="179"/>
      <c r="AJ552" s="179"/>
      <c r="AK552" s="179"/>
      <c r="AL552" s="179"/>
      <c r="AM552" s="179"/>
      <c r="AN552" s="179"/>
      <c r="AO552" s="179"/>
    </row>
    <row r="553" ht="15.75" customHeight="1" spans="1:41" x14ac:dyDescent="0.25">
      <c r="A553" s="179"/>
      <c r="B553" s="179"/>
      <c r="C553" s="179"/>
      <c r="D553" s="179"/>
      <c r="E553" s="179"/>
      <c r="F553" s="179"/>
      <c r="G553" s="179"/>
      <c r="H553" s="179"/>
      <c r="I553" s="179"/>
      <c r="J553" s="179"/>
      <c r="K553" s="179"/>
      <c r="L553" s="179"/>
      <c r="M553" s="179"/>
      <c r="N553" s="179"/>
      <c r="O553" s="179"/>
      <c r="P553" s="179"/>
      <c r="Q553" s="179"/>
      <c r="R553" s="179"/>
      <c r="S553" s="179"/>
      <c r="T553" s="179"/>
      <c r="U553" s="179"/>
      <c r="V553" s="179"/>
      <c r="W553" s="179"/>
      <c r="X553" s="179"/>
      <c r="Y553" s="179"/>
      <c r="Z553" s="179"/>
      <c r="AA553" s="179"/>
      <c r="AB553" s="179"/>
      <c r="AC553" s="179"/>
      <c r="AD553" s="179"/>
      <c r="AE553" s="179"/>
      <c r="AF553" s="179"/>
      <c r="AG553" s="179"/>
      <c r="AH553" s="179"/>
      <c r="AI553" s="179"/>
      <c r="AJ553" s="179"/>
      <c r="AK553" s="179"/>
      <c r="AL553" s="179"/>
      <c r="AM553" s="179"/>
      <c r="AN553" s="179"/>
      <c r="AO553" s="179"/>
    </row>
    <row r="554" ht="15.75" customHeight="1" spans="1:41" x14ac:dyDescent="0.25">
      <c r="A554" s="179"/>
      <c r="B554" s="179"/>
      <c r="C554" s="179"/>
      <c r="D554" s="179"/>
      <c r="E554" s="179"/>
      <c r="F554" s="179"/>
      <c r="G554" s="179"/>
      <c r="H554" s="179"/>
      <c r="I554" s="179"/>
      <c r="J554" s="179"/>
      <c r="K554" s="179"/>
      <c r="L554" s="179"/>
      <c r="M554" s="179"/>
      <c r="N554" s="179"/>
      <c r="O554" s="179"/>
      <c r="P554" s="179"/>
      <c r="Q554" s="179"/>
      <c r="R554" s="179"/>
      <c r="S554" s="179"/>
      <c r="T554" s="179"/>
      <c r="U554" s="179"/>
      <c r="V554" s="179"/>
      <c r="W554" s="179"/>
      <c r="X554" s="179"/>
      <c r="Y554" s="179"/>
      <c r="Z554" s="179"/>
      <c r="AA554" s="179"/>
      <c r="AB554" s="179"/>
      <c r="AC554" s="179"/>
      <c r="AD554" s="179"/>
      <c r="AE554" s="179"/>
      <c r="AF554" s="179"/>
      <c r="AG554" s="179"/>
      <c r="AH554" s="179"/>
      <c r="AI554" s="179"/>
      <c r="AJ554" s="179"/>
      <c r="AK554" s="179"/>
      <c r="AL554" s="179"/>
      <c r="AM554" s="179"/>
      <c r="AN554" s="179"/>
      <c r="AO554" s="179"/>
    </row>
    <row r="555" ht="15.75" customHeight="1" spans="1:41" x14ac:dyDescent="0.25">
      <c r="A555" s="179"/>
      <c r="B555" s="179"/>
      <c r="C555" s="179"/>
      <c r="D555" s="179"/>
      <c r="E555" s="179"/>
      <c r="F555" s="179"/>
      <c r="G555" s="179"/>
      <c r="H555" s="179"/>
      <c r="I555" s="179"/>
      <c r="J555" s="179"/>
      <c r="K555" s="179"/>
      <c r="L555" s="179"/>
      <c r="M555" s="179"/>
      <c r="N555" s="179"/>
      <c r="O555" s="179"/>
      <c r="P555" s="179"/>
      <c r="Q555" s="179"/>
      <c r="R555" s="179"/>
      <c r="S555" s="179"/>
      <c r="T555" s="179"/>
      <c r="U555" s="179"/>
      <c r="V555" s="179"/>
      <c r="W555" s="179"/>
      <c r="X555" s="179"/>
      <c r="Y555" s="179"/>
      <c r="Z555" s="179"/>
      <c r="AA555" s="179"/>
      <c r="AB555" s="179"/>
      <c r="AC555" s="179"/>
      <c r="AD555" s="179"/>
      <c r="AE555" s="179"/>
      <c r="AF555" s="179"/>
      <c r="AG555" s="179"/>
      <c r="AH555" s="179"/>
      <c r="AI555" s="179"/>
      <c r="AJ555" s="179"/>
      <c r="AK555" s="179"/>
      <c r="AL555" s="179"/>
      <c r="AM555" s="179"/>
      <c r="AN555" s="179"/>
      <c r="AO555" s="179"/>
    </row>
    <row r="556" ht="15.75" customHeight="1" spans="1:41" x14ac:dyDescent="0.25">
      <c r="A556" s="179"/>
      <c r="B556" s="179"/>
      <c r="C556" s="179"/>
      <c r="D556" s="179"/>
      <c r="E556" s="179"/>
      <c r="F556" s="179"/>
      <c r="G556" s="179"/>
      <c r="H556" s="179"/>
      <c r="I556" s="179"/>
      <c r="J556" s="179"/>
      <c r="K556" s="179"/>
      <c r="L556" s="179"/>
      <c r="M556" s="179"/>
      <c r="N556" s="179"/>
      <c r="O556" s="179"/>
      <c r="P556" s="179"/>
      <c r="Q556" s="179"/>
      <c r="R556" s="179"/>
      <c r="S556" s="179"/>
      <c r="T556" s="179"/>
      <c r="U556" s="179"/>
      <c r="V556" s="179"/>
      <c r="W556" s="179"/>
      <c r="X556" s="179"/>
      <c r="Y556" s="179"/>
      <c r="Z556" s="179"/>
      <c r="AA556" s="179"/>
      <c r="AB556" s="179"/>
      <c r="AC556" s="179"/>
      <c r="AD556" s="179"/>
      <c r="AE556" s="179"/>
      <c r="AF556" s="179"/>
      <c r="AG556" s="179"/>
      <c r="AH556" s="179"/>
      <c r="AI556" s="179"/>
      <c r="AJ556" s="179"/>
      <c r="AK556" s="179"/>
      <c r="AL556" s="179"/>
      <c r="AM556" s="179"/>
      <c r="AN556" s="179"/>
      <c r="AO556" s="179"/>
    </row>
    <row r="557" ht="15.75" customHeight="1" spans="1:41" x14ac:dyDescent="0.25">
      <c r="A557" s="179"/>
      <c r="B557" s="179"/>
      <c r="C557" s="179"/>
      <c r="D557" s="179"/>
      <c r="E557" s="179"/>
      <c r="F557" s="179"/>
      <c r="G557" s="179"/>
      <c r="H557" s="179"/>
      <c r="I557" s="179"/>
      <c r="J557" s="179"/>
      <c r="K557" s="179"/>
      <c r="L557" s="179"/>
      <c r="M557" s="179"/>
      <c r="N557" s="179"/>
      <c r="O557" s="179"/>
      <c r="P557" s="179"/>
      <c r="Q557" s="179"/>
      <c r="R557" s="179"/>
      <c r="S557" s="179"/>
      <c r="T557" s="179"/>
      <c r="U557" s="179"/>
      <c r="V557" s="179"/>
      <c r="W557" s="179"/>
      <c r="X557" s="179"/>
      <c r="Y557" s="179"/>
      <c r="Z557" s="179"/>
      <c r="AA557" s="179"/>
      <c r="AB557" s="179"/>
      <c r="AC557" s="179"/>
      <c r="AD557" s="179"/>
      <c r="AE557" s="179"/>
      <c r="AF557" s="179"/>
      <c r="AG557" s="179"/>
      <c r="AH557" s="179"/>
      <c r="AI557" s="179"/>
      <c r="AJ557" s="179"/>
      <c r="AK557" s="179"/>
      <c r="AL557" s="179"/>
      <c r="AM557" s="179"/>
      <c r="AN557" s="179"/>
      <c r="AO557" s="179"/>
    </row>
    <row r="558" ht="15.75" customHeight="1" spans="1:41" x14ac:dyDescent="0.25">
      <c r="A558" s="179"/>
      <c r="B558" s="179"/>
      <c r="C558" s="179"/>
      <c r="D558" s="179"/>
      <c r="E558" s="179"/>
      <c r="F558" s="179"/>
      <c r="G558" s="179"/>
      <c r="H558" s="179"/>
      <c r="I558" s="179"/>
      <c r="J558" s="179"/>
      <c r="K558" s="179"/>
      <c r="L558" s="179"/>
      <c r="M558" s="179"/>
      <c r="N558" s="179"/>
      <c r="O558" s="179"/>
      <c r="P558" s="179"/>
      <c r="Q558" s="179"/>
      <c r="R558" s="179"/>
      <c r="S558" s="179"/>
      <c r="T558" s="179"/>
      <c r="U558" s="179"/>
      <c r="V558" s="179"/>
      <c r="W558" s="179"/>
      <c r="X558" s="179"/>
      <c r="Y558" s="179"/>
      <c r="Z558" s="179"/>
      <c r="AA558" s="179"/>
      <c r="AB558" s="179"/>
      <c r="AC558" s="179"/>
      <c r="AD558" s="179"/>
      <c r="AE558" s="179"/>
      <c r="AF558" s="179"/>
      <c r="AG558" s="179"/>
      <c r="AH558" s="179"/>
      <c r="AI558" s="179"/>
      <c r="AJ558" s="179"/>
      <c r="AK558" s="179"/>
      <c r="AL558" s="179"/>
      <c r="AM558" s="179"/>
      <c r="AN558" s="179"/>
      <c r="AO558" s="179"/>
    </row>
    <row r="559" ht="15.75" customHeight="1" spans="1:41" x14ac:dyDescent="0.25">
      <c r="A559" s="179"/>
      <c r="B559" s="179"/>
      <c r="C559" s="179"/>
      <c r="D559" s="179"/>
      <c r="E559" s="179"/>
      <c r="F559" s="179"/>
      <c r="G559" s="179"/>
      <c r="H559" s="179"/>
      <c r="I559" s="179"/>
      <c r="J559" s="179"/>
      <c r="K559" s="179"/>
      <c r="L559" s="179"/>
      <c r="M559" s="179"/>
      <c r="N559" s="179"/>
      <c r="O559" s="179"/>
      <c r="P559" s="179"/>
      <c r="Q559" s="179"/>
      <c r="R559" s="179"/>
      <c r="S559" s="179"/>
      <c r="T559" s="179"/>
      <c r="U559" s="179"/>
      <c r="V559" s="179"/>
      <c r="W559" s="179"/>
      <c r="X559" s="179"/>
      <c r="Y559" s="179"/>
      <c r="Z559" s="179"/>
      <c r="AA559" s="179"/>
      <c r="AB559" s="179"/>
      <c r="AC559" s="179"/>
      <c r="AD559" s="179"/>
      <c r="AE559" s="179"/>
      <c r="AF559" s="179"/>
      <c r="AG559" s="179"/>
      <c r="AH559" s="179"/>
      <c r="AI559" s="179"/>
      <c r="AJ559" s="179"/>
      <c r="AK559" s="179"/>
      <c r="AL559" s="179"/>
      <c r="AM559" s="179"/>
      <c r="AN559" s="179"/>
      <c r="AO559" s="179"/>
    </row>
    <row r="560" ht="15.75" customHeight="1" spans="1:41" x14ac:dyDescent="0.25">
      <c r="A560" s="179"/>
      <c r="B560" s="179"/>
      <c r="C560" s="179"/>
      <c r="D560" s="179"/>
      <c r="E560" s="179"/>
      <c r="F560" s="179"/>
      <c r="G560" s="179"/>
      <c r="H560" s="179"/>
      <c r="I560" s="179"/>
      <c r="J560" s="179"/>
      <c r="K560" s="179"/>
      <c r="L560" s="179"/>
      <c r="M560" s="179"/>
      <c r="N560" s="179"/>
      <c r="O560" s="179"/>
      <c r="P560" s="179"/>
      <c r="Q560" s="179"/>
      <c r="R560" s="179"/>
      <c r="S560" s="179"/>
      <c r="T560" s="179"/>
      <c r="U560" s="179"/>
      <c r="V560" s="179"/>
      <c r="W560" s="179"/>
      <c r="X560" s="179"/>
      <c r="Y560" s="179"/>
      <c r="Z560" s="179"/>
      <c r="AA560" s="179"/>
      <c r="AB560" s="179"/>
      <c r="AC560" s="179"/>
      <c r="AD560" s="179"/>
      <c r="AE560" s="179"/>
      <c r="AF560" s="179"/>
      <c r="AG560" s="179"/>
      <c r="AH560" s="179"/>
      <c r="AI560" s="179"/>
      <c r="AJ560" s="179"/>
      <c r="AK560" s="179"/>
      <c r="AL560" s="179"/>
      <c r="AM560" s="179"/>
      <c r="AN560" s="179"/>
      <c r="AO560" s="179"/>
    </row>
    <row r="561" ht="15.75" customHeight="1" spans="1:41" x14ac:dyDescent="0.25">
      <c r="A561" s="179"/>
      <c r="B561" s="179"/>
      <c r="C561" s="179"/>
      <c r="D561" s="179"/>
      <c r="E561" s="179"/>
      <c r="F561" s="179"/>
      <c r="G561" s="179"/>
      <c r="H561" s="179"/>
      <c r="I561" s="179"/>
      <c r="J561" s="179"/>
      <c r="K561" s="179"/>
      <c r="L561" s="179"/>
      <c r="M561" s="179"/>
      <c r="N561" s="179"/>
      <c r="O561" s="179"/>
      <c r="P561" s="179"/>
      <c r="Q561" s="179"/>
      <c r="R561" s="179"/>
      <c r="S561" s="179"/>
      <c r="T561" s="179"/>
      <c r="U561" s="179"/>
      <c r="V561" s="179"/>
      <c r="W561" s="179"/>
      <c r="X561" s="179"/>
      <c r="Y561" s="179"/>
      <c r="Z561" s="179"/>
      <c r="AA561" s="179"/>
      <c r="AB561" s="179"/>
      <c r="AC561" s="179"/>
      <c r="AD561" s="179"/>
      <c r="AE561" s="179"/>
      <c r="AF561" s="179"/>
      <c r="AG561" s="179"/>
      <c r="AH561" s="179"/>
      <c r="AI561" s="179"/>
      <c r="AJ561" s="179"/>
      <c r="AK561" s="179"/>
      <c r="AL561" s="179"/>
      <c r="AM561" s="179"/>
      <c r="AN561" s="179"/>
      <c r="AO561" s="179"/>
    </row>
    <row r="562" ht="15.75" customHeight="1" spans="1:41" x14ac:dyDescent="0.25">
      <c r="A562" s="179"/>
      <c r="B562" s="179"/>
      <c r="C562" s="179"/>
      <c r="D562" s="179"/>
      <c r="E562" s="179"/>
      <c r="F562" s="179"/>
      <c r="G562" s="179"/>
      <c r="H562" s="179"/>
      <c r="I562" s="179"/>
      <c r="J562" s="179"/>
      <c r="K562" s="179"/>
      <c r="L562" s="179"/>
      <c r="M562" s="179"/>
      <c r="N562" s="179"/>
      <c r="O562" s="179"/>
      <c r="P562" s="179"/>
      <c r="Q562" s="179"/>
      <c r="R562" s="179"/>
      <c r="S562" s="179"/>
      <c r="T562" s="179"/>
      <c r="U562" s="179"/>
      <c r="V562" s="179"/>
      <c r="W562" s="179"/>
      <c r="X562" s="179"/>
      <c r="Y562" s="179"/>
      <c r="Z562" s="179"/>
      <c r="AA562" s="179"/>
      <c r="AB562" s="179"/>
      <c r="AC562" s="179"/>
      <c r="AD562" s="179"/>
      <c r="AE562" s="179"/>
      <c r="AF562" s="179"/>
      <c r="AG562" s="179"/>
      <c r="AH562" s="179"/>
      <c r="AI562" s="179"/>
      <c r="AJ562" s="179"/>
      <c r="AK562" s="179"/>
      <c r="AL562" s="179"/>
      <c r="AM562" s="179"/>
      <c r="AN562" s="179"/>
      <c r="AO562" s="179"/>
    </row>
    <row r="563" ht="15.75" customHeight="1" spans="1:41" x14ac:dyDescent="0.25">
      <c r="A563" s="179"/>
      <c r="B563" s="179"/>
      <c r="C563" s="179"/>
      <c r="D563" s="179"/>
      <c r="E563" s="179"/>
      <c r="F563" s="179"/>
      <c r="G563" s="179"/>
      <c r="H563" s="179"/>
      <c r="I563" s="179"/>
      <c r="J563" s="179"/>
      <c r="K563" s="179"/>
      <c r="L563" s="179"/>
      <c r="M563" s="179"/>
      <c r="N563" s="179"/>
      <c r="O563" s="179"/>
      <c r="P563" s="179"/>
      <c r="Q563" s="179"/>
      <c r="R563" s="179"/>
      <c r="S563" s="179"/>
      <c r="T563" s="179"/>
      <c r="U563" s="179"/>
      <c r="V563" s="179"/>
      <c r="W563" s="179"/>
      <c r="X563" s="179"/>
      <c r="Y563" s="179"/>
      <c r="Z563" s="179"/>
      <c r="AA563" s="179"/>
      <c r="AB563" s="179"/>
      <c r="AC563" s="179"/>
      <c r="AD563" s="179"/>
      <c r="AE563" s="179"/>
      <c r="AF563" s="179"/>
      <c r="AG563" s="179"/>
      <c r="AH563" s="179"/>
      <c r="AI563" s="179"/>
      <c r="AJ563" s="179"/>
      <c r="AK563" s="179"/>
      <c r="AL563" s="179"/>
      <c r="AM563" s="179"/>
      <c r="AN563" s="179"/>
      <c r="AO563" s="179"/>
    </row>
    <row r="564" ht="15.75" customHeight="1" spans="1:41" x14ac:dyDescent="0.25">
      <c r="A564" s="179"/>
      <c r="B564" s="179"/>
      <c r="C564" s="179"/>
      <c r="D564" s="179"/>
      <c r="E564" s="179"/>
      <c r="F564" s="179"/>
      <c r="G564" s="179"/>
      <c r="H564" s="179"/>
      <c r="I564" s="179"/>
      <c r="J564" s="179"/>
      <c r="K564" s="179"/>
      <c r="L564" s="179"/>
      <c r="M564" s="179"/>
      <c r="N564" s="179"/>
      <c r="O564" s="179"/>
      <c r="P564" s="179"/>
      <c r="Q564" s="179"/>
      <c r="R564" s="179"/>
      <c r="S564" s="179"/>
      <c r="T564" s="179"/>
      <c r="U564" s="179"/>
      <c r="V564" s="179"/>
      <c r="W564" s="179"/>
      <c r="X564" s="179"/>
      <c r="Y564" s="179"/>
      <c r="Z564" s="179"/>
      <c r="AA564" s="179"/>
      <c r="AB564" s="179"/>
      <c r="AC564" s="179"/>
      <c r="AD564" s="179"/>
      <c r="AE564" s="179"/>
      <c r="AF564" s="179"/>
      <c r="AG564" s="179"/>
      <c r="AH564" s="179"/>
      <c r="AI564" s="179"/>
      <c r="AJ564" s="179"/>
      <c r="AK564" s="179"/>
      <c r="AL564" s="179"/>
      <c r="AM564" s="179"/>
      <c r="AN564" s="179"/>
      <c r="AO564" s="179"/>
    </row>
    <row r="565" ht="15.75" customHeight="1" spans="1:41" x14ac:dyDescent="0.25">
      <c r="A565" s="179"/>
      <c r="B565" s="179"/>
      <c r="C565" s="179"/>
      <c r="D565" s="179"/>
      <c r="E565" s="179"/>
      <c r="F565" s="179"/>
      <c r="G565" s="179"/>
      <c r="H565" s="179"/>
      <c r="I565" s="179"/>
      <c r="J565" s="179"/>
      <c r="K565" s="179"/>
      <c r="L565" s="179"/>
      <c r="M565" s="179"/>
      <c r="N565" s="179"/>
      <c r="O565" s="179"/>
      <c r="P565" s="179"/>
      <c r="Q565" s="179"/>
      <c r="R565" s="179"/>
      <c r="S565" s="179"/>
      <c r="T565" s="179"/>
      <c r="U565" s="179"/>
      <c r="V565" s="179"/>
      <c r="W565" s="179"/>
      <c r="X565" s="179"/>
      <c r="Y565" s="179"/>
      <c r="Z565" s="179"/>
      <c r="AA565" s="179"/>
      <c r="AB565" s="179"/>
      <c r="AC565" s="179"/>
      <c r="AD565" s="179"/>
      <c r="AE565" s="179"/>
      <c r="AF565" s="179"/>
      <c r="AG565" s="179"/>
      <c r="AH565" s="179"/>
      <c r="AI565" s="179"/>
      <c r="AJ565" s="179"/>
      <c r="AK565" s="179"/>
      <c r="AL565" s="179"/>
      <c r="AM565" s="179"/>
      <c r="AN565" s="179"/>
      <c r="AO565" s="179"/>
    </row>
    <row r="566" ht="15.75" customHeight="1" spans="1:41" x14ac:dyDescent="0.25">
      <c r="A566" s="179"/>
      <c r="B566" s="179"/>
      <c r="C566" s="179"/>
      <c r="D566" s="179"/>
      <c r="E566" s="179"/>
      <c r="F566" s="179"/>
      <c r="G566" s="179"/>
      <c r="H566" s="179"/>
      <c r="I566" s="179"/>
      <c r="J566" s="179"/>
      <c r="K566" s="179"/>
      <c r="L566" s="179"/>
      <c r="M566" s="179"/>
      <c r="N566" s="179"/>
      <c r="O566" s="179"/>
      <c r="P566" s="179"/>
      <c r="Q566" s="179"/>
      <c r="R566" s="179"/>
      <c r="S566" s="179"/>
      <c r="T566" s="179"/>
      <c r="U566" s="179"/>
      <c r="V566" s="179"/>
      <c r="W566" s="179"/>
      <c r="X566" s="179"/>
      <c r="Y566" s="179"/>
      <c r="Z566" s="179"/>
      <c r="AA566" s="179"/>
      <c r="AB566" s="179"/>
      <c r="AC566" s="179"/>
      <c r="AD566" s="179"/>
      <c r="AE566" s="179"/>
      <c r="AF566" s="179"/>
      <c r="AG566" s="179"/>
      <c r="AH566" s="179"/>
      <c r="AI566" s="179"/>
      <c r="AJ566" s="179"/>
      <c r="AK566" s="179"/>
      <c r="AL566" s="179"/>
      <c r="AM566" s="179"/>
      <c r="AN566" s="179"/>
      <c r="AO566" s="179"/>
    </row>
    <row r="567" ht="15.75" customHeight="1" spans="1:41" x14ac:dyDescent="0.25">
      <c r="A567" s="179"/>
      <c r="B567" s="179"/>
      <c r="C567" s="179"/>
      <c r="D567" s="179"/>
      <c r="E567" s="179"/>
      <c r="F567" s="179"/>
      <c r="G567" s="179"/>
      <c r="H567" s="179"/>
      <c r="I567" s="179"/>
      <c r="J567" s="179"/>
      <c r="K567" s="179"/>
      <c r="L567" s="179"/>
      <c r="M567" s="179"/>
      <c r="N567" s="179"/>
      <c r="O567" s="179"/>
      <c r="P567" s="179"/>
      <c r="Q567" s="179"/>
      <c r="R567" s="179"/>
      <c r="S567" s="179"/>
      <c r="T567" s="179"/>
      <c r="U567" s="179"/>
      <c r="V567" s="179"/>
      <c r="W567" s="179"/>
      <c r="X567" s="179"/>
      <c r="Y567" s="179"/>
      <c r="Z567" s="179"/>
      <c r="AA567" s="179"/>
      <c r="AB567" s="179"/>
      <c r="AC567" s="179"/>
      <c r="AD567" s="179"/>
      <c r="AE567" s="179"/>
      <c r="AF567" s="179"/>
      <c r="AG567" s="179"/>
      <c r="AH567" s="179"/>
      <c r="AI567" s="179"/>
      <c r="AJ567" s="179"/>
      <c r="AK567" s="179"/>
      <c r="AL567" s="179"/>
      <c r="AM567" s="179"/>
      <c r="AN567" s="179"/>
      <c r="AO567" s="179"/>
    </row>
    <row r="568" ht="15.75" customHeight="1" spans="1:41" x14ac:dyDescent="0.25">
      <c r="A568" s="179"/>
      <c r="B568" s="179"/>
      <c r="C568" s="179"/>
      <c r="D568" s="179"/>
      <c r="E568" s="179"/>
      <c r="F568" s="179"/>
      <c r="G568" s="179"/>
      <c r="H568" s="179"/>
      <c r="I568" s="179"/>
      <c r="J568" s="179"/>
      <c r="K568" s="179"/>
      <c r="L568" s="179"/>
      <c r="M568" s="179"/>
      <c r="N568" s="179"/>
      <c r="O568" s="179"/>
      <c r="P568" s="179"/>
      <c r="Q568" s="179"/>
      <c r="R568" s="179"/>
      <c r="S568" s="179"/>
      <c r="T568" s="179"/>
      <c r="U568" s="179"/>
      <c r="V568" s="179"/>
      <c r="W568" s="179"/>
      <c r="X568" s="179"/>
      <c r="Y568" s="179"/>
      <c r="Z568" s="179"/>
      <c r="AA568" s="179"/>
      <c r="AB568" s="179"/>
      <c r="AC568" s="179"/>
      <c r="AD568" s="179"/>
      <c r="AE568" s="179"/>
      <c r="AF568" s="179"/>
      <c r="AG568" s="179"/>
      <c r="AH568" s="179"/>
      <c r="AI568" s="179"/>
      <c r="AJ568" s="179"/>
      <c r="AK568" s="179"/>
      <c r="AL568" s="179"/>
      <c r="AM568" s="179"/>
      <c r="AN568" s="179"/>
      <c r="AO568" s="179"/>
    </row>
    <row r="569" ht="15.75" customHeight="1" spans="1:41" x14ac:dyDescent="0.25">
      <c r="A569" s="179"/>
      <c r="B569" s="179"/>
      <c r="C569" s="179"/>
      <c r="D569" s="179"/>
      <c r="E569" s="179"/>
      <c r="F569" s="179"/>
      <c r="G569" s="179"/>
      <c r="H569" s="179"/>
      <c r="I569" s="179"/>
      <c r="J569" s="179"/>
      <c r="K569" s="179"/>
      <c r="L569" s="179"/>
      <c r="M569" s="179"/>
      <c r="N569" s="179"/>
      <c r="O569" s="179"/>
      <c r="P569" s="179"/>
      <c r="Q569" s="179"/>
      <c r="R569" s="179"/>
      <c r="S569" s="179"/>
      <c r="T569" s="179"/>
      <c r="U569" s="179"/>
      <c r="V569" s="179"/>
      <c r="W569" s="179"/>
      <c r="X569" s="179"/>
      <c r="Y569" s="179"/>
      <c r="Z569" s="179"/>
      <c r="AA569" s="179"/>
      <c r="AB569" s="179"/>
      <c r="AC569" s="179"/>
      <c r="AD569" s="179"/>
      <c r="AE569" s="179"/>
      <c r="AF569" s="179"/>
      <c r="AG569" s="179"/>
      <c r="AH569" s="179"/>
      <c r="AI569" s="179"/>
      <c r="AJ569" s="179"/>
      <c r="AK569" s="179"/>
      <c r="AL569" s="179"/>
      <c r="AM569" s="179"/>
      <c r="AN569" s="179"/>
      <c r="AO569" s="179"/>
    </row>
    <row r="570" ht="15.75" customHeight="1" spans="1:41" x14ac:dyDescent="0.25">
      <c r="A570" s="179"/>
      <c r="B570" s="179"/>
      <c r="C570" s="179"/>
      <c r="D570" s="179"/>
      <c r="E570" s="179"/>
      <c r="F570" s="179"/>
      <c r="G570" s="179"/>
      <c r="H570" s="179"/>
      <c r="I570" s="179"/>
      <c r="J570" s="179"/>
      <c r="K570" s="179"/>
      <c r="L570" s="179"/>
      <c r="M570" s="179"/>
      <c r="N570" s="179"/>
      <c r="O570" s="179"/>
      <c r="P570" s="179"/>
      <c r="Q570" s="179"/>
      <c r="R570" s="179"/>
      <c r="S570" s="179"/>
      <c r="T570" s="179"/>
      <c r="U570" s="179"/>
      <c r="V570" s="179"/>
      <c r="W570" s="179"/>
      <c r="X570" s="179"/>
      <c r="Y570" s="179"/>
      <c r="Z570" s="179"/>
      <c r="AA570" s="179"/>
      <c r="AB570" s="179"/>
      <c r="AC570" s="179"/>
      <c r="AD570" s="179"/>
      <c r="AE570" s="179"/>
      <c r="AF570" s="179"/>
      <c r="AG570" s="179"/>
      <c r="AH570" s="179"/>
      <c r="AI570" s="179"/>
      <c r="AJ570" s="179"/>
      <c r="AK570" s="179"/>
      <c r="AL570" s="179"/>
      <c r="AM570" s="179"/>
      <c r="AN570" s="179"/>
      <c r="AO570" s="179"/>
    </row>
    <row r="571" ht="15.75" customHeight="1" spans="1:41" x14ac:dyDescent="0.25">
      <c r="A571" s="179"/>
      <c r="B571" s="179"/>
      <c r="C571" s="179"/>
      <c r="D571" s="179"/>
      <c r="E571" s="179"/>
      <c r="F571" s="179"/>
      <c r="G571" s="179"/>
      <c r="H571" s="179"/>
      <c r="I571" s="179"/>
      <c r="J571" s="179"/>
      <c r="K571" s="179"/>
      <c r="L571" s="179"/>
      <c r="M571" s="179"/>
      <c r="N571" s="179"/>
      <c r="O571" s="179"/>
      <c r="P571" s="179"/>
      <c r="Q571" s="179"/>
      <c r="R571" s="179"/>
      <c r="S571" s="179"/>
      <c r="T571" s="179"/>
      <c r="U571" s="179"/>
      <c r="V571" s="179"/>
      <c r="W571" s="179"/>
      <c r="X571" s="179"/>
      <c r="Y571" s="179"/>
      <c r="Z571" s="179"/>
      <c r="AA571" s="179"/>
      <c r="AB571" s="179"/>
      <c r="AC571" s="179"/>
      <c r="AD571" s="179"/>
      <c r="AE571" s="179"/>
      <c r="AF571" s="179"/>
      <c r="AG571" s="179"/>
      <c r="AH571" s="179"/>
      <c r="AI571" s="179"/>
      <c r="AJ571" s="179"/>
      <c r="AK571" s="179"/>
      <c r="AL571" s="179"/>
      <c r="AM571" s="179"/>
      <c r="AN571" s="179"/>
      <c r="AO571" s="179"/>
    </row>
    <row r="572" ht="15.75" customHeight="1" spans="1:41" x14ac:dyDescent="0.25">
      <c r="A572" s="179"/>
      <c r="B572" s="179"/>
      <c r="C572" s="179"/>
      <c r="D572" s="179"/>
      <c r="E572" s="179"/>
      <c r="F572" s="179"/>
      <c r="G572" s="179"/>
      <c r="H572" s="179"/>
      <c r="I572" s="179"/>
      <c r="J572" s="179"/>
      <c r="K572" s="179"/>
      <c r="L572" s="179"/>
      <c r="M572" s="179"/>
      <c r="N572" s="179"/>
      <c r="O572" s="179"/>
      <c r="P572" s="179"/>
      <c r="Q572" s="179"/>
      <c r="R572" s="179"/>
      <c r="S572" s="179"/>
      <c r="T572" s="179"/>
      <c r="U572" s="179"/>
      <c r="V572" s="179"/>
      <c r="W572" s="179"/>
      <c r="X572" s="179"/>
      <c r="Y572" s="179"/>
      <c r="Z572" s="179"/>
      <c r="AA572" s="179"/>
      <c r="AB572" s="179"/>
      <c r="AC572" s="179"/>
      <c r="AD572" s="179"/>
      <c r="AE572" s="179"/>
      <c r="AF572" s="179"/>
      <c r="AG572" s="179"/>
      <c r="AH572" s="179"/>
      <c r="AI572" s="179"/>
      <c r="AJ572" s="179"/>
      <c r="AK572" s="179"/>
      <c r="AL572" s="179"/>
      <c r="AM572" s="179"/>
      <c r="AN572" s="179"/>
      <c r="AO572" s="179"/>
    </row>
    <row r="573" ht="15.75" customHeight="1" spans="1:41" x14ac:dyDescent="0.25">
      <c r="A573" s="179"/>
      <c r="B573" s="179"/>
      <c r="C573" s="179"/>
      <c r="D573" s="179"/>
      <c r="E573" s="179"/>
      <c r="F573" s="179"/>
      <c r="G573" s="179"/>
      <c r="H573" s="179"/>
      <c r="I573" s="179"/>
      <c r="J573" s="179"/>
      <c r="K573" s="179"/>
      <c r="L573" s="179"/>
      <c r="M573" s="179"/>
      <c r="N573" s="179"/>
      <c r="O573" s="179"/>
      <c r="P573" s="179"/>
      <c r="Q573" s="179"/>
      <c r="R573" s="179"/>
      <c r="S573" s="179"/>
      <c r="T573" s="179"/>
      <c r="U573" s="179"/>
      <c r="V573" s="179"/>
      <c r="W573" s="179"/>
      <c r="X573" s="179"/>
      <c r="Y573" s="179"/>
      <c r="Z573" s="179"/>
      <c r="AA573" s="179"/>
      <c r="AB573" s="179"/>
      <c r="AC573" s="179"/>
      <c r="AD573" s="179"/>
      <c r="AE573" s="179"/>
      <c r="AF573" s="179"/>
      <c r="AG573" s="179"/>
      <c r="AH573" s="179"/>
      <c r="AI573" s="179"/>
      <c r="AJ573" s="179"/>
      <c r="AK573" s="179"/>
      <c r="AL573" s="179"/>
      <c r="AM573" s="179"/>
      <c r="AN573" s="179"/>
      <c r="AO573" s="179"/>
    </row>
    <row r="574" ht="15.75" customHeight="1" spans="1:41" x14ac:dyDescent="0.25">
      <c r="A574" s="179"/>
      <c r="B574" s="179"/>
      <c r="C574" s="179"/>
      <c r="D574" s="179"/>
      <c r="E574" s="179"/>
      <c r="F574" s="179"/>
      <c r="G574" s="179"/>
      <c r="H574" s="179"/>
      <c r="I574" s="179"/>
      <c r="J574" s="179"/>
      <c r="K574" s="179"/>
      <c r="L574" s="179"/>
      <c r="M574" s="179"/>
      <c r="N574" s="179"/>
      <c r="O574" s="179"/>
      <c r="P574" s="179"/>
      <c r="Q574" s="179"/>
      <c r="R574" s="179"/>
      <c r="S574" s="179"/>
      <c r="T574" s="179"/>
      <c r="U574" s="179"/>
      <c r="V574" s="179"/>
      <c r="W574" s="179"/>
      <c r="X574" s="179"/>
      <c r="Y574" s="179"/>
      <c r="Z574" s="179"/>
      <c r="AA574" s="179"/>
      <c r="AB574" s="179"/>
      <c r="AC574" s="179"/>
      <c r="AD574" s="179"/>
      <c r="AE574" s="179"/>
      <c r="AF574" s="179"/>
      <c r="AG574" s="179"/>
      <c r="AH574" s="179"/>
      <c r="AI574" s="179"/>
      <c r="AJ574" s="179"/>
      <c r="AK574" s="179"/>
      <c r="AL574" s="179"/>
      <c r="AM574" s="179"/>
      <c r="AN574" s="179"/>
      <c r="AO574" s="179"/>
    </row>
    <row r="575" ht="15.75" customHeight="1" spans="1:41" x14ac:dyDescent="0.25">
      <c r="A575" s="179"/>
      <c r="B575" s="179"/>
      <c r="C575" s="179"/>
      <c r="D575" s="179"/>
      <c r="E575" s="179"/>
      <c r="F575" s="179"/>
      <c r="G575" s="179"/>
      <c r="H575" s="179"/>
      <c r="I575" s="179"/>
      <c r="J575" s="179"/>
      <c r="K575" s="179"/>
      <c r="L575" s="179"/>
      <c r="M575" s="179"/>
      <c r="N575" s="179"/>
      <c r="O575" s="179"/>
      <c r="P575" s="179"/>
      <c r="Q575" s="179"/>
      <c r="R575" s="179"/>
      <c r="S575" s="179"/>
      <c r="T575" s="179"/>
      <c r="U575" s="179"/>
      <c r="V575" s="179"/>
      <c r="W575" s="179"/>
      <c r="X575" s="179"/>
      <c r="Y575" s="179"/>
      <c r="Z575" s="179"/>
      <c r="AA575" s="179"/>
      <c r="AB575" s="179"/>
      <c r="AC575" s="179"/>
      <c r="AD575" s="179"/>
      <c r="AE575" s="179"/>
      <c r="AF575" s="179"/>
      <c r="AG575" s="179"/>
      <c r="AH575" s="179"/>
      <c r="AI575" s="179"/>
      <c r="AJ575" s="179"/>
      <c r="AK575" s="179"/>
      <c r="AL575" s="179"/>
      <c r="AM575" s="179"/>
      <c r="AN575" s="179"/>
      <c r="AO575" s="179"/>
    </row>
    <row r="576" ht="15.75" customHeight="1" spans="1:41" x14ac:dyDescent="0.25">
      <c r="A576" s="179"/>
      <c r="B576" s="179"/>
      <c r="C576" s="179"/>
      <c r="D576" s="179"/>
      <c r="E576" s="179"/>
      <c r="F576" s="179"/>
      <c r="G576" s="179"/>
      <c r="H576" s="179"/>
      <c r="I576" s="179"/>
      <c r="J576" s="179"/>
      <c r="K576" s="179"/>
      <c r="L576" s="179"/>
      <c r="M576" s="179"/>
      <c r="N576" s="179"/>
      <c r="O576" s="179"/>
      <c r="P576" s="179"/>
      <c r="Q576" s="179"/>
      <c r="R576" s="179"/>
      <c r="S576" s="179"/>
      <c r="T576" s="179"/>
      <c r="U576" s="179"/>
      <c r="V576" s="179"/>
      <c r="W576" s="179"/>
      <c r="X576" s="179"/>
      <c r="Y576" s="179"/>
      <c r="Z576" s="179"/>
      <c r="AA576" s="179"/>
      <c r="AB576" s="179"/>
      <c r="AC576" s="179"/>
      <c r="AD576" s="179"/>
      <c r="AE576" s="179"/>
      <c r="AF576" s="179"/>
      <c r="AG576" s="179"/>
      <c r="AH576" s="179"/>
      <c r="AI576" s="179"/>
      <c r="AJ576" s="179"/>
      <c r="AK576" s="179"/>
      <c r="AL576" s="179"/>
      <c r="AM576" s="179"/>
      <c r="AN576" s="179"/>
      <c r="AO576" s="179"/>
    </row>
    <row r="577" ht="15.75" customHeight="1" spans="1:41" x14ac:dyDescent="0.25">
      <c r="A577" s="179"/>
      <c r="B577" s="179"/>
      <c r="C577" s="179"/>
      <c r="D577" s="179"/>
      <c r="E577" s="179"/>
      <c r="F577" s="179"/>
      <c r="G577" s="179"/>
      <c r="H577" s="179"/>
      <c r="I577" s="179"/>
      <c r="J577" s="179"/>
      <c r="K577" s="179"/>
      <c r="L577" s="179"/>
      <c r="M577" s="179"/>
      <c r="N577" s="179"/>
      <c r="O577" s="179"/>
      <c r="P577" s="179"/>
      <c r="Q577" s="179"/>
      <c r="R577" s="179"/>
      <c r="S577" s="179"/>
      <c r="T577" s="179"/>
      <c r="U577" s="179"/>
      <c r="V577" s="179"/>
      <c r="W577" s="179"/>
      <c r="X577" s="179"/>
      <c r="Y577" s="179"/>
      <c r="Z577" s="179"/>
      <c r="AA577" s="179"/>
      <c r="AB577" s="179"/>
      <c r="AC577" s="179"/>
      <c r="AD577" s="179"/>
      <c r="AE577" s="179"/>
      <c r="AF577" s="179"/>
      <c r="AG577" s="179"/>
      <c r="AH577" s="179"/>
      <c r="AI577" s="179"/>
      <c r="AJ577" s="179"/>
      <c r="AK577" s="179"/>
      <c r="AL577" s="179"/>
      <c r="AM577" s="179"/>
      <c r="AN577" s="179"/>
      <c r="AO577" s="179"/>
    </row>
    <row r="578" ht="15.75" customHeight="1" spans="1:41" x14ac:dyDescent="0.25">
      <c r="A578" s="179"/>
      <c r="B578" s="179"/>
      <c r="C578" s="179"/>
      <c r="D578" s="179"/>
      <c r="E578" s="179"/>
      <c r="F578" s="179"/>
      <c r="G578" s="179"/>
      <c r="H578" s="179"/>
      <c r="I578" s="179"/>
      <c r="J578" s="179"/>
      <c r="K578" s="179"/>
      <c r="L578" s="179"/>
      <c r="M578" s="179"/>
      <c r="N578" s="179"/>
      <c r="O578" s="179"/>
      <c r="P578" s="179"/>
      <c r="Q578" s="179"/>
      <c r="R578" s="179"/>
      <c r="S578" s="179"/>
      <c r="T578" s="179"/>
      <c r="U578" s="179"/>
      <c r="V578" s="179"/>
      <c r="W578" s="179"/>
      <c r="X578" s="179"/>
      <c r="Y578" s="179"/>
      <c r="Z578" s="179"/>
      <c r="AA578" s="179"/>
      <c r="AB578" s="179"/>
      <c r="AC578" s="179"/>
      <c r="AD578" s="179"/>
      <c r="AE578" s="179"/>
      <c r="AF578" s="179"/>
      <c r="AG578" s="179"/>
      <c r="AH578" s="179"/>
      <c r="AI578" s="179"/>
      <c r="AJ578" s="179"/>
      <c r="AK578" s="179"/>
      <c r="AL578" s="179"/>
      <c r="AM578" s="179"/>
      <c r="AN578" s="179"/>
      <c r="AO578" s="179"/>
    </row>
    <row r="579" ht="15.75" customHeight="1" spans="1:41" x14ac:dyDescent="0.25">
      <c r="A579" s="179"/>
      <c r="B579" s="179"/>
      <c r="C579" s="179"/>
      <c r="D579" s="179"/>
      <c r="E579" s="179"/>
      <c r="F579" s="179"/>
      <c r="G579" s="179"/>
      <c r="H579" s="179"/>
      <c r="I579" s="179"/>
      <c r="J579" s="179"/>
      <c r="K579" s="179"/>
      <c r="L579" s="179"/>
      <c r="M579" s="179"/>
      <c r="N579" s="179"/>
      <c r="O579" s="179"/>
      <c r="P579" s="179"/>
      <c r="Q579" s="179"/>
      <c r="R579" s="179"/>
      <c r="S579" s="179"/>
      <c r="T579" s="179"/>
      <c r="U579" s="179"/>
      <c r="V579" s="179"/>
      <c r="W579" s="179"/>
      <c r="X579" s="179"/>
      <c r="Y579" s="179"/>
      <c r="Z579" s="179"/>
      <c r="AA579" s="179"/>
      <c r="AB579" s="179"/>
      <c r="AC579" s="179"/>
      <c r="AD579" s="179"/>
      <c r="AE579" s="179"/>
      <c r="AF579" s="179"/>
      <c r="AG579" s="179"/>
      <c r="AH579" s="179"/>
      <c r="AI579" s="179"/>
      <c r="AJ579" s="179"/>
      <c r="AK579" s="179"/>
      <c r="AL579" s="179"/>
      <c r="AM579" s="179"/>
      <c r="AN579" s="179"/>
      <c r="AO579" s="179"/>
    </row>
    <row r="580" ht="15.75" customHeight="1" spans="1:41" x14ac:dyDescent="0.25">
      <c r="A580" s="179"/>
      <c r="B580" s="179"/>
      <c r="C580" s="179"/>
      <c r="D580" s="179"/>
      <c r="E580" s="179"/>
      <c r="F580" s="179"/>
      <c r="G580" s="179"/>
      <c r="H580" s="179"/>
      <c r="I580" s="179"/>
      <c r="J580" s="179"/>
      <c r="K580" s="179"/>
      <c r="L580" s="179"/>
      <c r="M580" s="179"/>
      <c r="N580" s="179"/>
      <c r="O580" s="179"/>
      <c r="P580" s="179"/>
      <c r="Q580" s="179"/>
      <c r="R580" s="179"/>
      <c r="S580" s="179"/>
      <c r="T580" s="179"/>
      <c r="U580" s="179"/>
      <c r="V580" s="179"/>
      <c r="W580" s="179"/>
      <c r="X580" s="179"/>
      <c r="Y580" s="179"/>
      <c r="Z580" s="179"/>
      <c r="AA580" s="179"/>
      <c r="AB580" s="179"/>
      <c r="AC580" s="179"/>
      <c r="AD580" s="179"/>
      <c r="AE580" s="179"/>
      <c r="AF580" s="179"/>
      <c r="AG580" s="179"/>
      <c r="AH580" s="179"/>
      <c r="AI580" s="179"/>
      <c r="AJ580" s="179"/>
      <c r="AK580" s="179"/>
      <c r="AL580" s="179"/>
      <c r="AM580" s="179"/>
      <c r="AN580" s="179"/>
      <c r="AO580" s="179"/>
    </row>
    <row r="581" ht="15.75" customHeight="1" spans="1:41" x14ac:dyDescent="0.25">
      <c r="A581" s="179"/>
      <c r="B581" s="179"/>
      <c r="C581" s="179"/>
      <c r="D581" s="179"/>
      <c r="E581" s="179"/>
      <c r="F581" s="179"/>
      <c r="G581" s="179"/>
      <c r="H581" s="179"/>
      <c r="I581" s="179"/>
      <c r="J581" s="179"/>
      <c r="K581" s="179"/>
      <c r="L581" s="179"/>
      <c r="M581" s="179"/>
      <c r="N581" s="179"/>
      <c r="O581" s="179"/>
      <c r="P581" s="179"/>
      <c r="Q581" s="179"/>
      <c r="R581" s="179"/>
      <c r="S581" s="179"/>
      <c r="T581" s="179"/>
      <c r="U581" s="179"/>
      <c r="V581" s="179"/>
      <c r="W581" s="179"/>
      <c r="X581" s="179"/>
      <c r="Y581" s="179"/>
      <c r="Z581" s="179"/>
      <c r="AA581" s="179"/>
      <c r="AB581" s="179"/>
      <c r="AC581" s="179"/>
      <c r="AD581" s="179"/>
      <c r="AE581" s="179"/>
      <c r="AF581" s="179"/>
      <c r="AG581" s="179"/>
      <c r="AH581" s="179"/>
      <c r="AI581" s="179"/>
      <c r="AJ581" s="179"/>
      <c r="AK581" s="179"/>
      <c r="AL581" s="179"/>
      <c r="AM581" s="179"/>
      <c r="AN581" s="179"/>
      <c r="AO581" s="179"/>
    </row>
    <row r="582" ht="15.75" customHeight="1" spans="1:41" x14ac:dyDescent="0.25">
      <c r="A582" s="179"/>
      <c r="B582" s="179"/>
      <c r="C582" s="179"/>
      <c r="D582" s="179"/>
      <c r="E582" s="179"/>
      <c r="F582" s="179"/>
      <c r="G582" s="179"/>
      <c r="H582" s="179"/>
      <c r="I582" s="179"/>
      <c r="J582" s="179"/>
      <c r="K582" s="179"/>
      <c r="L582" s="179"/>
      <c r="M582" s="179"/>
      <c r="N582" s="179"/>
      <c r="O582" s="179"/>
      <c r="P582" s="179"/>
      <c r="Q582" s="179"/>
      <c r="R582" s="179"/>
      <c r="S582" s="179"/>
      <c r="T582" s="179"/>
      <c r="U582" s="179"/>
      <c r="V582" s="179"/>
      <c r="W582" s="179"/>
      <c r="X582" s="179"/>
      <c r="Y582" s="179"/>
      <c r="Z582" s="179"/>
      <c r="AA582" s="179"/>
      <c r="AB582" s="179"/>
      <c r="AC582" s="179"/>
      <c r="AD582" s="179"/>
      <c r="AE582" s="179"/>
      <c r="AF582" s="179"/>
      <c r="AG582" s="179"/>
      <c r="AH582" s="179"/>
      <c r="AI582" s="179"/>
      <c r="AJ582" s="179"/>
      <c r="AK582" s="179"/>
      <c r="AL582" s="179"/>
      <c r="AM582" s="179"/>
      <c r="AN582" s="179"/>
      <c r="AO582" s="179"/>
    </row>
    <row r="583" ht="15.75" customHeight="1" spans="1:41" x14ac:dyDescent="0.25">
      <c r="A583" s="179"/>
      <c r="B583" s="179"/>
      <c r="C583" s="179"/>
      <c r="D583" s="179"/>
      <c r="E583" s="179"/>
      <c r="F583" s="179"/>
      <c r="G583" s="179"/>
      <c r="H583" s="179"/>
      <c r="I583" s="179"/>
      <c r="J583" s="179"/>
      <c r="K583" s="179"/>
      <c r="L583" s="179"/>
      <c r="M583" s="179"/>
      <c r="N583" s="179"/>
      <c r="O583" s="179"/>
      <c r="P583" s="179"/>
      <c r="Q583" s="179"/>
      <c r="R583" s="179"/>
      <c r="S583" s="179"/>
      <c r="T583" s="179"/>
      <c r="U583" s="179"/>
      <c r="V583" s="179"/>
      <c r="W583" s="179"/>
      <c r="X583" s="179"/>
      <c r="Y583" s="179"/>
      <c r="Z583" s="179"/>
      <c r="AA583" s="179"/>
      <c r="AB583" s="179"/>
      <c r="AC583" s="179"/>
      <c r="AD583" s="179"/>
      <c r="AE583" s="179"/>
      <c r="AF583" s="179"/>
      <c r="AG583" s="179"/>
      <c r="AH583" s="179"/>
      <c r="AI583" s="179"/>
      <c r="AJ583" s="179"/>
      <c r="AK583" s="179"/>
      <c r="AL583" s="179"/>
      <c r="AM583" s="179"/>
      <c r="AN583" s="179"/>
      <c r="AO583" s="179"/>
    </row>
    <row r="584" ht="15.75" customHeight="1" spans="1:41" x14ac:dyDescent="0.25">
      <c r="A584" s="179"/>
      <c r="B584" s="179"/>
      <c r="C584" s="179"/>
      <c r="D584" s="179"/>
      <c r="E584" s="179"/>
      <c r="F584" s="179"/>
      <c r="G584" s="179"/>
      <c r="H584" s="179"/>
      <c r="I584" s="179"/>
      <c r="J584" s="179"/>
      <c r="K584" s="179"/>
      <c r="L584" s="179"/>
      <c r="M584" s="179"/>
      <c r="N584" s="179"/>
      <c r="O584" s="179"/>
      <c r="P584" s="179"/>
      <c r="Q584" s="179"/>
      <c r="R584" s="179"/>
      <c r="S584" s="179"/>
      <c r="T584" s="179"/>
      <c r="U584" s="179"/>
      <c r="V584" s="179"/>
      <c r="W584" s="179"/>
      <c r="X584" s="179"/>
      <c r="Y584" s="179"/>
      <c r="Z584" s="179"/>
      <c r="AA584" s="179"/>
      <c r="AB584" s="179"/>
      <c r="AC584" s="179"/>
      <c r="AD584" s="179"/>
      <c r="AE584" s="179"/>
      <c r="AF584" s="179"/>
      <c r="AG584" s="179"/>
      <c r="AH584" s="179"/>
      <c r="AI584" s="179"/>
      <c r="AJ584" s="179"/>
      <c r="AK584" s="179"/>
      <c r="AL584" s="179"/>
      <c r="AM584" s="179"/>
      <c r="AN584" s="179"/>
      <c r="AO584" s="179"/>
    </row>
    <row r="585" ht="15.75" customHeight="1" spans="1:41" x14ac:dyDescent="0.25">
      <c r="A585" s="179"/>
      <c r="B585" s="179"/>
      <c r="C585" s="179"/>
      <c r="D585" s="179"/>
      <c r="E585" s="179"/>
      <c r="F585" s="179"/>
      <c r="G585" s="179"/>
      <c r="H585" s="179"/>
      <c r="I585" s="179"/>
      <c r="J585" s="179"/>
      <c r="K585" s="179"/>
      <c r="L585" s="179"/>
      <c r="M585" s="179"/>
      <c r="N585" s="179"/>
      <c r="O585" s="179"/>
      <c r="P585" s="179"/>
      <c r="Q585" s="179"/>
      <c r="R585" s="179"/>
      <c r="S585" s="179"/>
      <c r="T585" s="179"/>
      <c r="U585" s="179"/>
      <c r="V585" s="179"/>
      <c r="W585" s="179"/>
      <c r="X585" s="179"/>
      <c r="Y585" s="179"/>
      <c r="Z585" s="179"/>
      <c r="AA585" s="179"/>
      <c r="AB585" s="179"/>
      <c r="AC585" s="179"/>
      <c r="AD585" s="179"/>
      <c r="AE585" s="179"/>
      <c r="AF585" s="179"/>
      <c r="AG585" s="179"/>
      <c r="AH585" s="179"/>
      <c r="AI585" s="179"/>
      <c r="AJ585" s="179"/>
      <c r="AK585" s="179"/>
      <c r="AL585" s="179"/>
      <c r="AM585" s="179"/>
      <c r="AN585" s="179"/>
      <c r="AO585" s="179"/>
    </row>
    <row r="586" ht="15.75" customHeight="1" spans="1:41" x14ac:dyDescent="0.25">
      <c r="A586" s="179"/>
      <c r="B586" s="179"/>
      <c r="C586" s="179"/>
      <c r="D586" s="179"/>
      <c r="E586" s="179"/>
      <c r="F586" s="179"/>
      <c r="G586" s="179"/>
      <c r="H586" s="179"/>
      <c r="I586" s="179"/>
      <c r="J586" s="179"/>
      <c r="K586" s="179"/>
      <c r="L586" s="179"/>
      <c r="M586" s="179"/>
      <c r="N586" s="179"/>
      <c r="O586" s="179"/>
      <c r="P586" s="179"/>
      <c r="Q586" s="179"/>
      <c r="R586" s="179"/>
      <c r="S586" s="179"/>
      <c r="T586" s="179"/>
      <c r="U586" s="179"/>
      <c r="V586" s="179"/>
      <c r="W586" s="179"/>
      <c r="X586" s="179"/>
      <c r="Y586" s="179"/>
      <c r="Z586" s="179"/>
      <c r="AA586" s="179"/>
      <c r="AB586" s="179"/>
      <c r="AC586" s="179"/>
      <c r="AD586" s="179"/>
      <c r="AE586" s="179"/>
      <c r="AF586" s="179"/>
      <c r="AG586" s="179"/>
      <c r="AH586" s="179"/>
      <c r="AI586" s="179"/>
      <c r="AJ586" s="179"/>
      <c r="AK586" s="179"/>
      <c r="AL586" s="179"/>
      <c r="AM586" s="179"/>
      <c r="AN586" s="179"/>
      <c r="AO586" s="179"/>
    </row>
    <row r="587" ht="15.75" customHeight="1" spans="1:41" x14ac:dyDescent="0.25">
      <c r="A587" s="179"/>
      <c r="B587" s="179"/>
      <c r="C587" s="179"/>
      <c r="D587" s="179"/>
      <c r="E587" s="179"/>
      <c r="F587" s="179"/>
      <c r="G587" s="179"/>
      <c r="H587" s="179"/>
      <c r="I587" s="179"/>
      <c r="J587" s="179"/>
      <c r="K587" s="179"/>
      <c r="L587" s="179"/>
      <c r="M587" s="179"/>
      <c r="N587" s="179"/>
      <c r="O587" s="179"/>
      <c r="P587" s="179"/>
      <c r="Q587" s="179"/>
      <c r="R587" s="179"/>
      <c r="S587" s="179"/>
      <c r="T587" s="179"/>
      <c r="U587" s="179"/>
      <c r="V587" s="179"/>
      <c r="W587" s="179"/>
      <c r="X587" s="179"/>
      <c r="Y587" s="179"/>
      <c r="Z587" s="179"/>
      <c r="AA587" s="179"/>
      <c r="AB587" s="179"/>
      <c r="AC587" s="179"/>
      <c r="AD587" s="179"/>
      <c r="AE587" s="179"/>
      <c r="AF587" s="179"/>
      <c r="AG587" s="179"/>
      <c r="AH587" s="179"/>
      <c r="AI587" s="179"/>
      <c r="AJ587" s="179"/>
      <c r="AK587" s="179"/>
      <c r="AL587" s="179"/>
      <c r="AM587" s="179"/>
      <c r="AN587" s="179"/>
      <c r="AO587" s="179"/>
    </row>
    <row r="588" ht="15.75" customHeight="1" spans="1:41" x14ac:dyDescent="0.25">
      <c r="A588" s="179"/>
      <c r="B588" s="179"/>
      <c r="C588" s="179"/>
      <c r="D588" s="179"/>
      <c r="E588" s="179"/>
      <c r="F588" s="179"/>
      <c r="G588" s="179"/>
      <c r="H588" s="179"/>
      <c r="I588" s="179"/>
      <c r="J588" s="179"/>
      <c r="K588" s="179"/>
      <c r="L588" s="179"/>
      <c r="M588" s="179"/>
      <c r="N588" s="179"/>
      <c r="O588" s="179"/>
      <c r="P588" s="179"/>
      <c r="Q588" s="179"/>
      <c r="R588" s="179"/>
      <c r="S588" s="179"/>
      <c r="T588" s="179"/>
      <c r="U588" s="179"/>
      <c r="V588" s="179"/>
      <c r="W588" s="179"/>
      <c r="X588" s="179"/>
      <c r="Y588" s="179"/>
      <c r="Z588" s="179"/>
      <c r="AA588" s="179"/>
      <c r="AB588" s="179"/>
      <c r="AC588" s="179"/>
      <c r="AD588" s="179"/>
      <c r="AE588" s="179"/>
      <c r="AF588" s="179"/>
      <c r="AG588" s="179"/>
      <c r="AH588" s="179"/>
      <c r="AI588" s="179"/>
      <c r="AJ588" s="179"/>
      <c r="AK588" s="179"/>
      <c r="AL588" s="179"/>
      <c r="AM588" s="179"/>
      <c r="AN588" s="179"/>
      <c r="AO588" s="179"/>
    </row>
    <row r="589" ht="15.75" customHeight="1" spans="1:41" x14ac:dyDescent="0.25">
      <c r="A589" s="179"/>
      <c r="B589" s="179"/>
      <c r="C589" s="179"/>
      <c r="D589" s="179"/>
      <c r="E589" s="179"/>
      <c r="F589" s="179"/>
      <c r="G589" s="179"/>
      <c r="H589" s="179"/>
      <c r="I589" s="179"/>
      <c r="J589" s="179"/>
      <c r="K589" s="179"/>
      <c r="L589" s="179"/>
      <c r="M589" s="179"/>
      <c r="N589" s="179"/>
      <c r="O589" s="179"/>
      <c r="P589" s="179"/>
      <c r="Q589" s="179"/>
      <c r="R589" s="179"/>
      <c r="S589" s="179"/>
      <c r="T589" s="179"/>
      <c r="U589" s="179"/>
      <c r="V589" s="179"/>
      <c r="W589" s="179"/>
      <c r="X589" s="179"/>
      <c r="Y589" s="179"/>
      <c r="Z589" s="179"/>
      <c r="AA589" s="179"/>
      <c r="AB589" s="179"/>
      <c r="AC589" s="179"/>
      <c r="AD589" s="179"/>
      <c r="AE589" s="179"/>
      <c r="AF589" s="179"/>
      <c r="AG589" s="179"/>
      <c r="AH589" s="179"/>
      <c r="AI589" s="179"/>
      <c r="AJ589" s="179"/>
      <c r="AK589" s="179"/>
      <c r="AL589" s="179"/>
      <c r="AM589" s="179"/>
      <c r="AN589" s="179"/>
      <c r="AO589" s="179"/>
    </row>
    <row r="590" ht="15.75" customHeight="1" spans="1:41" x14ac:dyDescent="0.25">
      <c r="A590" s="179"/>
      <c r="B590" s="179"/>
      <c r="C590" s="179"/>
      <c r="D590" s="179"/>
      <c r="E590" s="179"/>
      <c r="F590" s="179"/>
      <c r="G590" s="179"/>
      <c r="H590" s="179"/>
      <c r="I590" s="179"/>
      <c r="J590" s="179"/>
      <c r="K590" s="179"/>
      <c r="L590" s="179"/>
      <c r="M590" s="179"/>
      <c r="N590" s="179"/>
      <c r="O590" s="179"/>
      <c r="P590" s="179"/>
      <c r="Q590" s="179"/>
      <c r="R590" s="179"/>
      <c r="S590" s="179"/>
      <c r="T590" s="179"/>
      <c r="U590" s="179"/>
      <c r="V590" s="179"/>
      <c r="W590" s="179"/>
      <c r="X590" s="179"/>
      <c r="Y590" s="179"/>
      <c r="Z590" s="179"/>
      <c r="AA590" s="179"/>
      <c r="AB590" s="179"/>
      <c r="AC590" s="179"/>
      <c r="AD590" s="179"/>
      <c r="AE590" s="179"/>
      <c r="AF590" s="179"/>
      <c r="AG590" s="179"/>
      <c r="AH590" s="179"/>
      <c r="AI590" s="179"/>
      <c r="AJ590" s="179"/>
      <c r="AK590" s="179"/>
      <c r="AL590" s="179"/>
      <c r="AM590" s="179"/>
      <c r="AN590" s="179"/>
      <c r="AO590" s="179"/>
    </row>
    <row r="591" ht="15.75" customHeight="1" spans="1:41" x14ac:dyDescent="0.25">
      <c r="A591" s="179"/>
      <c r="B591" s="179"/>
      <c r="C591" s="179"/>
      <c r="D591" s="179"/>
      <c r="E591" s="179"/>
      <c r="F591" s="179"/>
      <c r="G591" s="179"/>
      <c r="H591" s="179"/>
      <c r="I591" s="179"/>
      <c r="J591" s="179"/>
      <c r="K591" s="179"/>
      <c r="L591" s="179"/>
      <c r="M591" s="179"/>
      <c r="N591" s="179"/>
      <c r="O591" s="179"/>
      <c r="P591" s="179"/>
      <c r="Q591" s="179"/>
      <c r="R591" s="179"/>
      <c r="S591" s="179"/>
      <c r="T591" s="179"/>
      <c r="U591" s="179"/>
      <c r="V591" s="179"/>
      <c r="W591" s="179"/>
      <c r="X591" s="179"/>
      <c r="Y591" s="179"/>
      <c r="Z591" s="179"/>
      <c r="AA591" s="179"/>
      <c r="AB591" s="179"/>
      <c r="AC591" s="179"/>
      <c r="AD591" s="179"/>
      <c r="AE591" s="179"/>
      <c r="AF591" s="179"/>
      <c r="AG591" s="179"/>
      <c r="AH591" s="179"/>
      <c r="AI591" s="179"/>
      <c r="AJ591" s="179"/>
      <c r="AK591" s="179"/>
      <c r="AL591" s="179"/>
      <c r="AM591" s="179"/>
      <c r="AN591" s="179"/>
      <c r="AO591" s="179"/>
    </row>
    <row r="592" ht="15.75" customHeight="1" spans="1:41" x14ac:dyDescent="0.25">
      <c r="A592" s="179"/>
      <c r="B592" s="179"/>
      <c r="C592" s="179"/>
      <c r="D592" s="179"/>
      <c r="E592" s="179"/>
      <c r="F592" s="179"/>
      <c r="G592" s="179"/>
      <c r="H592" s="179"/>
      <c r="I592" s="179"/>
      <c r="J592" s="179"/>
      <c r="K592" s="179"/>
      <c r="L592" s="179"/>
      <c r="M592" s="179"/>
      <c r="N592" s="179"/>
      <c r="O592" s="179"/>
      <c r="P592" s="179"/>
      <c r="Q592" s="179"/>
      <c r="R592" s="179"/>
      <c r="S592" s="179"/>
      <c r="T592" s="179"/>
      <c r="U592" s="179"/>
      <c r="V592" s="179"/>
      <c r="W592" s="179"/>
      <c r="X592" s="179"/>
      <c r="Y592" s="179"/>
      <c r="Z592" s="179"/>
      <c r="AA592" s="179"/>
      <c r="AB592" s="179"/>
      <c r="AC592" s="179"/>
      <c r="AD592" s="179"/>
      <c r="AE592" s="179"/>
      <c r="AF592" s="179"/>
      <c r="AG592" s="179"/>
      <c r="AH592" s="179"/>
      <c r="AI592" s="179"/>
      <c r="AJ592" s="179"/>
      <c r="AK592" s="179"/>
      <c r="AL592" s="179"/>
      <c r="AM592" s="179"/>
      <c r="AN592" s="179"/>
      <c r="AO592" s="179"/>
    </row>
    <row r="593" ht="15.75" customHeight="1" spans="1:41" x14ac:dyDescent="0.25">
      <c r="A593" s="179"/>
      <c r="B593" s="179"/>
      <c r="C593" s="179"/>
      <c r="D593" s="179"/>
      <c r="E593" s="179"/>
      <c r="F593" s="179"/>
      <c r="G593" s="179"/>
      <c r="H593" s="179"/>
      <c r="I593" s="179"/>
      <c r="J593" s="179"/>
      <c r="K593" s="179"/>
      <c r="L593" s="179"/>
      <c r="M593" s="179"/>
      <c r="N593" s="179"/>
      <c r="O593" s="179"/>
      <c r="P593" s="179"/>
      <c r="Q593" s="179"/>
      <c r="R593" s="179"/>
      <c r="S593" s="179"/>
      <c r="T593" s="179"/>
      <c r="U593" s="179"/>
      <c r="V593" s="179"/>
      <c r="W593" s="179"/>
      <c r="X593" s="179"/>
      <c r="Y593" s="179"/>
      <c r="Z593" s="179"/>
      <c r="AA593" s="179"/>
      <c r="AB593" s="179"/>
      <c r="AC593" s="179"/>
      <c r="AD593" s="179"/>
      <c r="AE593" s="179"/>
      <c r="AF593" s="179"/>
      <c r="AG593" s="179"/>
      <c r="AH593" s="179"/>
      <c r="AI593" s="179"/>
      <c r="AJ593" s="179"/>
      <c r="AK593" s="179"/>
      <c r="AL593" s="179"/>
      <c r="AM593" s="179"/>
      <c r="AN593" s="179"/>
      <c r="AO593" s="179"/>
    </row>
    <row r="594" ht="15.75" customHeight="1" spans="1:41" x14ac:dyDescent="0.25">
      <c r="A594" s="179"/>
      <c r="B594" s="179"/>
      <c r="C594" s="179"/>
      <c r="D594" s="179"/>
      <c r="E594" s="179"/>
      <c r="F594" s="179"/>
      <c r="G594" s="179"/>
      <c r="H594" s="179"/>
      <c r="I594" s="179"/>
      <c r="J594" s="179"/>
      <c r="K594" s="179"/>
      <c r="L594" s="179"/>
      <c r="M594" s="179"/>
      <c r="N594" s="179"/>
      <c r="O594" s="179"/>
      <c r="P594" s="179"/>
      <c r="Q594" s="179"/>
      <c r="R594" s="179"/>
      <c r="S594" s="179"/>
      <c r="T594" s="179"/>
      <c r="U594" s="179"/>
      <c r="V594" s="179"/>
      <c r="W594" s="179"/>
      <c r="X594" s="179"/>
      <c r="Y594" s="179"/>
      <c r="Z594" s="179"/>
      <c r="AA594" s="179"/>
      <c r="AB594" s="179"/>
      <c r="AC594" s="179"/>
      <c r="AD594" s="179"/>
      <c r="AE594" s="179"/>
      <c r="AF594" s="179"/>
      <c r="AG594" s="179"/>
      <c r="AH594" s="179"/>
      <c r="AI594" s="179"/>
      <c r="AJ594" s="179"/>
      <c r="AK594" s="179"/>
      <c r="AL594" s="179"/>
      <c r="AM594" s="179"/>
      <c r="AN594" s="179"/>
      <c r="AO594" s="179"/>
    </row>
    <row r="595" ht="15.75" customHeight="1" spans="1:41" x14ac:dyDescent="0.25">
      <c r="A595" s="179"/>
      <c r="B595" s="179"/>
      <c r="C595" s="179"/>
      <c r="D595" s="179"/>
      <c r="E595" s="179"/>
      <c r="F595" s="179"/>
      <c r="G595" s="179"/>
      <c r="H595" s="179"/>
      <c r="I595" s="179"/>
      <c r="J595" s="179"/>
      <c r="K595" s="179"/>
      <c r="L595" s="179"/>
      <c r="M595" s="179"/>
      <c r="N595" s="179"/>
      <c r="O595" s="179"/>
      <c r="P595" s="179"/>
      <c r="Q595" s="179"/>
      <c r="R595" s="179"/>
      <c r="S595" s="179"/>
      <c r="T595" s="179"/>
      <c r="U595" s="179"/>
      <c r="V595" s="179"/>
      <c r="W595" s="179"/>
      <c r="X595" s="179"/>
      <c r="Y595" s="179"/>
      <c r="Z595" s="179"/>
      <c r="AA595" s="179"/>
      <c r="AB595" s="179"/>
      <c r="AC595" s="179"/>
      <c r="AD595" s="179"/>
      <c r="AE595" s="179"/>
      <c r="AF595" s="179"/>
      <c r="AG595" s="179"/>
      <c r="AH595" s="179"/>
      <c r="AI595" s="179"/>
      <c r="AJ595" s="179"/>
      <c r="AK595" s="179"/>
      <c r="AL595" s="179"/>
      <c r="AM595" s="179"/>
      <c r="AN595" s="179"/>
      <c r="AO595" s="179"/>
    </row>
    <row r="596" ht="15.75" customHeight="1" spans="1:41" x14ac:dyDescent="0.25">
      <c r="A596" s="179"/>
      <c r="B596" s="179"/>
      <c r="C596" s="179"/>
      <c r="D596" s="179"/>
      <c r="E596" s="179"/>
      <c r="F596" s="179"/>
      <c r="G596" s="179"/>
      <c r="H596" s="179"/>
      <c r="I596" s="179"/>
      <c r="J596" s="179"/>
      <c r="K596" s="179"/>
      <c r="L596" s="179"/>
      <c r="M596" s="179"/>
      <c r="N596" s="179"/>
      <c r="O596" s="179"/>
      <c r="P596" s="179"/>
      <c r="Q596" s="179"/>
      <c r="R596" s="179"/>
      <c r="S596" s="179"/>
      <c r="T596" s="179"/>
      <c r="U596" s="179"/>
      <c r="V596" s="179"/>
      <c r="W596" s="179"/>
      <c r="X596" s="179"/>
      <c r="Y596" s="179"/>
      <c r="Z596" s="179"/>
      <c r="AA596" s="179"/>
      <c r="AB596" s="179"/>
      <c r="AC596" s="179"/>
      <c r="AD596" s="179"/>
      <c r="AE596" s="179"/>
      <c r="AF596" s="179"/>
      <c r="AG596" s="179"/>
      <c r="AH596" s="179"/>
      <c r="AI596" s="179"/>
      <c r="AJ596" s="179"/>
      <c r="AK596" s="179"/>
      <c r="AL596" s="179"/>
      <c r="AM596" s="179"/>
      <c r="AN596" s="179"/>
      <c r="AO596" s="179"/>
    </row>
    <row r="597" ht="15.75" customHeight="1" spans="1:41" x14ac:dyDescent="0.25">
      <c r="A597" s="179"/>
      <c r="B597" s="179"/>
      <c r="C597" s="179"/>
      <c r="D597" s="179"/>
      <c r="E597" s="179"/>
      <c r="F597" s="179"/>
      <c r="G597" s="179"/>
      <c r="H597" s="179"/>
      <c r="I597" s="179"/>
      <c r="J597" s="179"/>
      <c r="K597" s="179"/>
      <c r="L597" s="179"/>
      <c r="M597" s="179"/>
      <c r="N597" s="179"/>
      <c r="O597" s="179"/>
      <c r="P597" s="179"/>
      <c r="Q597" s="179"/>
      <c r="R597" s="179"/>
      <c r="S597" s="179"/>
      <c r="T597" s="179"/>
      <c r="U597" s="179"/>
      <c r="V597" s="179"/>
      <c r="W597" s="179"/>
      <c r="X597" s="179"/>
      <c r="Y597" s="179"/>
      <c r="Z597" s="179"/>
      <c r="AA597" s="179"/>
      <c r="AB597" s="179"/>
      <c r="AC597" s="179"/>
      <c r="AD597" s="179"/>
      <c r="AE597" s="179"/>
      <c r="AF597" s="179"/>
      <c r="AG597" s="179"/>
      <c r="AH597" s="179"/>
      <c r="AI597" s="179"/>
      <c r="AJ597" s="179"/>
      <c r="AK597" s="179"/>
      <c r="AL597" s="179"/>
      <c r="AM597" s="179"/>
      <c r="AN597" s="179"/>
      <c r="AO597" s="179"/>
    </row>
    <row r="598" ht="15.75" customHeight="1" spans="1:41" x14ac:dyDescent="0.25">
      <c r="A598" s="179"/>
      <c r="B598" s="179"/>
      <c r="C598" s="179"/>
      <c r="D598" s="179"/>
      <c r="E598" s="179"/>
      <c r="F598" s="179"/>
      <c r="G598" s="179"/>
      <c r="H598" s="179"/>
      <c r="I598" s="179"/>
      <c r="J598" s="179"/>
      <c r="K598" s="179"/>
      <c r="L598" s="179"/>
      <c r="M598" s="179"/>
      <c r="N598" s="179"/>
      <c r="O598" s="179"/>
      <c r="P598" s="179"/>
      <c r="Q598" s="179"/>
      <c r="R598" s="179"/>
      <c r="S598" s="179"/>
      <c r="T598" s="179"/>
      <c r="U598" s="179"/>
      <c r="V598" s="179"/>
      <c r="W598" s="179"/>
      <c r="X598" s="179"/>
      <c r="Y598" s="179"/>
      <c r="Z598" s="179"/>
      <c r="AA598" s="179"/>
      <c r="AB598" s="179"/>
      <c r="AC598" s="179"/>
      <c r="AD598" s="179"/>
      <c r="AE598" s="179"/>
      <c r="AF598" s="179"/>
      <c r="AG598" s="179"/>
      <c r="AH598" s="179"/>
      <c r="AI598" s="179"/>
      <c r="AJ598" s="179"/>
      <c r="AK598" s="179"/>
      <c r="AL598" s="179"/>
      <c r="AM598" s="179"/>
      <c r="AN598" s="179"/>
      <c r="AO598" s="179"/>
    </row>
    <row r="599" ht="15.75" customHeight="1" spans="1:41" x14ac:dyDescent="0.25">
      <c r="A599" s="179"/>
      <c r="B599" s="179"/>
      <c r="C599" s="179"/>
      <c r="D599" s="179"/>
      <c r="E599" s="179"/>
      <c r="F599" s="179"/>
      <c r="G599" s="179"/>
      <c r="H599" s="179"/>
      <c r="I599" s="179"/>
      <c r="J599" s="179"/>
      <c r="K599" s="179"/>
      <c r="L599" s="179"/>
      <c r="M599" s="179"/>
      <c r="N599" s="179"/>
      <c r="O599" s="179"/>
      <c r="P599" s="179"/>
      <c r="Q599" s="179"/>
      <c r="R599" s="179"/>
      <c r="S599" s="179"/>
      <c r="T599" s="179"/>
      <c r="U599" s="179"/>
      <c r="V599" s="179"/>
      <c r="W599" s="179"/>
      <c r="X599" s="179"/>
      <c r="Y599" s="179"/>
      <c r="Z599" s="179"/>
      <c r="AA599" s="179"/>
      <c r="AB599" s="179"/>
      <c r="AC599" s="179"/>
      <c r="AD599" s="179"/>
      <c r="AE599" s="179"/>
      <c r="AF599" s="179"/>
      <c r="AG599" s="179"/>
      <c r="AH599" s="179"/>
      <c r="AI599" s="179"/>
      <c r="AJ599" s="179"/>
      <c r="AK599" s="179"/>
      <c r="AL599" s="179"/>
      <c r="AM599" s="179"/>
      <c r="AN599" s="179"/>
      <c r="AO599" s="179"/>
    </row>
    <row r="600" ht="15.75" customHeight="1" spans="1:41" x14ac:dyDescent="0.25">
      <c r="A600" s="179"/>
      <c r="B600" s="179"/>
      <c r="C600" s="179"/>
      <c r="D600" s="179"/>
      <c r="E600" s="179"/>
      <c r="F600" s="179"/>
      <c r="G600" s="179"/>
      <c r="H600" s="179"/>
      <c r="I600" s="179"/>
      <c r="J600" s="179"/>
      <c r="K600" s="179"/>
      <c r="L600" s="179"/>
      <c r="M600" s="179"/>
      <c r="N600" s="179"/>
      <c r="O600" s="179"/>
      <c r="P600" s="179"/>
      <c r="Q600" s="179"/>
      <c r="R600" s="179"/>
      <c r="S600" s="179"/>
      <c r="T600" s="179"/>
      <c r="U600" s="179"/>
      <c r="V600" s="179"/>
      <c r="W600" s="179"/>
      <c r="X600" s="179"/>
      <c r="Y600" s="179"/>
      <c r="Z600" s="179"/>
      <c r="AA600" s="179"/>
      <c r="AB600" s="179"/>
      <c r="AC600" s="179"/>
      <c r="AD600" s="179"/>
      <c r="AE600" s="179"/>
      <c r="AF600" s="179"/>
      <c r="AG600" s="179"/>
      <c r="AH600" s="179"/>
      <c r="AI600" s="179"/>
      <c r="AJ600" s="179"/>
      <c r="AK600" s="179"/>
      <c r="AL600" s="179"/>
      <c r="AM600" s="179"/>
      <c r="AN600" s="179"/>
      <c r="AO600" s="179"/>
    </row>
    <row r="601" ht="15.75" customHeight="1" spans="1:41" x14ac:dyDescent="0.25">
      <c r="A601" s="179"/>
      <c r="B601" s="179"/>
      <c r="C601" s="179"/>
      <c r="D601" s="179"/>
      <c r="E601" s="179"/>
      <c r="F601" s="179"/>
      <c r="G601" s="179"/>
      <c r="H601" s="179"/>
      <c r="I601" s="179"/>
      <c r="J601" s="179"/>
      <c r="K601" s="179"/>
      <c r="L601" s="179"/>
      <c r="M601" s="179"/>
      <c r="N601" s="179"/>
      <c r="O601" s="179"/>
      <c r="P601" s="179"/>
      <c r="Q601" s="179"/>
      <c r="R601" s="179"/>
      <c r="S601" s="179"/>
      <c r="T601" s="179"/>
      <c r="U601" s="179"/>
      <c r="V601" s="179"/>
      <c r="W601" s="179"/>
      <c r="X601" s="179"/>
      <c r="Y601" s="179"/>
      <c r="Z601" s="179"/>
      <c r="AA601" s="179"/>
      <c r="AB601" s="179"/>
      <c r="AC601" s="179"/>
      <c r="AD601" s="179"/>
      <c r="AE601" s="179"/>
      <c r="AF601" s="179"/>
      <c r="AG601" s="179"/>
      <c r="AH601" s="179"/>
      <c r="AI601" s="179"/>
      <c r="AJ601" s="179"/>
      <c r="AK601" s="179"/>
      <c r="AL601" s="179"/>
      <c r="AM601" s="179"/>
      <c r="AN601" s="179"/>
      <c r="AO601" s="179"/>
    </row>
    <row r="602" ht="15.75" customHeight="1" spans="1:41" x14ac:dyDescent="0.25">
      <c r="A602" s="179"/>
      <c r="B602" s="179"/>
      <c r="C602" s="179"/>
      <c r="D602" s="179"/>
      <c r="E602" s="179"/>
      <c r="F602" s="179"/>
      <c r="G602" s="179"/>
      <c r="H602" s="179"/>
      <c r="I602" s="179"/>
      <c r="J602" s="179"/>
      <c r="K602" s="179"/>
      <c r="L602" s="179"/>
      <c r="M602" s="179"/>
      <c r="N602" s="179"/>
      <c r="O602" s="179"/>
      <c r="P602" s="179"/>
      <c r="Q602" s="179"/>
      <c r="R602" s="179"/>
      <c r="S602" s="179"/>
      <c r="T602" s="179"/>
      <c r="U602" s="179"/>
      <c r="V602" s="179"/>
      <c r="W602" s="179"/>
      <c r="X602" s="179"/>
      <c r="Y602" s="179"/>
      <c r="Z602" s="179"/>
      <c r="AA602" s="179"/>
      <c r="AB602" s="179"/>
      <c r="AC602" s="179"/>
      <c r="AD602" s="179"/>
      <c r="AE602" s="179"/>
      <c r="AF602" s="179"/>
      <c r="AG602" s="179"/>
      <c r="AH602" s="179"/>
      <c r="AI602" s="179"/>
      <c r="AJ602" s="179"/>
      <c r="AK602" s="179"/>
      <c r="AL602" s="179"/>
      <c r="AM602" s="179"/>
      <c r="AN602" s="179"/>
      <c r="AO602" s="179"/>
    </row>
    <row r="603" ht="15.75" customHeight="1" spans="1:41" x14ac:dyDescent="0.25">
      <c r="A603" s="179"/>
      <c r="B603" s="179"/>
      <c r="C603" s="179"/>
      <c r="D603" s="179"/>
      <c r="E603" s="179"/>
      <c r="F603" s="179"/>
      <c r="G603" s="179"/>
      <c r="H603" s="179"/>
      <c r="I603" s="179"/>
      <c r="J603" s="179"/>
      <c r="K603" s="179"/>
      <c r="L603" s="179"/>
      <c r="M603" s="179"/>
      <c r="N603" s="179"/>
      <c r="O603" s="179"/>
      <c r="P603" s="179"/>
      <c r="Q603" s="179"/>
      <c r="R603" s="179"/>
      <c r="S603" s="179"/>
      <c r="T603" s="179"/>
      <c r="U603" s="179"/>
      <c r="V603" s="179"/>
      <c r="W603" s="179"/>
      <c r="X603" s="179"/>
      <c r="Y603" s="179"/>
      <c r="Z603" s="179"/>
      <c r="AA603" s="179"/>
      <c r="AB603" s="179"/>
      <c r="AC603" s="179"/>
      <c r="AD603" s="179"/>
      <c r="AE603" s="179"/>
      <c r="AF603" s="179"/>
      <c r="AG603" s="179"/>
      <c r="AH603" s="179"/>
      <c r="AI603" s="179"/>
      <c r="AJ603" s="179"/>
      <c r="AK603" s="179"/>
      <c r="AL603" s="179"/>
      <c r="AM603" s="179"/>
      <c r="AN603" s="179"/>
      <c r="AO603" s="179"/>
    </row>
    <row r="604" ht="15.75" customHeight="1" spans="1:41" x14ac:dyDescent="0.25">
      <c r="A604" s="179"/>
      <c r="B604" s="179"/>
      <c r="C604" s="179"/>
      <c r="D604" s="179"/>
      <c r="E604" s="179"/>
      <c r="F604" s="179"/>
      <c r="G604" s="179"/>
      <c r="H604" s="179"/>
      <c r="I604" s="179"/>
      <c r="J604" s="179"/>
      <c r="K604" s="179"/>
      <c r="L604" s="179"/>
      <c r="M604" s="179"/>
      <c r="N604" s="179"/>
      <c r="O604" s="179"/>
      <c r="P604" s="179"/>
      <c r="Q604" s="179"/>
      <c r="R604" s="179"/>
      <c r="S604" s="179"/>
      <c r="T604" s="179"/>
      <c r="U604" s="179"/>
      <c r="V604" s="179"/>
      <c r="W604" s="179"/>
      <c r="X604" s="179"/>
      <c r="Y604" s="179"/>
      <c r="Z604" s="179"/>
      <c r="AA604" s="179"/>
      <c r="AB604" s="179"/>
      <c r="AC604" s="179"/>
      <c r="AD604" s="179"/>
      <c r="AE604" s="179"/>
      <c r="AF604" s="179"/>
      <c r="AG604" s="179"/>
      <c r="AH604" s="179"/>
      <c r="AI604" s="179"/>
      <c r="AJ604" s="179"/>
      <c r="AK604" s="179"/>
      <c r="AL604" s="179"/>
      <c r="AM604" s="179"/>
      <c r="AN604" s="179"/>
      <c r="AO604" s="179"/>
    </row>
    <row r="605" ht="15.75" customHeight="1" spans="1:41" x14ac:dyDescent="0.25">
      <c r="A605" s="179"/>
      <c r="B605" s="179"/>
      <c r="C605" s="179"/>
      <c r="D605" s="179"/>
      <c r="E605" s="179"/>
      <c r="F605" s="179"/>
      <c r="G605" s="179"/>
      <c r="H605" s="179"/>
      <c r="I605" s="179"/>
      <c r="J605" s="179"/>
      <c r="K605" s="179"/>
      <c r="L605" s="179"/>
      <c r="M605" s="179"/>
      <c r="N605" s="179"/>
      <c r="O605" s="179"/>
      <c r="P605" s="179"/>
      <c r="Q605" s="179"/>
      <c r="R605" s="179"/>
      <c r="S605" s="179"/>
      <c r="T605" s="179"/>
      <c r="U605" s="179"/>
      <c r="V605" s="179"/>
      <c r="W605" s="179"/>
      <c r="X605" s="179"/>
      <c r="Y605" s="179"/>
      <c r="Z605" s="179"/>
      <c r="AA605" s="179"/>
      <c r="AB605" s="179"/>
      <c r="AC605" s="179"/>
      <c r="AD605" s="179"/>
      <c r="AE605" s="179"/>
      <c r="AF605" s="179"/>
      <c r="AG605" s="179"/>
      <c r="AH605" s="179"/>
      <c r="AI605" s="179"/>
      <c r="AJ605" s="179"/>
      <c r="AK605" s="179"/>
      <c r="AL605" s="179"/>
      <c r="AM605" s="179"/>
      <c r="AN605" s="179"/>
      <c r="AO605" s="179"/>
    </row>
    <row r="606" ht="15.75" customHeight="1" spans="1:41" x14ac:dyDescent="0.25">
      <c r="A606" s="179"/>
      <c r="B606" s="179"/>
      <c r="C606" s="179"/>
      <c r="D606" s="179"/>
      <c r="E606" s="179"/>
      <c r="F606" s="179"/>
      <c r="G606" s="179"/>
      <c r="H606" s="179"/>
      <c r="I606" s="179"/>
      <c r="J606" s="179"/>
      <c r="K606" s="179"/>
      <c r="L606" s="179"/>
      <c r="M606" s="179"/>
      <c r="N606" s="179"/>
      <c r="O606" s="179"/>
      <c r="P606" s="179"/>
      <c r="Q606" s="179"/>
      <c r="R606" s="179"/>
      <c r="S606" s="179"/>
      <c r="T606" s="179"/>
      <c r="U606" s="179"/>
      <c r="V606" s="179"/>
      <c r="W606" s="179"/>
      <c r="X606" s="179"/>
      <c r="Y606" s="179"/>
      <c r="Z606" s="179"/>
      <c r="AA606" s="179"/>
      <c r="AB606" s="179"/>
      <c r="AC606" s="179"/>
      <c r="AD606" s="179"/>
      <c r="AE606" s="179"/>
      <c r="AF606" s="179"/>
      <c r="AG606" s="179"/>
      <c r="AH606" s="179"/>
      <c r="AI606" s="179"/>
      <c r="AJ606" s="179"/>
      <c r="AK606" s="179"/>
      <c r="AL606" s="179"/>
      <c r="AM606" s="179"/>
      <c r="AN606" s="179"/>
      <c r="AO606" s="179"/>
    </row>
    <row r="607" ht="15.75" customHeight="1" spans="1:41" x14ac:dyDescent="0.25">
      <c r="A607" s="179"/>
      <c r="B607" s="179"/>
      <c r="C607" s="179"/>
      <c r="D607" s="179"/>
      <c r="E607" s="179"/>
      <c r="F607" s="179"/>
      <c r="G607" s="179"/>
      <c r="H607" s="179"/>
      <c r="I607" s="179"/>
      <c r="J607" s="179"/>
      <c r="K607" s="179"/>
      <c r="L607" s="179"/>
      <c r="M607" s="179"/>
      <c r="N607" s="179"/>
      <c r="O607" s="179"/>
      <c r="P607" s="179"/>
      <c r="Q607" s="179"/>
      <c r="R607" s="179"/>
      <c r="S607" s="179"/>
      <c r="T607" s="179"/>
      <c r="U607" s="179"/>
      <c r="V607" s="179"/>
      <c r="W607" s="179"/>
      <c r="X607" s="179"/>
      <c r="Y607" s="179"/>
      <c r="Z607" s="179"/>
      <c r="AA607" s="179"/>
      <c r="AB607" s="179"/>
      <c r="AC607" s="179"/>
      <c r="AD607" s="179"/>
      <c r="AE607" s="179"/>
      <c r="AF607" s="179"/>
      <c r="AG607" s="179"/>
      <c r="AH607" s="179"/>
      <c r="AI607" s="179"/>
      <c r="AJ607" s="179"/>
      <c r="AK607" s="179"/>
      <c r="AL607" s="179"/>
      <c r="AM607" s="179"/>
      <c r="AN607" s="179"/>
      <c r="AO607" s="179"/>
    </row>
    <row r="608" ht="15.75" customHeight="1" spans="1:41" x14ac:dyDescent="0.25">
      <c r="A608" s="179"/>
      <c r="B608" s="179"/>
      <c r="C608" s="179"/>
      <c r="D608" s="179"/>
      <c r="E608" s="179"/>
      <c r="F608" s="179"/>
      <c r="G608" s="179"/>
      <c r="H608" s="179"/>
      <c r="I608" s="179"/>
      <c r="J608" s="179"/>
      <c r="K608" s="179"/>
      <c r="L608" s="179"/>
      <c r="M608" s="179"/>
      <c r="N608" s="179"/>
      <c r="O608" s="179"/>
      <c r="P608" s="179"/>
      <c r="Q608" s="179"/>
      <c r="R608" s="179"/>
      <c r="S608" s="179"/>
      <c r="T608" s="179"/>
      <c r="U608" s="179"/>
      <c r="V608" s="179"/>
      <c r="W608" s="179"/>
      <c r="X608" s="179"/>
      <c r="Y608" s="179"/>
      <c r="Z608" s="179"/>
      <c r="AA608" s="179"/>
      <c r="AB608" s="179"/>
      <c r="AC608" s="179"/>
      <c r="AD608" s="179"/>
      <c r="AE608" s="179"/>
      <c r="AF608" s="179"/>
      <c r="AG608" s="179"/>
      <c r="AH608" s="179"/>
      <c r="AI608" s="179"/>
      <c r="AJ608" s="179"/>
      <c r="AK608" s="179"/>
      <c r="AL608" s="179"/>
      <c r="AM608" s="179"/>
      <c r="AN608" s="179"/>
      <c r="AO608" s="179"/>
    </row>
    <row r="609" ht="15.75" customHeight="1" spans="1:41" x14ac:dyDescent="0.25">
      <c r="A609" s="179"/>
      <c r="B609" s="179"/>
      <c r="C609" s="179"/>
      <c r="D609" s="179"/>
      <c r="E609" s="179"/>
      <c r="F609" s="179"/>
      <c r="G609" s="179"/>
      <c r="H609" s="179"/>
      <c r="I609" s="179"/>
      <c r="J609" s="179"/>
      <c r="K609" s="179"/>
      <c r="L609" s="179"/>
      <c r="M609" s="179"/>
      <c r="N609" s="179"/>
      <c r="O609" s="179"/>
      <c r="P609" s="179"/>
      <c r="Q609" s="179"/>
      <c r="R609" s="179"/>
      <c r="S609" s="179"/>
      <c r="T609" s="179"/>
      <c r="U609" s="179"/>
      <c r="V609" s="179"/>
      <c r="W609" s="179"/>
      <c r="X609" s="179"/>
      <c r="Y609" s="179"/>
      <c r="Z609" s="179"/>
      <c r="AA609" s="179"/>
      <c r="AB609" s="179"/>
      <c r="AC609" s="179"/>
      <c r="AD609" s="179"/>
      <c r="AE609" s="179"/>
      <c r="AF609" s="179"/>
      <c r="AG609" s="179"/>
      <c r="AH609" s="179"/>
      <c r="AI609" s="179"/>
      <c r="AJ609" s="179"/>
      <c r="AK609" s="179"/>
      <c r="AL609" s="179"/>
      <c r="AM609" s="179"/>
      <c r="AN609" s="179"/>
      <c r="AO609" s="179"/>
    </row>
    <row r="610" ht="15.75" customHeight="1" spans="1:41" x14ac:dyDescent="0.25">
      <c r="A610" s="179"/>
      <c r="B610" s="179"/>
      <c r="C610" s="179"/>
      <c r="D610" s="179"/>
      <c r="E610" s="179"/>
      <c r="F610" s="179"/>
      <c r="G610" s="179"/>
      <c r="H610" s="179"/>
      <c r="I610" s="179"/>
      <c r="J610" s="179"/>
      <c r="K610" s="179"/>
      <c r="L610" s="179"/>
      <c r="M610" s="179"/>
      <c r="N610" s="179"/>
      <c r="O610" s="179"/>
      <c r="P610" s="179"/>
      <c r="Q610" s="179"/>
      <c r="R610" s="179"/>
      <c r="S610" s="179"/>
      <c r="T610" s="179"/>
      <c r="U610" s="179"/>
      <c r="V610" s="179"/>
      <c r="W610" s="179"/>
      <c r="X610" s="179"/>
      <c r="Y610" s="179"/>
      <c r="Z610" s="179"/>
      <c r="AA610" s="179"/>
      <c r="AB610" s="179"/>
      <c r="AC610" s="179"/>
      <c r="AD610" s="179"/>
      <c r="AE610" s="179"/>
      <c r="AF610" s="179"/>
      <c r="AG610" s="179"/>
      <c r="AH610" s="179"/>
      <c r="AI610" s="179"/>
      <c r="AJ610" s="179"/>
      <c r="AK610" s="179"/>
      <c r="AL610" s="179"/>
      <c r="AM610" s="179"/>
      <c r="AN610" s="179"/>
      <c r="AO610" s="179"/>
    </row>
    <row r="611" ht="15.75" customHeight="1" spans="1:41" x14ac:dyDescent="0.25">
      <c r="A611" s="179"/>
      <c r="B611" s="179"/>
      <c r="C611" s="179"/>
      <c r="D611" s="179"/>
      <c r="E611" s="179"/>
      <c r="F611" s="179"/>
      <c r="G611" s="179"/>
      <c r="H611" s="179"/>
      <c r="I611" s="179"/>
      <c r="J611" s="179"/>
      <c r="K611" s="179"/>
      <c r="L611" s="179"/>
      <c r="M611" s="179"/>
      <c r="N611" s="179"/>
      <c r="O611" s="179"/>
      <c r="P611" s="179"/>
      <c r="Q611" s="179"/>
      <c r="R611" s="179"/>
      <c r="S611" s="179"/>
      <c r="T611" s="179"/>
      <c r="U611" s="179"/>
      <c r="V611" s="179"/>
      <c r="W611" s="179"/>
      <c r="X611" s="179"/>
      <c r="Y611" s="179"/>
      <c r="Z611" s="179"/>
      <c r="AA611" s="179"/>
      <c r="AB611" s="179"/>
      <c r="AC611" s="179"/>
      <c r="AD611" s="179"/>
      <c r="AE611" s="179"/>
      <c r="AF611" s="179"/>
      <c r="AG611" s="179"/>
      <c r="AH611" s="179"/>
      <c r="AI611" s="179"/>
      <c r="AJ611" s="179"/>
      <c r="AK611" s="179"/>
      <c r="AL611" s="179"/>
      <c r="AM611" s="179"/>
      <c r="AN611" s="179"/>
      <c r="AO611" s="179"/>
    </row>
    <row r="612" ht="15.75" customHeight="1" spans="1:41" x14ac:dyDescent="0.25">
      <c r="A612" s="179"/>
      <c r="B612" s="179"/>
      <c r="C612" s="179"/>
      <c r="D612" s="179"/>
      <c r="E612" s="179"/>
      <c r="F612" s="179"/>
      <c r="G612" s="179"/>
      <c r="H612" s="179"/>
      <c r="I612" s="179"/>
      <c r="J612" s="179"/>
      <c r="K612" s="179"/>
      <c r="L612" s="179"/>
      <c r="M612" s="179"/>
      <c r="N612" s="179"/>
      <c r="O612" s="179"/>
      <c r="P612" s="179"/>
      <c r="Q612" s="179"/>
      <c r="R612" s="179"/>
      <c r="S612" s="179"/>
      <c r="T612" s="179"/>
      <c r="U612" s="179"/>
      <c r="V612" s="179"/>
      <c r="W612" s="179"/>
      <c r="X612" s="179"/>
      <c r="Y612" s="179"/>
      <c r="Z612" s="179"/>
      <c r="AA612" s="179"/>
      <c r="AB612" s="179"/>
      <c r="AC612" s="179"/>
      <c r="AD612" s="179"/>
      <c r="AE612" s="179"/>
      <c r="AF612" s="179"/>
      <c r="AG612" s="179"/>
      <c r="AH612" s="179"/>
      <c r="AI612" s="179"/>
      <c r="AJ612" s="179"/>
      <c r="AK612" s="179"/>
      <c r="AL612" s="179"/>
      <c r="AM612" s="179"/>
      <c r="AN612" s="179"/>
      <c r="AO612" s="179"/>
    </row>
    <row r="613" ht="15.75" customHeight="1" spans="1:41" x14ac:dyDescent="0.25">
      <c r="A613" s="179"/>
      <c r="B613" s="179"/>
      <c r="C613" s="179"/>
      <c r="D613" s="179"/>
      <c r="E613" s="179"/>
      <c r="F613" s="179"/>
      <c r="G613" s="179"/>
      <c r="H613" s="179"/>
      <c r="I613" s="179"/>
      <c r="J613" s="179"/>
      <c r="K613" s="179"/>
      <c r="L613" s="179"/>
      <c r="M613" s="179"/>
      <c r="N613" s="179"/>
      <c r="O613" s="179"/>
      <c r="P613" s="179"/>
      <c r="Q613" s="179"/>
      <c r="R613" s="179"/>
      <c r="S613" s="179"/>
      <c r="T613" s="179"/>
      <c r="U613" s="179"/>
      <c r="V613" s="179"/>
      <c r="W613" s="179"/>
      <c r="X613" s="179"/>
      <c r="Y613" s="179"/>
      <c r="Z613" s="179"/>
      <c r="AA613" s="179"/>
      <c r="AB613" s="179"/>
      <c r="AC613" s="179"/>
      <c r="AD613" s="179"/>
      <c r="AE613" s="179"/>
      <c r="AF613" s="179"/>
      <c r="AG613" s="179"/>
      <c r="AH613" s="179"/>
      <c r="AI613" s="179"/>
      <c r="AJ613" s="179"/>
      <c r="AK613" s="179"/>
      <c r="AL613" s="179"/>
      <c r="AM613" s="179"/>
      <c r="AN613" s="179"/>
      <c r="AO613" s="179"/>
    </row>
    <row r="614" ht="15.75" customHeight="1" spans="1:41" x14ac:dyDescent="0.25">
      <c r="A614" s="179"/>
      <c r="B614" s="179"/>
      <c r="C614" s="179"/>
      <c r="D614" s="179"/>
      <c r="E614" s="179"/>
      <c r="F614" s="179"/>
      <c r="G614" s="179"/>
      <c r="H614" s="179"/>
      <c r="I614" s="179"/>
      <c r="J614" s="179"/>
      <c r="K614" s="179"/>
      <c r="L614" s="179"/>
      <c r="M614" s="179"/>
      <c r="N614" s="179"/>
      <c r="O614" s="179"/>
      <c r="P614" s="179"/>
      <c r="Q614" s="179"/>
      <c r="R614" s="179"/>
      <c r="S614" s="179"/>
      <c r="T614" s="179"/>
      <c r="U614" s="179"/>
      <c r="V614" s="179"/>
      <c r="W614" s="179"/>
      <c r="X614" s="179"/>
      <c r="Y614" s="179"/>
      <c r="Z614" s="179"/>
      <c r="AA614" s="179"/>
      <c r="AB614" s="179"/>
      <c r="AC614" s="179"/>
      <c r="AD614" s="179"/>
      <c r="AE614" s="179"/>
      <c r="AF614" s="179"/>
      <c r="AG614" s="179"/>
      <c r="AH614" s="179"/>
      <c r="AI614" s="179"/>
      <c r="AJ614" s="179"/>
      <c r="AK614" s="179"/>
      <c r="AL614" s="179"/>
      <c r="AM614" s="179"/>
      <c r="AN614" s="179"/>
      <c r="AO614" s="179"/>
    </row>
    <row r="615" ht="15.75" customHeight="1" spans="1:41" x14ac:dyDescent="0.25">
      <c r="A615" s="179"/>
      <c r="B615" s="179"/>
      <c r="C615" s="179"/>
      <c r="D615" s="179"/>
      <c r="E615" s="179"/>
      <c r="F615" s="179"/>
      <c r="G615" s="179"/>
      <c r="H615" s="179"/>
      <c r="I615" s="179"/>
      <c r="J615" s="179"/>
      <c r="K615" s="179"/>
      <c r="L615" s="179"/>
      <c r="M615" s="179"/>
      <c r="N615" s="179"/>
      <c r="O615" s="179"/>
      <c r="P615" s="179"/>
      <c r="Q615" s="179"/>
      <c r="R615" s="179"/>
      <c r="S615" s="179"/>
      <c r="T615" s="179"/>
      <c r="U615" s="179"/>
      <c r="V615" s="179"/>
      <c r="W615" s="179"/>
      <c r="X615" s="179"/>
      <c r="Y615" s="179"/>
      <c r="Z615" s="179"/>
      <c r="AA615" s="179"/>
      <c r="AB615" s="179"/>
      <c r="AC615" s="179"/>
      <c r="AD615" s="179"/>
      <c r="AE615" s="179"/>
      <c r="AF615" s="179"/>
      <c r="AG615" s="179"/>
      <c r="AH615" s="179"/>
      <c r="AI615" s="179"/>
      <c r="AJ615" s="179"/>
      <c r="AK615" s="179"/>
      <c r="AL615" s="179"/>
      <c r="AM615" s="179"/>
      <c r="AN615" s="179"/>
      <c r="AO615" s="179"/>
    </row>
    <row r="616" ht="15.75" customHeight="1" spans="1:41" x14ac:dyDescent="0.25">
      <c r="A616" s="179"/>
      <c r="B616" s="179"/>
      <c r="C616" s="179"/>
      <c r="D616" s="179"/>
      <c r="E616" s="179"/>
      <c r="F616" s="179"/>
      <c r="G616" s="179"/>
      <c r="H616" s="179"/>
      <c r="I616" s="179"/>
      <c r="J616" s="179"/>
      <c r="K616" s="179"/>
      <c r="L616" s="179"/>
      <c r="M616" s="179"/>
      <c r="N616" s="179"/>
      <c r="O616" s="179"/>
      <c r="P616" s="179"/>
      <c r="Q616" s="179"/>
      <c r="R616" s="179"/>
      <c r="S616" s="179"/>
      <c r="T616" s="179"/>
      <c r="U616" s="179"/>
      <c r="V616" s="179"/>
      <c r="W616" s="179"/>
      <c r="X616" s="179"/>
      <c r="Y616" s="179"/>
      <c r="Z616" s="179"/>
      <c r="AA616" s="179"/>
      <c r="AB616" s="179"/>
      <c r="AC616" s="179"/>
      <c r="AD616" s="179"/>
      <c r="AE616" s="179"/>
      <c r="AF616" s="179"/>
      <c r="AG616" s="179"/>
      <c r="AH616" s="179"/>
      <c r="AI616" s="179"/>
      <c r="AJ616" s="179"/>
      <c r="AK616" s="179"/>
      <c r="AL616" s="179"/>
      <c r="AM616" s="179"/>
      <c r="AN616" s="179"/>
      <c r="AO616" s="179"/>
    </row>
    <row r="617" ht="15.75" customHeight="1" spans="1:41" x14ac:dyDescent="0.25">
      <c r="A617" s="179"/>
      <c r="B617" s="179"/>
      <c r="C617" s="179"/>
      <c r="D617" s="179"/>
      <c r="E617" s="179"/>
      <c r="F617" s="179"/>
      <c r="G617" s="179"/>
      <c r="H617" s="179"/>
      <c r="I617" s="179"/>
      <c r="J617" s="179"/>
      <c r="K617" s="179"/>
      <c r="L617" s="179"/>
      <c r="M617" s="179"/>
      <c r="N617" s="179"/>
      <c r="O617" s="179"/>
      <c r="P617" s="179"/>
      <c r="Q617" s="179"/>
      <c r="R617" s="179"/>
      <c r="S617" s="179"/>
      <c r="T617" s="179"/>
      <c r="U617" s="179"/>
      <c r="V617" s="179"/>
      <c r="W617" s="179"/>
      <c r="X617" s="179"/>
      <c r="Y617" s="179"/>
      <c r="Z617" s="179"/>
      <c r="AA617" s="179"/>
      <c r="AB617" s="179"/>
      <c r="AC617" s="179"/>
      <c r="AD617" s="179"/>
      <c r="AE617" s="179"/>
      <c r="AF617" s="179"/>
      <c r="AG617" s="179"/>
      <c r="AH617" s="179"/>
      <c r="AI617" s="179"/>
      <c r="AJ617" s="179"/>
      <c r="AK617" s="179"/>
      <c r="AL617" s="179"/>
      <c r="AM617" s="179"/>
      <c r="AN617" s="179"/>
      <c r="AO617" s="179"/>
    </row>
    <row r="618" ht="15.75" customHeight="1" spans="1:41" x14ac:dyDescent="0.25">
      <c r="A618" s="179"/>
      <c r="B618" s="179"/>
      <c r="C618" s="179"/>
      <c r="D618" s="179"/>
      <c r="E618" s="179"/>
      <c r="F618" s="179"/>
      <c r="G618" s="179"/>
      <c r="H618" s="179"/>
      <c r="I618" s="179"/>
      <c r="J618" s="179"/>
      <c r="K618" s="179"/>
      <c r="L618" s="179"/>
      <c r="M618" s="179"/>
      <c r="N618" s="179"/>
      <c r="O618" s="179"/>
      <c r="P618" s="179"/>
      <c r="Q618" s="179"/>
      <c r="R618" s="179"/>
      <c r="S618" s="179"/>
      <c r="T618" s="179"/>
      <c r="U618" s="179"/>
      <c r="V618" s="179"/>
      <c r="W618" s="179"/>
      <c r="X618" s="179"/>
      <c r="Y618" s="179"/>
      <c r="Z618" s="179"/>
      <c r="AA618" s="179"/>
      <c r="AB618" s="179"/>
      <c r="AC618" s="179"/>
      <c r="AD618" s="179"/>
      <c r="AE618" s="179"/>
      <c r="AF618" s="179"/>
      <c r="AG618" s="179"/>
      <c r="AH618" s="179"/>
      <c r="AI618" s="179"/>
      <c r="AJ618" s="179"/>
      <c r="AK618" s="179"/>
      <c r="AL618" s="179"/>
      <c r="AM618" s="179"/>
      <c r="AN618" s="179"/>
      <c r="AO618" s="179"/>
    </row>
    <row r="619" ht="15.75" customHeight="1" spans="1:41" x14ac:dyDescent="0.25">
      <c r="A619" s="179"/>
      <c r="B619" s="179"/>
      <c r="C619" s="179"/>
      <c r="D619" s="179"/>
      <c r="E619" s="179"/>
      <c r="F619" s="179"/>
      <c r="G619" s="179"/>
      <c r="H619" s="179"/>
      <c r="I619" s="179"/>
      <c r="J619" s="179"/>
      <c r="K619" s="179"/>
      <c r="L619" s="179"/>
      <c r="M619" s="179"/>
      <c r="N619" s="179"/>
      <c r="O619" s="179"/>
      <c r="P619" s="179"/>
      <c r="Q619" s="179"/>
      <c r="R619" s="179"/>
      <c r="S619" s="179"/>
      <c r="T619" s="179"/>
      <c r="U619" s="179"/>
      <c r="V619" s="179"/>
      <c r="W619" s="179"/>
      <c r="X619" s="179"/>
      <c r="Y619" s="179"/>
      <c r="Z619" s="179"/>
      <c r="AA619" s="179"/>
      <c r="AB619" s="179"/>
      <c r="AC619" s="179"/>
      <c r="AD619" s="179"/>
      <c r="AE619" s="179"/>
      <c r="AF619" s="179"/>
      <c r="AG619" s="179"/>
      <c r="AH619" s="179"/>
      <c r="AI619" s="179"/>
      <c r="AJ619" s="179"/>
      <c r="AK619" s="179"/>
      <c r="AL619" s="179"/>
      <c r="AM619" s="179"/>
      <c r="AN619" s="179"/>
      <c r="AO619" s="179"/>
    </row>
    <row r="620" ht="15.75" customHeight="1" spans="1:41" x14ac:dyDescent="0.25">
      <c r="A620" s="179"/>
      <c r="B620" s="179"/>
      <c r="C620" s="179"/>
      <c r="D620" s="179"/>
      <c r="E620" s="179"/>
      <c r="F620" s="179"/>
      <c r="G620" s="179"/>
      <c r="H620" s="179"/>
      <c r="I620" s="179"/>
      <c r="J620" s="179"/>
      <c r="K620" s="179"/>
      <c r="L620" s="179"/>
      <c r="M620" s="179"/>
      <c r="N620" s="179"/>
      <c r="O620" s="179"/>
      <c r="P620" s="179"/>
      <c r="Q620" s="179"/>
      <c r="R620" s="179"/>
      <c r="S620" s="179"/>
      <c r="T620" s="179"/>
      <c r="U620" s="179"/>
      <c r="V620" s="179"/>
      <c r="W620" s="179"/>
      <c r="X620" s="179"/>
      <c r="Y620" s="179"/>
      <c r="Z620" s="179"/>
      <c r="AA620" s="179"/>
      <c r="AB620" s="179"/>
      <c r="AC620" s="179"/>
      <c r="AD620" s="179"/>
      <c r="AE620" s="179"/>
      <c r="AF620" s="179"/>
      <c r="AG620" s="179"/>
      <c r="AH620" s="179"/>
      <c r="AI620" s="179"/>
      <c r="AJ620" s="179"/>
      <c r="AK620" s="179"/>
      <c r="AL620" s="179"/>
      <c r="AM620" s="179"/>
      <c r="AN620" s="179"/>
      <c r="AO620" s="179"/>
    </row>
    <row r="621" ht="15.75" customHeight="1" spans="1:41" x14ac:dyDescent="0.25">
      <c r="A621" s="179"/>
      <c r="B621" s="179"/>
      <c r="C621" s="179"/>
      <c r="D621" s="179"/>
      <c r="E621" s="179"/>
      <c r="F621" s="179"/>
      <c r="G621" s="179"/>
      <c r="H621" s="179"/>
      <c r="I621" s="179"/>
      <c r="J621" s="179"/>
      <c r="K621" s="179"/>
      <c r="L621" s="179"/>
      <c r="M621" s="179"/>
      <c r="N621" s="179"/>
      <c r="O621" s="179"/>
      <c r="P621" s="179"/>
      <c r="Q621" s="179"/>
      <c r="R621" s="179"/>
      <c r="S621" s="179"/>
      <c r="T621" s="179"/>
      <c r="U621" s="179"/>
      <c r="V621" s="179"/>
      <c r="W621" s="179"/>
      <c r="X621" s="179"/>
      <c r="Y621" s="179"/>
      <c r="Z621" s="179"/>
      <c r="AA621" s="179"/>
      <c r="AB621" s="179"/>
      <c r="AC621" s="179"/>
      <c r="AD621" s="179"/>
      <c r="AE621" s="179"/>
      <c r="AF621" s="179"/>
      <c r="AG621" s="179"/>
      <c r="AH621" s="179"/>
      <c r="AI621" s="179"/>
      <c r="AJ621" s="179"/>
      <c r="AK621" s="179"/>
      <c r="AL621" s="179"/>
      <c r="AM621" s="179"/>
      <c r="AN621" s="179"/>
      <c r="AO621" s="179"/>
    </row>
    <row r="622" ht="15.75" customHeight="1" spans="1:41" x14ac:dyDescent="0.25">
      <c r="A622" s="179"/>
      <c r="B622" s="179"/>
      <c r="C622" s="179"/>
      <c r="D622" s="179"/>
      <c r="E622" s="179"/>
      <c r="F622" s="179"/>
      <c r="G622" s="179"/>
      <c r="H622" s="179"/>
      <c r="I622" s="179"/>
      <c r="J622" s="179"/>
      <c r="K622" s="179"/>
      <c r="L622" s="179"/>
      <c r="M622" s="179"/>
      <c r="N622" s="179"/>
      <c r="O622" s="179"/>
      <c r="P622" s="179"/>
      <c r="Q622" s="179"/>
      <c r="R622" s="179"/>
      <c r="S622" s="179"/>
      <c r="T622" s="179"/>
      <c r="U622" s="179"/>
      <c r="V622" s="179"/>
      <c r="W622" s="179"/>
      <c r="X622" s="179"/>
      <c r="Y622" s="179"/>
      <c r="Z622" s="179"/>
      <c r="AA622" s="179"/>
      <c r="AB622" s="179"/>
      <c r="AC622" s="179"/>
      <c r="AD622" s="179"/>
      <c r="AE622" s="179"/>
      <c r="AF622" s="179"/>
      <c r="AG622" s="179"/>
      <c r="AH622" s="179"/>
      <c r="AI622" s="179"/>
      <c r="AJ622" s="179"/>
      <c r="AK622" s="179"/>
      <c r="AL622" s="179"/>
      <c r="AM622" s="179"/>
      <c r="AN622" s="179"/>
      <c r="AO622" s="179"/>
    </row>
    <row r="623" ht="15.75" customHeight="1" spans="1:41" x14ac:dyDescent="0.25">
      <c r="A623" s="179"/>
      <c r="B623" s="179"/>
      <c r="C623" s="179"/>
      <c r="D623" s="179"/>
      <c r="E623" s="179"/>
      <c r="F623" s="179"/>
      <c r="G623" s="179"/>
      <c r="H623" s="179"/>
      <c r="I623" s="179"/>
      <c r="J623" s="179"/>
      <c r="K623" s="179"/>
      <c r="L623" s="179"/>
      <c r="M623" s="179"/>
      <c r="N623" s="179"/>
      <c r="O623" s="179"/>
      <c r="P623" s="179"/>
      <c r="Q623" s="179"/>
      <c r="R623" s="179"/>
      <c r="S623" s="179"/>
      <c r="T623" s="179"/>
      <c r="U623" s="179"/>
      <c r="V623" s="179"/>
      <c r="W623" s="179"/>
      <c r="X623" s="179"/>
      <c r="Y623" s="179"/>
      <c r="Z623" s="179"/>
      <c r="AA623" s="179"/>
      <c r="AB623" s="179"/>
      <c r="AC623" s="179"/>
      <c r="AD623" s="179"/>
      <c r="AE623" s="179"/>
      <c r="AF623" s="179"/>
      <c r="AG623" s="179"/>
      <c r="AH623" s="179"/>
      <c r="AI623" s="179"/>
      <c r="AJ623" s="179"/>
      <c r="AK623" s="179"/>
      <c r="AL623" s="179"/>
      <c r="AM623" s="179"/>
      <c r="AN623" s="179"/>
      <c r="AO623" s="179"/>
    </row>
    <row r="624" ht="15.75" customHeight="1" spans="1:41" x14ac:dyDescent="0.25">
      <c r="A624" s="179"/>
      <c r="B624" s="179"/>
      <c r="C624" s="179"/>
      <c r="D624" s="179"/>
      <c r="E624" s="179"/>
      <c r="F624" s="179"/>
      <c r="G624" s="179"/>
      <c r="H624" s="179"/>
      <c r="I624" s="179"/>
      <c r="J624" s="179"/>
      <c r="K624" s="179"/>
      <c r="L624" s="179"/>
      <c r="M624" s="179"/>
      <c r="N624" s="179"/>
      <c r="O624" s="179"/>
      <c r="P624" s="179"/>
      <c r="Q624" s="179"/>
      <c r="R624" s="179"/>
      <c r="S624" s="179"/>
      <c r="T624" s="179"/>
      <c r="U624" s="179"/>
      <c r="V624" s="179"/>
      <c r="W624" s="179"/>
      <c r="X624" s="179"/>
      <c r="Y624" s="179"/>
      <c r="Z624" s="179"/>
      <c r="AA624" s="179"/>
      <c r="AB624" s="179"/>
      <c r="AC624" s="179"/>
      <c r="AD624" s="179"/>
      <c r="AE624" s="179"/>
      <c r="AF624" s="179"/>
      <c r="AG624" s="179"/>
      <c r="AH624" s="179"/>
      <c r="AI624" s="179"/>
      <c r="AJ624" s="179"/>
      <c r="AK624" s="179"/>
      <c r="AL624" s="179"/>
      <c r="AM624" s="179"/>
      <c r="AN624" s="179"/>
      <c r="AO624" s="179"/>
    </row>
    <row r="625" ht="15.75" customHeight="1" spans="1:41" x14ac:dyDescent="0.25">
      <c r="A625" s="179"/>
      <c r="B625" s="179"/>
      <c r="C625" s="179"/>
      <c r="D625" s="179"/>
      <c r="E625" s="179"/>
      <c r="F625" s="179"/>
      <c r="G625" s="179"/>
      <c r="H625" s="179"/>
      <c r="I625" s="179"/>
      <c r="J625" s="179"/>
      <c r="K625" s="179"/>
      <c r="L625" s="179"/>
      <c r="M625" s="179"/>
      <c r="N625" s="179"/>
      <c r="O625" s="179"/>
      <c r="P625" s="179"/>
      <c r="Q625" s="179"/>
      <c r="R625" s="179"/>
      <c r="S625" s="179"/>
      <c r="T625" s="179"/>
      <c r="U625" s="179"/>
      <c r="V625" s="179"/>
      <c r="W625" s="179"/>
      <c r="X625" s="179"/>
      <c r="Y625" s="179"/>
      <c r="Z625" s="179"/>
      <c r="AA625" s="179"/>
      <c r="AB625" s="179"/>
      <c r="AC625" s="179"/>
      <c r="AD625" s="179"/>
      <c r="AE625" s="179"/>
      <c r="AF625" s="179"/>
      <c r="AG625" s="179"/>
      <c r="AH625" s="179"/>
      <c r="AI625" s="179"/>
      <c r="AJ625" s="179"/>
      <c r="AK625" s="179"/>
      <c r="AL625" s="179"/>
      <c r="AM625" s="179"/>
      <c r="AN625" s="179"/>
      <c r="AO625" s="179"/>
    </row>
    <row r="626" ht="15.75" customHeight="1" spans="1:41" x14ac:dyDescent="0.25">
      <c r="A626" s="179"/>
      <c r="B626" s="179"/>
      <c r="C626" s="179"/>
      <c r="D626" s="179"/>
      <c r="E626" s="179"/>
      <c r="F626" s="179"/>
      <c r="G626" s="179"/>
      <c r="H626" s="179"/>
      <c r="I626" s="179"/>
      <c r="J626" s="179"/>
      <c r="K626" s="179"/>
      <c r="L626" s="179"/>
      <c r="M626" s="179"/>
      <c r="N626" s="179"/>
      <c r="O626" s="179"/>
      <c r="P626" s="179"/>
      <c r="Q626" s="179"/>
      <c r="R626" s="179"/>
      <c r="S626" s="179"/>
      <c r="T626" s="179"/>
      <c r="U626" s="179"/>
      <c r="V626" s="179"/>
      <c r="W626" s="179"/>
      <c r="X626" s="179"/>
      <c r="Y626" s="179"/>
      <c r="Z626" s="179"/>
      <c r="AA626" s="179"/>
      <c r="AB626" s="179"/>
      <c r="AC626" s="179"/>
      <c r="AD626" s="179"/>
      <c r="AE626" s="179"/>
      <c r="AF626" s="179"/>
      <c r="AG626" s="179"/>
      <c r="AH626" s="179"/>
      <c r="AI626" s="179"/>
      <c r="AJ626" s="179"/>
      <c r="AK626" s="179"/>
      <c r="AL626" s="179"/>
      <c r="AM626" s="179"/>
      <c r="AN626" s="179"/>
      <c r="AO626" s="179"/>
    </row>
    <row r="627" ht="15.75" customHeight="1" spans="1:41" x14ac:dyDescent="0.25">
      <c r="A627" s="179"/>
      <c r="B627" s="179"/>
      <c r="C627" s="179"/>
      <c r="D627" s="179"/>
      <c r="E627" s="179"/>
      <c r="F627" s="179"/>
      <c r="G627" s="179"/>
      <c r="H627" s="179"/>
      <c r="I627" s="179"/>
      <c r="J627" s="179"/>
      <c r="K627" s="179"/>
      <c r="L627" s="179"/>
      <c r="M627" s="179"/>
      <c r="N627" s="179"/>
      <c r="O627" s="179"/>
      <c r="P627" s="179"/>
      <c r="Q627" s="179"/>
      <c r="R627" s="179"/>
      <c r="S627" s="179"/>
      <c r="T627" s="179"/>
      <c r="U627" s="179"/>
      <c r="V627" s="179"/>
      <c r="W627" s="179"/>
      <c r="X627" s="179"/>
      <c r="Y627" s="179"/>
      <c r="Z627" s="179"/>
      <c r="AA627" s="179"/>
      <c r="AB627" s="179"/>
      <c r="AC627" s="179"/>
      <c r="AD627" s="179"/>
      <c r="AE627" s="179"/>
      <c r="AF627" s="179"/>
      <c r="AG627" s="179"/>
      <c r="AH627" s="179"/>
      <c r="AI627" s="179"/>
      <c r="AJ627" s="179"/>
      <c r="AK627" s="179"/>
      <c r="AL627" s="179"/>
      <c r="AM627" s="179"/>
      <c r="AN627" s="179"/>
      <c r="AO627" s="179"/>
    </row>
    <row r="628" ht="15.75" customHeight="1" spans="1:41" x14ac:dyDescent="0.25">
      <c r="A628" s="179"/>
      <c r="B628" s="179"/>
      <c r="C628" s="179"/>
      <c r="D628" s="179"/>
      <c r="E628" s="179"/>
      <c r="F628" s="179"/>
      <c r="G628" s="179"/>
      <c r="H628" s="179"/>
      <c r="I628" s="179"/>
      <c r="J628" s="179"/>
      <c r="K628" s="179"/>
      <c r="L628" s="179"/>
      <c r="M628" s="179"/>
      <c r="N628" s="179"/>
      <c r="O628" s="179"/>
      <c r="P628" s="179"/>
      <c r="Q628" s="179"/>
      <c r="R628" s="179"/>
      <c r="S628" s="179"/>
      <c r="T628" s="179"/>
      <c r="U628" s="179"/>
      <c r="V628" s="179"/>
      <c r="W628" s="179"/>
      <c r="X628" s="179"/>
      <c r="Y628" s="179"/>
      <c r="Z628" s="179"/>
      <c r="AA628" s="179"/>
      <c r="AB628" s="179"/>
      <c r="AC628" s="179"/>
      <c r="AD628" s="179"/>
      <c r="AE628" s="179"/>
      <c r="AF628" s="179"/>
      <c r="AG628" s="179"/>
      <c r="AH628" s="179"/>
      <c r="AI628" s="179"/>
      <c r="AJ628" s="179"/>
      <c r="AK628" s="179"/>
      <c r="AL628" s="179"/>
      <c r="AM628" s="179"/>
      <c r="AN628" s="179"/>
      <c r="AO628" s="179"/>
    </row>
    <row r="629" ht="15.75" customHeight="1" spans="1:41" x14ac:dyDescent="0.25">
      <c r="A629" s="179"/>
      <c r="B629" s="179"/>
      <c r="C629" s="179"/>
      <c r="D629" s="179"/>
      <c r="E629" s="179"/>
      <c r="F629" s="179"/>
      <c r="G629" s="179"/>
      <c r="H629" s="179"/>
      <c r="I629" s="179"/>
      <c r="J629" s="179"/>
      <c r="K629" s="179"/>
      <c r="L629" s="179"/>
      <c r="M629" s="179"/>
      <c r="N629" s="179"/>
      <c r="O629" s="179"/>
      <c r="P629" s="179"/>
      <c r="Q629" s="179"/>
      <c r="R629" s="179"/>
      <c r="S629" s="179"/>
      <c r="T629" s="179"/>
      <c r="U629" s="179"/>
      <c r="V629" s="179"/>
      <c r="W629" s="179"/>
      <c r="X629" s="179"/>
      <c r="Y629" s="179"/>
      <c r="Z629" s="179"/>
      <c r="AA629" s="179"/>
      <c r="AB629" s="179"/>
      <c r="AC629" s="179"/>
      <c r="AD629" s="179"/>
      <c r="AE629" s="179"/>
      <c r="AF629" s="179"/>
      <c r="AG629" s="179"/>
      <c r="AH629" s="179"/>
      <c r="AI629" s="179"/>
      <c r="AJ629" s="179"/>
      <c r="AK629" s="179"/>
      <c r="AL629" s="179"/>
      <c r="AM629" s="179"/>
      <c r="AN629" s="179"/>
      <c r="AO629" s="179"/>
    </row>
    <row r="630" ht="15.75" customHeight="1" spans="1:41" x14ac:dyDescent="0.25">
      <c r="A630" s="179"/>
      <c r="B630" s="179"/>
      <c r="C630" s="179"/>
      <c r="D630" s="179"/>
      <c r="E630" s="179"/>
      <c r="F630" s="179"/>
      <c r="G630" s="179"/>
      <c r="H630" s="179"/>
      <c r="I630" s="179"/>
      <c r="J630" s="179"/>
      <c r="K630" s="179"/>
      <c r="L630" s="179"/>
      <c r="M630" s="179"/>
      <c r="N630" s="179"/>
      <c r="O630" s="179"/>
      <c r="P630" s="179"/>
      <c r="Q630" s="179"/>
      <c r="R630" s="179"/>
      <c r="S630" s="179"/>
      <c r="T630" s="179"/>
      <c r="U630" s="179"/>
      <c r="V630" s="179"/>
      <c r="W630" s="179"/>
      <c r="X630" s="179"/>
      <c r="Y630" s="179"/>
      <c r="Z630" s="179"/>
      <c r="AA630" s="179"/>
      <c r="AB630" s="179"/>
      <c r="AC630" s="179"/>
      <c r="AD630" s="179"/>
      <c r="AE630" s="179"/>
      <c r="AF630" s="179"/>
      <c r="AG630" s="179"/>
      <c r="AH630" s="179"/>
      <c r="AI630" s="179"/>
      <c r="AJ630" s="179"/>
      <c r="AK630" s="179"/>
      <c r="AL630" s="179"/>
      <c r="AM630" s="179"/>
      <c r="AN630" s="179"/>
      <c r="AO630" s="179"/>
    </row>
    <row r="631" ht="15.75" customHeight="1" spans="1:41" x14ac:dyDescent="0.25">
      <c r="A631" s="179"/>
      <c r="B631" s="179"/>
      <c r="C631" s="179"/>
      <c r="D631" s="179"/>
      <c r="E631" s="179"/>
      <c r="F631" s="179"/>
      <c r="G631" s="179"/>
      <c r="H631" s="179"/>
      <c r="I631" s="179"/>
      <c r="J631" s="179"/>
      <c r="K631" s="179"/>
      <c r="L631" s="179"/>
      <c r="M631" s="179"/>
      <c r="N631" s="179"/>
      <c r="O631" s="179"/>
      <c r="P631" s="179"/>
      <c r="Q631" s="179"/>
      <c r="R631" s="179"/>
      <c r="S631" s="179"/>
      <c r="T631" s="179"/>
      <c r="U631" s="179"/>
      <c r="V631" s="179"/>
      <c r="W631" s="179"/>
      <c r="X631" s="179"/>
      <c r="Y631" s="179"/>
      <c r="Z631" s="179"/>
      <c r="AA631" s="179"/>
      <c r="AB631" s="179"/>
      <c r="AC631" s="179"/>
      <c r="AD631" s="179"/>
      <c r="AE631" s="179"/>
      <c r="AF631" s="179"/>
      <c r="AG631" s="179"/>
      <c r="AH631" s="179"/>
      <c r="AI631" s="179"/>
      <c r="AJ631" s="179"/>
      <c r="AK631" s="179"/>
      <c r="AL631" s="179"/>
      <c r="AM631" s="179"/>
      <c r="AN631" s="179"/>
      <c r="AO631" s="179"/>
    </row>
    <row r="632" ht="15.75" customHeight="1" spans="1:41" x14ac:dyDescent="0.25">
      <c r="A632" s="179"/>
      <c r="B632" s="179"/>
      <c r="C632" s="179"/>
      <c r="D632" s="179"/>
      <c r="E632" s="179"/>
      <c r="F632" s="179"/>
      <c r="G632" s="179"/>
      <c r="H632" s="179"/>
      <c r="I632" s="179"/>
      <c r="J632" s="179"/>
      <c r="K632" s="179"/>
      <c r="L632" s="179"/>
      <c r="M632" s="179"/>
      <c r="N632" s="179"/>
      <c r="O632" s="179"/>
      <c r="P632" s="179"/>
      <c r="Q632" s="179"/>
      <c r="R632" s="179"/>
      <c r="S632" s="179"/>
      <c r="T632" s="179"/>
      <c r="U632" s="179"/>
      <c r="V632" s="179"/>
      <c r="W632" s="179"/>
      <c r="X632" s="179"/>
      <c r="Y632" s="179"/>
      <c r="Z632" s="179"/>
      <c r="AA632" s="179"/>
      <c r="AB632" s="179"/>
      <c r="AC632" s="179"/>
      <c r="AD632" s="179"/>
      <c r="AE632" s="179"/>
      <c r="AF632" s="179"/>
      <c r="AG632" s="179"/>
      <c r="AH632" s="179"/>
      <c r="AI632" s="179"/>
      <c r="AJ632" s="179"/>
      <c r="AK632" s="179"/>
      <c r="AL632" s="179"/>
      <c r="AM632" s="179"/>
      <c r="AN632" s="179"/>
      <c r="AO632" s="179"/>
    </row>
    <row r="633" ht="15.75" customHeight="1" spans="1:41" x14ac:dyDescent="0.25">
      <c r="A633" s="179"/>
      <c r="B633" s="179"/>
      <c r="C633" s="179"/>
      <c r="D633" s="179"/>
      <c r="E633" s="179"/>
      <c r="F633" s="179"/>
      <c r="G633" s="179"/>
      <c r="H633" s="179"/>
      <c r="I633" s="179"/>
      <c r="J633" s="179"/>
      <c r="K633" s="179"/>
      <c r="L633" s="179"/>
      <c r="M633" s="179"/>
      <c r="N633" s="179"/>
      <c r="O633" s="179"/>
      <c r="P633" s="179"/>
      <c r="Q633" s="179"/>
      <c r="R633" s="179"/>
      <c r="S633" s="179"/>
      <c r="T633" s="179"/>
      <c r="U633" s="179"/>
      <c r="V633" s="179"/>
      <c r="W633" s="179"/>
      <c r="X633" s="179"/>
      <c r="Y633" s="179"/>
      <c r="Z633" s="179"/>
      <c r="AA633" s="179"/>
      <c r="AB633" s="179"/>
      <c r="AC633" s="179"/>
      <c r="AD633" s="179"/>
      <c r="AE633" s="179"/>
      <c r="AF633" s="179"/>
      <c r="AG633" s="179"/>
      <c r="AH633" s="179"/>
      <c r="AI633" s="179"/>
      <c r="AJ633" s="179"/>
      <c r="AK633" s="179"/>
      <c r="AL633" s="179"/>
      <c r="AM633" s="179"/>
      <c r="AN633" s="179"/>
      <c r="AO633" s="179"/>
    </row>
    <row r="634" ht="15.75" customHeight="1" spans="1:41" x14ac:dyDescent="0.25">
      <c r="A634" s="179"/>
      <c r="B634" s="179"/>
      <c r="C634" s="179"/>
      <c r="D634" s="179"/>
      <c r="E634" s="179"/>
      <c r="F634" s="179"/>
      <c r="G634" s="179"/>
      <c r="H634" s="179"/>
      <c r="I634" s="179"/>
      <c r="J634" s="179"/>
      <c r="K634" s="179"/>
      <c r="L634" s="179"/>
      <c r="M634" s="179"/>
      <c r="N634" s="179"/>
      <c r="O634" s="179"/>
      <c r="P634" s="179"/>
      <c r="Q634" s="179"/>
      <c r="R634" s="179"/>
      <c r="S634" s="179"/>
      <c r="T634" s="179"/>
      <c r="U634" s="179"/>
      <c r="V634" s="179"/>
      <c r="W634" s="179"/>
      <c r="X634" s="179"/>
      <c r="Y634" s="179"/>
      <c r="Z634" s="179"/>
      <c r="AA634" s="179"/>
      <c r="AB634" s="179"/>
      <c r="AC634" s="179"/>
      <c r="AD634" s="179"/>
      <c r="AE634" s="179"/>
      <c r="AF634" s="179"/>
      <c r="AG634" s="179"/>
      <c r="AH634" s="179"/>
      <c r="AI634" s="179"/>
      <c r="AJ634" s="179"/>
      <c r="AK634" s="179"/>
      <c r="AL634" s="179"/>
      <c r="AM634" s="179"/>
      <c r="AN634" s="179"/>
      <c r="AO634" s="179"/>
    </row>
    <row r="635" ht="15.75" customHeight="1" spans="1:41" x14ac:dyDescent="0.25">
      <c r="A635" s="179"/>
      <c r="B635" s="179"/>
      <c r="C635" s="179"/>
      <c r="D635" s="179"/>
      <c r="E635" s="179"/>
      <c r="F635" s="179"/>
      <c r="G635" s="179"/>
      <c r="H635" s="179"/>
      <c r="I635" s="179"/>
      <c r="J635" s="179"/>
      <c r="K635" s="179"/>
      <c r="L635" s="179"/>
      <c r="M635" s="179"/>
      <c r="N635" s="179"/>
      <c r="O635" s="179"/>
      <c r="P635" s="179"/>
      <c r="Q635" s="179"/>
      <c r="R635" s="179"/>
      <c r="S635" s="179"/>
      <c r="T635" s="179"/>
      <c r="U635" s="179"/>
      <c r="V635" s="179"/>
      <c r="W635" s="179"/>
      <c r="X635" s="179"/>
      <c r="Y635" s="179"/>
      <c r="Z635" s="179"/>
      <c r="AA635" s="179"/>
      <c r="AB635" s="179"/>
      <c r="AC635" s="179"/>
      <c r="AD635" s="179"/>
      <c r="AE635" s="179"/>
      <c r="AF635" s="179"/>
      <c r="AG635" s="179"/>
      <c r="AH635" s="179"/>
      <c r="AI635" s="179"/>
      <c r="AJ635" s="179"/>
      <c r="AK635" s="179"/>
      <c r="AL635" s="179"/>
      <c r="AM635" s="179"/>
      <c r="AN635" s="179"/>
      <c r="AO635" s="179"/>
    </row>
    <row r="636" ht="15.75" customHeight="1" spans="1:41" x14ac:dyDescent="0.25">
      <c r="A636" s="179"/>
      <c r="B636" s="179"/>
      <c r="C636" s="179"/>
      <c r="D636" s="179"/>
      <c r="E636" s="179"/>
      <c r="F636" s="179"/>
      <c r="G636" s="179"/>
      <c r="H636" s="179"/>
      <c r="I636" s="179"/>
      <c r="J636" s="179"/>
      <c r="K636" s="179"/>
      <c r="L636" s="179"/>
      <c r="M636" s="179"/>
      <c r="N636" s="179"/>
      <c r="O636" s="179"/>
      <c r="P636" s="179"/>
      <c r="Q636" s="179"/>
      <c r="R636" s="179"/>
      <c r="S636" s="179"/>
      <c r="T636" s="179"/>
      <c r="U636" s="179"/>
      <c r="V636" s="179"/>
      <c r="W636" s="179"/>
      <c r="X636" s="179"/>
      <c r="Y636" s="179"/>
      <c r="Z636" s="179"/>
      <c r="AA636" s="179"/>
      <c r="AB636" s="179"/>
      <c r="AC636" s="179"/>
      <c r="AD636" s="179"/>
      <c r="AE636" s="179"/>
      <c r="AF636" s="179"/>
      <c r="AG636" s="179"/>
      <c r="AH636" s="179"/>
      <c r="AI636" s="179"/>
      <c r="AJ636" s="179"/>
      <c r="AK636" s="179"/>
      <c r="AL636" s="179"/>
      <c r="AM636" s="179"/>
      <c r="AN636" s="179"/>
      <c r="AO636" s="179"/>
    </row>
    <row r="637" ht="15.75" customHeight="1" spans="1:41" x14ac:dyDescent="0.25">
      <c r="A637" s="179"/>
      <c r="B637" s="179"/>
      <c r="C637" s="179"/>
      <c r="D637" s="179"/>
      <c r="E637" s="179"/>
      <c r="F637" s="179"/>
      <c r="G637" s="179"/>
      <c r="H637" s="179"/>
      <c r="I637" s="179"/>
      <c r="J637" s="179"/>
      <c r="K637" s="179"/>
      <c r="L637" s="179"/>
      <c r="M637" s="179"/>
      <c r="N637" s="179"/>
      <c r="O637" s="179"/>
      <c r="P637" s="179"/>
      <c r="Q637" s="179"/>
      <c r="R637" s="179"/>
      <c r="S637" s="179"/>
      <c r="T637" s="179"/>
      <c r="U637" s="179"/>
      <c r="V637" s="179"/>
      <c r="W637" s="179"/>
      <c r="X637" s="179"/>
      <c r="Y637" s="179"/>
      <c r="Z637" s="179"/>
      <c r="AA637" s="179"/>
      <c r="AB637" s="179"/>
      <c r="AC637" s="179"/>
      <c r="AD637" s="179"/>
      <c r="AE637" s="179"/>
      <c r="AF637" s="179"/>
      <c r="AG637" s="179"/>
      <c r="AH637" s="179"/>
      <c r="AI637" s="179"/>
      <c r="AJ637" s="179"/>
      <c r="AK637" s="179"/>
      <c r="AL637" s="179"/>
      <c r="AM637" s="179"/>
      <c r="AN637" s="179"/>
      <c r="AO637" s="179"/>
    </row>
    <row r="638" ht="15.75" customHeight="1" spans="1:41" x14ac:dyDescent="0.25">
      <c r="A638" s="179"/>
      <c r="B638" s="179"/>
      <c r="C638" s="179"/>
      <c r="D638" s="179"/>
      <c r="E638" s="179"/>
      <c r="F638" s="179"/>
      <c r="G638" s="179"/>
      <c r="H638" s="179"/>
      <c r="I638" s="179"/>
      <c r="J638" s="179"/>
      <c r="K638" s="179"/>
      <c r="L638" s="179"/>
      <c r="M638" s="179"/>
      <c r="N638" s="179"/>
      <c r="O638" s="179"/>
      <c r="P638" s="179"/>
      <c r="Q638" s="179"/>
      <c r="R638" s="179"/>
      <c r="S638" s="179"/>
      <c r="T638" s="179"/>
      <c r="U638" s="179"/>
      <c r="V638" s="179"/>
      <c r="W638" s="179"/>
      <c r="X638" s="179"/>
      <c r="Y638" s="179"/>
      <c r="Z638" s="179"/>
      <c r="AA638" s="179"/>
      <c r="AB638" s="179"/>
      <c r="AC638" s="179"/>
      <c r="AD638" s="179"/>
      <c r="AE638" s="179"/>
      <c r="AF638" s="179"/>
      <c r="AG638" s="179"/>
      <c r="AH638" s="179"/>
      <c r="AI638" s="179"/>
      <c r="AJ638" s="179"/>
      <c r="AK638" s="179"/>
      <c r="AL638" s="179"/>
      <c r="AM638" s="179"/>
      <c r="AN638" s="179"/>
      <c r="AO638" s="179"/>
    </row>
    <row r="639" ht="15.75" customHeight="1" spans="1:41" x14ac:dyDescent="0.25">
      <c r="A639" s="179"/>
      <c r="B639" s="179"/>
      <c r="C639" s="179"/>
      <c r="D639" s="179"/>
      <c r="E639" s="179"/>
      <c r="F639" s="179"/>
      <c r="G639" s="179"/>
      <c r="H639" s="179"/>
      <c r="I639" s="179"/>
      <c r="J639" s="179"/>
      <c r="K639" s="179"/>
      <c r="L639" s="179"/>
      <c r="M639" s="179"/>
      <c r="N639" s="179"/>
      <c r="O639" s="179"/>
      <c r="P639" s="179"/>
      <c r="Q639" s="179"/>
      <c r="R639" s="179"/>
      <c r="S639" s="179"/>
      <c r="T639" s="179"/>
      <c r="U639" s="179"/>
      <c r="V639" s="179"/>
      <c r="W639" s="179"/>
      <c r="X639" s="179"/>
      <c r="Y639" s="179"/>
      <c r="Z639" s="179"/>
      <c r="AA639" s="179"/>
      <c r="AB639" s="179"/>
      <c r="AC639" s="179"/>
      <c r="AD639" s="179"/>
      <c r="AE639" s="179"/>
      <c r="AF639" s="179"/>
      <c r="AG639" s="179"/>
      <c r="AH639" s="179"/>
      <c r="AI639" s="179"/>
      <c r="AJ639" s="179"/>
      <c r="AK639" s="179"/>
      <c r="AL639" s="179"/>
      <c r="AM639" s="179"/>
      <c r="AN639" s="179"/>
      <c r="AO639" s="179"/>
    </row>
    <row r="640" ht="15.75" customHeight="1" spans="1:41" x14ac:dyDescent="0.25">
      <c r="A640" s="179"/>
      <c r="B640" s="179"/>
      <c r="C640" s="179"/>
      <c r="D640" s="179"/>
      <c r="E640" s="179"/>
      <c r="F640" s="179"/>
      <c r="G640" s="179"/>
      <c r="H640" s="179"/>
      <c r="I640" s="179"/>
      <c r="J640" s="179"/>
      <c r="K640" s="179"/>
      <c r="L640" s="179"/>
      <c r="M640" s="179"/>
      <c r="N640" s="179"/>
      <c r="O640" s="179"/>
      <c r="P640" s="179"/>
      <c r="Q640" s="179"/>
      <c r="R640" s="179"/>
      <c r="S640" s="179"/>
      <c r="T640" s="179"/>
      <c r="U640" s="179"/>
      <c r="V640" s="179"/>
      <c r="W640" s="179"/>
      <c r="X640" s="179"/>
      <c r="Y640" s="179"/>
      <c r="Z640" s="179"/>
      <c r="AA640" s="179"/>
      <c r="AB640" s="179"/>
      <c r="AC640" s="179"/>
      <c r="AD640" s="179"/>
      <c r="AE640" s="179"/>
      <c r="AF640" s="179"/>
      <c r="AG640" s="179"/>
      <c r="AH640" s="179"/>
      <c r="AI640" s="179"/>
      <c r="AJ640" s="179"/>
      <c r="AK640" s="179"/>
      <c r="AL640" s="179"/>
      <c r="AM640" s="179"/>
      <c r="AN640" s="179"/>
      <c r="AO640" s="179"/>
    </row>
    <row r="641" ht="15.75" customHeight="1" spans="1:41" x14ac:dyDescent="0.25">
      <c r="A641" s="179"/>
      <c r="B641" s="179"/>
      <c r="C641" s="179"/>
      <c r="D641" s="179"/>
      <c r="E641" s="179"/>
      <c r="F641" s="179"/>
      <c r="G641" s="179"/>
      <c r="H641" s="179"/>
      <c r="I641" s="179"/>
      <c r="J641" s="179"/>
      <c r="K641" s="179"/>
      <c r="L641" s="179"/>
      <c r="M641" s="179"/>
      <c r="N641" s="179"/>
      <c r="O641" s="179"/>
      <c r="P641" s="179"/>
      <c r="Q641" s="179"/>
      <c r="R641" s="179"/>
      <c r="S641" s="179"/>
      <c r="T641" s="179"/>
      <c r="U641" s="179"/>
      <c r="V641" s="179"/>
      <c r="W641" s="179"/>
      <c r="X641" s="179"/>
      <c r="Y641" s="179"/>
      <c r="Z641" s="179"/>
      <c r="AA641" s="179"/>
      <c r="AB641" s="179"/>
      <c r="AC641" s="179"/>
      <c r="AD641" s="179"/>
      <c r="AE641" s="179"/>
      <c r="AF641" s="179"/>
      <c r="AG641" s="179"/>
      <c r="AH641" s="179"/>
      <c r="AI641" s="179"/>
      <c r="AJ641" s="179"/>
      <c r="AK641" s="179"/>
      <c r="AL641" s="179"/>
      <c r="AM641" s="179"/>
      <c r="AN641" s="179"/>
      <c r="AO641" s="179"/>
    </row>
    <row r="642" ht="15.75" customHeight="1" spans="1:41" x14ac:dyDescent="0.25">
      <c r="A642" s="179"/>
      <c r="B642" s="179"/>
      <c r="C642" s="179"/>
      <c r="D642" s="179"/>
      <c r="E642" s="179"/>
      <c r="F642" s="179"/>
      <c r="G642" s="179"/>
      <c r="H642" s="179"/>
      <c r="I642" s="179"/>
      <c r="J642" s="179"/>
      <c r="K642" s="179"/>
      <c r="L642" s="179"/>
      <c r="M642" s="179"/>
      <c r="N642" s="179"/>
      <c r="O642" s="179"/>
      <c r="P642" s="179"/>
      <c r="Q642" s="179"/>
      <c r="R642" s="179"/>
      <c r="S642" s="179"/>
      <c r="T642" s="179"/>
      <c r="U642" s="179"/>
      <c r="V642" s="179"/>
      <c r="W642" s="179"/>
      <c r="X642" s="179"/>
      <c r="Y642" s="179"/>
      <c r="Z642" s="179"/>
      <c r="AA642" s="179"/>
      <c r="AB642" s="179"/>
      <c r="AC642" s="179"/>
      <c r="AD642" s="179"/>
      <c r="AE642" s="179"/>
      <c r="AF642" s="179"/>
      <c r="AG642" s="179"/>
      <c r="AH642" s="179"/>
      <c r="AI642" s="179"/>
      <c r="AJ642" s="179"/>
      <c r="AK642" s="179"/>
      <c r="AL642" s="179"/>
      <c r="AM642" s="179"/>
      <c r="AN642" s="179"/>
      <c r="AO642" s="179"/>
    </row>
    <row r="643" ht="15.75" customHeight="1" spans="1:41" x14ac:dyDescent="0.25">
      <c r="A643" s="179"/>
      <c r="B643" s="179"/>
      <c r="C643" s="179"/>
      <c r="D643" s="179"/>
      <c r="E643" s="179"/>
      <c r="F643" s="179"/>
      <c r="G643" s="179"/>
      <c r="H643" s="179"/>
      <c r="I643" s="179"/>
      <c r="J643" s="179"/>
      <c r="K643" s="179"/>
      <c r="L643" s="179"/>
      <c r="M643" s="179"/>
      <c r="N643" s="179"/>
      <c r="O643" s="179"/>
      <c r="P643" s="179"/>
      <c r="Q643" s="179"/>
      <c r="R643" s="179"/>
      <c r="S643" s="179"/>
      <c r="T643" s="179"/>
      <c r="U643" s="179"/>
      <c r="V643" s="179"/>
      <c r="W643" s="179"/>
      <c r="X643" s="179"/>
      <c r="Y643" s="179"/>
      <c r="Z643" s="179"/>
      <c r="AA643" s="179"/>
      <c r="AB643" s="179"/>
      <c r="AC643" s="179"/>
      <c r="AD643" s="179"/>
      <c r="AE643" s="179"/>
      <c r="AF643" s="179"/>
      <c r="AG643" s="179"/>
      <c r="AH643" s="179"/>
      <c r="AI643" s="179"/>
      <c r="AJ643" s="179"/>
      <c r="AK643" s="179"/>
      <c r="AL643" s="179"/>
      <c r="AM643" s="179"/>
      <c r="AN643" s="179"/>
      <c r="AO643" s="179"/>
    </row>
    <row r="644" ht="15.75" customHeight="1" spans="1:41" x14ac:dyDescent="0.25">
      <c r="A644" s="179"/>
      <c r="B644" s="179"/>
      <c r="C644" s="179"/>
      <c r="D644" s="179"/>
      <c r="E644" s="179"/>
      <c r="F644" s="179"/>
      <c r="G644" s="179"/>
      <c r="H644" s="179"/>
      <c r="I644" s="179"/>
      <c r="J644" s="179"/>
      <c r="K644" s="179"/>
      <c r="L644" s="179"/>
      <c r="M644" s="179"/>
      <c r="N644" s="179"/>
      <c r="O644" s="179"/>
      <c r="P644" s="179"/>
      <c r="Q644" s="179"/>
      <c r="R644" s="179"/>
      <c r="S644" s="179"/>
      <c r="T644" s="179"/>
      <c r="U644" s="179"/>
      <c r="V644" s="179"/>
      <c r="W644" s="179"/>
      <c r="X644" s="179"/>
      <c r="Y644" s="179"/>
      <c r="Z644" s="179"/>
      <c r="AA644" s="179"/>
      <c r="AB644" s="179"/>
      <c r="AC644" s="179"/>
      <c r="AD644" s="179"/>
      <c r="AE644" s="179"/>
      <c r="AF644" s="179"/>
      <c r="AG644" s="179"/>
      <c r="AH644" s="179"/>
      <c r="AI644" s="179"/>
      <c r="AJ644" s="179"/>
      <c r="AK644" s="179"/>
      <c r="AL644" s="179"/>
      <c r="AM644" s="179"/>
      <c r="AN644" s="179"/>
      <c r="AO644" s="179"/>
    </row>
    <row r="645" ht="15.75" customHeight="1" spans="1:41" x14ac:dyDescent="0.25">
      <c r="A645" s="179"/>
      <c r="B645" s="179"/>
      <c r="C645" s="179"/>
      <c r="D645" s="179"/>
      <c r="E645" s="179"/>
      <c r="F645" s="179"/>
      <c r="G645" s="179"/>
      <c r="H645" s="179"/>
      <c r="I645" s="179"/>
      <c r="J645" s="179"/>
      <c r="K645" s="179"/>
      <c r="L645" s="179"/>
      <c r="M645" s="179"/>
      <c r="N645" s="179"/>
      <c r="O645" s="179"/>
      <c r="P645" s="179"/>
      <c r="Q645" s="179"/>
      <c r="R645" s="179"/>
      <c r="S645" s="179"/>
      <c r="T645" s="179"/>
      <c r="U645" s="179"/>
      <c r="V645" s="179"/>
      <c r="W645" s="179"/>
      <c r="X645" s="179"/>
      <c r="Y645" s="179"/>
      <c r="Z645" s="179"/>
      <c r="AA645" s="179"/>
      <c r="AB645" s="179"/>
      <c r="AC645" s="179"/>
      <c r="AD645" s="179"/>
      <c r="AE645" s="179"/>
      <c r="AF645" s="179"/>
      <c r="AG645" s="179"/>
      <c r="AH645" s="179"/>
      <c r="AI645" s="179"/>
      <c r="AJ645" s="179"/>
      <c r="AK645" s="179"/>
      <c r="AL645" s="179"/>
      <c r="AM645" s="179"/>
      <c r="AN645" s="179"/>
      <c r="AO645" s="179"/>
    </row>
    <row r="646" ht="15.75" customHeight="1" spans="1:41" x14ac:dyDescent="0.25">
      <c r="A646" s="179"/>
      <c r="B646" s="179"/>
      <c r="C646" s="179"/>
      <c r="D646" s="179"/>
      <c r="E646" s="179"/>
      <c r="F646" s="179"/>
      <c r="G646" s="179"/>
      <c r="H646" s="179"/>
      <c r="I646" s="179"/>
      <c r="J646" s="179"/>
      <c r="K646" s="179"/>
      <c r="L646" s="179"/>
      <c r="M646" s="179"/>
      <c r="N646" s="179"/>
      <c r="O646" s="179"/>
      <c r="P646" s="179"/>
      <c r="Q646" s="179"/>
      <c r="R646" s="179"/>
      <c r="S646" s="179"/>
      <c r="T646" s="179"/>
      <c r="U646" s="179"/>
      <c r="V646" s="179"/>
      <c r="W646" s="179"/>
      <c r="X646" s="179"/>
      <c r="Y646" s="179"/>
      <c r="Z646" s="179"/>
      <c r="AA646" s="179"/>
      <c r="AB646" s="179"/>
      <c r="AC646" s="179"/>
      <c r="AD646" s="179"/>
      <c r="AE646" s="179"/>
      <c r="AF646" s="179"/>
      <c r="AG646" s="179"/>
      <c r="AH646" s="179"/>
      <c r="AI646" s="179"/>
      <c r="AJ646" s="179"/>
      <c r="AK646" s="179"/>
      <c r="AL646" s="179"/>
      <c r="AM646" s="179"/>
      <c r="AN646" s="179"/>
      <c r="AO646" s="179"/>
    </row>
    <row r="647" ht="15.75" customHeight="1" spans="1:41" x14ac:dyDescent="0.25">
      <c r="A647" s="179"/>
      <c r="B647" s="179"/>
      <c r="C647" s="179"/>
      <c r="D647" s="179"/>
      <c r="E647" s="179"/>
      <c r="F647" s="179"/>
      <c r="G647" s="179"/>
      <c r="H647" s="179"/>
      <c r="I647" s="179"/>
      <c r="J647" s="179"/>
      <c r="K647" s="179"/>
      <c r="L647" s="179"/>
      <c r="M647" s="179"/>
      <c r="N647" s="179"/>
      <c r="O647" s="179"/>
      <c r="P647" s="179"/>
      <c r="Q647" s="179"/>
      <c r="R647" s="179"/>
      <c r="S647" s="179"/>
      <c r="T647" s="179"/>
      <c r="U647" s="179"/>
      <c r="V647" s="179"/>
      <c r="W647" s="179"/>
      <c r="X647" s="179"/>
      <c r="Y647" s="179"/>
      <c r="Z647" s="179"/>
      <c r="AA647" s="179"/>
      <c r="AB647" s="179"/>
      <c r="AC647" s="179"/>
      <c r="AD647" s="179"/>
      <c r="AE647" s="179"/>
      <c r="AF647" s="179"/>
      <c r="AG647" s="179"/>
      <c r="AH647" s="179"/>
      <c r="AI647" s="179"/>
      <c r="AJ647" s="179"/>
      <c r="AK647" s="179"/>
      <c r="AL647" s="179"/>
      <c r="AM647" s="179"/>
      <c r="AN647" s="179"/>
      <c r="AO647" s="179"/>
    </row>
    <row r="648" ht="15.75" customHeight="1" spans="1:41" x14ac:dyDescent="0.25">
      <c r="A648" s="179"/>
      <c r="B648" s="179"/>
      <c r="C648" s="179"/>
      <c r="D648" s="179"/>
      <c r="E648" s="179"/>
      <c r="F648" s="179"/>
      <c r="G648" s="179"/>
      <c r="H648" s="179"/>
      <c r="I648" s="179"/>
      <c r="J648" s="179"/>
      <c r="K648" s="179"/>
      <c r="L648" s="179"/>
      <c r="M648" s="179"/>
      <c r="N648" s="179"/>
      <c r="O648" s="179"/>
      <c r="P648" s="179"/>
      <c r="Q648" s="179"/>
      <c r="R648" s="179"/>
      <c r="S648" s="179"/>
      <c r="T648" s="179"/>
      <c r="U648" s="179"/>
      <c r="V648" s="179"/>
      <c r="W648" s="179"/>
      <c r="X648" s="179"/>
      <c r="Y648" s="179"/>
      <c r="Z648" s="179"/>
      <c r="AA648" s="179"/>
      <c r="AB648" s="179"/>
      <c r="AC648" s="179"/>
      <c r="AD648" s="179"/>
      <c r="AE648" s="179"/>
      <c r="AF648" s="179"/>
      <c r="AG648" s="179"/>
      <c r="AH648" s="179"/>
      <c r="AI648" s="179"/>
      <c r="AJ648" s="179"/>
      <c r="AK648" s="179"/>
      <c r="AL648" s="179"/>
      <c r="AM648" s="179"/>
      <c r="AN648" s="179"/>
      <c r="AO648" s="179"/>
    </row>
    <row r="649" ht="15.75" customHeight="1" spans="1:41" x14ac:dyDescent="0.25">
      <c r="A649" s="179"/>
      <c r="B649" s="179"/>
      <c r="C649" s="179"/>
      <c r="D649" s="179"/>
      <c r="E649" s="179"/>
      <c r="F649" s="179"/>
      <c r="G649" s="179"/>
      <c r="H649" s="179"/>
      <c r="I649" s="179"/>
      <c r="J649" s="179"/>
      <c r="K649" s="179"/>
      <c r="L649" s="179"/>
      <c r="M649" s="179"/>
      <c r="N649" s="179"/>
      <c r="O649" s="179"/>
      <c r="P649" s="179"/>
      <c r="Q649" s="179"/>
      <c r="R649" s="179"/>
      <c r="S649" s="179"/>
      <c r="T649" s="179"/>
      <c r="U649" s="179"/>
      <c r="V649" s="179"/>
      <c r="W649" s="179"/>
      <c r="X649" s="179"/>
      <c r="Y649" s="179"/>
      <c r="Z649" s="179"/>
      <c r="AA649" s="179"/>
      <c r="AB649" s="179"/>
      <c r="AC649" s="179"/>
      <c r="AD649" s="179"/>
      <c r="AE649" s="179"/>
      <c r="AF649" s="179"/>
      <c r="AG649" s="179"/>
      <c r="AH649" s="179"/>
      <c r="AI649" s="179"/>
      <c r="AJ649" s="179"/>
      <c r="AK649" s="179"/>
      <c r="AL649" s="179"/>
      <c r="AM649" s="179"/>
      <c r="AN649" s="179"/>
      <c r="AO649" s="179"/>
    </row>
    <row r="650" ht="15.75" customHeight="1" spans="1:41" x14ac:dyDescent="0.25">
      <c r="A650" s="179"/>
      <c r="B650" s="179"/>
      <c r="C650" s="179"/>
      <c r="D650" s="179"/>
      <c r="E650" s="179"/>
      <c r="F650" s="179"/>
      <c r="G650" s="179"/>
      <c r="H650" s="179"/>
      <c r="I650" s="179"/>
      <c r="J650" s="179"/>
      <c r="K650" s="179"/>
      <c r="L650" s="179"/>
      <c r="M650" s="179"/>
      <c r="N650" s="179"/>
      <c r="O650" s="179"/>
      <c r="P650" s="179"/>
      <c r="Q650" s="179"/>
      <c r="R650" s="179"/>
      <c r="S650" s="179"/>
      <c r="T650" s="179"/>
      <c r="U650" s="179"/>
      <c r="V650" s="179"/>
      <c r="W650" s="179"/>
      <c r="X650" s="179"/>
      <c r="Y650" s="179"/>
      <c r="Z650" s="179"/>
      <c r="AA650" s="179"/>
      <c r="AB650" s="179"/>
      <c r="AC650" s="179"/>
      <c r="AD650" s="179"/>
      <c r="AE650" s="179"/>
      <c r="AF650" s="179"/>
      <c r="AG650" s="179"/>
      <c r="AH650" s="179"/>
      <c r="AI650" s="179"/>
      <c r="AJ650" s="179"/>
      <c r="AK650" s="179"/>
      <c r="AL650" s="179"/>
      <c r="AM650" s="179"/>
      <c r="AN650" s="179"/>
      <c r="AO650" s="179"/>
    </row>
    <row r="651" ht="15.75" customHeight="1" spans="1:41" x14ac:dyDescent="0.25">
      <c r="A651" s="179"/>
      <c r="B651" s="179"/>
      <c r="C651" s="179"/>
      <c r="D651" s="179"/>
      <c r="E651" s="179"/>
      <c r="F651" s="179"/>
      <c r="G651" s="179"/>
      <c r="H651" s="179"/>
      <c r="I651" s="179"/>
      <c r="J651" s="179"/>
      <c r="K651" s="179"/>
      <c r="L651" s="179"/>
      <c r="M651" s="179"/>
      <c r="N651" s="179"/>
      <c r="O651" s="179"/>
      <c r="P651" s="179"/>
      <c r="Q651" s="179"/>
      <c r="R651" s="179"/>
      <c r="S651" s="179"/>
      <c r="T651" s="179"/>
      <c r="U651" s="179"/>
      <c r="V651" s="179"/>
      <c r="W651" s="179"/>
      <c r="X651" s="179"/>
      <c r="Y651" s="179"/>
      <c r="Z651" s="179"/>
      <c r="AA651" s="179"/>
      <c r="AB651" s="179"/>
      <c r="AC651" s="179"/>
      <c r="AD651" s="179"/>
      <c r="AE651" s="179"/>
      <c r="AF651" s="179"/>
      <c r="AG651" s="179"/>
      <c r="AH651" s="179"/>
      <c r="AI651" s="179"/>
      <c r="AJ651" s="179"/>
      <c r="AK651" s="179"/>
      <c r="AL651" s="179"/>
      <c r="AM651" s="179"/>
      <c r="AN651" s="179"/>
      <c r="AO651" s="179"/>
    </row>
    <row r="652" ht="15.75" customHeight="1" spans="1:41" x14ac:dyDescent="0.25">
      <c r="A652" s="179"/>
      <c r="B652" s="179"/>
      <c r="C652" s="179"/>
      <c r="D652" s="179"/>
      <c r="E652" s="179"/>
      <c r="F652" s="179"/>
      <c r="G652" s="179"/>
      <c r="H652" s="179"/>
      <c r="I652" s="179"/>
      <c r="J652" s="179"/>
      <c r="K652" s="179"/>
      <c r="L652" s="179"/>
      <c r="M652" s="179"/>
      <c r="N652" s="179"/>
      <c r="O652" s="179"/>
      <c r="P652" s="179"/>
      <c r="Q652" s="179"/>
      <c r="R652" s="179"/>
      <c r="S652" s="179"/>
      <c r="T652" s="179"/>
      <c r="U652" s="179"/>
      <c r="V652" s="179"/>
      <c r="W652" s="179"/>
      <c r="X652" s="179"/>
      <c r="Y652" s="179"/>
      <c r="Z652" s="179"/>
      <c r="AA652" s="179"/>
      <c r="AB652" s="179"/>
      <c r="AC652" s="179"/>
      <c r="AD652" s="179"/>
      <c r="AE652" s="179"/>
      <c r="AF652" s="179"/>
      <c r="AG652" s="179"/>
      <c r="AH652" s="179"/>
      <c r="AI652" s="179"/>
      <c r="AJ652" s="179"/>
      <c r="AK652" s="179"/>
      <c r="AL652" s="179"/>
      <c r="AM652" s="179"/>
      <c r="AN652" s="179"/>
      <c r="AO652" s="179"/>
    </row>
    <row r="653" ht="15.75" customHeight="1" spans="1:41" x14ac:dyDescent="0.25">
      <c r="A653" s="179"/>
      <c r="B653" s="179"/>
      <c r="C653" s="179"/>
      <c r="D653" s="179"/>
      <c r="E653" s="179"/>
      <c r="F653" s="179"/>
      <c r="G653" s="179"/>
      <c r="H653" s="179"/>
      <c r="I653" s="179"/>
      <c r="J653" s="179"/>
      <c r="K653" s="179"/>
      <c r="L653" s="179"/>
      <c r="M653" s="179"/>
      <c r="N653" s="179"/>
      <c r="O653" s="179"/>
      <c r="P653" s="179"/>
      <c r="Q653" s="179"/>
      <c r="R653" s="179"/>
      <c r="S653" s="179"/>
      <c r="T653" s="179"/>
      <c r="U653" s="179"/>
      <c r="V653" s="179"/>
      <c r="W653" s="179"/>
      <c r="X653" s="179"/>
      <c r="Y653" s="179"/>
      <c r="Z653" s="179"/>
      <c r="AA653" s="179"/>
      <c r="AB653" s="179"/>
      <c r="AC653" s="179"/>
      <c r="AD653" s="179"/>
      <c r="AE653" s="179"/>
      <c r="AF653" s="179"/>
      <c r="AG653" s="179"/>
      <c r="AH653" s="179"/>
      <c r="AI653" s="179"/>
      <c r="AJ653" s="179"/>
      <c r="AK653" s="179"/>
      <c r="AL653" s="179"/>
      <c r="AM653" s="179"/>
      <c r="AN653" s="179"/>
      <c r="AO653" s="179"/>
    </row>
    <row r="654" ht="15.75" customHeight="1" spans="1:41" x14ac:dyDescent="0.25">
      <c r="A654" s="179"/>
      <c r="B654" s="179"/>
      <c r="C654" s="179"/>
      <c r="D654" s="179"/>
      <c r="E654" s="179"/>
      <c r="F654" s="179"/>
      <c r="G654" s="179"/>
      <c r="H654" s="179"/>
      <c r="I654" s="179"/>
      <c r="J654" s="179"/>
      <c r="K654" s="179"/>
      <c r="L654" s="179"/>
      <c r="M654" s="179"/>
      <c r="N654" s="179"/>
      <c r="O654" s="179"/>
      <c r="P654" s="179"/>
      <c r="Q654" s="179"/>
      <c r="R654" s="179"/>
      <c r="S654" s="179"/>
      <c r="T654" s="179"/>
      <c r="U654" s="179"/>
      <c r="V654" s="179"/>
      <c r="W654" s="179"/>
      <c r="X654" s="179"/>
      <c r="Y654" s="179"/>
      <c r="Z654" s="179"/>
      <c r="AA654" s="179"/>
      <c r="AB654" s="179"/>
      <c r="AC654" s="179"/>
      <c r="AD654" s="179"/>
      <c r="AE654" s="179"/>
      <c r="AF654" s="179"/>
      <c r="AG654" s="179"/>
      <c r="AH654" s="179"/>
      <c r="AI654" s="179"/>
      <c r="AJ654" s="179"/>
      <c r="AK654" s="179"/>
      <c r="AL654" s="179"/>
      <c r="AM654" s="179"/>
      <c r="AN654" s="179"/>
      <c r="AO654" s="179"/>
    </row>
    <row r="655" ht="15.75" customHeight="1" spans="1:41" x14ac:dyDescent="0.25">
      <c r="A655" s="179"/>
      <c r="B655" s="179"/>
      <c r="C655" s="179"/>
      <c r="D655" s="179"/>
      <c r="E655" s="179"/>
      <c r="F655" s="179"/>
      <c r="G655" s="179"/>
      <c r="H655" s="179"/>
      <c r="I655" s="179"/>
      <c r="J655" s="179"/>
      <c r="K655" s="179"/>
      <c r="L655" s="179"/>
      <c r="M655" s="179"/>
      <c r="N655" s="179"/>
      <c r="O655" s="179"/>
      <c r="P655" s="179"/>
      <c r="Q655" s="179"/>
      <c r="R655" s="179"/>
      <c r="S655" s="179"/>
      <c r="T655" s="179"/>
      <c r="U655" s="179"/>
      <c r="V655" s="179"/>
      <c r="W655" s="179"/>
      <c r="X655" s="179"/>
      <c r="Y655" s="179"/>
      <c r="Z655" s="179"/>
      <c r="AA655" s="179"/>
      <c r="AB655" s="179"/>
      <c r="AC655" s="179"/>
      <c r="AD655" s="179"/>
      <c r="AE655" s="179"/>
      <c r="AF655" s="179"/>
      <c r="AG655" s="179"/>
      <c r="AH655" s="179"/>
      <c r="AI655" s="179"/>
      <c r="AJ655" s="179"/>
      <c r="AK655" s="179"/>
      <c r="AL655" s="179"/>
      <c r="AM655" s="179"/>
      <c r="AN655" s="179"/>
      <c r="AO655" s="179"/>
    </row>
    <row r="656" ht="15.75" customHeight="1" spans="1:41" x14ac:dyDescent="0.25">
      <c r="A656" s="179"/>
      <c r="B656" s="179"/>
      <c r="C656" s="179"/>
      <c r="D656" s="179"/>
      <c r="E656" s="179"/>
      <c r="F656" s="179"/>
      <c r="G656" s="179"/>
      <c r="H656" s="179"/>
      <c r="I656" s="179"/>
      <c r="J656" s="179"/>
      <c r="K656" s="179"/>
      <c r="L656" s="179"/>
      <c r="M656" s="179"/>
      <c r="N656" s="179"/>
      <c r="O656" s="179"/>
      <c r="P656" s="179"/>
      <c r="Q656" s="179"/>
      <c r="R656" s="179"/>
      <c r="S656" s="179"/>
      <c r="T656" s="179"/>
      <c r="U656" s="179"/>
      <c r="V656" s="179"/>
      <c r="W656" s="179"/>
      <c r="X656" s="179"/>
      <c r="Y656" s="179"/>
      <c r="Z656" s="179"/>
      <c r="AA656" s="179"/>
      <c r="AB656" s="179"/>
      <c r="AC656" s="179"/>
      <c r="AD656" s="179"/>
      <c r="AE656" s="179"/>
      <c r="AF656" s="179"/>
      <c r="AG656" s="179"/>
      <c r="AH656" s="179"/>
      <c r="AI656" s="179"/>
      <c r="AJ656" s="179"/>
      <c r="AK656" s="179"/>
      <c r="AL656" s="179"/>
      <c r="AM656" s="179"/>
      <c r="AN656" s="179"/>
      <c r="AO656" s="179"/>
    </row>
    <row r="657" ht="15.75" customHeight="1" spans="1:41" x14ac:dyDescent="0.25">
      <c r="A657" s="179"/>
      <c r="B657" s="179"/>
      <c r="C657" s="179"/>
      <c r="D657" s="179"/>
      <c r="E657" s="179"/>
      <c r="F657" s="179"/>
      <c r="G657" s="179"/>
      <c r="H657" s="179"/>
      <c r="I657" s="179"/>
      <c r="J657" s="179"/>
      <c r="K657" s="179"/>
      <c r="L657" s="179"/>
      <c r="M657" s="179"/>
      <c r="N657" s="179"/>
      <c r="O657" s="179"/>
      <c r="P657" s="179"/>
      <c r="Q657" s="179"/>
      <c r="R657" s="179"/>
      <c r="S657" s="179"/>
      <c r="T657" s="179"/>
      <c r="U657" s="179"/>
      <c r="V657" s="179"/>
      <c r="W657" s="179"/>
      <c r="X657" s="179"/>
      <c r="Y657" s="179"/>
      <c r="Z657" s="179"/>
      <c r="AA657" s="179"/>
      <c r="AB657" s="179"/>
      <c r="AC657" s="179"/>
      <c r="AD657" s="179"/>
      <c r="AE657" s="179"/>
      <c r="AF657" s="179"/>
      <c r="AG657" s="179"/>
      <c r="AH657" s="179"/>
      <c r="AI657" s="179"/>
      <c r="AJ657" s="179"/>
      <c r="AK657" s="179"/>
      <c r="AL657" s="179"/>
      <c r="AM657" s="179"/>
      <c r="AN657" s="179"/>
      <c r="AO657" s="179"/>
    </row>
    <row r="658" ht="15.75" customHeight="1" spans="1:41" x14ac:dyDescent="0.25">
      <c r="A658" s="179"/>
      <c r="B658" s="179"/>
      <c r="C658" s="179"/>
      <c r="D658" s="179"/>
      <c r="E658" s="179"/>
      <c r="F658" s="179"/>
      <c r="G658" s="179"/>
      <c r="H658" s="179"/>
      <c r="I658" s="179"/>
      <c r="J658" s="179"/>
      <c r="K658" s="179"/>
      <c r="L658" s="179"/>
      <c r="M658" s="179"/>
      <c r="N658" s="179"/>
      <c r="O658" s="179"/>
      <c r="P658" s="179"/>
      <c r="Q658" s="179"/>
      <c r="R658" s="179"/>
      <c r="S658" s="179"/>
      <c r="T658" s="179"/>
      <c r="U658" s="179"/>
      <c r="V658" s="179"/>
      <c r="W658" s="179"/>
      <c r="X658" s="179"/>
      <c r="Y658" s="179"/>
      <c r="Z658" s="179"/>
      <c r="AA658" s="179"/>
      <c r="AB658" s="179"/>
      <c r="AC658" s="179"/>
      <c r="AD658" s="179"/>
      <c r="AE658" s="179"/>
      <c r="AF658" s="179"/>
      <c r="AG658" s="179"/>
      <c r="AH658" s="179"/>
      <c r="AI658" s="179"/>
      <c r="AJ658" s="179"/>
      <c r="AK658" s="179"/>
      <c r="AL658" s="179"/>
      <c r="AM658" s="179"/>
      <c r="AN658" s="179"/>
      <c r="AO658" s="179"/>
    </row>
    <row r="659" ht="15.75" customHeight="1" spans="1:41" x14ac:dyDescent="0.25">
      <c r="A659" s="179"/>
      <c r="B659" s="179"/>
      <c r="C659" s="179"/>
      <c r="D659" s="179"/>
      <c r="E659" s="179"/>
      <c r="F659" s="179"/>
      <c r="G659" s="179"/>
      <c r="H659" s="179"/>
      <c r="I659" s="179"/>
      <c r="J659" s="179"/>
      <c r="K659" s="179"/>
      <c r="L659" s="179"/>
      <c r="M659" s="179"/>
      <c r="N659" s="179"/>
      <c r="O659" s="179"/>
      <c r="P659" s="179"/>
      <c r="Q659" s="179"/>
      <c r="R659" s="179"/>
      <c r="S659" s="179"/>
      <c r="T659" s="179"/>
      <c r="U659" s="179"/>
      <c r="V659" s="179"/>
      <c r="W659" s="179"/>
      <c r="X659" s="179"/>
      <c r="Y659" s="179"/>
      <c r="Z659" s="179"/>
      <c r="AA659" s="179"/>
      <c r="AB659" s="179"/>
      <c r="AC659" s="179"/>
      <c r="AD659" s="179"/>
      <c r="AE659" s="179"/>
      <c r="AF659" s="179"/>
      <c r="AG659" s="179"/>
      <c r="AH659" s="179"/>
      <c r="AI659" s="179"/>
      <c r="AJ659" s="179"/>
      <c r="AK659" s="179"/>
      <c r="AL659" s="179"/>
      <c r="AM659" s="179"/>
      <c r="AN659" s="179"/>
      <c r="AO659" s="179"/>
    </row>
    <row r="660" ht="15.75" customHeight="1" spans="1:41" x14ac:dyDescent="0.25">
      <c r="A660" s="179"/>
      <c r="B660" s="179"/>
      <c r="C660" s="179"/>
      <c r="D660" s="179"/>
      <c r="E660" s="179"/>
      <c r="F660" s="179"/>
      <c r="G660" s="179"/>
      <c r="H660" s="179"/>
      <c r="I660" s="179"/>
      <c r="J660" s="179"/>
      <c r="K660" s="179"/>
      <c r="L660" s="179"/>
      <c r="M660" s="179"/>
      <c r="N660" s="179"/>
      <c r="O660" s="179"/>
      <c r="P660" s="179"/>
      <c r="Q660" s="179"/>
      <c r="R660" s="179"/>
      <c r="S660" s="179"/>
      <c r="T660" s="179"/>
      <c r="U660" s="179"/>
      <c r="V660" s="179"/>
      <c r="W660" s="179"/>
      <c r="X660" s="179"/>
      <c r="Y660" s="179"/>
      <c r="Z660" s="179"/>
      <c r="AA660" s="179"/>
      <c r="AB660" s="179"/>
      <c r="AC660" s="179"/>
      <c r="AD660" s="179"/>
      <c r="AE660" s="179"/>
      <c r="AF660" s="179"/>
      <c r="AG660" s="179"/>
      <c r="AH660" s="179"/>
      <c r="AI660" s="179"/>
      <c r="AJ660" s="179"/>
      <c r="AK660" s="179"/>
      <c r="AL660" s="179"/>
      <c r="AM660" s="179"/>
      <c r="AN660" s="179"/>
      <c r="AO660" s="179"/>
    </row>
    <row r="661" ht="15.75" customHeight="1" spans="1:41" x14ac:dyDescent="0.25">
      <c r="A661" s="179"/>
      <c r="B661" s="179"/>
      <c r="C661" s="179"/>
      <c r="D661" s="179"/>
      <c r="E661" s="179"/>
      <c r="F661" s="179"/>
      <c r="G661" s="179"/>
      <c r="H661" s="179"/>
      <c r="I661" s="179"/>
      <c r="J661" s="179"/>
      <c r="K661" s="179"/>
      <c r="L661" s="179"/>
      <c r="M661" s="179"/>
      <c r="N661" s="179"/>
      <c r="O661" s="179"/>
      <c r="P661" s="179"/>
      <c r="Q661" s="179"/>
      <c r="R661" s="179"/>
      <c r="S661" s="179"/>
      <c r="T661" s="179"/>
      <c r="U661" s="179"/>
      <c r="V661" s="179"/>
      <c r="W661" s="179"/>
      <c r="X661" s="179"/>
      <c r="Y661" s="179"/>
      <c r="Z661" s="179"/>
      <c r="AA661" s="179"/>
      <c r="AB661" s="179"/>
      <c r="AC661" s="179"/>
      <c r="AD661" s="179"/>
      <c r="AE661" s="179"/>
      <c r="AF661" s="179"/>
      <c r="AG661" s="179"/>
      <c r="AH661" s="179"/>
      <c r="AI661" s="179"/>
      <c r="AJ661" s="179"/>
      <c r="AK661" s="179"/>
      <c r="AL661" s="179"/>
      <c r="AM661" s="179"/>
      <c r="AN661" s="179"/>
      <c r="AO661" s="179"/>
    </row>
    <row r="662" ht="15.75" customHeight="1" spans="1:41" x14ac:dyDescent="0.25">
      <c r="A662" s="179"/>
      <c r="B662" s="179"/>
      <c r="C662" s="179"/>
      <c r="D662" s="179"/>
      <c r="E662" s="179"/>
      <c r="F662" s="179"/>
      <c r="G662" s="179"/>
      <c r="H662" s="179"/>
      <c r="I662" s="179"/>
      <c r="J662" s="179"/>
      <c r="K662" s="179"/>
      <c r="L662" s="179"/>
      <c r="M662" s="179"/>
      <c r="N662" s="179"/>
      <c r="O662" s="179"/>
      <c r="P662" s="179"/>
      <c r="Q662" s="179"/>
      <c r="R662" s="179"/>
      <c r="S662" s="179"/>
      <c r="T662" s="179"/>
      <c r="U662" s="179"/>
      <c r="V662" s="179"/>
      <c r="W662" s="179"/>
      <c r="X662" s="179"/>
      <c r="Y662" s="179"/>
      <c r="Z662" s="179"/>
      <c r="AA662" s="179"/>
      <c r="AB662" s="179"/>
      <c r="AC662" s="179"/>
      <c r="AD662" s="179"/>
      <c r="AE662" s="179"/>
      <c r="AF662" s="179"/>
      <c r="AG662" s="179"/>
      <c r="AH662" s="179"/>
      <c r="AI662" s="179"/>
      <c r="AJ662" s="179"/>
      <c r="AK662" s="179"/>
      <c r="AL662" s="179"/>
      <c r="AM662" s="179"/>
      <c r="AN662" s="179"/>
      <c r="AO662" s="179"/>
    </row>
    <row r="663" ht="15.75" customHeight="1" spans="1:41" x14ac:dyDescent="0.25">
      <c r="A663" s="179"/>
      <c r="B663" s="179"/>
      <c r="C663" s="179"/>
      <c r="D663" s="179"/>
      <c r="E663" s="179"/>
      <c r="F663" s="179"/>
      <c r="G663" s="179"/>
      <c r="H663" s="179"/>
      <c r="I663" s="179"/>
      <c r="J663" s="179"/>
      <c r="K663" s="179"/>
      <c r="L663" s="179"/>
      <c r="M663" s="179"/>
      <c r="N663" s="179"/>
      <c r="O663" s="179"/>
      <c r="P663" s="179"/>
      <c r="Q663" s="179"/>
      <c r="R663" s="179"/>
      <c r="S663" s="179"/>
      <c r="T663" s="179"/>
      <c r="U663" s="179"/>
      <c r="V663" s="179"/>
      <c r="W663" s="179"/>
      <c r="X663" s="179"/>
      <c r="Y663" s="179"/>
      <c r="Z663" s="179"/>
      <c r="AA663" s="179"/>
      <c r="AB663" s="179"/>
      <c r="AC663" s="179"/>
      <c r="AD663" s="179"/>
      <c r="AE663" s="179"/>
      <c r="AF663" s="179"/>
      <c r="AG663" s="179"/>
      <c r="AH663" s="179"/>
      <c r="AI663" s="179"/>
      <c r="AJ663" s="179"/>
      <c r="AK663" s="179"/>
      <c r="AL663" s="179"/>
      <c r="AM663" s="179"/>
      <c r="AN663" s="179"/>
      <c r="AO663" s="179"/>
    </row>
    <row r="664" ht="15.75" customHeight="1" spans="1:41" x14ac:dyDescent="0.25">
      <c r="A664" s="179"/>
      <c r="B664" s="179"/>
      <c r="C664" s="179"/>
      <c r="D664" s="179"/>
      <c r="E664" s="179"/>
      <c r="F664" s="179"/>
      <c r="G664" s="179"/>
      <c r="H664" s="179"/>
      <c r="I664" s="179"/>
      <c r="J664" s="179"/>
      <c r="K664" s="179"/>
      <c r="L664" s="179"/>
      <c r="M664" s="179"/>
      <c r="N664" s="179"/>
      <c r="O664" s="179"/>
      <c r="P664" s="179"/>
      <c r="Q664" s="179"/>
      <c r="R664" s="179"/>
      <c r="S664" s="179"/>
      <c r="T664" s="179"/>
      <c r="U664" s="179"/>
      <c r="V664" s="179"/>
      <c r="W664" s="179"/>
      <c r="X664" s="179"/>
      <c r="Y664" s="179"/>
      <c r="Z664" s="179"/>
      <c r="AA664" s="179"/>
      <c r="AB664" s="179"/>
      <c r="AC664" s="179"/>
      <c r="AD664" s="179"/>
      <c r="AE664" s="179"/>
      <c r="AF664" s="179"/>
      <c r="AG664" s="179"/>
      <c r="AH664" s="179"/>
      <c r="AI664" s="179"/>
      <c r="AJ664" s="179"/>
      <c r="AK664" s="179"/>
      <c r="AL664" s="179"/>
      <c r="AM664" s="179"/>
      <c r="AN664" s="179"/>
      <c r="AO664" s="179"/>
    </row>
    <row r="665" ht="15.75" customHeight="1" spans="1:41" x14ac:dyDescent="0.25">
      <c r="A665" s="179"/>
      <c r="B665" s="179"/>
      <c r="C665" s="179"/>
      <c r="D665" s="179"/>
      <c r="E665" s="179"/>
      <c r="F665" s="179"/>
      <c r="G665" s="179"/>
      <c r="H665" s="179"/>
      <c r="I665" s="179"/>
      <c r="J665" s="179"/>
      <c r="K665" s="179"/>
      <c r="L665" s="179"/>
      <c r="M665" s="179"/>
      <c r="N665" s="179"/>
      <c r="O665" s="179"/>
      <c r="P665" s="179"/>
      <c r="Q665" s="179"/>
      <c r="R665" s="179"/>
      <c r="S665" s="179"/>
      <c r="T665" s="179"/>
      <c r="U665" s="179"/>
      <c r="V665" s="179"/>
      <c r="W665" s="179"/>
      <c r="X665" s="179"/>
      <c r="Y665" s="179"/>
      <c r="Z665" s="179"/>
      <c r="AA665" s="179"/>
      <c r="AB665" s="179"/>
      <c r="AC665" s="179"/>
      <c r="AD665" s="179"/>
      <c r="AE665" s="179"/>
      <c r="AF665" s="179"/>
      <c r="AG665" s="179"/>
      <c r="AH665" s="179"/>
      <c r="AI665" s="179"/>
      <c r="AJ665" s="179"/>
      <c r="AK665" s="179"/>
      <c r="AL665" s="179"/>
      <c r="AM665" s="179"/>
      <c r="AN665" s="179"/>
      <c r="AO665" s="179"/>
    </row>
    <row r="666" ht="15.75" customHeight="1" spans="1:41" x14ac:dyDescent="0.25">
      <c r="A666" s="179"/>
      <c r="B666" s="179"/>
      <c r="C666" s="179"/>
      <c r="D666" s="179"/>
      <c r="E666" s="179"/>
      <c r="F666" s="179"/>
      <c r="G666" s="179"/>
      <c r="H666" s="179"/>
      <c r="I666" s="179"/>
      <c r="J666" s="179"/>
      <c r="K666" s="179"/>
      <c r="L666" s="179"/>
      <c r="M666" s="179"/>
      <c r="N666" s="179"/>
      <c r="O666" s="179"/>
      <c r="P666" s="179"/>
      <c r="Q666" s="179"/>
      <c r="R666" s="179"/>
      <c r="S666" s="179"/>
      <c r="T666" s="179"/>
      <c r="U666" s="179"/>
      <c r="V666" s="179"/>
      <c r="W666" s="179"/>
      <c r="X666" s="179"/>
      <c r="Y666" s="179"/>
      <c r="Z666" s="179"/>
      <c r="AA666" s="179"/>
      <c r="AB666" s="179"/>
      <c r="AC666" s="179"/>
      <c r="AD666" s="179"/>
      <c r="AE666" s="179"/>
      <c r="AF666" s="179"/>
      <c r="AG666" s="179"/>
      <c r="AH666" s="179"/>
      <c r="AI666" s="179"/>
      <c r="AJ666" s="179"/>
      <c r="AK666" s="179"/>
      <c r="AL666" s="179"/>
      <c r="AM666" s="179"/>
      <c r="AN666" s="179"/>
      <c r="AO666" s="179"/>
    </row>
    <row r="667" ht="15.75" customHeight="1" spans="1:41" x14ac:dyDescent="0.25">
      <c r="A667" s="179"/>
      <c r="B667" s="179"/>
      <c r="C667" s="179"/>
      <c r="D667" s="179"/>
      <c r="E667" s="179"/>
      <c r="F667" s="179"/>
      <c r="G667" s="179"/>
      <c r="H667" s="179"/>
      <c r="I667" s="179"/>
      <c r="J667" s="179"/>
      <c r="K667" s="179"/>
      <c r="L667" s="179"/>
      <c r="M667" s="179"/>
      <c r="N667" s="179"/>
      <c r="O667" s="179"/>
      <c r="P667" s="179"/>
      <c r="Q667" s="179"/>
      <c r="R667" s="179"/>
      <c r="S667" s="179"/>
      <c r="T667" s="179"/>
      <c r="U667" s="179"/>
      <c r="V667" s="179"/>
      <c r="W667" s="179"/>
      <c r="X667" s="179"/>
      <c r="Y667" s="179"/>
      <c r="Z667" s="179"/>
      <c r="AA667" s="179"/>
      <c r="AB667" s="179"/>
      <c r="AC667" s="179"/>
      <c r="AD667" s="179"/>
      <c r="AE667" s="179"/>
      <c r="AF667" s="179"/>
      <c r="AG667" s="179"/>
      <c r="AH667" s="179"/>
      <c r="AI667" s="179"/>
      <c r="AJ667" s="179"/>
      <c r="AK667" s="179"/>
      <c r="AL667" s="179"/>
      <c r="AM667" s="179"/>
      <c r="AN667" s="179"/>
      <c r="AO667" s="179"/>
    </row>
    <row r="668" ht="15.75" customHeight="1" spans="1:41" x14ac:dyDescent="0.25">
      <c r="A668" s="179"/>
      <c r="B668" s="179"/>
      <c r="C668" s="179"/>
      <c r="D668" s="179"/>
      <c r="E668" s="179"/>
      <c r="F668" s="179"/>
      <c r="G668" s="179"/>
      <c r="H668" s="179"/>
      <c r="I668" s="179"/>
      <c r="J668" s="179"/>
      <c r="K668" s="179"/>
      <c r="L668" s="179"/>
      <c r="M668" s="179"/>
      <c r="N668" s="179"/>
      <c r="O668" s="179"/>
      <c r="P668" s="179"/>
      <c r="Q668" s="179"/>
      <c r="R668" s="179"/>
      <c r="S668" s="179"/>
      <c r="T668" s="179"/>
      <c r="U668" s="179"/>
      <c r="V668" s="179"/>
      <c r="W668" s="179"/>
      <c r="X668" s="179"/>
      <c r="Y668" s="179"/>
      <c r="Z668" s="179"/>
      <c r="AA668" s="179"/>
      <c r="AB668" s="179"/>
      <c r="AC668" s="179"/>
      <c r="AD668" s="179"/>
      <c r="AE668" s="179"/>
      <c r="AF668" s="179"/>
      <c r="AG668" s="179"/>
      <c r="AH668" s="179"/>
      <c r="AI668" s="179"/>
      <c r="AJ668" s="179"/>
      <c r="AK668" s="179"/>
      <c r="AL668" s="179"/>
      <c r="AM668" s="179"/>
      <c r="AN668" s="179"/>
      <c r="AO668" s="179"/>
    </row>
    <row r="669" ht="15.75" customHeight="1" spans="1:41" x14ac:dyDescent="0.25">
      <c r="A669" s="179"/>
      <c r="B669" s="179"/>
      <c r="C669" s="179"/>
      <c r="D669" s="179"/>
      <c r="E669" s="179"/>
      <c r="F669" s="179"/>
      <c r="G669" s="179"/>
      <c r="H669" s="179"/>
      <c r="I669" s="179"/>
      <c r="J669" s="179"/>
      <c r="K669" s="179"/>
      <c r="L669" s="179"/>
      <c r="M669" s="179"/>
      <c r="N669" s="179"/>
      <c r="O669" s="179"/>
      <c r="P669" s="179"/>
      <c r="Q669" s="179"/>
      <c r="R669" s="179"/>
      <c r="S669" s="179"/>
      <c r="T669" s="179"/>
      <c r="U669" s="179"/>
      <c r="V669" s="179"/>
      <c r="W669" s="179"/>
      <c r="X669" s="179"/>
      <c r="Y669" s="179"/>
      <c r="Z669" s="179"/>
      <c r="AA669" s="179"/>
      <c r="AB669" s="179"/>
      <c r="AC669" s="179"/>
      <c r="AD669" s="179"/>
      <c r="AE669" s="179"/>
      <c r="AF669" s="179"/>
      <c r="AG669" s="179"/>
      <c r="AH669" s="179"/>
      <c r="AI669" s="179"/>
      <c r="AJ669" s="179"/>
      <c r="AK669" s="179"/>
      <c r="AL669" s="179"/>
      <c r="AM669" s="179"/>
      <c r="AN669" s="179"/>
      <c r="AO669" s="179"/>
    </row>
    <row r="670" ht="15.75" customHeight="1" spans="1:41" x14ac:dyDescent="0.25">
      <c r="A670" s="179"/>
      <c r="B670" s="179"/>
      <c r="C670" s="179"/>
      <c r="D670" s="179"/>
      <c r="E670" s="179"/>
      <c r="F670" s="179"/>
      <c r="G670" s="179"/>
      <c r="H670" s="179"/>
      <c r="I670" s="179"/>
      <c r="J670" s="179"/>
      <c r="K670" s="179"/>
      <c r="L670" s="179"/>
      <c r="M670" s="179"/>
      <c r="N670" s="179"/>
      <c r="O670" s="179"/>
      <c r="P670" s="179"/>
      <c r="Q670" s="179"/>
      <c r="R670" s="179"/>
      <c r="S670" s="179"/>
      <c r="T670" s="179"/>
      <c r="U670" s="179"/>
      <c r="V670" s="179"/>
      <c r="W670" s="179"/>
      <c r="X670" s="179"/>
      <c r="Y670" s="179"/>
      <c r="Z670" s="179"/>
      <c r="AA670" s="179"/>
      <c r="AB670" s="179"/>
      <c r="AC670" s="179"/>
      <c r="AD670" s="179"/>
      <c r="AE670" s="179"/>
      <c r="AF670" s="179"/>
      <c r="AG670" s="179"/>
      <c r="AH670" s="179"/>
      <c r="AI670" s="179"/>
      <c r="AJ670" s="179"/>
      <c r="AK670" s="179"/>
      <c r="AL670" s="179"/>
      <c r="AM670" s="179"/>
      <c r="AN670" s="179"/>
      <c r="AO670" s="179"/>
    </row>
    <row r="671" ht="15.75" customHeight="1" spans="1:41" x14ac:dyDescent="0.25">
      <c r="A671" s="179"/>
      <c r="B671" s="179"/>
      <c r="C671" s="179"/>
      <c r="D671" s="179"/>
      <c r="E671" s="179"/>
      <c r="F671" s="179"/>
      <c r="G671" s="179"/>
      <c r="H671" s="179"/>
      <c r="I671" s="179"/>
      <c r="J671" s="179"/>
      <c r="K671" s="179"/>
      <c r="L671" s="179"/>
      <c r="M671" s="179"/>
      <c r="N671" s="179"/>
      <c r="O671" s="179"/>
      <c r="P671" s="179"/>
      <c r="Q671" s="179"/>
      <c r="R671" s="179"/>
      <c r="S671" s="179"/>
      <c r="T671" s="179"/>
      <c r="U671" s="179"/>
      <c r="V671" s="179"/>
      <c r="W671" s="179"/>
      <c r="X671" s="179"/>
      <c r="Y671" s="179"/>
      <c r="Z671" s="179"/>
      <c r="AA671" s="179"/>
      <c r="AB671" s="179"/>
      <c r="AC671" s="179"/>
      <c r="AD671" s="179"/>
      <c r="AE671" s="179"/>
      <c r="AF671" s="179"/>
      <c r="AG671" s="179"/>
      <c r="AH671" s="179"/>
      <c r="AI671" s="179"/>
      <c r="AJ671" s="179"/>
      <c r="AK671" s="179"/>
      <c r="AL671" s="179"/>
      <c r="AM671" s="179"/>
      <c r="AN671" s="179"/>
      <c r="AO671" s="179"/>
    </row>
    <row r="672" ht="15.75" customHeight="1" spans="1:41" x14ac:dyDescent="0.25">
      <c r="A672" s="179"/>
      <c r="B672" s="179"/>
      <c r="C672" s="179"/>
      <c r="D672" s="179"/>
      <c r="E672" s="179"/>
      <c r="F672" s="179"/>
      <c r="G672" s="179"/>
      <c r="H672" s="179"/>
      <c r="I672" s="179"/>
      <c r="J672" s="179"/>
      <c r="K672" s="179"/>
      <c r="L672" s="179"/>
      <c r="M672" s="179"/>
      <c r="N672" s="179"/>
      <c r="O672" s="179"/>
      <c r="P672" s="179"/>
      <c r="Q672" s="179"/>
      <c r="R672" s="179"/>
      <c r="S672" s="179"/>
      <c r="T672" s="179"/>
      <c r="U672" s="179"/>
      <c r="V672" s="179"/>
      <c r="W672" s="179"/>
      <c r="X672" s="179"/>
      <c r="Y672" s="179"/>
      <c r="Z672" s="179"/>
      <c r="AA672" s="179"/>
      <c r="AB672" s="179"/>
      <c r="AC672" s="179"/>
      <c r="AD672" s="179"/>
      <c r="AE672" s="179"/>
      <c r="AF672" s="179"/>
      <c r="AG672" s="179"/>
      <c r="AH672" s="179"/>
      <c r="AI672" s="179"/>
      <c r="AJ672" s="179"/>
      <c r="AK672" s="179"/>
      <c r="AL672" s="179"/>
      <c r="AM672" s="179"/>
      <c r="AN672" s="179"/>
      <c r="AO672" s="179"/>
    </row>
    <row r="673" ht="15.75" customHeight="1" spans="1:41" x14ac:dyDescent="0.25">
      <c r="A673" s="179"/>
      <c r="B673" s="179"/>
      <c r="C673" s="179"/>
      <c r="D673" s="179"/>
      <c r="E673" s="179"/>
      <c r="F673" s="179"/>
      <c r="G673" s="179"/>
      <c r="H673" s="179"/>
      <c r="I673" s="179"/>
      <c r="J673" s="179"/>
      <c r="K673" s="179"/>
      <c r="L673" s="179"/>
      <c r="M673" s="179"/>
      <c r="N673" s="179"/>
      <c r="O673" s="179"/>
      <c r="P673" s="179"/>
      <c r="Q673" s="179"/>
      <c r="R673" s="179"/>
      <c r="S673" s="179"/>
      <c r="T673" s="179"/>
      <c r="U673" s="179"/>
      <c r="V673" s="179"/>
      <c r="W673" s="179"/>
      <c r="X673" s="179"/>
      <c r="Y673" s="179"/>
      <c r="Z673" s="179"/>
      <c r="AA673" s="179"/>
      <c r="AB673" s="179"/>
      <c r="AC673" s="179"/>
      <c r="AD673" s="179"/>
      <c r="AE673" s="179"/>
      <c r="AF673" s="179"/>
      <c r="AG673" s="179"/>
      <c r="AH673" s="179"/>
      <c r="AI673" s="179"/>
      <c r="AJ673" s="179"/>
      <c r="AK673" s="179"/>
      <c r="AL673" s="179"/>
      <c r="AM673" s="179"/>
      <c r="AN673" s="179"/>
      <c r="AO673" s="179"/>
    </row>
    <row r="674" ht="15.75" customHeight="1" spans="1:41" x14ac:dyDescent="0.25">
      <c r="A674" s="179"/>
      <c r="B674" s="179"/>
      <c r="C674" s="179"/>
      <c r="D674" s="179"/>
      <c r="E674" s="179"/>
      <c r="F674" s="179"/>
      <c r="G674" s="179"/>
      <c r="H674" s="179"/>
      <c r="I674" s="179"/>
      <c r="J674" s="179"/>
      <c r="K674" s="179"/>
      <c r="L674" s="179"/>
      <c r="M674" s="179"/>
      <c r="N674" s="179"/>
      <c r="O674" s="179"/>
      <c r="P674" s="179"/>
      <c r="Q674" s="179"/>
      <c r="R674" s="179"/>
      <c r="S674" s="179"/>
      <c r="T674" s="179"/>
      <c r="U674" s="179"/>
      <c r="V674" s="179"/>
      <c r="W674" s="179"/>
      <c r="X674" s="179"/>
      <c r="Y674" s="179"/>
      <c r="Z674" s="179"/>
      <c r="AA674" s="179"/>
      <c r="AB674" s="179"/>
      <c r="AC674" s="179"/>
      <c r="AD674" s="179"/>
      <c r="AE674" s="179"/>
      <c r="AF674" s="179"/>
      <c r="AG674" s="179"/>
      <c r="AH674" s="179"/>
      <c r="AI674" s="179"/>
      <c r="AJ674" s="179"/>
      <c r="AK674" s="179"/>
      <c r="AL674" s="179"/>
      <c r="AM674" s="179"/>
      <c r="AN674" s="179"/>
      <c r="AO674" s="179"/>
    </row>
    <row r="675" ht="15.75" customHeight="1" spans="1:41" x14ac:dyDescent="0.25">
      <c r="A675" s="179"/>
      <c r="B675" s="179"/>
      <c r="C675" s="179"/>
      <c r="D675" s="179"/>
      <c r="E675" s="179"/>
      <c r="F675" s="179"/>
      <c r="G675" s="179"/>
      <c r="H675" s="179"/>
      <c r="I675" s="179"/>
      <c r="J675" s="179"/>
      <c r="K675" s="179"/>
      <c r="L675" s="179"/>
      <c r="M675" s="179"/>
      <c r="N675" s="179"/>
      <c r="O675" s="179"/>
      <c r="P675" s="179"/>
      <c r="Q675" s="179"/>
      <c r="R675" s="179"/>
      <c r="S675" s="179"/>
      <c r="T675" s="179"/>
      <c r="U675" s="179"/>
      <c r="V675" s="179"/>
      <c r="W675" s="179"/>
      <c r="X675" s="179"/>
      <c r="Y675" s="179"/>
      <c r="Z675" s="179"/>
      <c r="AA675" s="179"/>
      <c r="AB675" s="179"/>
      <c r="AC675" s="179"/>
      <c r="AD675" s="179"/>
      <c r="AE675" s="179"/>
      <c r="AF675" s="179"/>
      <c r="AG675" s="179"/>
      <c r="AH675" s="179"/>
      <c r="AI675" s="179"/>
      <c r="AJ675" s="179"/>
      <c r="AK675" s="179"/>
      <c r="AL675" s="179"/>
      <c r="AM675" s="179"/>
      <c r="AN675" s="179"/>
      <c r="AO675" s="179"/>
    </row>
    <row r="676" ht="15.75" customHeight="1" spans="1:41" x14ac:dyDescent="0.25">
      <c r="A676" s="179"/>
      <c r="B676" s="179"/>
      <c r="C676" s="179"/>
      <c r="D676" s="179"/>
      <c r="E676" s="179"/>
      <c r="F676" s="179"/>
      <c r="G676" s="179"/>
      <c r="H676" s="179"/>
      <c r="I676" s="179"/>
      <c r="J676" s="179"/>
      <c r="K676" s="179"/>
      <c r="L676" s="179"/>
      <c r="M676" s="179"/>
      <c r="N676" s="179"/>
      <c r="O676" s="179"/>
      <c r="P676" s="179"/>
      <c r="Q676" s="179"/>
      <c r="R676" s="179"/>
      <c r="S676" s="179"/>
      <c r="T676" s="179"/>
      <c r="U676" s="179"/>
      <c r="V676" s="179"/>
      <c r="W676" s="179"/>
      <c r="X676" s="179"/>
      <c r="Y676" s="179"/>
      <c r="Z676" s="179"/>
      <c r="AA676" s="179"/>
      <c r="AB676" s="179"/>
      <c r="AC676" s="179"/>
      <c r="AD676" s="179"/>
      <c r="AE676" s="179"/>
      <c r="AF676" s="179"/>
      <c r="AG676" s="179"/>
      <c r="AH676" s="179"/>
      <c r="AI676" s="179"/>
      <c r="AJ676" s="179"/>
      <c r="AK676" s="179"/>
      <c r="AL676" s="179"/>
      <c r="AM676" s="179"/>
      <c r="AN676" s="179"/>
      <c r="AO676" s="179"/>
    </row>
    <row r="677" ht="15.75" customHeight="1" spans="1:41" x14ac:dyDescent="0.25">
      <c r="A677" s="179"/>
      <c r="B677" s="179"/>
      <c r="C677" s="179"/>
      <c r="D677" s="179"/>
      <c r="E677" s="179"/>
      <c r="F677" s="179"/>
      <c r="G677" s="179"/>
      <c r="H677" s="179"/>
      <c r="I677" s="179"/>
      <c r="J677" s="179"/>
      <c r="K677" s="179"/>
      <c r="L677" s="179"/>
      <c r="M677" s="179"/>
      <c r="N677" s="179"/>
      <c r="O677" s="179"/>
      <c r="P677" s="179"/>
      <c r="Q677" s="179"/>
      <c r="R677" s="179"/>
      <c r="S677" s="179"/>
      <c r="T677" s="179"/>
      <c r="U677" s="179"/>
      <c r="V677" s="179"/>
      <c r="W677" s="179"/>
      <c r="X677" s="179"/>
      <c r="Y677" s="179"/>
      <c r="Z677" s="179"/>
      <c r="AA677" s="179"/>
      <c r="AB677" s="179"/>
      <c r="AC677" s="179"/>
      <c r="AD677" s="179"/>
      <c r="AE677" s="179"/>
      <c r="AF677" s="179"/>
      <c r="AG677" s="179"/>
      <c r="AH677" s="179"/>
      <c r="AI677" s="179"/>
      <c r="AJ677" s="179"/>
      <c r="AK677" s="179"/>
      <c r="AL677" s="179"/>
      <c r="AM677" s="179"/>
      <c r="AN677" s="179"/>
      <c r="AO677" s="179"/>
    </row>
    <row r="678" ht="15.75" customHeight="1" spans="1:41" x14ac:dyDescent="0.25">
      <c r="A678" s="179"/>
      <c r="B678" s="179"/>
      <c r="C678" s="179"/>
      <c r="D678" s="179"/>
      <c r="E678" s="179"/>
      <c r="F678" s="179"/>
      <c r="G678" s="179"/>
      <c r="H678" s="179"/>
      <c r="I678" s="179"/>
      <c r="J678" s="179"/>
      <c r="K678" s="179"/>
      <c r="L678" s="179"/>
      <c r="M678" s="179"/>
      <c r="N678" s="179"/>
      <c r="O678" s="179"/>
      <c r="P678" s="179"/>
      <c r="Q678" s="179"/>
      <c r="R678" s="179"/>
      <c r="S678" s="179"/>
      <c r="T678" s="179"/>
      <c r="U678" s="179"/>
      <c r="V678" s="179"/>
      <c r="W678" s="179"/>
      <c r="X678" s="179"/>
      <c r="Y678" s="179"/>
      <c r="Z678" s="179"/>
      <c r="AA678" s="179"/>
      <c r="AB678" s="179"/>
      <c r="AC678" s="179"/>
      <c r="AD678" s="179"/>
      <c r="AE678" s="179"/>
      <c r="AF678" s="179"/>
      <c r="AG678" s="179"/>
      <c r="AH678" s="179"/>
      <c r="AI678" s="179"/>
      <c r="AJ678" s="179"/>
      <c r="AK678" s="179"/>
      <c r="AL678" s="179"/>
      <c r="AM678" s="179"/>
      <c r="AN678" s="179"/>
      <c r="AO678" s="179"/>
    </row>
    <row r="679" ht="15.75" customHeight="1" spans="1:41" x14ac:dyDescent="0.25">
      <c r="A679" s="179"/>
      <c r="B679" s="179"/>
      <c r="C679" s="179"/>
      <c r="D679" s="179"/>
      <c r="E679" s="179"/>
      <c r="F679" s="179"/>
      <c r="G679" s="179"/>
      <c r="H679" s="179"/>
      <c r="I679" s="179"/>
      <c r="J679" s="179"/>
      <c r="K679" s="179"/>
      <c r="L679" s="179"/>
      <c r="M679" s="179"/>
      <c r="N679" s="179"/>
      <c r="O679" s="179"/>
      <c r="P679" s="179"/>
      <c r="Q679" s="179"/>
      <c r="R679" s="179"/>
      <c r="S679" s="179"/>
      <c r="T679" s="179"/>
      <c r="U679" s="179"/>
      <c r="V679" s="179"/>
      <c r="W679" s="179"/>
      <c r="X679" s="179"/>
      <c r="Y679" s="179"/>
      <c r="Z679" s="179"/>
      <c r="AA679" s="179"/>
      <c r="AB679" s="179"/>
      <c r="AC679" s="179"/>
      <c r="AD679" s="179"/>
      <c r="AE679" s="179"/>
      <c r="AF679" s="179"/>
      <c r="AG679" s="179"/>
      <c r="AH679" s="179"/>
      <c r="AI679" s="179"/>
      <c r="AJ679" s="179"/>
      <c r="AK679" s="179"/>
      <c r="AL679" s="179"/>
      <c r="AM679" s="179"/>
      <c r="AN679" s="179"/>
      <c r="AO679" s="179"/>
    </row>
    <row r="680" ht="15.75" customHeight="1" spans="1:41" x14ac:dyDescent="0.25">
      <c r="A680" s="179"/>
      <c r="B680" s="179"/>
      <c r="C680" s="179"/>
      <c r="D680" s="179"/>
      <c r="E680" s="179"/>
      <c r="F680" s="179"/>
      <c r="G680" s="179"/>
      <c r="H680" s="179"/>
      <c r="I680" s="179"/>
      <c r="J680" s="179"/>
      <c r="K680" s="179"/>
      <c r="L680" s="179"/>
      <c r="M680" s="179"/>
      <c r="N680" s="179"/>
      <c r="O680" s="179"/>
      <c r="P680" s="179"/>
      <c r="Q680" s="179"/>
      <c r="R680" s="179"/>
      <c r="S680" s="179"/>
      <c r="T680" s="179"/>
      <c r="U680" s="179"/>
      <c r="V680" s="179"/>
      <c r="W680" s="179"/>
      <c r="X680" s="179"/>
      <c r="Y680" s="179"/>
      <c r="Z680" s="179"/>
      <c r="AA680" s="179"/>
      <c r="AB680" s="179"/>
      <c r="AC680" s="179"/>
      <c r="AD680" s="179"/>
      <c r="AE680" s="179"/>
      <c r="AF680" s="179"/>
      <c r="AG680" s="179"/>
      <c r="AH680" s="179"/>
      <c r="AI680" s="179"/>
      <c r="AJ680" s="179"/>
      <c r="AK680" s="179"/>
      <c r="AL680" s="179"/>
      <c r="AM680" s="179"/>
      <c r="AN680" s="179"/>
      <c r="AO680" s="179"/>
    </row>
    <row r="681" ht="15.75" customHeight="1" spans="1:41" x14ac:dyDescent="0.25">
      <c r="A681" s="179"/>
      <c r="B681" s="179"/>
      <c r="C681" s="179"/>
      <c r="D681" s="179"/>
      <c r="E681" s="179"/>
      <c r="F681" s="179"/>
      <c r="G681" s="179"/>
      <c r="H681" s="179"/>
      <c r="I681" s="179"/>
      <c r="J681" s="179"/>
      <c r="K681" s="179"/>
      <c r="L681" s="179"/>
      <c r="M681" s="179"/>
      <c r="N681" s="179"/>
      <c r="O681" s="179"/>
      <c r="P681" s="179"/>
      <c r="Q681" s="179"/>
      <c r="R681" s="179"/>
      <c r="S681" s="179"/>
      <c r="T681" s="179"/>
      <c r="U681" s="179"/>
      <c r="V681" s="179"/>
      <c r="W681" s="179"/>
      <c r="X681" s="179"/>
      <c r="Y681" s="179"/>
      <c r="Z681" s="179"/>
      <c r="AA681" s="179"/>
      <c r="AB681" s="179"/>
      <c r="AC681" s="179"/>
      <c r="AD681" s="179"/>
      <c r="AE681" s="179"/>
      <c r="AF681" s="179"/>
      <c r="AG681" s="179"/>
      <c r="AH681" s="179"/>
      <c r="AI681" s="179"/>
      <c r="AJ681" s="179"/>
      <c r="AK681" s="179"/>
      <c r="AL681" s="179"/>
      <c r="AM681" s="179"/>
      <c r="AN681" s="179"/>
      <c r="AO681" s="179"/>
    </row>
    <row r="682" ht="15.75" customHeight="1" spans="1:41" x14ac:dyDescent="0.25">
      <c r="A682" s="179"/>
      <c r="B682" s="179"/>
      <c r="C682" s="179"/>
      <c r="D682" s="179"/>
      <c r="E682" s="179"/>
      <c r="F682" s="179"/>
      <c r="G682" s="179"/>
      <c r="H682" s="179"/>
      <c r="I682" s="179"/>
      <c r="J682" s="179"/>
      <c r="K682" s="179"/>
      <c r="L682" s="179"/>
      <c r="M682" s="179"/>
      <c r="N682" s="179"/>
      <c r="O682" s="179"/>
      <c r="P682" s="179"/>
      <c r="Q682" s="179"/>
      <c r="R682" s="179"/>
      <c r="S682" s="179"/>
      <c r="T682" s="179"/>
      <c r="U682" s="179"/>
      <c r="V682" s="179"/>
      <c r="W682" s="179"/>
      <c r="X682" s="179"/>
      <c r="Y682" s="179"/>
      <c r="Z682" s="179"/>
      <c r="AA682" s="179"/>
      <c r="AB682" s="179"/>
      <c r="AC682" s="179"/>
      <c r="AD682" s="179"/>
      <c r="AE682" s="179"/>
      <c r="AF682" s="179"/>
      <c r="AG682" s="179"/>
      <c r="AH682" s="179"/>
      <c r="AI682" s="179"/>
      <c r="AJ682" s="179"/>
      <c r="AK682" s="179"/>
      <c r="AL682" s="179"/>
      <c r="AM682" s="179"/>
      <c r="AN682" s="179"/>
      <c r="AO682" s="179"/>
    </row>
    <row r="683" ht="15.75" customHeight="1" spans="1:41" x14ac:dyDescent="0.25">
      <c r="A683" s="179"/>
      <c r="B683" s="179"/>
      <c r="C683" s="179"/>
      <c r="D683" s="179"/>
      <c r="E683" s="179"/>
      <c r="F683" s="179"/>
      <c r="G683" s="179"/>
      <c r="H683" s="179"/>
      <c r="I683" s="179"/>
      <c r="J683" s="179"/>
      <c r="K683" s="179"/>
      <c r="L683" s="179"/>
      <c r="M683" s="179"/>
      <c r="N683" s="179"/>
      <c r="O683" s="179"/>
      <c r="P683" s="179"/>
      <c r="Q683" s="179"/>
      <c r="R683" s="179"/>
      <c r="S683" s="179"/>
      <c r="T683" s="179"/>
      <c r="U683" s="179"/>
      <c r="V683" s="179"/>
      <c r="W683" s="179"/>
      <c r="X683" s="179"/>
      <c r="Y683" s="179"/>
      <c r="Z683" s="179"/>
      <c r="AA683" s="179"/>
      <c r="AB683" s="179"/>
      <c r="AC683" s="179"/>
      <c r="AD683" s="179"/>
      <c r="AE683" s="179"/>
      <c r="AF683" s="179"/>
      <c r="AG683" s="179"/>
      <c r="AH683" s="179"/>
      <c r="AI683" s="179"/>
      <c r="AJ683" s="179"/>
      <c r="AK683" s="179"/>
      <c r="AL683" s="179"/>
      <c r="AM683" s="179"/>
      <c r="AN683" s="179"/>
      <c r="AO683" s="179"/>
    </row>
    <row r="684" ht="15.75" customHeight="1" spans="1:41" x14ac:dyDescent="0.25">
      <c r="A684" s="179"/>
      <c r="B684" s="179"/>
      <c r="C684" s="179"/>
      <c r="D684" s="179"/>
      <c r="E684" s="179"/>
      <c r="F684" s="179"/>
      <c r="G684" s="179"/>
      <c r="H684" s="179"/>
      <c r="I684" s="179"/>
      <c r="J684" s="179"/>
      <c r="K684" s="179"/>
      <c r="L684" s="179"/>
      <c r="M684" s="179"/>
      <c r="N684" s="179"/>
      <c r="O684" s="179"/>
      <c r="P684" s="179"/>
      <c r="Q684" s="179"/>
      <c r="R684" s="179"/>
      <c r="S684" s="179"/>
      <c r="T684" s="179"/>
      <c r="U684" s="179"/>
      <c r="V684" s="179"/>
      <c r="W684" s="179"/>
      <c r="X684" s="179"/>
      <c r="Y684" s="179"/>
      <c r="Z684" s="179"/>
      <c r="AA684" s="179"/>
      <c r="AB684" s="179"/>
      <c r="AC684" s="179"/>
      <c r="AD684" s="179"/>
      <c r="AE684" s="179"/>
      <c r="AF684" s="179"/>
      <c r="AG684" s="179"/>
      <c r="AH684" s="179"/>
      <c r="AI684" s="179"/>
      <c r="AJ684" s="179"/>
      <c r="AK684" s="179"/>
      <c r="AL684" s="179"/>
      <c r="AM684" s="179"/>
      <c r="AN684" s="179"/>
      <c r="AO684" s="179"/>
    </row>
    <row r="685" ht="15.75" customHeight="1" spans="1:41" x14ac:dyDescent="0.25">
      <c r="A685" s="179"/>
      <c r="B685" s="179"/>
      <c r="C685" s="179"/>
      <c r="D685" s="179"/>
      <c r="E685" s="179"/>
      <c r="F685" s="179"/>
      <c r="G685" s="179"/>
      <c r="H685" s="179"/>
      <c r="I685" s="179"/>
      <c r="J685" s="179"/>
      <c r="K685" s="179"/>
      <c r="L685" s="179"/>
      <c r="M685" s="179"/>
      <c r="N685" s="179"/>
      <c r="O685" s="179"/>
      <c r="P685" s="179"/>
      <c r="Q685" s="179"/>
      <c r="R685" s="179"/>
      <c r="S685" s="179"/>
      <c r="T685" s="179"/>
      <c r="U685" s="179"/>
      <c r="V685" s="179"/>
      <c r="W685" s="179"/>
      <c r="X685" s="179"/>
      <c r="Y685" s="179"/>
      <c r="Z685" s="179"/>
      <c r="AA685" s="179"/>
      <c r="AB685" s="179"/>
      <c r="AC685" s="179"/>
      <c r="AD685" s="179"/>
      <c r="AE685" s="179"/>
      <c r="AF685" s="179"/>
      <c r="AG685" s="179"/>
      <c r="AH685" s="179"/>
      <c r="AI685" s="179"/>
      <c r="AJ685" s="179"/>
      <c r="AK685" s="179"/>
      <c r="AL685" s="179"/>
      <c r="AM685" s="179"/>
      <c r="AN685" s="179"/>
      <c r="AO685" s="179"/>
    </row>
    <row r="686" ht="15.75" customHeight="1" spans="1:41" x14ac:dyDescent="0.25">
      <c r="A686" s="179"/>
      <c r="B686" s="179"/>
      <c r="C686" s="179"/>
      <c r="D686" s="179"/>
      <c r="E686" s="179"/>
      <c r="F686" s="179"/>
      <c r="G686" s="179"/>
      <c r="H686" s="179"/>
      <c r="I686" s="179"/>
      <c r="J686" s="179"/>
      <c r="K686" s="179"/>
      <c r="L686" s="179"/>
      <c r="M686" s="179"/>
      <c r="N686" s="179"/>
      <c r="O686" s="179"/>
      <c r="P686" s="179"/>
      <c r="Q686" s="179"/>
      <c r="R686" s="179"/>
      <c r="S686" s="179"/>
      <c r="T686" s="179"/>
      <c r="U686" s="179"/>
      <c r="V686" s="179"/>
      <c r="W686" s="179"/>
      <c r="X686" s="179"/>
      <c r="Y686" s="179"/>
      <c r="Z686" s="179"/>
      <c r="AA686" s="179"/>
      <c r="AB686" s="179"/>
      <c r="AC686" s="179"/>
      <c r="AD686" s="179"/>
      <c r="AE686" s="179"/>
      <c r="AF686" s="179"/>
      <c r="AG686" s="179"/>
      <c r="AH686" s="179"/>
      <c r="AI686" s="179"/>
      <c r="AJ686" s="179"/>
      <c r="AK686" s="179"/>
      <c r="AL686" s="179"/>
      <c r="AM686" s="179"/>
      <c r="AN686" s="179"/>
      <c r="AO686" s="179"/>
    </row>
    <row r="687" ht="15.75" customHeight="1" spans="1:41" x14ac:dyDescent="0.25">
      <c r="A687" s="179"/>
      <c r="B687" s="179"/>
      <c r="C687" s="179"/>
      <c r="D687" s="179"/>
      <c r="E687" s="179"/>
      <c r="F687" s="179"/>
      <c r="G687" s="179"/>
      <c r="H687" s="179"/>
      <c r="I687" s="179"/>
      <c r="J687" s="179"/>
      <c r="K687" s="179"/>
      <c r="L687" s="179"/>
      <c r="M687" s="179"/>
      <c r="N687" s="179"/>
      <c r="O687" s="179"/>
      <c r="P687" s="179"/>
      <c r="Q687" s="179"/>
      <c r="R687" s="179"/>
      <c r="S687" s="179"/>
      <c r="T687" s="179"/>
      <c r="U687" s="179"/>
      <c r="V687" s="179"/>
      <c r="W687" s="179"/>
      <c r="X687" s="179"/>
      <c r="Y687" s="179"/>
      <c r="Z687" s="179"/>
      <c r="AA687" s="179"/>
      <c r="AB687" s="179"/>
      <c r="AC687" s="179"/>
      <c r="AD687" s="179"/>
      <c r="AE687" s="179"/>
      <c r="AF687" s="179"/>
      <c r="AG687" s="179"/>
      <c r="AH687" s="179"/>
      <c r="AI687" s="179"/>
      <c r="AJ687" s="179"/>
      <c r="AK687" s="179"/>
      <c r="AL687" s="179"/>
      <c r="AM687" s="179"/>
      <c r="AN687" s="179"/>
      <c r="AO687" s="179"/>
    </row>
    <row r="688" ht="15.75" customHeight="1" spans="1:41" x14ac:dyDescent="0.25">
      <c r="A688" s="179"/>
      <c r="B688" s="179"/>
      <c r="C688" s="179"/>
      <c r="D688" s="179"/>
      <c r="E688" s="179"/>
      <c r="F688" s="179"/>
      <c r="G688" s="179"/>
      <c r="H688" s="179"/>
      <c r="I688" s="179"/>
      <c r="J688" s="179"/>
      <c r="K688" s="179"/>
      <c r="L688" s="179"/>
      <c r="M688" s="179"/>
      <c r="N688" s="179"/>
      <c r="O688" s="179"/>
      <c r="P688" s="179"/>
      <c r="Q688" s="179"/>
      <c r="R688" s="179"/>
      <c r="S688" s="179"/>
      <c r="T688" s="179"/>
      <c r="U688" s="179"/>
      <c r="V688" s="179"/>
      <c r="W688" s="179"/>
      <c r="X688" s="179"/>
      <c r="Y688" s="179"/>
      <c r="Z688" s="179"/>
      <c r="AA688" s="179"/>
      <c r="AB688" s="179"/>
      <c r="AC688" s="179"/>
      <c r="AD688" s="179"/>
      <c r="AE688" s="179"/>
      <c r="AF688" s="179"/>
      <c r="AG688" s="179"/>
      <c r="AH688" s="179"/>
      <c r="AI688" s="179"/>
      <c r="AJ688" s="179"/>
      <c r="AK688" s="179"/>
      <c r="AL688" s="179"/>
      <c r="AM688" s="179"/>
      <c r="AN688" s="179"/>
      <c r="AO688" s="179"/>
    </row>
    <row r="689" ht="15.75" customHeight="1" spans="1:41" x14ac:dyDescent="0.25">
      <c r="A689" s="179"/>
      <c r="B689" s="179"/>
      <c r="C689" s="179"/>
      <c r="D689" s="179"/>
      <c r="E689" s="179"/>
      <c r="F689" s="179"/>
      <c r="G689" s="179"/>
      <c r="H689" s="179"/>
      <c r="I689" s="179"/>
      <c r="J689" s="179"/>
      <c r="K689" s="179"/>
      <c r="L689" s="179"/>
      <c r="M689" s="179"/>
      <c r="N689" s="179"/>
      <c r="O689" s="179"/>
      <c r="P689" s="179"/>
      <c r="Q689" s="179"/>
      <c r="R689" s="179"/>
      <c r="S689" s="179"/>
      <c r="T689" s="179"/>
      <c r="U689" s="179"/>
      <c r="V689" s="179"/>
      <c r="W689" s="179"/>
      <c r="X689" s="179"/>
      <c r="Y689" s="179"/>
      <c r="Z689" s="179"/>
      <c r="AA689" s="179"/>
      <c r="AB689" s="179"/>
      <c r="AC689" s="179"/>
      <c r="AD689" s="179"/>
      <c r="AE689" s="179"/>
      <c r="AF689" s="179"/>
      <c r="AG689" s="179"/>
      <c r="AH689" s="179"/>
      <c r="AI689" s="179"/>
      <c r="AJ689" s="179"/>
      <c r="AK689" s="179"/>
      <c r="AL689" s="179"/>
      <c r="AM689" s="179"/>
      <c r="AN689" s="179"/>
      <c r="AO689" s="179"/>
    </row>
    <row r="690" ht="15.75" customHeight="1" spans="1:41" x14ac:dyDescent="0.25">
      <c r="A690" s="179"/>
      <c r="B690" s="179"/>
      <c r="C690" s="179"/>
      <c r="D690" s="179"/>
      <c r="E690" s="179"/>
      <c r="F690" s="179"/>
      <c r="G690" s="179"/>
      <c r="H690" s="179"/>
      <c r="I690" s="179"/>
      <c r="J690" s="179"/>
      <c r="K690" s="179"/>
      <c r="L690" s="179"/>
      <c r="M690" s="179"/>
      <c r="N690" s="179"/>
      <c r="O690" s="179"/>
      <c r="P690" s="179"/>
      <c r="Q690" s="179"/>
      <c r="R690" s="179"/>
      <c r="S690" s="179"/>
      <c r="T690" s="179"/>
      <c r="U690" s="179"/>
      <c r="V690" s="179"/>
      <c r="W690" s="179"/>
      <c r="X690" s="179"/>
      <c r="Y690" s="179"/>
      <c r="Z690" s="179"/>
      <c r="AA690" s="179"/>
      <c r="AB690" s="179"/>
      <c r="AC690" s="179"/>
      <c r="AD690" s="179"/>
      <c r="AE690" s="179"/>
      <c r="AF690" s="179"/>
      <c r="AG690" s="179"/>
      <c r="AH690" s="179"/>
      <c r="AI690" s="179"/>
      <c r="AJ690" s="179"/>
      <c r="AK690" s="179"/>
      <c r="AL690" s="179"/>
      <c r="AM690" s="179"/>
      <c r="AN690" s="179"/>
      <c r="AO690" s="179"/>
    </row>
    <row r="691" ht="15.75" customHeight="1" spans="1:41" x14ac:dyDescent="0.25">
      <c r="A691" s="179"/>
      <c r="B691" s="179"/>
      <c r="C691" s="179"/>
      <c r="D691" s="179"/>
      <c r="E691" s="179"/>
      <c r="F691" s="179"/>
      <c r="G691" s="179"/>
      <c r="H691" s="179"/>
      <c r="I691" s="179"/>
      <c r="J691" s="179"/>
      <c r="K691" s="179"/>
      <c r="L691" s="179"/>
      <c r="M691" s="179"/>
      <c r="N691" s="179"/>
      <c r="O691" s="179"/>
      <c r="P691" s="179"/>
      <c r="Q691" s="179"/>
      <c r="R691" s="179"/>
      <c r="S691" s="179"/>
      <c r="T691" s="179"/>
      <c r="U691" s="179"/>
      <c r="V691" s="179"/>
      <c r="W691" s="179"/>
      <c r="X691" s="179"/>
      <c r="Y691" s="179"/>
      <c r="Z691" s="179"/>
      <c r="AA691" s="179"/>
      <c r="AB691" s="179"/>
      <c r="AC691" s="179"/>
      <c r="AD691" s="179"/>
      <c r="AE691" s="179"/>
      <c r="AF691" s="179"/>
      <c r="AG691" s="179"/>
      <c r="AH691" s="179"/>
      <c r="AI691" s="179"/>
      <c r="AJ691" s="179"/>
      <c r="AK691" s="179"/>
      <c r="AL691" s="179"/>
      <c r="AM691" s="179"/>
      <c r="AN691" s="179"/>
      <c r="AO691" s="179"/>
    </row>
    <row r="692" ht="15.75" customHeight="1" spans="1:41" x14ac:dyDescent="0.25">
      <c r="A692" s="179"/>
      <c r="B692" s="179"/>
      <c r="C692" s="179"/>
      <c r="D692" s="179"/>
      <c r="E692" s="179"/>
      <c r="F692" s="179"/>
      <c r="G692" s="179"/>
      <c r="H692" s="179"/>
      <c r="I692" s="179"/>
      <c r="J692" s="179"/>
      <c r="K692" s="179"/>
      <c r="L692" s="179"/>
      <c r="M692" s="179"/>
      <c r="N692" s="179"/>
      <c r="O692" s="179"/>
      <c r="P692" s="179"/>
      <c r="Q692" s="179"/>
      <c r="R692" s="179"/>
      <c r="S692" s="179"/>
      <c r="T692" s="179"/>
      <c r="U692" s="179"/>
      <c r="V692" s="179"/>
      <c r="W692" s="179"/>
      <c r="X692" s="179"/>
      <c r="Y692" s="179"/>
      <c r="Z692" s="179"/>
      <c r="AA692" s="179"/>
      <c r="AB692" s="179"/>
      <c r="AC692" s="179"/>
      <c r="AD692" s="179"/>
      <c r="AE692" s="179"/>
      <c r="AF692" s="179"/>
      <c r="AG692" s="179"/>
      <c r="AH692" s="179"/>
      <c r="AI692" s="179"/>
      <c r="AJ692" s="179"/>
      <c r="AK692" s="179"/>
      <c r="AL692" s="179"/>
      <c r="AM692" s="179"/>
      <c r="AN692" s="179"/>
      <c r="AO692" s="179"/>
    </row>
    <row r="693" ht="15.75" customHeight="1" spans="1:41" x14ac:dyDescent="0.25">
      <c r="A693" s="179"/>
      <c r="B693" s="179"/>
      <c r="C693" s="179"/>
      <c r="D693" s="179"/>
      <c r="E693" s="179"/>
      <c r="F693" s="179"/>
      <c r="G693" s="179"/>
      <c r="H693" s="179"/>
      <c r="I693" s="179"/>
      <c r="J693" s="179"/>
      <c r="K693" s="179"/>
      <c r="L693" s="179"/>
      <c r="M693" s="179"/>
      <c r="N693" s="179"/>
      <c r="O693" s="179"/>
      <c r="P693" s="179"/>
      <c r="Q693" s="179"/>
      <c r="R693" s="179"/>
      <c r="S693" s="179"/>
      <c r="T693" s="179"/>
      <c r="U693" s="179"/>
      <c r="V693" s="179"/>
      <c r="W693" s="179"/>
      <c r="X693" s="179"/>
      <c r="Y693" s="179"/>
      <c r="Z693" s="179"/>
      <c r="AA693" s="179"/>
      <c r="AB693" s="179"/>
      <c r="AC693" s="179"/>
      <c r="AD693" s="179"/>
      <c r="AE693" s="179"/>
      <c r="AF693" s="179"/>
      <c r="AG693" s="179"/>
      <c r="AH693" s="179"/>
      <c r="AI693" s="179"/>
      <c r="AJ693" s="179"/>
      <c r="AK693" s="179"/>
      <c r="AL693" s="179"/>
      <c r="AM693" s="179"/>
      <c r="AN693" s="179"/>
      <c r="AO693" s="179"/>
    </row>
    <row r="694" ht="15.75" customHeight="1" spans="1:41" x14ac:dyDescent="0.25">
      <c r="A694" s="179"/>
      <c r="B694" s="179"/>
      <c r="C694" s="179"/>
      <c r="D694" s="179"/>
      <c r="E694" s="179"/>
      <c r="F694" s="179"/>
      <c r="G694" s="179"/>
      <c r="H694" s="179"/>
      <c r="I694" s="179"/>
      <c r="J694" s="179"/>
      <c r="K694" s="179"/>
      <c r="L694" s="179"/>
      <c r="M694" s="179"/>
      <c r="N694" s="179"/>
      <c r="O694" s="179"/>
      <c r="P694" s="179"/>
      <c r="Q694" s="179"/>
      <c r="R694" s="179"/>
      <c r="S694" s="179"/>
      <c r="T694" s="179"/>
      <c r="U694" s="179"/>
      <c r="V694" s="179"/>
      <c r="W694" s="179"/>
      <c r="X694" s="179"/>
      <c r="Y694" s="179"/>
      <c r="Z694" s="179"/>
      <c r="AA694" s="179"/>
      <c r="AB694" s="179"/>
      <c r="AC694" s="179"/>
      <c r="AD694" s="179"/>
      <c r="AE694" s="179"/>
      <c r="AF694" s="179"/>
      <c r="AG694" s="179"/>
      <c r="AH694" s="179"/>
      <c r="AI694" s="179"/>
      <c r="AJ694" s="179"/>
      <c r="AK694" s="179"/>
      <c r="AL694" s="179"/>
      <c r="AM694" s="179"/>
      <c r="AN694" s="179"/>
      <c r="AO694" s="179"/>
    </row>
    <row r="695" ht="15.75" customHeight="1" spans="1:41" x14ac:dyDescent="0.25">
      <c r="A695" s="179"/>
      <c r="B695" s="179"/>
      <c r="C695" s="179"/>
      <c r="D695" s="179"/>
      <c r="E695" s="179"/>
      <c r="F695" s="179"/>
      <c r="G695" s="179"/>
      <c r="H695" s="179"/>
      <c r="I695" s="179"/>
      <c r="J695" s="179"/>
      <c r="K695" s="179"/>
      <c r="L695" s="179"/>
      <c r="M695" s="179"/>
      <c r="N695" s="179"/>
      <c r="O695" s="179"/>
      <c r="P695" s="179"/>
      <c r="Q695" s="179"/>
      <c r="R695" s="179"/>
      <c r="S695" s="179"/>
      <c r="T695" s="179"/>
      <c r="U695" s="179"/>
      <c r="V695" s="179"/>
      <c r="W695" s="179"/>
      <c r="X695" s="179"/>
      <c r="Y695" s="179"/>
      <c r="Z695" s="179"/>
      <c r="AA695" s="179"/>
      <c r="AB695" s="179"/>
      <c r="AC695" s="179"/>
      <c r="AD695" s="179"/>
      <c r="AE695" s="179"/>
      <c r="AF695" s="179"/>
      <c r="AG695" s="179"/>
      <c r="AH695" s="179"/>
      <c r="AI695" s="179"/>
      <c r="AJ695" s="179"/>
      <c r="AK695" s="179"/>
      <c r="AL695" s="179"/>
      <c r="AM695" s="179"/>
      <c r="AN695" s="179"/>
      <c r="AO695" s="179"/>
    </row>
    <row r="696" ht="15.75" customHeight="1" spans="1:41" x14ac:dyDescent="0.25">
      <c r="A696" s="179"/>
      <c r="B696" s="179"/>
      <c r="C696" s="179"/>
      <c r="D696" s="179"/>
      <c r="E696" s="179"/>
      <c r="F696" s="179"/>
      <c r="G696" s="179"/>
      <c r="H696" s="179"/>
      <c r="I696" s="179"/>
      <c r="J696" s="179"/>
      <c r="K696" s="179"/>
      <c r="L696" s="179"/>
      <c r="M696" s="179"/>
      <c r="N696" s="179"/>
      <c r="O696" s="179"/>
      <c r="P696" s="179"/>
      <c r="Q696" s="179"/>
      <c r="R696" s="179"/>
      <c r="S696" s="179"/>
      <c r="T696" s="179"/>
      <c r="U696" s="179"/>
      <c r="V696" s="179"/>
      <c r="W696" s="179"/>
      <c r="X696" s="179"/>
      <c r="Y696" s="179"/>
      <c r="Z696" s="179"/>
      <c r="AA696" s="179"/>
      <c r="AB696" s="179"/>
      <c r="AC696" s="179"/>
      <c r="AD696" s="179"/>
      <c r="AE696" s="179"/>
      <c r="AF696" s="179"/>
      <c r="AG696" s="179"/>
      <c r="AH696" s="179"/>
      <c r="AI696" s="179"/>
      <c r="AJ696" s="179"/>
      <c r="AK696" s="179"/>
      <c r="AL696" s="179"/>
      <c r="AM696" s="179"/>
      <c r="AN696" s="179"/>
      <c r="AO696" s="179"/>
    </row>
    <row r="697" ht="15.75" customHeight="1" spans="1:41" x14ac:dyDescent="0.25">
      <c r="A697" s="179"/>
      <c r="B697" s="179"/>
      <c r="C697" s="179"/>
      <c r="D697" s="179"/>
      <c r="E697" s="179"/>
      <c r="F697" s="179"/>
      <c r="G697" s="179"/>
      <c r="H697" s="179"/>
      <c r="I697" s="179"/>
      <c r="J697" s="179"/>
      <c r="K697" s="179"/>
      <c r="L697" s="179"/>
      <c r="M697" s="179"/>
      <c r="N697" s="179"/>
      <c r="O697" s="179"/>
      <c r="P697" s="179"/>
      <c r="Q697" s="179"/>
      <c r="R697" s="179"/>
      <c r="S697" s="179"/>
      <c r="T697" s="179"/>
      <c r="U697" s="179"/>
      <c r="V697" s="179"/>
      <c r="W697" s="179"/>
      <c r="X697" s="179"/>
      <c r="Y697" s="179"/>
      <c r="Z697" s="179"/>
      <c r="AA697" s="179"/>
      <c r="AB697" s="179"/>
      <c r="AC697" s="179"/>
      <c r="AD697" s="179"/>
      <c r="AE697" s="179"/>
      <c r="AF697" s="179"/>
      <c r="AG697" s="179"/>
      <c r="AH697" s="179"/>
      <c r="AI697" s="179"/>
      <c r="AJ697" s="179"/>
      <c r="AK697" s="179"/>
      <c r="AL697" s="179"/>
      <c r="AM697" s="179"/>
      <c r="AN697" s="179"/>
      <c r="AO697" s="179"/>
    </row>
    <row r="698" ht="15.75" customHeight="1" spans="1:41" x14ac:dyDescent="0.25">
      <c r="A698" s="179"/>
      <c r="B698" s="179"/>
      <c r="C698" s="179"/>
      <c r="D698" s="179"/>
      <c r="E698" s="179"/>
      <c r="F698" s="179"/>
      <c r="G698" s="179"/>
      <c r="H698" s="179"/>
      <c r="I698" s="179"/>
      <c r="J698" s="179"/>
      <c r="K698" s="179"/>
      <c r="L698" s="179"/>
      <c r="M698" s="179"/>
      <c r="N698" s="179"/>
      <c r="O698" s="179"/>
      <c r="P698" s="179"/>
      <c r="Q698" s="179"/>
      <c r="R698" s="179"/>
      <c r="S698" s="179"/>
      <c r="T698" s="179"/>
      <c r="U698" s="179"/>
      <c r="V698" s="179"/>
      <c r="W698" s="179"/>
      <c r="X698" s="179"/>
      <c r="Y698" s="179"/>
      <c r="Z698" s="179"/>
      <c r="AA698" s="179"/>
      <c r="AB698" s="179"/>
      <c r="AC698" s="179"/>
      <c r="AD698" s="179"/>
      <c r="AE698" s="179"/>
      <c r="AF698" s="179"/>
      <c r="AG698" s="179"/>
      <c r="AH698" s="179"/>
      <c r="AI698" s="179"/>
      <c r="AJ698" s="179"/>
      <c r="AK698" s="179"/>
      <c r="AL698" s="179"/>
      <c r="AM698" s="179"/>
      <c r="AN698" s="179"/>
      <c r="AO698" s="179"/>
    </row>
    <row r="699" ht="15.75" customHeight="1" spans="1:41" x14ac:dyDescent="0.25">
      <c r="A699" s="179"/>
      <c r="B699" s="179"/>
      <c r="C699" s="179"/>
      <c r="D699" s="179"/>
      <c r="E699" s="179"/>
      <c r="F699" s="179"/>
      <c r="G699" s="179"/>
      <c r="H699" s="179"/>
      <c r="I699" s="179"/>
      <c r="J699" s="179"/>
      <c r="K699" s="179"/>
      <c r="L699" s="179"/>
      <c r="M699" s="179"/>
      <c r="N699" s="179"/>
      <c r="O699" s="179"/>
      <c r="P699" s="179"/>
      <c r="Q699" s="179"/>
      <c r="R699" s="179"/>
      <c r="S699" s="179"/>
      <c r="T699" s="179"/>
      <c r="U699" s="179"/>
      <c r="V699" s="179"/>
      <c r="W699" s="179"/>
      <c r="X699" s="179"/>
      <c r="Y699" s="179"/>
      <c r="Z699" s="179"/>
      <c r="AA699" s="179"/>
      <c r="AB699" s="179"/>
      <c r="AC699" s="179"/>
      <c r="AD699" s="179"/>
      <c r="AE699" s="179"/>
      <c r="AF699" s="179"/>
      <c r="AG699" s="179"/>
      <c r="AH699" s="179"/>
      <c r="AI699" s="179"/>
      <c r="AJ699" s="179"/>
      <c r="AK699" s="179"/>
      <c r="AL699" s="179"/>
      <c r="AM699" s="179"/>
      <c r="AN699" s="179"/>
      <c r="AO699" s="179"/>
    </row>
    <row r="700" ht="15.75" customHeight="1" spans="1:41" x14ac:dyDescent="0.25">
      <c r="A700" s="179"/>
      <c r="B700" s="179"/>
      <c r="C700" s="179"/>
      <c r="D700" s="179"/>
      <c r="E700" s="179"/>
      <c r="F700" s="179"/>
      <c r="G700" s="179"/>
      <c r="H700" s="179"/>
      <c r="I700" s="179"/>
      <c r="J700" s="179"/>
      <c r="K700" s="179"/>
      <c r="L700" s="179"/>
      <c r="M700" s="179"/>
      <c r="N700" s="179"/>
      <c r="O700" s="179"/>
      <c r="P700" s="179"/>
      <c r="Q700" s="179"/>
      <c r="R700" s="179"/>
      <c r="S700" s="179"/>
      <c r="T700" s="179"/>
      <c r="U700" s="179"/>
      <c r="V700" s="179"/>
      <c r="W700" s="179"/>
      <c r="X700" s="179"/>
      <c r="Y700" s="179"/>
      <c r="Z700" s="179"/>
      <c r="AA700" s="179"/>
      <c r="AB700" s="179"/>
      <c r="AC700" s="179"/>
      <c r="AD700" s="179"/>
      <c r="AE700" s="179"/>
      <c r="AF700" s="179"/>
      <c r="AG700" s="179"/>
      <c r="AH700" s="179"/>
      <c r="AI700" s="179"/>
      <c r="AJ700" s="179"/>
      <c r="AK700" s="179"/>
      <c r="AL700" s="179"/>
      <c r="AM700" s="179"/>
      <c r="AN700" s="179"/>
      <c r="AO700" s="179"/>
    </row>
    <row r="701" ht="15.75" customHeight="1" spans="1:41" x14ac:dyDescent="0.25">
      <c r="A701" s="179"/>
      <c r="B701" s="179"/>
      <c r="C701" s="179"/>
      <c r="D701" s="179"/>
      <c r="E701" s="179"/>
      <c r="F701" s="179"/>
      <c r="G701" s="179"/>
      <c r="H701" s="179"/>
      <c r="I701" s="179"/>
      <c r="J701" s="179"/>
      <c r="K701" s="179"/>
      <c r="L701" s="179"/>
      <c r="M701" s="179"/>
      <c r="N701" s="179"/>
      <c r="O701" s="179"/>
      <c r="P701" s="179"/>
      <c r="Q701" s="179"/>
      <c r="R701" s="179"/>
      <c r="S701" s="179"/>
      <c r="T701" s="179"/>
      <c r="U701" s="179"/>
      <c r="V701" s="179"/>
      <c r="W701" s="179"/>
      <c r="X701" s="179"/>
      <c r="Y701" s="179"/>
      <c r="Z701" s="179"/>
      <c r="AA701" s="179"/>
      <c r="AB701" s="179"/>
      <c r="AC701" s="179"/>
      <c r="AD701" s="179"/>
      <c r="AE701" s="179"/>
      <c r="AF701" s="179"/>
      <c r="AG701" s="179"/>
      <c r="AH701" s="179"/>
      <c r="AI701" s="179"/>
      <c r="AJ701" s="179"/>
      <c r="AK701" s="179"/>
      <c r="AL701" s="179"/>
      <c r="AM701" s="179"/>
      <c r="AN701" s="179"/>
      <c r="AO701" s="179"/>
    </row>
    <row r="702" ht="15.75" customHeight="1" spans="1:41" x14ac:dyDescent="0.25">
      <c r="A702" s="179"/>
      <c r="B702" s="179"/>
      <c r="C702" s="179"/>
      <c r="D702" s="179"/>
      <c r="E702" s="179"/>
      <c r="F702" s="179"/>
      <c r="G702" s="179"/>
      <c r="H702" s="179"/>
      <c r="I702" s="179"/>
      <c r="J702" s="179"/>
      <c r="K702" s="179"/>
      <c r="L702" s="179"/>
      <c r="M702" s="179"/>
      <c r="N702" s="179"/>
      <c r="O702" s="179"/>
      <c r="P702" s="179"/>
      <c r="Q702" s="179"/>
      <c r="R702" s="179"/>
      <c r="S702" s="179"/>
      <c r="T702" s="179"/>
      <c r="U702" s="179"/>
      <c r="V702" s="179"/>
      <c r="W702" s="179"/>
      <c r="X702" s="179"/>
      <c r="Y702" s="179"/>
      <c r="Z702" s="179"/>
      <c r="AA702" s="179"/>
      <c r="AB702" s="179"/>
      <c r="AC702" s="179"/>
      <c r="AD702" s="179"/>
      <c r="AE702" s="179"/>
      <c r="AF702" s="179"/>
      <c r="AG702" s="179"/>
      <c r="AH702" s="179"/>
      <c r="AI702" s="179"/>
      <c r="AJ702" s="179"/>
      <c r="AK702" s="179"/>
      <c r="AL702" s="179"/>
      <c r="AM702" s="179"/>
      <c r="AN702" s="179"/>
      <c r="AO702" s="179"/>
    </row>
    <row r="703" ht="15.75" customHeight="1" spans="1:41" x14ac:dyDescent="0.25">
      <c r="A703" s="179"/>
      <c r="B703" s="179"/>
      <c r="C703" s="179"/>
      <c r="D703" s="179"/>
      <c r="E703" s="179"/>
      <c r="F703" s="179"/>
      <c r="G703" s="179"/>
      <c r="H703" s="179"/>
      <c r="I703" s="179"/>
      <c r="J703" s="179"/>
      <c r="K703" s="179"/>
      <c r="L703" s="179"/>
      <c r="M703" s="179"/>
      <c r="N703" s="179"/>
      <c r="O703" s="179"/>
      <c r="P703" s="179"/>
      <c r="Q703" s="179"/>
      <c r="R703" s="179"/>
      <c r="S703" s="179"/>
      <c r="T703" s="179"/>
      <c r="U703" s="179"/>
      <c r="V703" s="179"/>
      <c r="W703" s="179"/>
      <c r="X703" s="179"/>
      <c r="Y703" s="179"/>
      <c r="Z703" s="179"/>
      <c r="AA703" s="179"/>
      <c r="AB703" s="179"/>
      <c r="AC703" s="179"/>
      <c r="AD703" s="179"/>
      <c r="AE703" s="179"/>
      <c r="AF703" s="179"/>
      <c r="AG703" s="179"/>
      <c r="AH703" s="179"/>
      <c r="AI703" s="179"/>
      <c r="AJ703" s="179"/>
      <c r="AK703" s="179"/>
      <c r="AL703" s="179"/>
      <c r="AM703" s="179"/>
      <c r="AN703" s="179"/>
      <c r="AO703" s="179"/>
    </row>
    <row r="704" ht="15.75" customHeight="1" spans="1:41" x14ac:dyDescent="0.25">
      <c r="A704" s="179"/>
      <c r="B704" s="179"/>
      <c r="C704" s="179"/>
      <c r="D704" s="179"/>
      <c r="E704" s="179"/>
      <c r="F704" s="179"/>
      <c r="G704" s="179"/>
      <c r="H704" s="179"/>
      <c r="I704" s="179"/>
      <c r="J704" s="179"/>
      <c r="K704" s="179"/>
      <c r="L704" s="179"/>
      <c r="M704" s="179"/>
      <c r="N704" s="179"/>
      <c r="O704" s="179"/>
      <c r="P704" s="179"/>
      <c r="Q704" s="179"/>
      <c r="R704" s="179"/>
      <c r="S704" s="179"/>
      <c r="T704" s="179"/>
      <c r="U704" s="179"/>
      <c r="V704" s="179"/>
      <c r="W704" s="179"/>
      <c r="X704" s="179"/>
      <c r="Y704" s="179"/>
      <c r="Z704" s="179"/>
      <c r="AA704" s="179"/>
      <c r="AB704" s="179"/>
      <c r="AC704" s="179"/>
      <c r="AD704" s="179"/>
      <c r="AE704" s="179"/>
      <c r="AF704" s="179"/>
      <c r="AG704" s="179"/>
      <c r="AH704" s="179"/>
      <c r="AI704" s="179"/>
      <c r="AJ704" s="179"/>
      <c r="AK704" s="179"/>
      <c r="AL704" s="179"/>
      <c r="AM704" s="179"/>
      <c r="AN704" s="179"/>
      <c r="AO704" s="179"/>
    </row>
    <row r="705" ht="15.75" customHeight="1" spans="1:41" x14ac:dyDescent="0.25">
      <c r="A705" s="179"/>
      <c r="B705" s="179"/>
      <c r="C705" s="179"/>
      <c r="D705" s="179"/>
      <c r="E705" s="179"/>
      <c r="F705" s="179"/>
      <c r="G705" s="179"/>
      <c r="H705" s="179"/>
      <c r="I705" s="179"/>
      <c r="J705" s="179"/>
      <c r="K705" s="179"/>
      <c r="L705" s="179"/>
      <c r="M705" s="179"/>
      <c r="N705" s="179"/>
      <c r="O705" s="179"/>
      <c r="P705" s="179"/>
      <c r="Q705" s="179"/>
      <c r="R705" s="179"/>
      <c r="S705" s="179"/>
      <c r="T705" s="179"/>
      <c r="U705" s="179"/>
      <c r="V705" s="179"/>
      <c r="W705" s="179"/>
      <c r="X705" s="179"/>
      <c r="Y705" s="179"/>
      <c r="Z705" s="179"/>
      <c r="AA705" s="179"/>
      <c r="AB705" s="179"/>
      <c r="AC705" s="179"/>
      <c r="AD705" s="179"/>
      <c r="AE705" s="179"/>
      <c r="AF705" s="179"/>
      <c r="AG705" s="179"/>
      <c r="AH705" s="179"/>
      <c r="AI705" s="179"/>
      <c r="AJ705" s="179"/>
      <c r="AK705" s="179"/>
      <c r="AL705" s="179"/>
      <c r="AM705" s="179"/>
      <c r="AN705" s="179"/>
      <c r="AO705" s="179"/>
    </row>
    <row r="706" ht="15.75" customHeight="1" spans="1:41" x14ac:dyDescent="0.25">
      <c r="A706" s="179"/>
      <c r="B706" s="179"/>
      <c r="C706" s="179"/>
      <c r="D706" s="179"/>
      <c r="E706" s="179"/>
      <c r="F706" s="179"/>
      <c r="G706" s="179"/>
      <c r="H706" s="179"/>
      <c r="I706" s="179"/>
      <c r="J706" s="179"/>
      <c r="K706" s="179"/>
      <c r="L706" s="179"/>
      <c r="M706" s="179"/>
      <c r="N706" s="179"/>
      <c r="O706" s="179"/>
      <c r="P706" s="179"/>
      <c r="Q706" s="179"/>
      <c r="R706" s="179"/>
      <c r="S706" s="179"/>
      <c r="T706" s="179"/>
      <c r="U706" s="179"/>
      <c r="V706" s="179"/>
      <c r="W706" s="179"/>
      <c r="X706" s="179"/>
      <c r="Y706" s="179"/>
      <c r="Z706" s="179"/>
      <c r="AA706" s="179"/>
      <c r="AB706" s="179"/>
      <c r="AC706" s="179"/>
      <c r="AD706" s="179"/>
      <c r="AE706" s="179"/>
      <c r="AF706" s="179"/>
      <c r="AG706" s="179"/>
      <c r="AH706" s="179"/>
      <c r="AI706" s="179"/>
      <c r="AJ706" s="179"/>
      <c r="AK706" s="179"/>
      <c r="AL706" s="179"/>
      <c r="AM706" s="179"/>
      <c r="AN706" s="179"/>
      <c r="AO706" s="179"/>
    </row>
    <row r="707" ht="15.75" customHeight="1" spans="1:41" x14ac:dyDescent="0.25">
      <c r="A707" s="179"/>
      <c r="B707" s="179"/>
      <c r="C707" s="179"/>
      <c r="D707" s="179"/>
      <c r="E707" s="179"/>
      <c r="F707" s="179"/>
      <c r="G707" s="179"/>
      <c r="H707" s="179"/>
      <c r="I707" s="179"/>
      <c r="J707" s="179"/>
      <c r="K707" s="179"/>
      <c r="L707" s="179"/>
      <c r="M707" s="179"/>
      <c r="N707" s="179"/>
      <c r="O707" s="179"/>
      <c r="P707" s="179"/>
      <c r="Q707" s="179"/>
      <c r="R707" s="179"/>
      <c r="S707" s="179"/>
      <c r="T707" s="179"/>
      <c r="U707" s="179"/>
      <c r="V707" s="179"/>
      <c r="W707" s="179"/>
      <c r="X707" s="179"/>
      <c r="Y707" s="179"/>
      <c r="Z707" s="179"/>
      <c r="AA707" s="179"/>
      <c r="AB707" s="179"/>
      <c r="AC707" s="179"/>
      <c r="AD707" s="179"/>
      <c r="AE707" s="179"/>
      <c r="AF707" s="179"/>
      <c r="AG707" s="179"/>
      <c r="AH707" s="179"/>
      <c r="AI707" s="179"/>
      <c r="AJ707" s="179"/>
      <c r="AK707" s="179"/>
      <c r="AL707" s="179"/>
      <c r="AM707" s="179"/>
      <c r="AN707" s="179"/>
      <c r="AO707" s="179"/>
    </row>
    <row r="708" ht="15.75" customHeight="1" spans="1:41" x14ac:dyDescent="0.25">
      <c r="A708" s="179"/>
      <c r="B708" s="179"/>
      <c r="C708" s="179"/>
      <c r="D708" s="179"/>
      <c r="E708" s="179"/>
      <c r="F708" s="179"/>
      <c r="G708" s="179"/>
      <c r="H708" s="179"/>
      <c r="I708" s="179"/>
      <c r="J708" s="179"/>
      <c r="K708" s="179"/>
      <c r="L708" s="179"/>
      <c r="M708" s="179"/>
      <c r="N708" s="179"/>
      <c r="O708" s="179"/>
      <c r="P708" s="179"/>
      <c r="Q708" s="179"/>
      <c r="R708" s="179"/>
      <c r="S708" s="179"/>
      <c r="T708" s="179"/>
      <c r="U708" s="179"/>
      <c r="V708" s="179"/>
      <c r="W708" s="179"/>
      <c r="X708" s="179"/>
      <c r="Y708" s="179"/>
      <c r="Z708" s="179"/>
      <c r="AA708" s="179"/>
      <c r="AB708" s="179"/>
      <c r="AC708" s="179"/>
      <c r="AD708" s="179"/>
      <c r="AE708" s="179"/>
      <c r="AF708" s="179"/>
      <c r="AG708" s="179"/>
      <c r="AH708" s="179"/>
      <c r="AI708" s="179"/>
      <c r="AJ708" s="179"/>
      <c r="AK708" s="179"/>
      <c r="AL708" s="179"/>
      <c r="AM708" s="179"/>
      <c r="AN708" s="179"/>
      <c r="AO708" s="179"/>
    </row>
    <row r="709" ht="15.75" customHeight="1" spans="1:41" x14ac:dyDescent="0.25">
      <c r="A709" s="179"/>
      <c r="B709" s="179"/>
      <c r="C709" s="179"/>
      <c r="D709" s="179"/>
      <c r="E709" s="179"/>
      <c r="F709" s="179"/>
      <c r="G709" s="179"/>
      <c r="H709" s="179"/>
      <c r="I709" s="179"/>
      <c r="J709" s="179"/>
      <c r="K709" s="179"/>
      <c r="L709" s="179"/>
      <c r="M709" s="179"/>
      <c r="N709" s="179"/>
      <c r="O709" s="179"/>
      <c r="P709" s="179"/>
      <c r="Q709" s="179"/>
      <c r="R709" s="179"/>
      <c r="S709" s="179"/>
      <c r="T709" s="179"/>
      <c r="U709" s="179"/>
      <c r="V709" s="179"/>
      <c r="W709" s="179"/>
      <c r="X709" s="179"/>
      <c r="Y709" s="179"/>
      <c r="Z709" s="179"/>
      <c r="AA709" s="179"/>
      <c r="AB709" s="179"/>
      <c r="AC709" s="179"/>
      <c r="AD709" s="179"/>
      <c r="AE709" s="179"/>
      <c r="AF709" s="179"/>
      <c r="AG709" s="179"/>
      <c r="AH709" s="179"/>
      <c r="AI709" s="179"/>
      <c r="AJ709" s="179"/>
      <c r="AK709" s="179"/>
      <c r="AL709" s="179"/>
      <c r="AM709" s="179"/>
      <c r="AN709" s="179"/>
      <c r="AO709" s="179"/>
    </row>
    <row r="710" ht="15.75" customHeight="1" spans="1:41" x14ac:dyDescent="0.25">
      <c r="A710" s="179"/>
      <c r="B710" s="179"/>
      <c r="C710" s="179"/>
      <c r="D710" s="179"/>
      <c r="E710" s="179"/>
      <c r="F710" s="179"/>
      <c r="G710" s="179"/>
      <c r="H710" s="179"/>
      <c r="I710" s="179"/>
      <c r="J710" s="179"/>
      <c r="K710" s="179"/>
      <c r="L710" s="179"/>
      <c r="M710" s="179"/>
      <c r="N710" s="179"/>
      <c r="O710" s="179"/>
      <c r="P710" s="179"/>
      <c r="Q710" s="179"/>
      <c r="R710" s="179"/>
      <c r="S710" s="179"/>
      <c r="T710" s="179"/>
      <c r="U710" s="179"/>
      <c r="V710" s="179"/>
      <c r="W710" s="179"/>
      <c r="X710" s="179"/>
      <c r="Y710" s="179"/>
      <c r="Z710" s="179"/>
      <c r="AA710" s="179"/>
      <c r="AB710" s="179"/>
      <c r="AC710" s="179"/>
      <c r="AD710" s="179"/>
      <c r="AE710" s="179"/>
      <c r="AF710" s="179"/>
      <c r="AG710" s="179"/>
      <c r="AH710" s="179"/>
      <c r="AI710" s="179"/>
      <c r="AJ710" s="179"/>
      <c r="AK710" s="179"/>
      <c r="AL710" s="179"/>
      <c r="AM710" s="179"/>
      <c r="AN710" s="179"/>
      <c r="AO710" s="179"/>
    </row>
    <row r="711" ht="15.75" customHeight="1" spans="1:41" x14ac:dyDescent="0.25">
      <c r="A711" s="179"/>
      <c r="B711" s="179"/>
      <c r="C711" s="179"/>
      <c r="D711" s="179"/>
      <c r="E711" s="179"/>
      <c r="F711" s="179"/>
      <c r="G711" s="179"/>
      <c r="H711" s="179"/>
      <c r="I711" s="179"/>
      <c r="J711" s="179"/>
      <c r="K711" s="179"/>
      <c r="L711" s="179"/>
      <c r="M711" s="179"/>
      <c r="N711" s="179"/>
      <c r="O711" s="179"/>
      <c r="P711" s="179"/>
      <c r="Q711" s="179"/>
      <c r="R711" s="179"/>
      <c r="S711" s="179"/>
      <c r="T711" s="179"/>
      <c r="U711" s="179"/>
      <c r="V711" s="179"/>
      <c r="W711" s="179"/>
      <c r="X711" s="179"/>
      <c r="Y711" s="179"/>
      <c r="Z711" s="179"/>
      <c r="AA711" s="179"/>
      <c r="AB711" s="179"/>
      <c r="AC711" s="179"/>
      <c r="AD711" s="179"/>
      <c r="AE711" s="179"/>
      <c r="AF711" s="179"/>
      <c r="AG711" s="179"/>
      <c r="AH711" s="179"/>
      <c r="AI711" s="179"/>
      <c r="AJ711" s="179"/>
      <c r="AK711" s="179"/>
      <c r="AL711" s="179"/>
      <c r="AM711" s="179"/>
      <c r="AN711" s="179"/>
      <c r="AO711" s="179"/>
    </row>
    <row r="712" ht="15.75" customHeight="1" spans="1:41" x14ac:dyDescent="0.25">
      <c r="A712" s="179"/>
      <c r="B712" s="179"/>
      <c r="C712" s="179"/>
      <c r="D712" s="179"/>
      <c r="E712" s="179"/>
      <c r="F712" s="179"/>
      <c r="G712" s="179"/>
      <c r="H712" s="179"/>
      <c r="I712" s="179"/>
      <c r="J712" s="179"/>
      <c r="K712" s="179"/>
      <c r="L712" s="179"/>
      <c r="M712" s="179"/>
      <c r="N712" s="179"/>
      <c r="O712" s="179"/>
      <c r="P712" s="179"/>
      <c r="Q712" s="179"/>
      <c r="R712" s="179"/>
      <c r="S712" s="179"/>
      <c r="T712" s="179"/>
      <c r="U712" s="179"/>
      <c r="V712" s="179"/>
      <c r="W712" s="179"/>
      <c r="X712" s="179"/>
      <c r="Y712" s="179"/>
      <c r="Z712" s="179"/>
      <c r="AA712" s="179"/>
      <c r="AB712" s="179"/>
      <c r="AC712" s="179"/>
      <c r="AD712" s="179"/>
      <c r="AE712" s="179"/>
      <c r="AF712" s="179"/>
      <c r="AG712" s="179"/>
      <c r="AH712" s="179"/>
      <c r="AI712" s="179"/>
      <c r="AJ712" s="179"/>
      <c r="AK712" s="179"/>
      <c r="AL712" s="179"/>
      <c r="AM712" s="179"/>
      <c r="AN712" s="179"/>
      <c r="AO712" s="179"/>
    </row>
    <row r="713" ht="15.75" customHeight="1" spans="1:41" x14ac:dyDescent="0.25">
      <c r="A713" s="179"/>
      <c r="B713" s="179"/>
      <c r="C713" s="179"/>
      <c r="D713" s="179"/>
      <c r="E713" s="179"/>
      <c r="F713" s="179"/>
      <c r="G713" s="179"/>
      <c r="H713" s="179"/>
      <c r="I713" s="179"/>
      <c r="J713" s="179"/>
      <c r="K713" s="179"/>
      <c r="L713" s="179"/>
      <c r="M713" s="179"/>
      <c r="N713" s="179"/>
      <c r="O713" s="179"/>
      <c r="P713" s="179"/>
      <c r="Q713" s="179"/>
      <c r="R713" s="179"/>
      <c r="S713" s="179"/>
      <c r="T713" s="179"/>
      <c r="U713" s="179"/>
      <c r="V713" s="179"/>
      <c r="W713" s="179"/>
      <c r="X713" s="179"/>
      <c r="Y713" s="179"/>
      <c r="Z713" s="179"/>
      <c r="AA713" s="179"/>
      <c r="AB713" s="179"/>
      <c r="AC713" s="179"/>
      <c r="AD713" s="179"/>
      <c r="AE713" s="179"/>
      <c r="AF713" s="179"/>
      <c r="AG713" s="179"/>
      <c r="AH713" s="179"/>
      <c r="AI713" s="179"/>
      <c r="AJ713" s="179"/>
      <c r="AK713" s="179"/>
      <c r="AL713" s="179"/>
      <c r="AM713" s="179"/>
      <c r="AN713" s="179"/>
      <c r="AO713" s="179"/>
    </row>
    <row r="714" ht="15.75" customHeight="1" spans="1:41" x14ac:dyDescent="0.25">
      <c r="A714" s="179"/>
      <c r="B714" s="179"/>
      <c r="C714" s="179"/>
      <c r="D714" s="179"/>
      <c r="E714" s="179"/>
      <c r="F714" s="179"/>
      <c r="G714" s="179"/>
      <c r="H714" s="179"/>
      <c r="I714" s="179"/>
      <c r="J714" s="179"/>
      <c r="K714" s="179"/>
      <c r="L714" s="179"/>
      <c r="M714" s="179"/>
      <c r="N714" s="179"/>
      <c r="O714" s="179"/>
      <c r="P714" s="179"/>
      <c r="Q714" s="179"/>
      <c r="R714" s="179"/>
      <c r="S714" s="179"/>
      <c r="T714" s="179"/>
      <c r="U714" s="179"/>
      <c r="V714" s="179"/>
      <c r="W714" s="179"/>
      <c r="X714" s="179"/>
      <c r="Y714" s="179"/>
      <c r="Z714" s="179"/>
      <c r="AA714" s="179"/>
      <c r="AB714" s="179"/>
      <c r="AC714" s="179"/>
      <c r="AD714" s="179"/>
      <c r="AE714" s="179"/>
      <c r="AF714" s="179"/>
      <c r="AG714" s="179"/>
      <c r="AH714" s="179"/>
      <c r="AI714" s="179"/>
      <c r="AJ714" s="179"/>
      <c r="AK714" s="179"/>
      <c r="AL714" s="179"/>
      <c r="AM714" s="179"/>
      <c r="AN714" s="179"/>
      <c r="AO714" s="179"/>
    </row>
    <row r="715" ht="15.75" customHeight="1" spans="1:41" x14ac:dyDescent="0.25">
      <c r="A715" s="179"/>
      <c r="B715" s="179"/>
      <c r="C715" s="179"/>
      <c r="D715" s="179"/>
      <c r="E715" s="179"/>
      <c r="F715" s="179"/>
      <c r="G715" s="179"/>
      <c r="H715" s="179"/>
      <c r="I715" s="179"/>
      <c r="J715" s="179"/>
      <c r="K715" s="179"/>
      <c r="L715" s="179"/>
      <c r="M715" s="179"/>
      <c r="N715" s="179"/>
      <c r="O715" s="179"/>
      <c r="P715" s="179"/>
      <c r="Q715" s="179"/>
      <c r="R715" s="179"/>
      <c r="S715" s="179"/>
      <c r="T715" s="179"/>
      <c r="U715" s="179"/>
      <c r="V715" s="179"/>
      <c r="W715" s="179"/>
      <c r="X715" s="179"/>
      <c r="Y715" s="179"/>
      <c r="Z715" s="179"/>
      <c r="AA715" s="179"/>
      <c r="AB715" s="179"/>
      <c r="AC715" s="179"/>
      <c r="AD715" s="179"/>
      <c r="AE715" s="179"/>
      <c r="AF715" s="179"/>
      <c r="AG715" s="179"/>
      <c r="AH715" s="179"/>
      <c r="AI715" s="179"/>
      <c r="AJ715" s="179"/>
      <c r="AK715" s="179"/>
      <c r="AL715" s="179"/>
      <c r="AM715" s="179"/>
      <c r="AN715" s="179"/>
      <c r="AO715" s="179"/>
    </row>
    <row r="716" ht="15.75" customHeight="1" spans="1:41" x14ac:dyDescent="0.25">
      <c r="A716" s="179"/>
      <c r="B716" s="179"/>
      <c r="C716" s="179"/>
      <c r="D716" s="179"/>
      <c r="E716" s="179"/>
      <c r="F716" s="179"/>
      <c r="G716" s="179"/>
      <c r="H716" s="179"/>
      <c r="I716" s="179"/>
      <c r="J716" s="179"/>
      <c r="K716" s="179"/>
      <c r="L716" s="179"/>
      <c r="M716" s="179"/>
      <c r="N716" s="179"/>
      <c r="O716" s="179"/>
      <c r="P716" s="179"/>
      <c r="Q716" s="179"/>
      <c r="R716" s="179"/>
      <c r="S716" s="179"/>
      <c r="T716" s="179"/>
      <c r="U716" s="179"/>
      <c r="V716" s="179"/>
      <c r="W716" s="179"/>
      <c r="X716" s="179"/>
      <c r="Y716" s="179"/>
      <c r="Z716" s="179"/>
      <c r="AA716" s="179"/>
      <c r="AB716" s="179"/>
      <c r="AC716" s="179"/>
      <c r="AD716" s="179"/>
      <c r="AE716" s="179"/>
      <c r="AF716" s="179"/>
      <c r="AG716" s="179"/>
      <c r="AH716" s="179"/>
      <c r="AI716" s="179"/>
      <c r="AJ716" s="179"/>
      <c r="AK716" s="179"/>
      <c r="AL716" s="179"/>
      <c r="AM716" s="179"/>
      <c r="AN716" s="179"/>
      <c r="AO716" s="179"/>
    </row>
    <row r="717" ht="15.75" customHeight="1" spans="1:41" x14ac:dyDescent="0.25">
      <c r="A717" s="179"/>
      <c r="B717" s="179"/>
      <c r="C717" s="179"/>
      <c r="D717" s="179"/>
      <c r="E717" s="179"/>
      <c r="F717" s="179"/>
      <c r="G717" s="179"/>
      <c r="H717" s="179"/>
      <c r="I717" s="179"/>
      <c r="J717" s="179"/>
      <c r="K717" s="179"/>
      <c r="L717" s="179"/>
      <c r="M717" s="179"/>
      <c r="N717" s="179"/>
      <c r="O717" s="179"/>
      <c r="P717" s="179"/>
      <c r="Q717" s="179"/>
      <c r="R717" s="179"/>
      <c r="S717" s="179"/>
      <c r="T717" s="179"/>
      <c r="U717" s="179"/>
      <c r="V717" s="179"/>
      <c r="W717" s="179"/>
      <c r="X717" s="179"/>
      <c r="Y717" s="179"/>
      <c r="Z717" s="179"/>
      <c r="AA717" s="179"/>
      <c r="AB717" s="179"/>
      <c r="AC717" s="179"/>
      <c r="AD717" s="179"/>
      <c r="AE717" s="179"/>
      <c r="AF717" s="179"/>
      <c r="AG717" s="179"/>
      <c r="AH717" s="179"/>
      <c r="AI717" s="179"/>
      <c r="AJ717" s="179"/>
      <c r="AK717" s="179"/>
      <c r="AL717" s="179"/>
      <c r="AM717" s="179"/>
      <c r="AN717" s="179"/>
      <c r="AO717" s="179"/>
    </row>
    <row r="718" ht="15.75" customHeight="1" spans="1:41" x14ac:dyDescent="0.25">
      <c r="A718" s="179"/>
      <c r="B718" s="179"/>
      <c r="C718" s="179"/>
      <c r="D718" s="179"/>
      <c r="E718" s="179"/>
      <c r="F718" s="179"/>
      <c r="G718" s="179"/>
      <c r="H718" s="179"/>
      <c r="I718" s="179"/>
      <c r="J718" s="179"/>
      <c r="K718" s="179"/>
      <c r="L718" s="179"/>
      <c r="M718" s="179"/>
      <c r="N718" s="179"/>
      <c r="O718" s="179"/>
      <c r="P718" s="179"/>
      <c r="Q718" s="179"/>
      <c r="R718" s="179"/>
      <c r="S718" s="179"/>
      <c r="T718" s="179"/>
      <c r="U718" s="179"/>
      <c r="V718" s="179"/>
      <c r="W718" s="179"/>
      <c r="X718" s="179"/>
      <c r="Y718" s="179"/>
      <c r="Z718" s="179"/>
      <c r="AA718" s="179"/>
      <c r="AB718" s="179"/>
      <c r="AC718" s="179"/>
      <c r="AD718" s="179"/>
      <c r="AE718" s="179"/>
      <c r="AF718" s="179"/>
      <c r="AG718" s="179"/>
      <c r="AH718" s="179"/>
      <c r="AI718" s="179"/>
      <c r="AJ718" s="179"/>
      <c r="AK718" s="179"/>
      <c r="AL718" s="179"/>
      <c r="AM718" s="179"/>
      <c r="AN718" s="179"/>
      <c r="AO718" s="179"/>
    </row>
    <row r="719" ht="15.75" customHeight="1" spans="1:41" x14ac:dyDescent="0.25">
      <c r="A719" s="179"/>
      <c r="B719" s="179"/>
      <c r="C719" s="179"/>
      <c r="D719" s="179"/>
      <c r="E719" s="179"/>
      <c r="F719" s="179"/>
      <c r="G719" s="179"/>
      <c r="H719" s="179"/>
      <c r="I719" s="179"/>
      <c r="J719" s="179"/>
      <c r="K719" s="179"/>
      <c r="L719" s="179"/>
      <c r="M719" s="179"/>
      <c r="N719" s="179"/>
      <c r="O719" s="179"/>
      <c r="P719" s="179"/>
      <c r="Q719" s="179"/>
      <c r="R719" s="179"/>
      <c r="S719" s="179"/>
      <c r="T719" s="179"/>
      <c r="U719" s="179"/>
      <c r="V719" s="179"/>
      <c r="W719" s="179"/>
      <c r="X719" s="179"/>
      <c r="Y719" s="179"/>
      <c r="Z719" s="179"/>
      <c r="AA719" s="179"/>
      <c r="AB719" s="179"/>
      <c r="AC719" s="179"/>
      <c r="AD719" s="179"/>
      <c r="AE719" s="179"/>
      <c r="AF719" s="179"/>
      <c r="AG719" s="179"/>
      <c r="AH719" s="179"/>
      <c r="AI719" s="179"/>
      <c r="AJ719" s="179"/>
      <c r="AK719" s="179"/>
      <c r="AL719" s="179"/>
      <c r="AM719" s="179"/>
      <c r="AN719" s="179"/>
      <c r="AO719" s="179"/>
    </row>
    <row r="720" ht="15.75" customHeight="1" spans="1:41" x14ac:dyDescent="0.25">
      <c r="A720" s="179"/>
      <c r="B720" s="179"/>
      <c r="C720" s="179"/>
      <c r="D720" s="179"/>
      <c r="E720" s="179"/>
      <c r="F720" s="179"/>
      <c r="G720" s="179"/>
      <c r="H720" s="179"/>
      <c r="I720" s="179"/>
      <c r="J720" s="179"/>
      <c r="K720" s="179"/>
      <c r="L720" s="179"/>
      <c r="M720" s="179"/>
      <c r="N720" s="179"/>
      <c r="O720" s="179"/>
      <c r="P720" s="179"/>
      <c r="Q720" s="179"/>
      <c r="R720" s="179"/>
      <c r="S720" s="179"/>
      <c r="T720" s="179"/>
      <c r="U720" s="179"/>
      <c r="V720" s="179"/>
      <c r="W720" s="179"/>
      <c r="X720" s="179"/>
      <c r="Y720" s="179"/>
      <c r="Z720" s="179"/>
      <c r="AA720" s="179"/>
      <c r="AB720" s="179"/>
      <c r="AC720" s="179"/>
      <c r="AD720" s="179"/>
      <c r="AE720" s="179"/>
      <c r="AF720" s="179"/>
      <c r="AG720" s="179"/>
      <c r="AH720" s="179"/>
      <c r="AI720" s="179"/>
      <c r="AJ720" s="179"/>
      <c r="AK720" s="179"/>
      <c r="AL720" s="179"/>
      <c r="AM720" s="179"/>
      <c r="AN720" s="179"/>
      <c r="AO720" s="179"/>
    </row>
    <row r="721" ht="15.75" customHeight="1" spans="1:41" x14ac:dyDescent="0.25">
      <c r="A721" s="179"/>
      <c r="B721" s="179"/>
      <c r="C721" s="179"/>
      <c r="D721" s="179"/>
      <c r="E721" s="179"/>
      <c r="F721" s="179"/>
      <c r="G721" s="179"/>
      <c r="H721" s="179"/>
      <c r="I721" s="179"/>
      <c r="J721" s="179"/>
      <c r="K721" s="179"/>
      <c r="L721" s="179"/>
      <c r="M721" s="179"/>
      <c r="N721" s="179"/>
      <c r="O721" s="179"/>
      <c r="P721" s="179"/>
      <c r="Q721" s="179"/>
      <c r="R721" s="179"/>
      <c r="S721" s="179"/>
      <c r="T721" s="179"/>
      <c r="U721" s="179"/>
      <c r="V721" s="179"/>
      <c r="W721" s="179"/>
      <c r="X721" s="179"/>
      <c r="Y721" s="179"/>
      <c r="Z721" s="179"/>
      <c r="AA721" s="179"/>
      <c r="AB721" s="179"/>
      <c r="AC721" s="179"/>
      <c r="AD721" s="179"/>
      <c r="AE721" s="179"/>
      <c r="AF721" s="179"/>
      <c r="AG721" s="179"/>
      <c r="AH721" s="179"/>
      <c r="AI721" s="179"/>
      <c r="AJ721" s="179"/>
      <c r="AK721" s="179"/>
      <c r="AL721" s="179"/>
      <c r="AM721" s="179"/>
      <c r="AN721" s="179"/>
      <c r="AO721" s="179"/>
    </row>
    <row r="722" ht="15.75" customHeight="1" spans="1:41" x14ac:dyDescent="0.25">
      <c r="A722" s="179"/>
      <c r="B722" s="179"/>
      <c r="C722" s="179"/>
      <c r="D722" s="179"/>
      <c r="E722" s="179"/>
      <c r="F722" s="179"/>
      <c r="G722" s="179"/>
      <c r="H722" s="179"/>
      <c r="I722" s="179"/>
      <c r="J722" s="179"/>
      <c r="K722" s="179"/>
      <c r="L722" s="179"/>
      <c r="M722" s="179"/>
      <c r="N722" s="179"/>
      <c r="O722" s="179"/>
      <c r="P722" s="179"/>
      <c r="Q722" s="179"/>
      <c r="R722" s="179"/>
      <c r="S722" s="179"/>
      <c r="T722" s="179"/>
      <c r="U722" s="179"/>
      <c r="V722" s="179"/>
      <c r="W722" s="179"/>
      <c r="X722" s="179"/>
      <c r="Y722" s="179"/>
      <c r="Z722" s="179"/>
      <c r="AA722" s="179"/>
      <c r="AB722" s="179"/>
      <c r="AC722" s="179"/>
      <c r="AD722" s="179"/>
      <c r="AE722" s="179"/>
      <c r="AF722" s="179"/>
      <c r="AG722" s="179"/>
      <c r="AH722" s="179"/>
      <c r="AI722" s="179"/>
      <c r="AJ722" s="179"/>
      <c r="AK722" s="179"/>
      <c r="AL722" s="179"/>
      <c r="AM722" s="179"/>
      <c r="AN722" s="179"/>
      <c r="AO722" s="179"/>
    </row>
    <row r="723" ht="15.75" customHeight="1" spans="1:41" x14ac:dyDescent="0.25">
      <c r="A723" s="179"/>
      <c r="B723" s="179"/>
      <c r="C723" s="179"/>
      <c r="D723" s="179"/>
      <c r="E723" s="179"/>
      <c r="F723" s="179"/>
      <c r="G723" s="179"/>
      <c r="H723" s="179"/>
      <c r="I723" s="179"/>
      <c r="J723" s="179"/>
      <c r="K723" s="179"/>
      <c r="L723" s="179"/>
      <c r="M723" s="179"/>
      <c r="N723" s="179"/>
      <c r="O723" s="179"/>
      <c r="P723" s="179"/>
      <c r="Q723" s="179"/>
      <c r="R723" s="179"/>
      <c r="S723" s="179"/>
      <c r="T723" s="179"/>
      <c r="U723" s="179"/>
      <c r="V723" s="179"/>
      <c r="W723" s="179"/>
      <c r="X723" s="179"/>
      <c r="Y723" s="179"/>
      <c r="Z723" s="179"/>
      <c r="AA723" s="179"/>
      <c r="AB723" s="179"/>
      <c r="AC723" s="179"/>
      <c r="AD723" s="179"/>
      <c r="AE723" s="179"/>
      <c r="AF723" s="179"/>
      <c r="AG723" s="179"/>
      <c r="AH723" s="179"/>
      <c r="AI723" s="179"/>
      <c r="AJ723" s="179"/>
      <c r="AK723" s="179"/>
      <c r="AL723" s="179"/>
      <c r="AM723" s="179"/>
      <c r="AN723" s="179"/>
      <c r="AO723" s="179"/>
    </row>
    <row r="724" ht="15.75" customHeight="1" spans="1:41" x14ac:dyDescent="0.25">
      <c r="A724" s="179"/>
      <c r="B724" s="179"/>
      <c r="C724" s="179"/>
      <c r="D724" s="179"/>
      <c r="E724" s="179"/>
      <c r="F724" s="179"/>
      <c r="G724" s="179"/>
      <c r="H724" s="179"/>
      <c r="I724" s="179"/>
      <c r="J724" s="179"/>
      <c r="K724" s="179"/>
      <c r="L724" s="179"/>
      <c r="M724" s="179"/>
      <c r="N724" s="179"/>
      <c r="O724" s="179"/>
      <c r="P724" s="179"/>
      <c r="Q724" s="179"/>
      <c r="R724" s="179"/>
      <c r="S724" s="179"/>
      <c r="T724" s="179"/>
      <c r="U724" s="179"/>
      <c r="V724" s="179"/>
      <c r="W724" s="179"/>
      <c r="X724" s="179"/>
      <c r="Y724" s="179"/>
      <c r="Z724" s="179"/>
      <c r="AA724" s="179"/>
      <c r="AB724" s="179"/>
      <c r="AC724" s="179"/>
      <c r="AD724" s="179"/>
      <c r="AE724" s="179"/>
      <c r="AF724" s="179"/>
      <c r="AG724" s="179"/>
      <c r="AH724" s="179"/>
      <c r="AI724" s="179"/>
      <c r="AJ724" s="179"/>
      <c r="AK724" s="179"/>
      <c r="AL724" s="179"/>
      <c r="AM724" s="179"/>
      <c r="AN724" s="179"/>
      <c r="AO724" s="179"/>
    </row>
    <row r="725" ht="15.75" customHeight="1" spans="1:41" x14ac:dyDescent="0.25">
      <c r="A725" s="179"/>
      <c r="B725" s="179"/>
      <c r="C725" s="179"/>
      <c r="D725" s="179"/>
      <c r="E725" s="179"/>
      <c r="F725" s="179"/>
      <c r="G725" s="179"/>
      <c r="H725" s="179"/>
      <c r="I725" s="179"/>
      <c r="J725" s="179"/>
      <c r="K725" s="179"/>
      <c r="L725" s="179"/>
      <c r="M725" s="179"/>
      <c r="N725" s="179"/>
      <c r="O725" s="179"/>
      <c r="P725" s="179"/>
      <c r="Q725" s="179"/>
      <c r="R725" s="179"/>
      <c r="S725" s="179"/>
      <c r="T725" s="179"/>
      <c r="U725" s="179"/>
      <c r="V725" s="179"/>
      <c r="W725" s="179"/>
      <c r="X725" s="179"/>
      <c r="Y725" s="179"/>
      <c r="Z725" s="179"/>
      <c r="AA725" s="179"/>
      <c r="AB725" s="179"/>
      <c r="AC725" s="179"/>
      <c r="AD725" s="179"/>
      <c r="AE725" s="179"/>
      <c r="AF725" s="179"/>
      <c r="AG725" s="179"/>
      <c r="AH725" s="179"/>
      <c r="AI725" s="179"/>
      <c r="AJ725" s="179"/>
      <c r="AK725" s="179"/>
      <c r="AL725" s="179"/>
      <c r="AM725" s="179"/>
      <c r="AN725" s="179"/>
      <c r="AO725" s="179"/>
    </row>
    <row r="726" ht="15.75" customHeight="1" spans="1:41" x14ac:dyDescent="0.25">
      <c r="A726" s="179"/>
      <c r="B726" s="179"/>
      <c r="C726" s="179"/>
      <c r="D726" s="179"/>
      <c r="E726" s="179"/>
      <c r="F726" s="179"/>
      <c r="G726" s="179"/>
      <c r="H726" s="179"/>
      <c r="I726" s="179"/>
      <c r="J726" s="179"/>
      <c r="K726" s="179"/>
      <c r="L726" s="179"/>
      <c r="M726" s="179"/>
      <c r="N726" s="179"/>
      <c r="O726" s="179"/>
      <c r="P726" s="179"/>
      <c r="Q726" s="179"/>
      <c r="R726" s="179"/>
      <c r="S726" s="179"/>
      <c r="T726" s="179"/>
      <c r="U726" s="179"/>
      <c r="V726" s="179"/>
      <c r="W726" s="179"/>
      <c r="X726" s="179"/>
      <c r="Y726" s="179"/>
      <c r="Z726" s="179"/>
      <c r="AA726" s="179"/>
      <c r="AB726" s="179"/>
      <c r="AC726" s="179"/>
      <c r="AD726" s="179"/>
      <c r="AE726" s="179"/>
      <c r="AF726" s="179"/>
      <c r="AG726" s="179"/>
      <c r="AH726" s="179"/>
      <c r="AI726" s="179"/>
      <c r="AJ726" s="179"/>
      <c r="AK726" s="179"/>
      <c r="AL726" s="179"/>
      <c r="AM726" s="179"/>
      <c r="AN726" s="179"/>
      <c r="AO726" s="179"/>
    </row>
    <row r="727" ht="15.75" customHeight="1" spans="1:41" x14ac:dyDescent="0.25">
      <c r="A727" s="179"/>
      <c r="B727" s="179"/>
      <c r="C727" s="179"/>
      <c r="D727" s="179"/>
      <c r="E727" s="179"/>
      <c r="F727" s="179"/>
      <c r="G727" s="179"/>
      <c r="H727" s="179"/>
      <c r="I727" s="179"/>
      <c r="J727" s="179"/>
      <c r="K727" s="179"/>
      <c r="L727" s="179"/>
      <c r="M727" s="179"/>
      <c r="N727" s="179"/>
      <c r="O727" s="179"/>
      <c r="P727" s="179"/>
      <c r="Q727" s="179"/>
      <c r="R727" s="179"/>
      <c r="S727" s="179"/>
      <c r="T727" s="179"/>
      <c r="U727" s="179"/>
      <c r="V727" s="179"/>
      <c r="W727" s="179"/>
      <c r="X727" s="179"/>
      <c r="Y727" s="179"/>
      <c r="Z727" s="179"/>
      <c r="AA727" s="179"/>
      <c r="AB727" s="179"/>
      <c r="AC727" s="179"/>
      <c r="AD727" s="179"/>
      <c r="AE727" s="179"/>
      <c r="AF727" s="179"/>
      <c r="AG727" s="179"/>
      <c r="AH727" s="179"/>
      <c r="AI727" s="179"/>
      <c r="AJ727" s="179"/>
      <c r="AK727" s="179"/>
      <c r="AL727" s="179"/>
      <c r="AM727" s="179"/>
      <c r="AN727" s="179"/>
      <c r="AO727" s="179"/>
    </row>
    <row r="728" ht="15.75" customHeight="1" spans="1:41" x14ac:dyDescent="0.25">
      <c r="A728" s="179"/>
      <c r="B728" s="179"/>
      <c r="C728" s="179"/>
      <c r="D728" s="179"/>
      <c r="E728" s="179"/>
      <c r="F728" s="179"/>
      <c r="G728" s="179"/>
      <c r="H728" s="179"/>
      <c r="I728" s="179"/>
      <c r="J728" s="179"/>
      <c r="K728" s="179"/>
      <c r="L728" s="179"/>
      <c r="M728" s="179"/>
      <c r="N728" s="179"/>
      <c r="O728" s="179"/>
      <c r="P728" s="179"/>
      <c r="Q728" s="179"/>
      <c r="R728" s="179"/>
      <c r="S728" s="179"/>
      <c r="T728" s="179"/>
      <c r="U728" s="179"/>
      <c r="V728" s="179"/>
      <c r="W728" s="179"/>
      <c r="X728" s="179"/>
      <c r="Y728" s="179"/>
      <c r="Z728" s="179"/>
      <c r="AA728" s="179"/>
      <c r="AB728" s="179"/>
      <c r="AC728" s="179"/>
      <c r="AD728" s="179"/>
      <c r="AE728" s="179"/>
      <c r="AF728" s="179"/>
      <c r="AG728" s="179"/>
      <c r="AH728" s="179"/>
      <c r="AI728" s="179"/>
      <c r="AJ728" s="179"/>
      <c r="AK728" s="179"/>
      <c r="AL728" s="179"/>
      <c r="AM728" s="179"/>
      <c r="AN728" s="179"/>
      <c r="AO728" s="179"/>
    </row>
    <row r="729" ht="15.75" customHeight="1" spans="1:41" x14ac:dyDescent="0.25">
      <c r="A729" s="179"/>
      <c r="B729" s="179"/>
      <c r="C729" s="179"/>
      <c r="D729" s="179"/>
      <c r="E729" s="179"/>
      <c r="F729" s="179"/>
      <c r="G729" s="179"/>
      <c r="H729" s="179"/>
      <c r="I729" s="179"/>
      <c r="J729" s="179"/>
      <c r="K729" s="179"/>
      <c r="L729" s="179"/>
      <c r="M729" s="179"/>
      <c r="N729" s="179"/>
      <c r="O729" s="179"/>
      <c r="P729" s="179"/>
      <c r="Q729" s="179"/>
      <c r="R729" s="179"/>
      <c r="S729" s="179"/>
      <c r="T729" s="179"/>
      <c r="U729" s="179"/>
      <c r="V729" s="179"/>
      <c r="W729" s="179"/>
      <c r="X729" s="179"/>
      <c r="Y729" s="179"/>
      <c r="Z729" s="179"/>
      <c r="AA729" s="179"/>
      <c r="AB729" s="179"/>
      <c r="AC729" s="179"/>
      <c r="AD729" s="179"/>
      <c r="AE729" s="179"/>
      <c r="AF729" s="179"/>
      <c r="AG729" s="179"/>
      <c r="AH729" s="179"/>
      <c r="AI729" s="179"/>
      <c r="AJ729" s="179"/>
      <c r="AK729" s="179"/>
      <c r="AL729" s="179"/>
      <c r="AM729" s="179"/>
      <c r="AN729" s="179"/>
      <c r="AO729" s="179"/>
    </row>
    <row r="730" ht="15.75" customHeight="1" spans="1:41" x14ac:dyDescent="0.25">
      <c r="A730" s="179"/>
      <c r="B730" s="179"/>
      <c r="C730" s="179"/>
      <c r="D730" s="179"/>
      <c r="E730" s="179"/>
      <c r="F730" s="179"/>
      <c r="G730" s="179"/>
      <c r="H730" s="179"/>
      <c r="I730" s="179"/>
      <c r="J730" s="179"/>
      <c r="K730" s="179"/>
      <c r="L730" s="179"/>
      <c r="M730" s="179"/>
      <c r="N730" s="179"/>
      <c r="O730" s="179"/>
      <c r="P730" s="179"/>
      <c r="Q730" s="179"/>
      <c r="R730" s="179"/>
      <c r="S730" s="179"/>
      <c r="T730" s="179"/>
      <c r="U730" s="179"/>
      <c r="V730" s="179"/>
      <c r="W730" s="179"/>
      <c r="X730" s="179"/>
      <c r="Y730" s="179"/>
      <c r="Z730" s="179"/>
      <c r="AA730" s="179"/>
      <c r="AB730" s="179"/>
      <c r="AC730" s="179"/>
      <c r="AD730" s="179"/>
      <c r="AE730" s="179"/>
      <c r="AF730" s="179"/>
      <c r="AG730" s="179"/>
      <c r="AH730" s="179"/>
      <c r="AI730" s="179"/>
      <c r="AJ730" s="179"/>
      <c r="AK730" s="179"/>
      <c r="AL730" s="179"/>
      <c r="AM730" s="179"/>
      <c r="AN730" s="179"/>
      <c r="AO730" s="179"/>
    </row>
    <row r="731" ht="15.75" customHeight="1" spans="1:41" x14ac:dyDescent="0.25">
      <c r="A731" s="179"/>
      <c r="B731" s="179"/>
      <c r="C731" s="179"/>
      <c r="D731" s="179"/>
      <c r="E731" s="179"/>
      <c r="F731" s="179"/>
      <c r="G731" s="179"/>
      <c r="H731" s="179"/>
      <c r="I731" s="179"/>
      <c r="J731" s="179"/>
      <c r="K731" s="179"/>
      <c r="L731" s="179"/>
      <c r="M731" s="179"/>
      <c r="N731" s="179"/>
      <c r="O731" s="179"/>
      <c r="P731" s="179"/>
      <c r="Q731" s="179"/>
      <c r="R731" s="179"/>
      <c r="S731" s="179"/>
      <c r="T731" s="179"/>
      <c r="U731" s="179"/>
      <c r="V731" s="179"/>
      <c r="W731" s="179"/>
      <c r="X731" s="179"/>
      <c r="Y731" s="179"/>
      <c r="Z731" s="179"/>
      <c r="AA731" s="179"/>
      <c r="AB731" s="179"/>
      <c r="AC731" s="179"/>
      <c r="AD731" s="179"/>
      <c r="AE731" s="179"/>
      <c r="AF731" s="179"/>
      <c r="AG731" s="179"/>
      <c r="AH731" s="179"/>
      <c r="AI731" s="179"/>
      <c r="AJ731" s="179"/>
      <c r="AK731" s="179"/>
      <c r="AL731" s="179"/>
      <c r="AM731" s="179"/>
      <c r="AN731" s="179"/>
      <c r="AO731" s="179"/>
    </row>
    <row r="732" ht="15.75" customHeight="1" spans="1:41" x14ac:dyDescent="0.25">
      <c r="A732" s="179"/>
      <c r="B732" s="179"/>
      <c r="C732" s="179"/>
      <c r="D732" s="179"/>
      <c r="E732" s="179"/>
      <c r="F732" s="179"/>
      <c r="G732" s="179"/>
      <c r="H732" s="179"/>
      <c r="I732" s="179"/>
      <c r="J732" s="179"/>
      <c r="K732" s="179"/>
      <c r="L732" s="179"/>
      <c r="M732" s="179"/>
      <c r="N732" s="179"/>
      <c r="O732" s="179"/>
      <c r="P732" s="179"/>
      <c r="Q732" s="179"/>
      <c r="R732" s="179"/>
      <c r="S732" s="179"/>
      <c r="T732" s="179"/>
      <c r="U732" s="179"/>
      <c r="V732" s="179"/>
      <c r="W732" s="179"/>
      <c r="X732" s="179"/>
      <c r="Y732" s="179"/>
      <c r="Z732" s="179"/>
      <c r="AA732" s="179"/>
      <c r="AB732" s="179"/>
      <c r="AC732" s="179"/>
      <c r="AD732" s="179"/>
      <c r="AE732" s="179"/>
      <c r="AF732" s="179"/>
      <c r="AG732" s="179"/>
      <c r="AH732" s="179"/>
      <c r="AI732" s="179"/>
      <c r="AJ732" s="179"/>
      <c r="AK732" s="179"/>
      <c r="AL732" s="179"/>
      <c r="AM732" s="179"/>
      <c r="AN732" s="179"/>
      <c r="AO732" s="179"/>
    </row>
    <row r="733" ht="15.75" customHeight="1" spans="1:41" x14ac:dyDescent="0.25">
      <c r="A733" s="179"/>
      <c r="B733" s="179"/>
      <c r="C733" s="179"/>
      <c r="D733" s="179"/>
      <c r="E733" s="179"/>
      <c r="F733" s="179"/>
      <c r="G733" s="179"/>
      <c r="H733" s="179"/>
      <c r="I733" s="179"/>
      <c r="J733" s="179"/>
      <c r="K733" s="179"/>
      <c r="L733" s="179"/>
      <c r="M733" s="179"/>
      <c r="N733" s="179"/>
      <c r="O733" s="179"/>
      <c r="P733" s="179"/>
      <c r="Q733" s="179"/>
      <c r="R733" s="179"/>
      <c r="S733" s="179"/>
      <c r="T733" s="179"/>
      <c r="U733" s="179"/>
      <c r="V733" s="179"/>
      <c r="W733" s="179"/>
      <c r="X733" s="179"/>
      <c r="Y733" s="179"/>
      <c r="Z733" s="179"/>
      <c r="AA733" s="179"/>
      <c r="AB733" s="179"/>
      <c r="AC733" s="179"/>
      <c r="AD733" s="179"/>
      <c r="AE733" s="179"/>
      <c r="AF733" s="179"/>
      <c r="AG733" s="179"/>
      <c r="AH733" s="179"/>
      <c r="AI733" s="179"/>
      <c r="AJ733" s="179"/>
      <c r="AK733" s="179"/>
      <c r="AL733" s="179"/>
      <c r="AM733" s="179"/>
      <c r="AN733" s="179"/>
      <c r="AO733" s="179"/>
    </row>
    <row r="734" ht="15.75" customHeight="1" spans="1:41" x14ac:dyDescent="0.25">
      <c r="A734" s="179"/>
      <c r="B734" s="179"/>
      <c r="C734" s="179"/>
      <c r="D734" s="179"/>
      <c r="E734" s="179"/>
      <c r="F734" s="179"/>
      <c r="G734" s="179"/>
      <c r="H734" s="179"/>
      <c r="I734" s="179"/>
      <c r="J734" s="179"/>
      <c r="K734" s="179"/>
      <c r="L734" s="179"/>
      <c r="M734" s="179"/>
      <c r="N734" s="179"/>
      <c r="O734" s="179"/>
      <c r="P734" s="179"/>
      <c r="Q734" s="179"/>
      <c r="R734" s="179"/>
      <c r="S734" s="179"/>
      <c r="T734" s="179"/>
      <c r="U734" s="179"/>
      <c r="V734" s="179"/>
      <c r="W734" s="179"/>
      <c r="X734" s="179"/>
      <c r="Y734" s="179"/>
      <c r="Z734" s="179"/>
      <c r="AA734" s="179"/>
      <c r="AB734" s="179"/>
      <c r="AC734" s="179"/>
      <c r="AD734" s="179"/>
      <c r="AE734" s="179"/>
      <c r="AF734" s="179"/>
      <c r="AG734" s="179"/>
      <c r="AH734" s="179"/>
      <c r="AI734" s="179"/>
      <c r="AJ734" s="179"/>
      <c r="AK734" s="179"/>
      <c r="AL734" s="179"/>
      <c r="AM734" s="179"/>
      <c r="AN734" s="179"/>
      <c r="AO734" s="179"/>
    </row>
    <row r="735" ht="15.75" customHeight="1" spans="1:41" x14ac:dyDescent="0.25">
      <c r="A735" s="179"/>
      <c r="B735" s="179"/>
      <c r="C735" s="179"/>
      <c r="D735" s="179"/>
      <c r="E735" s="179"/>
      <c r="F735" s="179"/>
      <c r="G735" s="179"/>
      <c r="H735" s="179"/>
      <c r="I735" s="179"/>
      <c r="J735" s="179"/>
      <c r="K735" s="179"/>
      <c r="L735" s="179"/>
      <c r="M735" s="179"/>
      <c r="N735" s="179"/>
      <c r="O735" s="179"/>
      <c r="P735" s="179"/>
      <c r="Q735" s="179"/>
      <c r="R735" s="179"/>
      <c r="S735" s="179"/>
      <c r="T735" s="179"/>
      <c r="U735" s="179"/>
      <c r="V735" s="179"/>
      <c r="W735" s="179"/>
      <c r="X735" s="179"/>
      <c r="Y735" s="179"/>
      <c r="Z735" s="179"/>
      <c r="AA735" s="179"/>
      <c r="AB735" s="179"/>
      <c r="AC735" s="179"/>
      <c r="AD735" s="179"/>
      <c r="AE735" s="179"/>
      <c r="AF735" s="179"/>
      <c r="AG735" s="179"/>
      <c r="AH735" s="179"/>
      <c r="AI735" s="179"/>
      <c r="AJ735" s="179"/>
      <c r="AK735" s="179"/>
      <c r="AL735" s="179"/>
      <c r="AM735" s="179"/>
      <c r="AN735" s="179"/>
      <c r="AO735" s="179"/>
    </row>
    <row r="736" ht="15.75" customHeight="1" spans="1:41" x14ac:dyDescent="0.25">
      <c r="A736" s="179"/>
      <c r="B736" s="179"/>
      <c r="C736" s="179"/>
      <c r="D736" s="179"/>
      <c r="E736" s="179"/>
      <c r="F736" s="179"/>
      <c r="G736" s="179"/>
      <c r="H736" s="179"/>
      <c r="I736" s="179"/>
      <c r="J736" s="179"/>
      <c r="K736" s="179"/>
      <c r="L736" s="179"/>
      <c r="M736" s="179"/>
      <c r="N736" s="179"/>
      <c r="O736" s="179"/>
      <c r="P736" s="179"/>
      <c r="Q736" s="179"/>
      <c r="R736" s="179"/>
      <c r="S736" s="179"/>
      <c r="T736" s="179"/>
      <c r="U736" s="179"/>
      <c r="V736" s="179"/>
      <c r="W736" s="179"/>
      <c r="X736" s="179"/>
      <c r="Y736" s="179"/>
      <c r="Z736" s="179"/>
      <c r="AA736" s="179"/>
      <c r="AB736" s="179"/>
      <c r="AC736" s="179"/>
      <c r="AD736" s="179"/>
      <c r="AE736" s="179"/>
      <c r="AF736" s="179"/>
      <c r="AG736" s="179"/>
      <c r="AH736" s="179"/>
      <c r="AI736" s="179"/>
      <c r="AJ736" s="179"/>
      <c r="AK736" s="179"/>
      <c r="AL736" s="179"/>
      <c r="AM736" s="179"/>
      <c r="AN736" s="179"/>
      <c r="AO736" s="179"/>
    </row>
    <row r="737" ht="15.75" customHeight="1" spans="1:41" x14ac:dyDescent="0.25">
      <c r="A737" s="179"/>
      <c r="B737" s="179"/>
      <c r="C737" s="179"/>
      <c r="D737" s="179"/>
      <c r="E737" s="179"/>
      <c r="F737" s="179"/>
      <c r="G737" s="179"/>
      <c r="H737" s="179"/>
      <c r="I737" s="179"/>
      <c r="J737" s="179"/>
      <c r="K737" s="179"/>
      <c r="L737" s="179"/>
      <c r="M737" s="179"/>
      <c r="N737" s="179"/>
      <c r="O737" s="179"/>
      <c r="P737" s="179"/>
      <c r="Q737" s="179"/>
      <c r="R737" s="179"/>
      <c r="S737" s="179"/>
      <c r="T737" s="179"/>
      <c r="U737" s="179"/>
      <c r="V737" s="179"/>
      <c r="W737" s="179"/>
      <c r="X737" s="179"/>
      <c r="Y737" s="179"/>
      <c r="Z737" s="179"/>
      <c r="AA737" s="179"/>
      <c r="AB737" s="179"/>
      <c r="AC737" s="179"/>
      <c r="AD737" s="179"/>
      <c r="AE737" s="179"/>
      <c r="AF737" s="179"/>
      <c r="AG737" s="179"/>
      <c r="AH737" s="179"/>
      <c r="AI737" s="179"/>
      <c r="AJ737" s="179"/>
      <c r="AK737" s="179"/>
      <c r="AL737" s="179"/>
      <c r="AM737" s="179"/>
      <c r="AN737" s="179"/>
      <c r="AO737" s="179"/>
    </row>
    <row r="738" ht="15.75" customHeight="1" spans="1:41" x14ac:dyDescent="0.25">
      <c r="A738" s="179"/>
      <c r="B738" s="179"/>
      <c r="C738" s="179"/>
      <c r="D738" s="179"/>
      <c r="E738" s="179"/>
      <c r="F738" s="179"/>
      <c r="G738" s="179"/>
      <c r="H738" s="179"/>
      <c r="I738" s="179"/>
      <c r="J738" s="179"/>
      <c r="K738" s="179"/>
      <c r="L738" s="179"/>
      <c r="M738" s="179"/>
      <c r="N738" s="179"/>
      <c r="O738" s="179"/>
      <c r="P738" s="179"/>
      <c r="Q738" s="179"/>
      <c r="R738" s="179"/>
      <c r="S738" s="179"/>
      <c r="T738" s="179"/>
      <c r="U738" s="179"/>
      <c r="V738" s="179"/>
      <c r="W738" s="179"/>
      <c r="X738" s="179"/>
      <c r="Y738" s="179"/>
      <c r="Z738" s="179"/>
      <c r="AA738" s="179"/>
      <c r="AB738" s="179"/>
      <c r="AC738" s="179"/>
      <c r="AD738" s="179"/>
      <c r="AE738" s="179"/>
      <c r="AF738" s="179"/>
      <c r="AG738" s="179"/>
      <c r="AH738" s="179"/>
      <c r="AI738" s="179"/>
      <c r="AJ738" s="179"/>
      <c r="AK738" s="179"/>
      <c r="AL738" s="179"/>
      <c r="AM738" s="179"/>
      <c r="AN738" s="179"/>
      <c r="AO738" s="179"/>
    </row>
    <row r="739" ht="15.75" customHeight="1" spans="1:41" x14ac:dyDescent="0.25">
      <c r="A739" s="179"/>
      <c r="B739" s="179"/>
      <c r="C739" s="179"/>
      <c r="D739" s="179"/>
      <c r="E739" s="179"/>
      <c r="F739" s="179"/>
      <c r="G739" s="179"/>
      <c r="H739" s="179"/>
      <c r="I739" s="179"/>
      <c r="J739" s="179"/>
      <c r="K739" s="179"/>
      <c r="L739" s="179"/>
      <c r="M739" s="179"/>
      <c r="N739" s="179"/>
      <c r="O739" s="179"/>
      <c r="P739" s="179"/>
      <c r="Q739" s="179"/>
      <c r="R739" s="179"/>
      <c r="S739" s="179"/>
      <c r="T739" s="179"/>
      <c r="U739" s="179"/>
      <c r="V739" s="179"/>
      <c r="W739" s="179"/>
      <c r="X739" s="179"/>
      <c r="Y739" s="179"/>
      <c r="Z739" s="179"/>
      <c r="AA739" s="179"/>
      <c r="AB739" s="179"/>
      <c r="AC739" s="179"/>
      <c r="AD739" s="179"/>
      <c r="AE739" s="179"/>
      <c r="AF739" s="179"/>
      <c r="AG739" s="179"/>
      <c r="AH739" s="179"/>
      <c r="AI739" s="179"/>
      <c r="AJ739" s="179"/>
      <c r="AK739" s="179"/>
      <c r="AL739" s="179"/>
      <c r="AM739" s="179"/>
      <c r="AN739" s="179"/>
      <c r="AO739" s="179"/>
    </row>
    <row r="740" ht="15.75" customHeight="1" spans="1:41" x14ac:dyDescent="0.25">
      <c r="A740" s="179"/>
      <c r="B740" s="179"/>
      <c r="C740" s="179"/>
      <c r="D740" s="179"/>
      <c r="E740" s="179"/>
      <c r="F740" s="179"/>
      <c r="G740" s="179"/>
      <c r="H740" s="179"/>
      <c r="I740" s="179"/>
      <c r="J740" s="179"/>
      <c r="K740" s="179"/>
      <c r="L740" s="179"/>
      <c r="M740" s="179"/>
      <c r="N740" s="179"/>
      <c r="O740" s="179"/>
      <c r="P740" s="179"/>
      <c r="Q740" s="179"/>
      <c r="R740" s="179"/>
      <c r="S740" s="179"/>
      <c r="T740" s="179"/>
      <c r="U740" s="179"/>
      <c r="V740" s="179"/>
      <c r="W740" s="179"/>
      <c r="X740" s="179"/>
      <c r="Y740" s="179"/>
      <c r="Z740" s="179"/>
      <c r="AA740" s="179"/>
      <c r="AB740" s="179"/>
      <c r="AC740" s="179"/>
      <c r="AD740" s="179"/>
      <c r="AE740" s="179"/>
      <c r="AF740" s="179"/>
      <c r="AG740" s="179"/>
      <c r="AH740" s="179"/>
      <c r="AI740" s="179"/>
      <c r="AJ740" s="179"/>
      <c r="AK740" s="179"/>
      <c r="AL740" s="179"/>
      <c r="AM740" s="179"/>
      <c r="AN740" s="179"/>
      <c r="AO740" s="179"/>
    </row>
    <row r="741" ht="15.75" customHeight="1" spans="1:41" x14ac:dyDescent="0.25">
      <c r="A741" s="179"/>
      <c r="B741" s="179"/>
      <c r="C741" s="179"/>
      <c r="D741" s="179"/>
      <c r="E741" s="179"/>
      <c r="F741" s="179"/>
      <c r="G741" s="179"/>
      <c r="H741" s="179"/>
      <c r="I741" s="179"/>
      <c r="J741" s="179"/>
      <c r="K741" s="179"/>
      <c r="L741" s="179"/>
      <c r="M741" s="179"/>
      <c r="N741" s="179"/>
      <c r="O741" s="179"/>
      <c r="P741" s="179"/>
      <c r="Q741" s="179"/>
      <c r="R741" s="179"/>
      <c r="S741" s="179"/>
      <c r="T741" s="179"/>
      <c r="U741" s="179"/>
      <c r="V741" s="179"/>
      <c r="W741" s="179"/>
      <c r="X741" s="179"/>
      <c r="Y741" s="179"/>
      <c r="Z741" s="179"/>
      <c r="AA741" s="179"/>
      <c r="AB741" s="179"/>
      <c r="AC741" s="179"/>
      <c r="AD741" s="179"/>
      <c r="AE741" s="179"/>
      <c r="AF741" s="179"/>
      <c r="AG741" s="179"/>
      <c r="AH741" s="179"/>
      <c r="AI741" s="179"/>
      <c r="AJ741" s="179"/>
      <c r="AK741" s="179"/>
      <c r="AL741" s="179"/>
      <c r="AM741" s="179"/>
      <c r="AN741" s="179"/>
      <c r="AO741" s="179"/>
    </row>
    <row r="742" ht="15.75" customHeight="1" spans="1:41" x14ac:dyDescent="0.25">
      <c r="A742" s="179"/>
      <c r="B742" s="179"/>
      <c r="C742" s="179"/>
      <c r="D742" s="179"/>
      <c r="E742" s="179"/>
      <c r="F742" s="179"/>
      <c r="G742" s="179"/>
      <c r="H742" s="179"/>
      <c r="I742" s="179"/>
      <c r="J742" s="179"/>
      <c r="K742" s="179"/>
      <c r="L742" s="179"/>
      <c r="M742" s="179"/>
      <c r="N742" s="179"/>
      <c r="O742" s="179"/>
      <c r="P742" s="179"/>
      <c r="Q742" s="179"/>
      <c r="R742" s="179"/>
      <c r="S742" s="179"/>
      <c r="T742" s="179"/>
      <c r="U742" s="179"/>
      <c r="V742" s="179"/>
      <c r="W742" s="179"/>
      <c r="X742" s="179"/>
      <c r="Y742" s="179"/>
      <c r="Z742" s="179"/>
      <c r="AA742" s="179"/>
      <c r="AB742" s="179"/>
      <c r="AC742" s="179"/>
      <c r="AD742" s="179"/>
      <c r="AE742" s="179"/>
      <c r="AF742" s="179"/>
      <c r="AG742" s="179"/>
      <c r="AH742" s="179"/>
      <c r="AI742" s="179"/>
      <c r="AJ742" s="179"/>
      <c r="AK742" s="179"/>
      <c r="AL742" s="179"/>
      <c r="AM742" s="179"/>
      <c r="AN742" s="179"/>
      <c r="AO742" s="179"/>
    </row>
    <row r="743" ht="15.75" customHeight="1" spans="1:41" x14ac:dyDescent="0.25">
      <c r="A743" s="179"/>
      <c r="B743" s="179"/>
      <c r="C743" s="179"/>
      <c r="D743" s="179"/>
      <c r="E743" s="179"/>
      <c r="F743" s="179"/>
      <c r="G743" s="179"/>
      <c r="H743" s="179"/>
      <c r="I743" s="179"/>
      <c r="J743" s="179"/>
      <c r="K743" s="179"/>
      <c r="L743" s="179"/>
      <c r="M743" s="179"/>
      <c r="N743" s="179"/>
      <c r="O743" s="179"/>
      <c r="P743" s="179"/>
      <c r="Q743" s="179"/>
      <c r="R743" s="179"/>
      <c r="S743" s="179"/>
      <c r="T743" s="179"/>
      <c r="U743" s="179"/>
      <c r="V743" s="179"/>
      <c r="W743" s="179"/>
      <c r="X743" s="179"/>
      <c r="Y743" s="179"/>
      <c r="Z743" s="179"/>
      <c r="AA743" s="179"/>
      <c r="AB743" s="179"/>
      <c r="AC743" s="179"/>
      <c r="AD743" s="179"/>
      <c r="AE743" s="179"/>
      <c r="AF743" s="179"/>
      <c r="AG743" s="179"/>
      <c r="AH743" s="179"/>
      <c r="AI743" s="179"/>
      <c r="AJ743" s="179"/>
      <c r="AK743" s="179"/>
      <c r="AL743" s="179"/>
      <c r="AM743" s="179"/>
      <c r="AN743" s="179"/>
      <c r="AO743" s="179"/>
    </row>
    <row r="744" ht="15.75" customHeight="1" spans="1:41" x14ac:dyDescent="0.25">
      <c r="A744" s="179"/>
      <c r="B744" s="179"/>
      <c r="C744" s="179"/>
      <c r="D744" s="179"/>
      <c r="E744" s="179"/>
      <c r="F744" s="179"/>
      <c r="G744" s="179"/>
      <c r="H744" s="179"/>
      <c r="I744" s="179"/>
      <c r="J744" s="179"/>
      <c r="K744" s="179"/>
      <c r="L744" s="179"/>
      <c r="M744" s="179"/>
      <c r="N744" s="179"/>
      <c r="O744" s="179"/>
      <c r="P744" s="179"/>
      <c r="Q744" s="179"/>
      <c r="R744" s="179"/>
      <c r="S744" s="179"/>
      <c r="T744" s="179"/>
      <c r="U744" s="179"/>
      <c r="V744" s="179"/>
      <c r="W744" s="179"/>
      <c r="X744" s="179"/>
      <c r="Y744" s="179"/>
      <c r="Z744" s="179"/>
      <c r="AA744" s="179"/>
      <c r="AB744" s="179"/>
      <c r="AC744" s="179"/>
      <c r="AD744" s="179"/>
      <c r="AE744" s="179"/>
      <c r="AF744" s="179"/>
      <c r="AG744" s="179"/>
      <c r="AH744" s="179"/>
      <c r="AI744" s="179"/>
      <c r="AJ744" s="179"/>
      <c r="AK744" s="179"/>
      <c r="AL744" s="179"/>
      <c r="AM744" s="179"/>
      <c r="AN744" s="179"/>
      <c r="AO744" s="179"/>
    </row>
    <row r="745" ht="15.75" customHeight="1" spans="1:41" x14ac:dyDescent="0.25">
      <c r="A745" s="179"/>
      <c r="B745" s="179"/>
      <c r="C745" s="179"/>
      <c r="D745" s="179"/>
      <c r="E745" s="179"/>
      <c r="F745" s="179"/>
      <c r="G745" s="179"/>
      <c r="H745" s="179"/>
      <c r="I745" s="179"/>
      <c r="J745" s="179"/>
      <c r="K745" s="179"/>
      <c r="L745" s="179"/>
      <c r="M745" s="179"/>
      <c r="N745" s="179"/>
      <c r="O745" s="179"/>
      <c r="P745" s="179"/>
      <c r="Q745" s="179"/>
      <c r="R745" s="179"/>
      <c r="S745" s="179"/>
      <c r="T745" s="179"/>
      <c r="U745" s="179"/>
      <c r="V745" s="179"/>
      <c r="W745" s="179"/>
      <c r="X745" s="179"/>
      <c r="Y745" s="179"/>
      <c r="Z745" s="179"/>
      <c r="AA745" s="179"/>
      <c r="AB745" s="179"/>
      <c r="AC745" s="179"/>
      <c r="AD745" s="179"/>
      <c r="AE745" s="179"/>
      <c r="AF745" s="179"/>
      <c r="AG745" s="179"/>
      <c r="AH745" s="179"/>
      <c r="AI745" s="179"/>
      <c r="AJ745" s="179"/>
      <c r="AK745" s="179"/>
      <c r="AL745" s="179"/>
      <c r="AM745" s="179"/>
      <c r="AN745" s="179"/>
      <c r="AO745" s="179"/>
    </row>
    <row r="746" ht="15.75" customHeight="1" spans="1:41" x14ac:dyDescent="0.25">
      <c r="A746" s="179"/>
      <c r="B746" s="179"/>
      <c r="C746" s="179"/>
      <c r="D746" s="179"/>
      <c r="E746" s="179"/>
      <c r="F746" s="179"/>
      <c r="G746" s="179"/>
      <c r="H746" s="179"/>
      <c r="I746" s="179"/>
      <c r="J746" s="179"/>
      <c r="K746" s="179"/>
      <c r="L746" s="179"/>
      <c r="M746" s="179"/>
      <c r="N746" s="179"/>
      <c r="O746" s="179"/>
      <c r="P746" s="179"/>
      <c r="Q746" s="179"/>
      <c r="R746" s="179"/>
      <c r="S746" s="179"/>
      <c r="T746" s="179"/>
      <c r="U746" s="179"/>
      <c r="V746" s="179"/>
      <c r="W746" s="179"/>
      <c r="X746" s="179"/>
      <c r="Y746" s="179"/>
      <c r="Z746" s="179"/>
      <c r="AA746" s="179"/>
      <c r="AB746" s="179"/>
      <c r="AC746" s="179"/>
      <c r="AD746" s="179"/>
      <c r="AE746" s="179"/>
      <c r="AF746" s="179"/>
      <c r="AG746" s="179"/>
      <c r="AH746" s="179"/>
      <c r="AI746" s="179"/>
      <c r="AJ746" s="179"/>
      <c r="AK746" s="179"/>
      <c r="AL746" s="179"/>
      <c r="AM746" s="179"/>
      <c r="AN746" s="179"/>
      <c r="AO746" s="179"/>
    </row>
    <row r="747" ht="15.75" customHeight="1" spans="1:41" x14ac:dyDescent="0.25">
      <c r="A747" s="179"/>
      <c r="B747" s="179"/>
      <c r="C747" s="179"/>
      <c r="D747" s="179"/>
      <c r="E747" s="179"/>
      <c r="F747" s="179"/>
      <c r="G747" s="179"/>
      <c r="H747" s="179"/>
      <c r="I747" s="179"/>
      <c r="J747" s="179"/>
      <c r="K747" s="179"/>
      <c r="L747" s="179"/>
      <c r="M747" s="179"/>
      <c r="N747" s="179"/>
      <c r="O747" s="179"/>
      <c r="P747" s="179"/>
      <c r="Q747" s="179"/>
      <c r="R747" s="179"/>
      <c r="S747" s="179"/>
      <c r="T747" s="179"/>
      <c r="U747" s="179"/>
      <c r="V747" s="179"/>
      <c r="W747" s="179"/>
      <c r="X747" s="179"/>
      <c r="Y747" s="179"/>
      <c r="Z747" s="179"/>
      <c r="AA747" s="179"/>
      <c r="AB747" s="179"/>
      <c r="AC747" s="179"/>
      <c r="AD747" s="179"/>
      <c r="AE747" s="179"/>
      <c r="AF747" s="179"/>
      <c r="AG747" s="179"/>
      <c r="AH747" s="179"/>
      <c r="AI747" s="179"/>
      <c r="AJ747" s="179"/>
      <c r="AK747" s="179"/>
      <c r="AL747" s="179"/>
      <c r="AM747" s="179"/>
      <c r="AN747" s="179"/>
      <c r="AO747" s="179"/>
    </row>
    <row r="748" ht="15.75" customHeight="1" spans="1:41" x14ac:dyDescent="0.25">
      <c r="A748" s="179"/>
      <c r="B748" s="179"/>
      <c r="C748" s="179"/>
      <c r="D748" s="179"/>
      <c r="E748" s="179"/>
      <c r="F748" s="179"/>
      <c r="G748" s="179"/>
      <c r="H748" s="179"/>
      <c r="I748" s="179"/>
      <c r="J748" s="179"/>
      <c r="K748" s="179"/>
      <c r="L748" s="179"/>
      <c r="M748" s="179"/>
      <c r="N748" s="179"/>
      <c r="O748" s="179"/>
      <c r="P748" s="179"/>
      <c r="Q748" s="179"/>
      <c r="R748" s="179"/>
      <c r="S748" s="179"/>
      <c r="T748" s="179"/>
      <c r="U748" s="179"/>
      <c r="V748" s="179"/>
      <c r="W748" s="179"/>
      <c r="X748" s="179"/>
      <c r="Y748" s="179"/>
      <c r="Z748" s="179"/>
      <c r="AA748" s="179"/>
      <c r="AB748" s="179"/>
      <c r="AC748" s="179"/>
      <c r="AD748" s="179"/>
      <c r="AE748" s="179"/>
      <c r="AF748" s="179"/>
      <c r="AG748" s="179"/>
      <c r="AH748" s="179"/>
      <c r="AI748" s="179"/>
      <c r="AJ748" s="179"/>
      <c r="AK748" s="179"/>
      <c r="AL748" s="179"/>
      <c r="AM748" s="179"/>
      <c r="AN748" s="179"/>
      <c r="AO748" s="179"/>
    </row>
    <row r="749" ht="15.75" customHeight="1" spans="1:41" x14ac:dyDescent="0.25">
      <c r="A749" s="179"/>
      <c r="B749" s="179"/>
      <c r="C749" s="179"/>
      <c r="D749" s="179"/>
      <c r="E749" s="179"/>
      <c r="F749" s="179"/>
      <c r="G749" s="179"/>
      <c r="H749" s="179"/>
      <c r="I749" s="179"/>
      <c r="J749" s="179"/>
      <c r="K749" s="179"/>
      <c r="L749" s="179"/>
      <c r="M749" s="179"/>
      <c r="N749" s="179"/>
      <c r="O749" s="179"/>
      <c r="P749" s="179"/>
      <c r="Q749" s="179"/>
      <c r="R749" s="179"/>
      <c r="S749" s="179"/>
      <c r="T749" s="179"/>
      <c r="U749" s="179"/>
      <c r="V749" s="179"/>
      <c r="W749" s="179"/>
      <c r="X749" s="179"/>
      <c r="Y749" s="179"/>
      <c r="Z749" s="179"/>
      <c r="AA749" s="179"/>
      <c r="AB749" s="179"/>
      <c r="AC749" s="179"/>
      <c r="AD749" s="179"/>
      <c r="AE749" s="179"/>
      <c r="AF749" s="179"/>
      <c r="AG749" s="179"/>
      <c r="AH749" s="179"/>
      <c r="AI749" s="179"/>
      <c r="AJ749" s="179"/>
      <c r="AK749" s="179"/>
      <c r="AL749" s="179"/>
      <c r="AM749" s="179"/>
      <c r="AN749" s="179"/>
      <c r="AO749" s="179"/>
    </row>
    <row r="750" ht="15.75" customHeight="1" spans="1:41" x14ac:dyDescent="0.25">
      <c r="A750" s="179"/>
      <c r="B750" s="179"/>
      <c r="C750" s="179"/>
      <c r="D750" s="179"/>
      <c r="E750" s="179"/>
      <c r="F750" s="179"/>
      <c r="G750" s="179"/>
      <c r="H750" s="179"/>
      <c r="I750" s="179"/>
      <c r="J750" s="179"/>
      <c r="K750" s="179"/>
      <c r="L750" s="179"/>
      <c r="M750" s="179"/>
      <c r="N750" s="179"/>
      <c r="O750" s="179"/>
      <c r="P750" s="179"/>
      <c r="Q750" s="179"/>
      <c r="R750" s="179"/>
      <c r="S750" s="179"/>
      <c r="T750" s="179"/>
      <c r="U750" s="179"/>
      <c r="V750" s="179"/>
      <c r="W750" s="179"/>
      <c r="X750" s="179"/>
      <c r="Y750" s="179"/>
      <c r="Z750" s="179"/>
      <c r="AA750" s="179"/>
      <c r="AB750" s="179"/>
      <c r="AC750" s="179"/>
      <c r="AD750" s="179"/>
      <c r="AE750" s="179"/>
      <c r="AF750" s="179"/>
      <c r="AG750" s="179"/>
      <c r="AH750" s="179"/>
      <c r="AI750" s="179"/>
      <c r="AJ750" s="179"/>
      <c r="AK750" s="179"/>
      <c r="AL750" s="179"/>
      <c r="AM750" s="179"/>
      <c r="AN750" s="179"/>
      <c r="AO750" s="179"/>
    </row>
    <row r="751" ht="15.75" customHeight="1" spans="1:41" x14ac:dyDescent="0.25">
      <c r="A751" s="179"/>
      <c r="B751" s="179"/>
      <c r="C751" s="179"/>
      <c r="D751" s="179"/>
      <c r="E751" s="179"/>
      <c r="F751" s="179"/>
      <c r="G751" s="179"/>
      <c r="H751" s="179"/>
      <c r="I751" s="179"/>
      <c r="J751" s="179"/>
      <c r="K751" s="179"/>
      <c r="L751" s="179"/>
      <c r="M751" s="179"/>
      <c r="N751" s="179"/>
      <c r="O751" s="179"/>
      <c r="P751" s="179"/>
      <c r="Q751" s="179"/>
      <c r="R751" s="179"/>
      <c r="S751" s="179"/>
      <c r="T751" s="179"/>
      <c r="U751" s="179"/>
      <c r="V751" s="179"/>
      <c r="W751" s="179"/>
      <c r="X751" s="179"/>
      <c r="Y751" s="179"/>
      <c r="Z751" s="179"/>
      <c r="AA751" s="179"/>
      <c r="AB751" s="179"/>
      <c r="AC751" s="179"/>
      <c r="AD751" s="179"/>
      <c r="AE751" s="179"/>
      <c r="AF751" s="179"/>
      <c r="AG751" s="179"/>
      <c r="AH751" s="179"/>
      <c r="AI751" s="179"/>
      <c r="AJ751" s="179"/>
      <c r="AK751" s="179"/>
      <c r="AL751" s="179"/>
      <c r="AM751" s="179"/>
      <c r="AN751" s="179"/>
      <c r="AO751" s="179"/>
    </row>
    <row r="752" ht="15.75" customHeight="1" spans="1:41" x14ac:dyDescent="0.25">
      <c r="A752" s="179"/>
      <c r="B752" s="179"/>
      <c r="C752" s="179"/>
      <c r="D752" s="179"/>
      <c r="E752" s="179"/>
      <c r="F752" s="179"/>
      <c r="G752" s="179"/>
      <c r="H752" s="179"/>
      <c r="I752" s="179"/>
      <c r="J752" s="179"/>
      <c r="K752" s="179"/>
      <c r="L752" s="179"/>
      <c r="M752" s="179"/>
      <c r="N752" s="179"/>
      <c r="O752" s="179"/>
      <c r="P752" s="179"/>
      <c r="Q752" s="179"/>
      <c r="R752" s="179"/>
      <c r="S752" s="179"/>
      <c r="T752" s="179"/>
      <c r="U752" s="179"/>
      <c r="V752" s="179"/>
      <c r="W752" s="179"/>
      <c r="X752" s="179"/>
      <c r="Y752" s="179"/>
      <c r="Z752" s="179"/>
      <c r="AA752" s="179"/>
      <c r="AB752" s="179"/>
      <c r="AC752" s="179"/>
      <c r="AD752" s="179"/>
      <c r="AE752" s="179"/>
      <c r="AF752" s="179"/>
      <c r="AG752" s="179"/>
      <c r="AH752" s="179"/>
      <c r="AI752" s="179"/>
      <c r="AJ752" s="179"/>
      <c r="AK752" s="179"/>
      <c r="AL752" s="179"/>
      <c r="AM752" s="179"/>
      <c r="AN752" s="179"/>
      <c r="AO752" s="179"/>
    </row>
    <row r="753" ht="15.75" customHeight="1" spans="1:41" x14ac:dyDescent="0.25">
      <c r="A753" s="179"/>
      <c r="B753" s="179"/>
      <c r="C753" s="179"/>
      <c r="D753" s="179"/>
      <c r="E753" s="179"/>
      <c r="F753" s="179"/>
      <c r="G753" s="179"/>
      <c r="H753" s="179"/>
      <c r="I753" s="179"/>
      <c r="J753" s="179"/>
      <c r="K753" s="179"/>
      <c r="L753" s="179"/>
      <c r="M753" s="179"/>
      <c r="N753" s="179"/>
      <c r="O753" s="179"/>
      <c r="P753" s="179"/>
      <c r="Q753" s="179"/>
      <c r="R753" s="179"/>
      <c r="S753" s="179"/>
      <c r="T753" s="179"/>
      <c r="U753" s="179"/>
      <c r="V753" s="179"/>
      <c r="W753" s="179"/>
      <c r="X753" s="179"/>
      <c r="Y753" s="179"/>
      <c r="Z753" s="179"/>
      <c r="AA753" s="179"/>
      <c r="AB753" s="179"/>
      <c r="AC753" s="179"/>
      <c r="AD753" s="179"/>
      <c r="AE753" s="179"/>
      <c r="AF753" s="179"/>
      <c r="AG753" s="179"/>
      <c r="AH753" s="179"/>
      <c r="AI753" s="179"/>
      <c r="AJ753" s="179"/>
      <c r="AK753" s="179"/>
      <c r="AL753" s="179"/>
      <c r="AM753" s="179"/>
      <c r="AN753" s="179"/>
      <c r="AO753" s="179"/>
    </row>
    <row r="754" ht="15.75" customHeight="1" spans="1:41" x14ac:dyDescent="0.25">
      <c r="A754" s="179"/>
      <c r="B754" s="179"/>
      <c r="C754" s="179"/>
      <c r="D754" s="179"/>
      <c r="E754" s="179"/>
      <c r="F754" s="179"/>
      <c r="G754" s="179"/>
      <c r="H754" s="179"/>
      <c r="I754" s="179"/>
      <c r="J754" s="179"/>
      <c r="K754" s="179"/>
      <c r="L754" s="179"/>
      <c r="M754" s="179"/>
      <c r="N754" s="179"/>
      <c r="O754" s="179"/>
      <c r="P754" s="179"/>
      <c r="Q754" s="179"/>
      <c r="R754" s="179"/>
      <c r="S754" s="179"/>
      <c r="T754" s="179"/>
      <c r="U754" s="179"/>
      <c r="V754" s="179"/>
      <c r="W754" s="179"/>
      <c r="X754" s="179"/>
      <c r="Y754" s="179"/>
      <c r="Z754" s="179"/>
      <c r="AA754" s="179"/>
      <c r="AB754" s="179"/>
      <c r="AC754" s="179"/>
      <c r="AD754" s="179"/>
      <c r="AE754" s="179"/>
      <c r="AF754" s="179"/>
      <c r="AG754" s="179"/>
      <c r="AH754" s="179"/>
      <c r="AI754" s="179"/>
      <c r="AJ754" s="179"/>
      <c r="AK754" s="179"/>
      <c r="AL754" s="179"/>
      <c r="AM754" s="179"/>
      <c r="AN754" s="179"/>
      <c r="AO754" s="179"/>
    </row>
    <row r="755" ht="15.75" customHeight="1" spans="1:41" x14ac:dyDescent="0.25">
      <c r="A755" s="179"/>
      <c r="B755" s="179"/>
      <c r="C755" s="179"/>
      <c r="D755" s="179"/>
      <c r="E755" s="179"/>
      <c r="F755" s="179"/>
      <c r="G755" s="179"/>
      <c r="H755" s="179"/>
      <c r="I755" s="179"/>
      <c r="J755" s="179"/>
      <c r="K755" s="179"/>
      <c r="L755" s="179"/>
      <c r="M755" s="179"/>
      <c r="N755" s="179"/>
      <c r="O755" s="179"/>
      <c r="P755" s="179"/>
      <c r="Q755" s="179"/>
      <c r="R755" s="179"/>
      <c r="S755" s="179"/>
      <c r="T755" s="179"/>
      <c r="U755" s="179"/>
      <c r="V755" s="179"/>
      <c r="W755" s="179"/>
      <c r="X755" s="179"/>
      <c r="Y755" s="179"/>
      <c r="Z755" s="179"/>
      <c r="AA755" s="179"/>
      <c r="AB755" s="179"/>
      <c r="AC755" s="179"/>
      <c r="AD755" s="179"/>
      <c r="AE755" s="179"/>
      <c r="AF755" s="179"/>
      <c r="AG755" s="179"/>
      <c r="AH755" s="179"/>
      <c r="AI755" s="179"/>
      <c r="AJ755" s="179"/>
      <c r="AK755" s="179"/>
      <c r="AL755" s="179"/>
      <c r="AM755" s="179"/>
      <c r="AN755" s="179"/>
      <c r="AO755" s="179"/>
    </row>
    <row r="756" ht="15.75" customHeight="1" spans="1:41" x14ac:dyDescent="0.25">
      <c r="A756" s="179"/>
      <c r="B756" s="179"/>
      <c r="C756" s="179"/>
      <c r="D756" s="179"/>
      <c r="E756" s="179"/>
      <c r="F756" s="179"/>
      <c r="G756" s="179"/>
      <c r="H756" s="179"/>
      <c r="I756" s="179"/>
      <c r="J756" s="179"/>
      <c r="K756" s="179"/>
      <c r="L756" s="179"/>
      <c r="M756" s="179"/>
      <c r="N756" s="179"/>
      <c r="O756" s="179"/>
      <c r="P756" s="179"/>
      <c r="Q756" s="179"/>
      <c r="R756" s="179"/>
      <c r="S756" s="179"/>
      <c r="T756" s="179"/>
      <c r="U756" s="179"/>
      <c r="V756" s="179"/>
      <c r="W756" s="179"/>
      <c r="X756" s="179"/>
      <c r="Y756" s="179"/>
      <c r="Z756" s="179"/>
      <c r="AA756" s="179"/>
      <c r="AB756" s="179"/>
      <c r="AC756" s="179"/>
      <c r="AD756" s="179"/>
      <c r="AE756" s="179"/>
      <c r="AF756" s="179"/>
      <c r="AG756" s="179"/>
      <c r="AH756" s="179"/>
      <c r="AI756" s="179"/>
      <c r="AJ756" s="179"/>
      <c r="AK756" s="179"/>
      <c r="AL756" s="179"/>
      <c r="AM756" s="179"/>
      <c r="AN756" s="179"/>
      <c r="AO756" s="179"/>
    </row>
    <row r="757" ht="15.75" customHeight="1" spans="1:41" x14ac:dyDescent="0.25">
      <c r="A757" s="179"/>
      <c r="B757" s="179"/>
      <c r="C757" s="179"/>
      <c r="D757" s="179"/>
      <c r="E757" s="179"/>
      <c r="F757" s="179"/>
      <c r="G757" s="179"/>
      <c r="H757" s="179"/>
      <c r="I757" s="179"/>
      <c r="J757" s="179"/>
      <c r="K757" s="179"/>
      <c r="L757" s="179"/>
      <c r="M757" s="179"/>
      <c r="N757" s="179"/>
      <c r="O757" s="179"/>
      <c r="P757" s="179"/>
      <c r="Q757" s="179"/>
      <c r="R757" s="179"/>
      <c r="S757" s="179"/>
      <c r="T757" s="179"/>
      <c r="U757" s="179"/>
      <c r="V757" s="179"/>
      <c r="W757" s="179"/>
      <c r="X757" s="179"/>
      <c r="Y757" s="179"/>
      <c r="Z757" s="179"/>
      <c r="AA757" s="179"/>
      <c r="AB757" s="179"/>
      <c r="AC757" s="179"/>
      <c r="AD757" s="179"/>
      <c r="AE757" s="179"/>
      <c r="AF757" s="179"/>
      <c r="AG757" s="179"/>
      <c r="AH757" s="179"/>
      <c r="AI757" s="179"/>
      <c r="AJ757" s="179"/>
      <c r="AK757" s="179"/>
      <c r="AL757" s="179"/>
      <c r="AM757" s="179"/>
      <c r="AN757" s="179"/>
      <c r="AO757" s="179"/>
    </row>
    <row r="758" ht="15.75" customHeight="1" spans="1:41" x14ac:dyDescent="0.25">
      <c r="A758" s="179"/>
      <c r="B758" s="179"/>
      <c r="C758" s="179"/>
      <c r="D758" s="179"/>
      <c r="E758" s="179"/>
      <c r="F758" s="179"/>
      <c r="G758" s="179"/>
      <c r="H758" s="179"/>
      <c r="I758" s="179"/>
      <c r="J758" s="179"/>
      <c r="K758" s="179"/>
      <c r="L758" s="179"/>
      <c r="M758" s="179"/>
      <c r="N758" s="179"/>
      <c r="O758" s="179"/>
      <c r="P758" s="179"/>
      <c r="Q758" s="179"/>
      <c r="R758" s="179"/>
      <c r="S758" s="179"/>
      <c r="T758" s="179"/>
      <c r="U758" s="179"/>
      <c r="V758" s="179"/>
      <c r="W758" s="179"/>
      <c r="X758" s="179"/>
      <c r="Y758" s="179"/>
      <c r="Z758" s="179"/>
      <c r="AA758" s="179"/>
      <c r="AB758" s="179"/>
      <c r="AC758" s="179"/>
      <c r="AD758" s="179"/>
      <c r="AE758" s="179"/>
      <c r="AF758" s="179"/>
      <c r="AG758" s="179"/>
      <c r="AH758" s="179"/>
      <c r="AI758" s="179"/>
      <c r="AJ758" s="179"/>
      <c r="AK758" s="179"/>
      <c r="AL758" s="179"/>
      <c r="AM758" s="179"/>
      <c r="AN758" s="179"/>
      <c r="AO758" s="179"/>
    </row>
    <row r="759" ht="15.75" customHeight="1" spans="1:41" x14ac:dyDescent="0.25">
      <c r="A759" s="179"/>
      <c r="B759" s="179"/>
      <c r="C759" s="179"/>
      <c r="D759" s="179"/>
      <c r="E759" s="179"/>
      <c r="F759" s="179"/>
      <c r="G759" s="179"/>
      <c r="H759" s="179"/>
      <c r="I759" s="179"/>
      <c r="J759" s="179"/>
      <c r="K759" s="179"/>
      <c r="L759" s="179"/>
      <c r="M759" s="179"/>
      <c r="N759" s="179"/>
      <c r="O759" s="179"/>
      <c r="P759" s="179"/>
      <c r="Q759" s="179"/>
      <c r="R759" s="179"/>
      <c r="S759" s="179"/>
      <c r="T759" s="179"/>
      <c r="U759" s="179"/>
      <c r="V759" s="179"/>
      <c r="W759" s="179"/>
      <c r="X759" s="179"/>
      <c r="Y759" s="179"/>
      <c r="Z759" s="179"/>
      <c r="AA759" s="179"/>
      <c r="AB759" s="179"/>
      <c r="AC759" s="179"/>
      <c r="AD759" s="179"/>
      <c r="AE759" s="179"/>
      <c r="AF759" s="179"/>
      <c r="AG759" s="179"/>
      <c r="AH759" s="179"/>
      <c r="AI759" s="179"/>
      <c r="AJ759" s="179"/>
      <c r="AK759" s="179"/>
      <c r="AL759" s="179"/>
      <c r="AM759" s="179"/>
      <c r="AN759" s="179"/>
      <c r="AO759" s="179"/>
    </row>
    <row r="760" ht="15.75" customHeight="1" spans="1:41" x14ac:dyDescent="0.25">
      <c r="A760" s="179"/>
      <c r="B760" s="179"/>
      <c r="C760" s="179"/>
      <c r="D760" s="179"/>
      <c r="E760" s="179"/>
      <c r="F760" s="179"/>
      <c r="G760" s="179"/>
      <c r="H760" s="179"/>
      <c r="I760" s="179"/>
      <c r="J760" s="179"/>
      <c r="K760" s="179"/>
      <c r="L760" s="179"/>
      <c r="M760" s="179"/>
      <c r="N760" s="179"/>
      <c r="O760" s="179"/>
      <c r="P760" s="179"/>
      <c r="Q760" s="179"/>
      <c r="R760" s="179"/>
      <c r="S760" s="179"/>
      <c r="T760" s="179"/>
      <c r="U760" s="179"/>
      <c r="V760" s="179"/>
      <c r="W760" s="179"/>
      <c r="X760" s="179"/>
      <c r="Y760" s="179"/>
      <c r="Z760" s="179"/>
      <c r="AA760" s="179"/>
      <c r="AB760" s="179"/>
      <c r="AC760" s="179"/>
      <c r="AD760" s="179"/>
      <c r="AE760" s="179"/>
      <c r="AF760" s="179"/>
      <c r="AG760" s="179"/>
      <c r="AH760" s="179"/>
      <c r="AI760" s="179"/>
      <c r="AJ760" s="179"/>
      <c r="AK760" s="179"/>
      <c r="AL760" s="179"/>
      <c r="AM760" s="179"/>
      <c r="AN760" s="179"/>
      <c r="AO760" s="179"/>
    </row>
    <row r="761" ht="15.75" customHeight="1" spans="1:41" x14ac:dyDescent="0.25">
      <c r="A761" s="179"/>
      <c r="B761" s="179"/>
      <c r="C761" s="179"/>
      <c r="D761" s="179"/>
      <c r="E761" s="179"/>
      <c r="F761" s="179"/>
      <c r="G761" s="179"/>
      <c r="H761" s="179"/>
      <c r="I761" s="179"/>
      <c r="J761" s="179"/>
      <c r="K761" s="179"/>
      <c r="L761" s="179"/>
      <c r="M761" s="179"/>
      <c r="N761" s="179"/>
      <c r="O761" s="179"/>
      <c r="P761" s="179"/>
      <c r="Q761" s="179"/>
      <c r="R761" s="179"/>
      <c r="S761" s="179"/>
      <c r="T761" s="179"/>
      <c r="U761" s="179"/>
      <c r="V761" s="179"/>
      <c r="W761" s="179"/>
      <c r="X761" s="179"/>
      <c r="Y761" s="179"/>
      <c r="Z761" s="179"/>
      <c r="AA761" s="179"/>
      <c r="AB761" s="179"/>
      <c r="AC761" s="179"/>
      <c r="AD761" s="179"/>
      <c r="AE761" s="179"/>
      <c r="AF761" s="179"/>
      <c r="AG761" s="179"/>
      <c r="AH761" s="179"/>
      <c r="AI761" s="179"/>
      <c r="AJ761" s="179"/>
      <c r="AK761" s="179"/>
      <c r="AL761" s="179"/>
      <c r="AM761" s="179"/>
      <c r="AN761" s="179"/>
      <c r="AO761" s="179"/>
    </row>
    <row r="762" ht="15.75" customHeight="1" spans="1:41" x14ac:dyDescent="0.25">
      <c r="A762" s="179"/>
      <c r="B762" s="179"/>
      <c r="C762" s="179"/>
      <c r="D762" s="179"/>
      <c r="E762" s="179"/>
      <c r="F762" s="179"/>
      <c r="G762" s="179"/>
      <c r="H762" s="179"/>
      <c r="I762" s="179"/>
      <c r="J762" s="179"/>
      <c r="K762" s="179"/>
      <c r="L762" s="179"/>
      <c r="M762" s="179"/>
      <c r="N762" s="179"/>
      <c r="O762" s="179"/>
      <c r="P762" s="179"/>
      <c r="Q762" s="179"/>
      <c r="R762" s="179"/>
      <c r="S762" s="179"/>
      <c r="T762" s="179"/>
      <c r="U762" s="179"/>
      <c r="V762" s="179"/>
      <c r="W762" s="179"/>
      <c r="X762" s="179"/>
      <c r="Y762" s="179"/>
      <c r="Z762" s="179"/>
      <c r="AA762" s="179"/>
      <c r="AB762" s="179"/>
      <c r="AC762" s="179"/>
      <c r="AD762" s="179"/>
      <c r="AE762" s="179"/>
      <c r="AF762" s="179"/>
      <c r="AG762" s="179"/>
      <c r="AH762" s="179"/>
      <c r="AI762" s="179"/>
      <c r="AJ762" s="179"/>
      <c r="AK762" s="179"/>
      <c r="AL762" s="179"/>
      <c r="AM762" s="179"/>
      <c r="AN762" s="179"/>
      <c r="AO762" s="179"/>
    </row>
    <row r="763" ht="15.75" customHeight="1" spans="1:41" x14ac:dyDescent="0.25">
      <c r="A763" s="179"/>
      <c r="B763" s="179"/>
      <c r="C763" s="179"/>
      <c r="D763" s="179"/>
      <c r="E763" s="179"/>
      <c r="F763" s="179"/>
      <c r="G763" s="179"/>
      <c r="H763" s="179"/>
      <c r="I763" s="179"/>
      <c r="J763" s="179"/>
      <c r="K763" s="179"/>
      <c r="L763" s="179"/>
      <c r="M763" s="179"/>
      <c r="N763" s="179"/>
      <c r="O763" s="179"/>
      <c r="P763" s="179"/>
      <c r="Q763" s="179"/>
      <c r="R763" s="179"/>
      <c r="S763" s="179"/>
      <c r="T763" s="179"/>
      <c r="U763" s="179"/>
      <c r="V763" s="179"/>
      <c r="W763" s="179"/>
      <c r="X763" s="179"/>
      <c r="Y763" s="179"/>
      <c r="Z763" s="179"/>
      <c r="AA763" s="179"/>
      <c r="AB763" s="179"/>
      <c r="AC763" s="179"/>
      <c r="AD763" s="179"/>
      <c r="AE763" s="179"/>
      <c r="AF763" s="179"/>
      <c r="AG763" s="179"/>
      <c r="AH763" s="179"/>
      <c r="AI763" s="179"/>
      <c r="AJ763" s="179"/>
      <c r="AK763" s="179"/>
      <c r="AL763" s="179"/>
      <c r="AM763" s="179"/>
      <c r="AN763" s="179"/>
      <c r="AO763" s="179"/>
    </row>
    <row r="764" ht="15.75" customHeight="1" spans="1:41" x14ac:dyDescent="0.25">
      <c r="A764" s="179"/>
      <c r="B764" s="179"/>
      <c r="C764" s="179"/>
      <c r="D764" s="179"/>
      <c r="E764" s="179"/>
      <c r="F764" s="179"/>
      <c r="G764" s="179"/>
      <c r="H764" s="179"/>
      <c r="I764" s="179"/>
      <c r="J764" s="179"/>
      <c r="K764" s="179"/>
      <c r="L764" s="179"/>
      <c r="M764" s="179"/>
      <c r="N764" s="179"/>
      <c r="O764" s="179"/>
      <c r="P764" s="179"/>
      <c r="Q764" s="179"/>
      <c r="R764" s="179"/>
      <c r="S764" s="179"/>
      <c r="T764" s="179"/>
      <c r="U764" s="179"/>
      <c r="V764" s="179"/>
      <c r="W764" s="179"/>
      <c r="X764" s="179"/>
      <c r="Y764" s="179"/>
      <c r="Z764" s="179"/>
      <c r="AA764" s="179"/>
      <c r="AB764" s="179"/>
      <c r="AC764" s="179"/>
      <c r="AD764" s="179"/>
      <c r="AE764" s="179"/>
      <c r="AF764" s="179"/>
      <c r="AG764" s="179"/>
      <c r="AH764" s="179"/>
      <c r="AI764" s="179"/>
      <c r="AJ764" s="179"/>
      <c r="AK764" s="179"/>
      <c r="AL764" s="179"/>
      <c r="AM764" s="179"/>
      <c r="AN764" s="179"/>
      <c r="AO764" s="179"/>
    </row>
    <row r="765" ht="15.75" customHeight="1" spans="1:41" x14ac:dyDescent="0.25">
      <c r="A765" s="179"/>
      <c r="B765" s="179"/>
      <c r="C765" s="179"/>
      <c r="D765" s="179"/>
      <c r="E765" s="179"/>
      <c r="F765" s="179"/>
      <c r="G765" s="179"/>
      <c r="H765" s="179"/>
      <c r="I765" s="179"/>
      <c r="J765" s="179"/>
      <c r="K765" s="179"/>
      <c r="L765" s="179"/>
      <c r="M765" s="179"/>
      <c r="N765" s="179"/>
      <c r="O765" s="179"/>
      <c r="P765" s="179"/>
      <c r="Q765" s="179"/>
      <c r="R765" s="179"/>
      <c r="S765" s="179"/>
      <c r="T765" s="179"/>
      <c r="U765" s="179"/>
      <c r="V765" s="179"/>
      <c r="W765" s="179"/>
      <c r="X765" s="179"/>
      <c r="Y765" s="179"/>
      <c r="Z765" s="179"/>
      <c r="AA765" s="179"/>
      <c r="AB765" s="179"/>
      <c r="AC765" s="179"/>
      <c r="AD765" s="179"/>
      <c r="AE765" s="179"/>
      <c r="AF765" s="179"/>
      <c r="AG765" s="179"/>
      <c r="AH765" s="179"/>
      <c r="AI765" s="179"/>
      <c r="AJ765" s="179"/>
      <c r="AK765" s="179"/>
      <c r="AL765" s="179"/>
      <c r="AM765" s="179"/>
      <c r="AN765" s="179"/>
      <c r="AO765" s="179"/>
    </row>
    <row r="766" ht="15.75" customHeight="1" spans="1:41" x14ac:dyDescent="0.25">
      <c r="A766" s="179"/>
      <c r="B766" s="179"/>
      <c r="C766" s="179"/>
      <c r="D766" s="179"/>
      <c r="E766" s="179"/>
      <c r="F766" s="179"/>
      <c r="G766" s="179"/>
      <c r="H766" s="179"/>
      <c r="I766" s="179"/>
      <c r="J766" s="179"/>
      <c r="K766" s="179"/>
      <c r="L766" s="179"/>
      <c r="M766" s="179"/>
      <c r="N766" s="179"/>
      <c r="O766" s="179"/>
      <c r="P766" s="179"/>
      <c r="Q766" s="179"/>
      <c r="R766" s="179"/>
      <c r="S766" s="179"/>
      <c r="T766" s="179"/>
      <c r="U766" s="179"/>
      <c r="V766" s="179"/>
      <c r="W766" s="179"/>
      <c r="X766" s="179"/>
      <c r="Y766" s="179"/>
      <c r="Z766" s="179"/>
      <c r="AA766" s="179"/>
      <c r="AB766" s="179"/>
      <c r="AC766" s="179"/>
      <c r="AD766" s="179"/>
      <c r="AE766" s="179"/>
      <c r="AF766" s="179"/>
      <c r="AG766" s="179"/>
      <c r="AH766" s="179"/>
      <c r="AI766" s="179"/>
      <c r="AJ766" s="179"/>
      <c r="AK766" s="179"/>
      <c r="AL766" s="179"/>
      <c r="AM766" s="179"/>
      <c r="AN766" s="179"/>
      <c r="AO766" s="179"/>
    </row>
    <row r="767" ht="15.75" customHeight="1" spans="1:41" x14ac:dyDescent="0.25">
      <c r="A767" s="179"/>
      <c r="B767" s="179"/>
      <c r="C767" s="179"/>
      <c r="D767" s="179"/>
      <c r="E767" s="179"/>
      <c r="F767" s="179"/>
      <c r="G767" s="179"/>
      <c r="H767" s="179"/>
      <c r="I767" s="179"/>
      <c r="J767" s="179"/>
      <c r="K767" s="179"/>
      <c r="L767" s="179"/>
      <c r="M767" s="179"/>
      <c r="N767" s="179"/>
      <c r="O767" s="179"/>
      <c r="P767" s="179"/>
      <c r="Q767" s="179"/>
      <c r="R767" s="179"/>
      <c r="S767" s="179"/>
      <c r="T767" s="179"/>
      <c r="U767" s="179"/>
      <c r="V767" s="179"/>
      <c r="W767" s="179"/>
      <c r="X767" s="179"/>
      <c r="Y767" s="179"/>
      <c r="Z767" s="179"/>
      <c r="AA767" s="179"/>
      <c r="AB767" s="179"/>
      <c r="AC767" s="179"/>
      <c r="AD767" s="179"/>
      <c r="AE767" s="179"/>
      <c r="AF767" s="179"/>
      <c r="AG767" s="179"/>
      <c r="AH767" s="179"/>
      <c r="AI767" s="179"/>
      <c r="AJ767" s="179"/>
      <c r="AK767" s="179"/>
      <c r="AL767" s="179"/>
      <c r="AM767" s="179"/>
      <c r="AN767" s="179"/>
      <c r="AO767" s="179"/>
    </row>
    <row r="768" ht="15.75" customHeight="1" spans="1:41" x14ac:dyDescent="0.25">
      <c r="A768" s="179"/>
      <c r="B768" s="179"/>
      <c r="C768" s="179"/>
      <c r="D768" s="179"/>
      <c r="E768" s="179"/>
      <c r="F768" s="179"/>
      <c r="G768" s="179"/>
      <c r="H768" s="179"/>
      <c r="I768" s="179"/>
      <c r="J768" s="179"/>
      <c r="K768" s="179"/>
      <c r="L768" s="179"/>
      <c r="M768" s="179"/>
      <c r="N768" s="179"/>
      <c r="O768" s="179"/>
      <c r="P768" s="179"/>
      <c r="Q768" s="179"/>
      <c r="R768" s="179"/>
      <c r="S768" s="179"/>
      <c r="T768" s="179"/>
      <c r="U768" s="179"/>
      <c r="V768" s="179"/>
      <c r="W768" s="179"/>
      <c r="X768" s="179"/>
      <c r="Y768" s="179"/>
      <c r="Z768" s="179"/>
      <c r="AA768" s="179"/>
      <c r="AB768" s="179"/>
      <c r="AC768" s="179"/>
      <c r="AD768" s="179"/>
      <c r="AE768" s="179"/>
      <c r="AF768" s="179"/>
      <c r="AG768" s="179"/>
      <c r="AH768" s="179"/>
      <c r="AI768" s="179"/>
      <c r="AJ768" s="179"/>
      <c r="AK768" s="179"/>
      <c r="AL768" s="179"/>
      <c r="AM768" s="179"/>
      <c r="AN768" s="179"/>
      <c r="AO768" s="179"/>
    </row>
    <row r="769" ht="15.75" customHeight="1" spans="1:41" x14ac:dyDescent="0.25">
      <c r="A769" s="179"/>
      <c r="B769" s="179"/>
      <c r="C769" s="179"/>
      <c r="D769" s="179"/>
      <c r="E769" s="179"/>
      <c r="F769" s="179"/>
      <c r="G769" s="179"/>
      <c r="H769" s="179"/>
      <c r="I769" s="179"/>
      <c r="J769" s="179"/>
      <c r="K769" s="179"/>
      <c r="L769" s="179"/>
      <c r="M769" s="179"/>
      <c r="N769" s="179"/>
      <c r="O769" s="179"/>
      <c r="P769" s="179"/>
      <c r="Q769" s="179"/>
      <c r="R769" s="179"/>
      <c r="S769" s="179"/>
      <c r="T769" s="179"/>
      <c r="U769" s="179"/>
      <c r="V769" s="179"/>
      <c r="W769" s="179"/>
      <c r="X769" s="179"/>
      <c r="Y769" s="179"/>
      <c r="Z769" s="179"/>
      <c r="AA769" s="179"/>
      <c r="AB769" s="179"/>
      <c r="AC769" s="179"/>
      <c r="AD769" s="179"/>
      <c r="AE769" s="179"/>
      <c r="AF769" s="179"/>
      <c r="AG769" s="179"/>
      <c r="AH769" s="179"/>
      <c r="AI769" s="179"/>
      <c r="AJ769" s="179"/>
      <c r="AK769" s="179"/>
      <c r="AL769" s="179"/>
      <c r="AM769" s="179"/>
      <c r="AN769" s="179"/>
      <c r="AO769" s="179"/>
    </row>
    <row r="770" ht="15.75" customHeight="1" spans="1:41" x14ac:dyDescent="0.25">
      <c r="A770" s="179"/>
      <c r="B770" s="179"/>
      <c r="C770" s="179"/>
      <c r="D770" s="179"/>
      <c r="E770" s="179"/>
      <c r="F770" s="179"/>
      <c r="G770" s="179"/>
      <c r="H770" s="179"/>
      <c r="I770" s="179"/>
      <c r="J770" s="179"/>
      <c r="K770" s="179"/>
      <c r="L770" s="179"/>
      <c r="M770" s="179"/>
      <c r="N770" s="179"/>
      <c r="O770" s="179"/>
      <c r="P770" s="179"/>
      <c r="Q770" s="179"/>
      <c r="R770" s="179"/>
      <c r="S770" s="179"/>
      <c r="T770" s="179"/>
      <c r="U770" s="179"/>
      <c r="V770" s="179"/>
      <c r="W770" s="179"/>
      <c r="X770" s="179"/>
      <c r="Y770" s="179"/>
      <c r="Z770" s="179"/>
      <c r="AA770" s="179"/>
      <c r="AB770" s="179"/>
      <c r="AC770" s="179"/>
      <c r="AD770" s="179"/>
      <c r="AE770" s="179"/>
      <c r="AF770" s="179"/>
      <c r="AG770" s="179"/>
      <c r="AH770" s="179"/>
      <c r="AI770" s="179"/>
      <c r="AJ770" s="179"/>
      <c r="AK770" s="179"/>
      <c r="AL770" s="179"/>
      <c r="AM770" s="179"/>
      <c r="AN770" s="179"/>
      <c r="AO770" s="179"/>
    </row>
    <row r="771" ht="15.75" customHeight="1" spans="1:41" x14ac:dyDescent="0.25">
      <c r="A771" s="179"/>
      <c r="B771" s="179"/>
      <c r="C771" s="179"/>
      <c r="D771" s="179"/>
      <c r="E771" s="179"/>
      <c r="F771" s="179"/>
      <c r="G771" s="179"/>
      <c r="H771" s="179"/>
      <c r="I771" s="179"/>
      <c r="J771" s="179"/>
      <c r="K771" s="179"/>
      <c r="L771" s="179"/>
      <c r="M771" s="179"/>
      <c r="N771" s="179"/>
      <c r="O771" s="179"/>
      <c r="P771" s="179"/>
      <c r="Q771" s="179"/>
      <c r="R771" s="179"/>
      <c r="S771" s="179"/>
      <c r="T771" s="179"/>
      <c r="U771" s="179"/>
      <c r="V771" s="179"/>
      <c r="W771" s="179"/>
      <c r="X771" s="179"/>
      <c r="Y771" s="179"/>
      <c r="Z771" s="179"/>
      <c r="AA771" s="179"/>
      <c r="AB771" s="179"/>
      <c r="AC771" s="179"/>
      <c r="AD771" s="179"/>
      <c r="AE771" s="179"/>
      <c r="AF771" s="179"/>
      <c r="AG771" s="179"/>
      <c r="AH771" s="179"/>
      <c r="AI771" s="179"/>
      <c r="AJ771" s="179"/>
      <c r="AK771" s="179"/>
      <c r="AL771" s="179"/>
      <c r="AM771" s="179"/>
      <c r="AN771" s="179"/>
      <c r="AO771" s="179"/>
    </row>
    <row r="772" ht="15.75" customHeight="1" spans="1:41" x14ac:dyDescent="0.25">
      <c r="A772" s="179"/>
      <c r="B772" s="179"/>
      <c r="C772" s="179"/>
      <c r="D772" s="179"/>
      <c r="E772" s="179"/>
      <c r="F772" s="179"/>
      <c r="G772" s="179"/>
      <c r="H772" s="179"/>
      <c r="I772" s="179"/>
      <c r="J772" s="179"/>
      <c r="K772" s="179"/>
      <c r="L772" s="179"/>
      <c r="M772" s="179"/>
      <c r="N772" s="179"/>
      <c r="O772" s="179"/>
      <c r="P772" s="179"/>
      <c r="Q772" s="179"/>
      <c r="R772" s="179"/>
      <c r="S772" s="179"/>
      <c r="T772" s="179"/>
      <c r="U772" s="179"/>
      <c r="V772" s="179"/>
      <c r="W772" s="179"/>
      <c r="X772" s="179"/>
      <c r="Y772" s="179"/>
      <c r="Z772" s="179"/>
      <c r="AA772" s="179"/>
      <c r="AB772" s="179"/>
      <c r="AC772" s="179"/>
      <c r="AD772" s="179"/>
      <c r="AE772" s="179"/>
      <c r="AF772" s="179"/>
      <c r="AG772" s="179"/>
      <c r="AH772" s="179"/>
      <c r="AI772" s="179"/>
      <c r="AJ772" s="179"/>
      <c r="AK772" s="179"/>
      <c r="AL772" s="179"/>
      <c r="AM772" s="179"/>
      <c r="AN772" s="179"/>
      <c r="AO772" s="179"/>
    </row>
    <row r="773" ht="15.75" customHeight="1" spans="1:41" x14ac:dyDescent="0.25">
      <c r="A773" s="179"/>
      <c r="B773" s="179"/>
      <c r="C773" s="179"/>
      <c r="D773" s="179"/>
      <c r="E773" s="179"/>
      <c r="F773" s="179"/>
      <c r="G773" s="179"/>
      <c r="H773" s="179"/>
      <c r="I773" s="179"/>
      <c r="J773" s="179"/>
      <c r="K773" s="179"/>
      <c r="L773" s="179"/>
      <c r="M773" s="179"/>
      <c r="N773" s="179"/>
      <c r="O773" s="179"/>
      <c r="P773" s="179"/>
      <c r="Q773" s="179"/>
      <c r="R773" s="179"/>
      <c r="S773" s="179"/>
      <c r="T773" s="179"/>
      <c r="U773" s="179"/>
      <c r="V773" s="179"/>
      <c r="W773" s="179"/>
      <c r="X773" s="179"/>
      <c r="Y773" s="179"/>
      <c r="Z773" s="179"/>
      <c r="AA773" s="179"/>
      <c r="AB773" s="179"/>
      <c r="AC773" s="179"/>
      <c r="AD773" s="179"/>
      <c r="AE773" s="179"/>
      <c r="AF773" s="179"/>
      <c r="AG773" s="179"/>
      <c r="AH773" s="179"/>
      <c r="AI773" s="179"/>
      <c r="AJ773" s="179"/>
      <c r="AK773" s="179"/>
      <c r="AL773" s="179"/>
      <c r="AM773" s="179"/>
      <c r="AN773" s="179"/>
      <c r="AO773" s="179"/>
    </row>
    <row r="774" ht="15.75" customHeight="1" spans="1:41" x14ac:dyDescent="0.25">
      <c r="A774" s="179"/>
      <c r="B774" s="179"/>
      <c r="C774" s="179"/>
      <c r="D774" s="179"/>
      <c r="E774" s="179"/>
      <c r="F774" s="179"/>
      <c r="G774" s="179"/>
      <c r="H774" s="179"/>
      <c r="I774" s="179"/>
      <c r="J774" s="179"/>
      <c r="K774" s="179"/>
      <c r="L774" s="179"/>
      <c r="M774" s="179"/>
      <c r="N774" s="179"/>
      <c r="O774" s="179"/>
      <c r="P774" s="179"/>
      <c r="Q774" s="179"/>
      <c r="R774" s="179"/>
      <c r="S774" s="179"/>
      <c r="T774" s="179"/>
      <c r="U774" s="179"/>
      <c r="V774" s="179"/>
      <c r="W774" s="179"/>
      <c r="X774" s="179"/>
      <c r="Y774" s="179"/>
      <c r="Z774" s="179"/>
      <c r="AA774" s="179"/>
      <c r="AB774" s="179"/>
      <c r="AC774" s="179"/>
      <c r="AD774" s="179"/>
      <c r="AE774" s="179"/>
      <c r="AF774" s="179"/>
      <c r="AG774" s="179"/>
      <c r="AH774" s="179"/>
      <c r="AI774" s="179"/>
      <c r="AJ774" s="179"/>
      <c r="AK774" s="179"/>
      <c r="AL774" s="179"/>
      <c r="AM774" s="179"/>
      <c r="AN774" s="179"/>
      <c r="AO774" s="179"/>
    </row>
    <row r="775" ht="15.75" customHeight="1" spans="1:41" x14ac:dyDescent="0.25">
      <c r="A775" s="179"/>
      <c r="B775" s="179"/>
      <c r="C775" s="179"/>
      <c r="D775" s="179"/>
      <c r="E775" s="179"/>
      <c r="F775" s="179"/>
      <c r="G775" s="179"/>
      <c r="H775" s="179"/>
      <c r="I775" s="179"/>
      <c r="J775" s="179"/>
      <c r="K775" s="179"/>
      <c r="L775" s="179"/>
      <c r="M775" s="179"/>
      <c r="N775" s="179"/>
      <c r="O775" s="179"/>
      <c r="P775" s="179"/>
      <c r="Q775" s="179"/>
      <c r="R775" s="179"/>
      <c r="S775" s="179"/>
      <c r="T775" s="179"/>
      <c r="U775" s="179"/>
      <c r="V775" s="179"/>
      <c r="W775" s="179"/>
      <c r="X775" s="179"/>
      <c r="Y775" s="179"/>
      <c r="Z775" s="179"/>
      <c r="AA775" s="179"/>
      <c r="AB775" s="179"/>
      <c r="AC775" s="179"/>
      <c r="AD775" s="179"/>
      <c r="AE775" s="179"/>
      <c r="AF775" s="179"/>
      <c r="AG775" s="179"/>
      <c r="AH775" s="179"/>
      <c r="AI775" s="179"/>
      <c r="AJ775" s="179"/>
      <c r="AK775" s="179"/>
      <c r="AL775" s="179"/>
      <c r="AM775" s="179"/>
      <c r="AN775" s="179"/>
      <c r="AO775" s="179"/>
    </row>
    <row r="776" ht="15.75" customHeight="1" spans="1:41" x14ac:dyDescent="0.25">
      <c r="A776" s="179"/>
      <c r="B776" s="179"/>
      <c r="C776" s="179"/>
      <c r="D776" s="179"/>
      <c r="E776" s="179"/>
      <c r="F776" s="179"/>
      <c r="G776" s="179"/>
      <c r="H776" s="179"/>
      <c r="I776" s="179"/>
      <c r="J776" s="179"/>
      <c r="K776" s="179"/>
      <c r="L776" s="179"/>
      <c r="M776" s="179"/>
      <c r="N776" s="179"/>
      <c r="O776" s="179"/>
      <c r="P776" s="179"/>
      <c r="Q776" s="179"/>
      <c r="R776" s="179"/>
      <c r="S776" s="179"/>
      <c r="T776" s="179"/>
      <c r="U776" s="179"/>
      <c r="V776" s="179"/>
      <c r="W776" s="179"/>
      <c r="X776" s="179"/>
      <c r="Y776" s="179"/>
      <c r="Z776" s="179"/>
      <c r="AA776" s="179"/>
      <c r="AB776" s="179"/>
      <c r="AC776" s="179"/>
      <c r="AD776" s="179"/>
      <c r="AE776" s="179"/>
      <c r="AF776" s="179"/>
      <c r="AG776" s="179"/>
      <c r="AH776" s="179"/>
      <c r="AI776" s="179"/>
      <c r="AJ776" s="179"/>
      <c r="AK776" s="179"/>
      <c r="AL776" s="179"/>
      <c r="AM776" s="179"/>
      <c r="AN776" s="179"/>
      <c r="AO776" s="179"/>
    </row>
    <row r="777" ht="15.75" customHeight="1" spans="1:41" x14ac:dyDescent="0.25">
      <c r="A777" s="179"/>
      <c r="B777" s="179"/>
      <c r="C777" s="179"/>
      <c r="D777" s="179"/>
      <c r="E777" s="179"/>
      <c r="F777" s="179"/>
      <c r="G777" s="179"/>
      <c r="H777" s="179"/>
      <c r="I777" s="179"/>
      <c r="J777" s="179"/>
      <c r="K777" s="179"/>
      <c r="L777" s="179"/>
      <c r="M777" s="179"/>
      <c r="N777" s="179"/>
      <c r="O777" s="179"/>
      <c r="P777" s="179"/>
      <c r="Q777" s="179"/>
      <c r="R777" s="179"/>
      <c r="S777" s="179"/>
      <c r="T777" s="179"/>
      <c r="U777" s="179"/>
      <c r="V777" s="179"/>
      <c r="W777" s="179"/>
      <c r="X777" s="179"/>
      <c r="Y777" s="179"/>
      <c r="Z777" s="179"/>
      <c r="AA777" s="179"/>
      <c r="AB777" s="179"/>
      <c r="AC777" s="179"/>
      <c r="AD777" s="179"/>
      <c r="AE777" s="179"/>
      <c r="AF777" s="179"/>
      <c r="AG777" s="179"/>
      <c r="AH777" s="179"/>
      <c r="AI777" s="179"/>
      <c r="AJ777" s="179"/>
      <c r="AK777" s="179"/>
      <c r="AL777" s="179"/>
      <c r="AM777" s="179"/>
      <c r="AN777" s="179"/>
      <c r="AO777" s="179"/>
    </row>
    <row r="778" ht="15.75" customHeight="1" spans="1:41" x14ac:dyDescent="0.25">
      <c r="A778" s="179"/>
      <c r="B778" s="179"/>
      <c r="C778" s="179"/>
      <c r="D778" s="179"/>
      <c r="E778" s="179"/>
      <c r="F778" s="179"/>
      <c r="G778" s="179"/>
      <c r="H778" s="179"/>
      <c r="I778" s="179"/>
      <c r="J778" s="179"/>
      <c r="K778" s="179"/>
      <c r="L778" s="179"/>
      <c r="M778" s="179"/>
      <c r="N778" s="179"/>
      <c r="O778" s="179"/>
      <c r="P778" s="179"/>
      <c r="Q778" s="179"/>
      <c r="R778" s="179"/>
      <c r="S778" s="179"/>
      <c r="T778" s="179"/>
      <c r="U778" s="179"/>
      <c r="V778" s="179"/>
      <c r="W778" s="179"/>
      <c r="X778" s="179"/>
      <c r="Y778" s="179"/>
      <c r="Z778" s="179"/>
      <c r="AA778" s="179"/>
      <c r="AB778" s="179"/>
      <c r="AC778" s="179"/>
      <c r="AD778" s="179"/>
      <c r="AE778" s="179"/>
      <c r="AF778" s="179"/>
      <c r="AG778" s="179"/>
      <c r="AH778" s="179"/>
      <c r="AI778" s="179"/>
      <c r="AJ778" s="179"/>
      <c r="AK778" s="179"/>
      <c r="AL778" s="179"/>
      <c r="AM778" s="179"/>
      <c r="AN778" s="179"/>
      <c r="AO778" s="179"/>
    </row>
    <row r="779" ht="15.75" customHeight="1" spans="1:41" x14ac:dyDescent="0.25">
      <c r="A779" s="179"/>
      <c r="B779" s="179"/>
      <c r="C779" s="179"/>
      <c r="D779" s="179"/>
      <c r="E779" s="179"/>
      <c r="F779" s="179"/>
      <c r="G779" s="179"/>
      <c r="H779" s="179"/>
      <c r="I779" s="179"/>
      <c r="J779" s="179"/>
      <c r="K779" s="179"/>
      <c r="L779" s="179"/>
      <c r="M779" s="179"/>
      <c r="N779" s="179"/>
      <c r="O779" s="179"/>
      <c r="P779" s="179"/>
      <c r="Q779" s="179"/>
      <c r="R779" s="179"/>
      <c r="S779" s="179"/>
      <c r="T779" s="179"/>
      <c r="U779" s="179"/>
      <c r="V779" s="179"/>
      <c r="W779" s="179"/>
      <c r="X779" s="179"/>
      <c r="Y779" s="179"/>
      <c r="Z779" s="179"/>
      <c r="AA779" s="179"/>
      <c r="AB779" s="179"/>
      <c r="AC779" s="179"/>
      <c r="AD779" s="179"/>
      <c r="AE779" s="179"/>
      <c r="AF779" s="179"/>
      <c r="AG779" s="179"/>
      <c r="AH779" s="179"/>
      <c r="AI779" s="179"/>
      <c r="AJ779" s="179"/>
      <c r="AK779" s="179"/>
      <c r="AL779" s="179"/>
      <c r="AM779" s="179"/>
      <c r="AN779" s="179"/>
      <c r="AO779" s="179"/>
    </row>
    <row r="780" ht="15.75" customHeight="1" spans="1:41" x14ac:dyDescent="0.25">
      <c r="A780" s="179"/>
      <c r="B780" s="179"/>
      <c r="C780" s="179"/>
      <c r="D780" s="179"/>
      <c r="E780" s="179"/>
      <c r="F780" s="179"/>
      <c r="G780" s="179"/>
      <c r="H780" s="179"/>
      <c r="I780" s="179"/>
      <c r="J780" s="179"/>
      <c r="K780" s="179"/>
      <c r="L780" s="179"/>
      <c r="M780" s="179"/>
      <c r="N780" s="179"/>
      <c r="O780" s="179"/>
      <c r="P780" s="179"/>
      <c r="Q780" s="179"/>
      <c r="R780" s="179"/>
      <c r="S780" s="179"/>
      <c r="T780" s="179"/>
      <c r="U780" s="179"/>
      <c r="V780" s="179"/>
      <c r="W780" s="179"/>
      <c r="X780" s="179"/>
      <c r="Y780" s="179"/>
      <c r="Z780" s="179"/>
      <c r="AA780" s="179"/>
      <c r="AB780" s="179"/>
      <c r="AC780" s="179"/>
      <c r="AD780" s="179"/>
      <c r="AE780" s="179"/>
      <c r="AF780" s="179"/>
      <c r="AG780" s="179"/>
      <c r="AH780" s="179"/>
      <c r="AI780" s="179"/>
      <c r="AJ780" s="179"/>
      <c r="AK780" s="179"/>
      <c r="AL780" s="179"/>
      <c r="AM780" s="179"/>
      <c r="AN780" s="179"/>
      <c r="AO780" s="179"/>
    </row>
    <row r="781" ht="15.75" customHeight="1" spans="1:41" x14ac:dyDescent="0.25">
      <c r="A781" s="179"/>
      <c r="B781" s="179"/>
      <c r="C781" s="179"/>
      <c r="D781" s="179"/>
      <c r="E781" s="179"/>
      <c r="F781" s="179"/>
      <c r="G781" s="179"/>
      <c r="H781" s="179"/>
      <c r="I781" s="179"/>
      <c r="J781" s="179"/>
      <c r="K781" s="179"/>
      <c r="L781" s="179"/>
      <c r="M781" s="179"/>
      <c r="N781" s="179"/>
      <c r="O781" s="179"/>
      <c r="P781" s="179"/>
      <c r="Q781" s="179"/>
      <c r="R781" s="179"/>
      <c r="S781" s="179"/>
      <c r="T781" s="179"/>
      <c r="U781" s="179"/>
      <c r="V781" s="179"/>
      <c r="W781" s="179"/>
      <c r="X781" s="179"/>
      <c r="Y781" s="179"/>
      <c r="Z781" s="179"/>
      <c r="AA781" s="179"/>
      <c r="AB781" s="179"/>
      <c r="AC781" s="179"/>
      <c r="AD781" s="179"/>
      <c r="AE781" s="179"/>
      <c r="AF781" s="179"/>
      <c r="AG781" s="179"/>
      <c r="AH781" s="179"/>
      <c r="AI781" s="179"/>
      <c r="AJ781" s="179"/>
      <c r="AK781" s="179"/>
      <c r="AL781" s="179"/>
      <c r="AM781" s="179"/>
      <c r="AN781" s="179"/>
      <c r="AO781" s="179"/>
    </row>
    <row r="782" ht="15.75" customHeight="1" spans="1:41" x14ac:dyDescent="0.25">
      <c r="A782" s="179"/>
      <c r="B782" s="179"/>
      <c r="C782" s="179"/>
      <c r="D782" s="179"/>
      <c r="E782" s="179"/>
      <c r="F782" s="179"/>
      <c r="G782" s="179"/>
      <c r="H782" s="179"/>
      <c r="I782" s="179"/>
      <c r="J782" s="179"/>
      <c r="K782" s="179"/>
      <c r="L782" s="179"/>
      <c r="M782" s="179"/>
      <c r="N782" s="179"/>
      <c r="O782" s="179"/>
      <c r="P782" s="179"/>
      <c r="Q782" s="179"/>
      <c r="R782" s="179"/>
      <c r="S782" s="179"/>
      <c r="T782" s="179"/>
      <c r="U782" s="179"/>
      <c r="V782" s="179"/>
      <c r="W782" s="179"/>
      <c r="X782" s="179"/>
      <c r="Y782" s="179"/>
      <c r="Z782" s="179"/>
      <c r="AA782" s="179"/>
      <c r="AB782" s="179"/>
      <c r="AC782" s="179"/>
      <c r="AD782" s="179"/>
      <c r="AE782" s="179"/>
      <c r="AF782" s="179"/>
      <c r="AG782" s="179"/>
      <c r="AH782" s="179"/>
      <c r="AI782" s="179"/>
      <c r="AJ782" s="179"/>
      <c r="AK782" s="179"/>
      <c r="AL782" s="179"/>
      <c r="AM782" s="179"/>
      <c r="AN782" s="179"/>
      <c r="AO782" s="179"/>
    </row>
    <row r="783" ht="15.75" customHeight="1" spans="1:41" x14ac:dyDescent="0.25">
      <c r="A783" s="179"/>
      <c r="B783" s="179"/>
      <c r="C783" s="179"/>
      <c r="D783" s="179"/>
      <c r="E783" s="179"/>
      <c r="F783" s="179"/>
      <c r="G783" s="179"/>
      <c r="H783" s="179"/>
      <c r="I783" s="179"/>
      <c r="J783" s="179"/>
      <c r="K783" s="179"/>
      <c r="L783" s="179"/>
      <c r="M783" s="179"/>
      <c r="N783" s="179"/>
      <c r="O783" s="179"/>
      <c r="P783" s="179"/>
      <c r="Q783" s="179"/>
      <c r="R783" s="179"/>
      <c r="S783" s="179"/>
      <c r="T783" s="179"/>
      <c r="U783" s="179"/>
      <c r="V783" s="179"/>
      <c r="W783" s="179"/>
      <c r="X783" s="179"/>
      <c r="Y783" s="179"/>
      <c r="Z783" s="179"/>
      <c r="AA783" s="179"/>
      <c r="AB783" s="179"/>
      <c r="AC783" s="179"/>
      <c r="AD783" s="179"/>
      <c r="AE783" s="179"/>
      <c r="AF783" s="179"/>
      <c r="AG783" s="179"/>
      <c r="AH783" s="179"/>
      <c r="AI783" s="179"/>
      <c r="AJ783" s="179"/>
      <c r="AK783" s="179"/>
      <c r="AL783" s="179"/>
      <c r="AM783" s="179"/>
      <c r="AN783" s="179"/>
      <c r="AO783" s="179"/>
    </row>
    <row r="784" ht="15.75" customHeight="1" spans="1:41" x14ac:dyDescent="0.25">
      <c r="A784" s="179"/>
      <c r="B784" s="179"/>
      <c r="C784" s="179"/>
      <c r="D784" s="179"/>
      <c r="E784" s="179"/>
      <c r="F784" s="179"/>
      <c r="G784" s="179"/>
      <c r="H784" s="179"/>
      <c r="I784" s="179"/>
      <c r="J784" s="179"/>
      <c r="K784" s="179"/>
      <c r="L784" s="179"/>
      <c r="M784" s="179"/>
      <c r="N784" s="179"/>
      <c r="O784" s="179"/>
      <c r="P784" s="179"/>
      <c r="Q784" s="179"/>
      <c r="R784" s="179"/>
      <c r="S784" s="179"/>
      <c r="T784" s="179"/>
      <c r="U784" s="179"/>
      <c r="V784" s="179"/>
      <c r="W784" s="179"/>
      <c r="X784" s="179"/>
      <c r="Y784" s="179"/>
      <c r="Z784" s="179"/>
      <c r="AA784" s="179"/>
      <c r="AB784" s="179"/>
      <c r="AC784" s="179"/>
      <c r="AD784" s="179"/>
      <c r="AE784" s="179"/>
      <c r="AF784" s="179"/>
      <c r="AG784" s="179"/>
      <c r="AH784" s="179"/>
      <c r="AI784" s="179"/>
      <c r="AJ784" s="179"/>
      <c r="AK784" s="179"/>
      <c r="AL784" s="179"/>
      <c r="AM784" s="179"/>
      <c r="AN784" s="179"/>
      <c r="AO784" s="179"/>
    </row>
    <row r="785" ht="15.75" customHeight="1" spans="1:41" x14ac:dyDescent="0.25">
      <c r="A785" s="179"/>
      <c r="B785" s="179"/>
      <c r="C785" s="179"/>
      <c r="D785" s="179"/>
      <c r="E785" s="179"/>
      <c r="F785" s="179"/>
      <c r="G785" s="179"/>
      <c r="H785" s="179"/>
      <c r="I785" s="179"/>
      <c r="J785" s="179"/>
      <c r="K785" s="179"/>
      <c r="L785" s="179"/>
      <c r="M785" s="179"/>
      <c r="N785" s="179"/>
      <c r="O785" s="179"/>
      <c r="P785" s="179"/>
      <c r="Q785" s="179"/>
      <c r="R785" s="179"/>
      <c r="S785" s="179"/>
      <c r="T785" s="179"/>
      <c r="U785" s="179"/>
      <c r="V785" s="179"/>
      <c r="W785" s="179"/>
      <c r="X785" s="179"/>
      <c r="Y785" s="179"/>
      <c r="Z785" s="179"/>
      <c r="AA785" s="179"/>
      <c r="AB785" s="179"/>
      <c r="AC785" s="179"/>
      <c r="AD785" s="179"/>
      <c r="AE785" s="179"/>
      <c r="AF785" s="179"/>
      <c r="AG785" s="179"/>
      <c r="AH785" s="179"/>
      <c r="AI785" s="179"/>
      <c r="AJ785" s="179"/>
      <c r="AK785" s="179"/>
      <c r="AL785" s="179"/>
      <c r="AM785" s="179"/>
      <c r="AN785" s="179"/>
      <c r="AO785" s="179"/>
    </row>
    <row r="786" ht="15.75" customHeight="1" spans="1:41" x14ac:dyDescent="0.25">
      <c r="A786" s="179"/>
      <c r="B786" s="179"/>
      <c r="C786" s="179"/>
      <c r="D786" s="179"/>
      <c r="E786" s="179"/>
      <c r="F786" s="179"/>
      <c r="G786" s="179"/>
      <c r="H786" s="179"/>
      <c r="I786" s="179"/>
      <c r="J786" s="179"/>
      <c r="K786" s="179"/>
      <c r="L786" s="179"/>
      <c r="M786" s="179"/>
      <c r="N786" s="179"/>
      <c r="O786" s="179"/>
      <c r="P786" s="179"/>
      <c r="Q786" s="179"/>
      <c r="R786" s="179"/>
      <c r="S786" s="179"/>
      <c r="T786" s="179"/>
      <c r="U786" s="179"/>
      <c r="V786" s="179"/>
      <c r="W786" s="179"/>
      <c r="X786" s="179"/>
      <c r="Y786" s="179"/>
      <c r="Z786" s="179"/>
      <c r="AA786" s="179"/>
      <c r="AB786" s="179"/>
      <c r="AC786" s="179"/>
      <c r="AD786" s="179"/>
      <c r="AE786" s="179"/>
      <c r="AF786" s="179"/>
      <c r="AG786" s="179"/>
      <c r="AH786" s="179"/>
      <c r="AI786" s="179"/>
      <c r="AJ786" s="179"/>
      <c r="AK786" s="179"/>
      <c r="AL786" s="179"/>
      <c r="AM786" s="179"/>
      <c r="AN786" s="179"/>
      <c r="AO786" s="179"/>
    </row>
    <row r="787" ht="15.75" customHeight="1" spans="1:41" x14ac:dyDescent="0.25">
      <c r="A787" s="179"/>
      <c r="B787" s="179"/>
      <c r="C787" s="179"/>
      <c r="D787" s="179"/>
      <c r="E787" s="179"/>
      <c r="F787" s="179"/>
      <c r="G787" s="179"/>
      <c r="H787" s="179"/>
      <c r="I787" s="179"/>
      <c r="J787" s="179"/>
      <c r="K787" s="179"/>
      <c r="L787" s="179"/>
      <c r="M787" s="179"/>
      <c r="N787" s="179"/>
      <c r="O787" s="179"/>
      <c r="P787" s="179"/>
      <c r="Q787" s="179"/>
      <c r="R787" s="179"/>
      <c r="S787" s="179"/>
      <c r="T787" s="179"/>
      <c r="U787" s="179"/>
      <c r="V787" s="179"/>
      <c r="W787" s="179"/>
      <c r="X787" s="179"/>
      <c r="Y787" s="179"/>
      <c r="Z787" s="179"/>
      <c r="AA787" s="179"/>
      <c r="AB787" s="179"/>
      <c r="AC787" s="179"/>
      <c r="AD787" s="179"/>
      <c r="AE787" s="179"/>
      <c r="AF787" s="179"/>
      <c r="AG787" s="179"/>
      <c r="AH787" s="179"/>
      <c r="AI787" s="179"/>
      <c r="AJ787" s="179"/>
      <c r="AK787" s="179"/>
      <c r="AL787" s="179"/>
      <c r="AM787" s="179"/>
      <c r="AN787" s="179"/>
      <c r="AO787" s="179"/>
    </row>
    <row r="788" ht="15.75" customHeight="1" spans="1:41" x14ac:dyDescent="0.25">
      <c r="A788" s="179"/>
      <c r="B788" s="179"/>
      <c r="C788" s="179"/>
      <c r="D788" s="179"/>
      <c r="E788" s="179"/>
      <c r="F788" s="179"/>
      <c r="G788" s="179"/>
      <c r="H788" s="179"/>
      <c r="I788" s="179"/>
      <c r="J788" s="179"/>
      <c r="K788" s="179"/>
      <c r="L788" s="179"/>
      <c r="M788" s="179"/>
      <c r="N788" s="179"/>
      <c r="O788" s="179"/>
      <c r="P788" s="179"/>
      <c r="Q788" s="179"/>
      <c r="R788" s="179"/>
      <c r="S788" s="179"/>
      <c r="T788" s="179"/>
      <c r="U788" s="179"/>
      <c r="V788" s="179"/>
      <c r="W788" s="179"/>
      <c r="X788" s="179"/>
      <c r="Y788" s="179"/>
      <c r="Z788" s="179"/>
      <c r="AA788" s="179"/>
      <c r="AB788" s="179"/>
      <c r="AC788" s="179"/>
      <c r="AD788" s="179"/>
      <c r="AE788" s="179"/>
      <c r="AF788" s="179"/>
      <c r="AG788" s="179"/>
      <c r="AH788" s="179"/>
      <c r="AI788" s="179"/>
      <c r="AJ788" s="179"/>
      <c r="AK788" s="179"/>
      <c r="AL788" s="179"/>
      <c r="AM788" s="179"/>
      <c r="AN788" s="179"/>
      <c r="AO788" s="179"/>
    </row>
    <row r="789" ht="15.75" customHeight="1" spans="1:41" x14ac:dyDescent="0.25">
      <c r="A789" s="179"/>
      <c r="B789" s="179"/>
      <c r="C789" s="179"/>
      <c r="D789" s="179"/>
      <c r="E789" s="179"/>
      <c r="F789" s="179"/>
      <c r="G789" s="179"/>
      <c r="H789" s="179"/>
      <c r="I789" s="179"/>
      <c r="J789" s="179"/>
      <c r="K789" s="179"/>
      <c r="L789" s="179"/>
      <c r="M789" s="179"/>
      <c r="N789" s="179"/>
      <c r="O789" s="179"/>
      <c r="P789" s="179"/>
      <c r="Q789" s="179"/>
      <c r="R789" s="179"/>
      <c r="S789" s="179"/>
      <c r="T789" s="179"/>
      <c r="U789" s="179"/>
      <c r="V789" s="179"/>
      <c r="W789" s="179"/>
      <c r="X789" s="179"/>
      <c r="Y789" s="179"/>
      <c r="Z789" s="179"/>
      <c r="AA789" s="179"/>
      <c r="AB789" s="179"/>
      <c r="AC789" s="179"/>
      <c r="AD789" s="179"/>
      <c r="AE789" s="179"/>
      <c r="AF789" s="179"/>
      <c r="AG789" s="179"/>
      <c r="AH789" s="179"/>
      <c r="AI789" s="179"/>
      <c r="AJ789" s="179"/>
      <c r="AK789" s="179"/>
      <c r="AL789" s="179"/>
      <c r="AM789" s="179"/>
      <c r="AN789" s="179"/>
      <c r="AO789" s="179"/>
    </row>
    <row r="790" ht="15.75" customHeight="1" spans="1:41" x14ac:dyDescent="0.25">
      <c r="A790" s="179"/>
      <c r="B790" s="179"/>
      <c r="C790" s="179"/>
      <c r="D790" s="179"/>
      <c r="E790" s="179"/>
      <c r="F790" s="179"/>
      <c r="G790" s="179"/>
      <c r="H790" s="179"/>
      <c r="I790" s="179"/>
      <c r="J790" s="179"/>
      <c r="K790" s="179"/>
      <c r="L790" s="179"/>
      <c r="M790" s="179"/>
      <c r="N790" s="179"/>
      <c r="O790" s="179"/>
      <c r="P790" s="179"/>
      <c r="Q790" s="179"/>
      <c r="R790" s="179"/>
      <c r="S790" s="179"/>
      <c r="T790" s="179"/>
      <c r="U790" s="179"/>
      <c r="V790" s="179"/>
      <c r="W790" s="179"/>
      <c r="X790" s="179"/>
      <c r="Y790" s="179"/>
      <c r="Z790" s="179"/>
      <c r="AA790" s="179"/>
      <c r="AB790" s="179"/>
      <c r="AC790" s="179"/>
      <c r="AD790" s="179"/>
      <c r="AE790" s="179"/>
      <c r="AF790" s="179"/>
      <c r="AG790" s="179"/>
      <c r="AH790" s="179"/>
      <c r="AI790" s="179"/>
      <c r="AJ790" s="179"/>
      <c r="AK790" s="179"/>
      <c r="AL790" s="179"/>
      <c r="AM790" s="179"/>
      <c r="AN790" s="179"/>
      <c r="AO790" s="179"/>
    </row>
    <row r="791" ht="15.75" customHeight="1" spans="1:41" x14ac:dyDescent="0.25">
      <c r="A791" s="179"/>
      <c r="B791" s="179"/>
      <c r="C791" s="179"/>
      <c r="D791" s="179"/>
      <c r="E791" s="179"/>
      <c r="F791" s="179"/>
      <c r="G791" s="179"/>
      <c r="H791" s="179"/>
      <c r="I791" s="179"/>
      <c r="J791" s="179"/>
      <c r="K791" s="179"/>
      <c r="L791" s="179"/>
      <c r="M791" s="179"/>
      <c r="N791" s="179"/>
      <c r="O791" s="179"/>
      <c r="P791" s="179"/>
      <c r="Q791" s="179"/>
      <c r="R791" s="179"/>
      <c r="S791" s="179"/>
      <c r="T791" s="179"/>
      <c r="U791" s="179"/>
      <c r="V791" s="179"/>
      <c r="W791" s="179"/>
      <c r="X791" s="179"/>
      <c r="Y791" s="179"/>
      <c r="Z791" s="179"/>
      <c r="AA791" s="179"/>
      <c r="AB791" s="179"/>
      <c r="AC791" s="179"/>
      <c r="AD791" s="179"/>
      <c r="AE791" s="179"/>
      <c r="AF791" s="179"/>
      <c r="AG791" s="179"/>
      <c r="AH791" s="179"/>
      <c r="AI791" s="179"/>
      <c r="AJ791" s="179"/>
      <c r="AK791" s="179"/>
      <c r="AL791" s="179"/>
      <c r="AM791" s="179"/>
      <c r="AN791" s="179"/>
      <c r="AO791" s="179"/>
    </row>
    <row r="792" ht="15.75" customHeight="1" spans="1:41" x14ac:dyDescent="0.25">
      <c r="A792" s="179"/>
      <c r="B792" s="179"/>
      <c r="C792" s="179"/>
      <c r="D792" s="179"/>
      <c r="E792" s="179"/>
      <c r="F792" s="179"/>
      <c r="G792" s="179"/>
      <c r="H792" s="179"/>
      <c r="I792" s="179"/>
      <c r="J792" s="179"/>
      <c r="K792" s="179"/>
      <c r="L792" s="179"/>
      <c r="M792" s="179"/>
      <c r="N792" s="179"/>
      <c r="O792" s="179"/>
      <c r="P792" s="179"/>
      <c r="Q792" s="179"/>
      <c r="R792" s="179"/>
      <c r="S792" s="179"/>
      <c r="T792" s="179"/>
      <c r="U792" s="179"/>
      <c r="V792" s="179"/>
      <c r="W792" s="179"/>
      <c r="X792" s="179"/>
      <c r="Y792" s="179"/>
      <c r="Z792" s="179"/>
      <c r="AA792" s="179"/>
      <c r="AB792" s="179"/>
      <c r="AC792" s="179"/>
      <c r="AD792" s="179"/>
      <c r="AE792" s="179"/>
      <c r="AF792" s="179"/>
      <c r="AG792" s="179"/>
      <c r="AH792" s="179"/>
      <c r="AI792" s="179"/>
      <c r="AJ792" s="179"/>
      <c r="AK792" s="179"/>
      <c r="AL792" s="179"/>
      <c r="AM792" s="179"/>
      <c r="AN792" s="179"/>
      <c r="AO792" s="179"/>
    </row>
    <row r="793" ht="15.75" customHeight="1" spans="1:41" x14ac:dyDescent="0.25">
      <c r="A793" s="179"/>
      <c r="B793" s="179"/>
      <c r="C793" s="179"/>
      <c r="D793" s="179"/>
      <c r="E793" s="179"/>
      <c r="F793" s="179"/>
      <c r="G793" s="179"/>
      <c r="H793" s="179"/>
      <c r="I793" s="179"/>
      <c r="J793" s="179"/>
      <c r="K793" s="179"/>
      <c r="L793" s="179"/>
      <c r="M793" s="179"/>
      <c r="N793" s="179"/>
      <c r="O793" s="179"/>
      <c r="P793" s="179"/>
      <c r="Q793" s="179"/>
      <c r="R793" s="179"/>
      <c r="S793" s="179"/>
      <c r="T793" s="179"/>
      <c r="U793" s="179"/>
      <c r="V793" s="179"/>
      <c r="W793" s="179"/>
      <c r="X793" s="179"/>
      <c r="Y793" s="179"/>
      <c r="Z793" s="179"/>
      <c r="AA793" s="179"/>
      <c r="AB793" s="179"/>
      <c r="AC793" s="179"/>
      <c r="AD793" s="179"/>
      <c r="AE793" s="179"/>
      <c r="AF793" s="179"/>
      <c r="AG793" s="179"/>
      <c r="AH793" s="179"/>
      <c r="AI793" s="179"/>
      <c r="AJ793" s="179"/>
      <c r="AK793" s="179"/>
      <c r="AL793" s="179"/>
      <c r="AM793" s="179"/>
      <c r="AN793" s="179"/>
      <c r="AO793" s="179"/>
    </row>
    <row r="794" ht="15.75" customHeight="1" spans="1:41" x14ac:dyDescent="0.25">
      <c r="A794" s="179"/>
      <c r="B794" s="179"/>
      <c r="C794" s="179"/>
      <c r="D794" s="179"/>
      <c r="E794" s="179"/>
      <c r="F794" s="179"/>
      <c r="G794" s="179"/>
      <c r="H794" s="179"/>
      <c r="I794" s="179"/>
      <c r="J794" s="179"/>
      <c r="K794" s="179"/>
      <c r="L794" s="179"/>
      <c r="M794" s="179"/>
      <c r="N794" s="179"/>
      <c r="O794" s="179"/>
      <c r="P794" s="179"/>
      <c r="Q794" s="179"/>
      <c r="R794" s="179"/>
      <c r="S794" s="179"/>
      <c r="T794" s="179"/>
      <c r="U794" s="179"/>
      <c r="V794" s="179"/>
      <c r="W794" s="179"/>
      <c r="X794" s="179"/>
      <c r="Y794" s="179"/>
      <c r="Z794" s="179"/>
      <c r="AA794" s="179"/>
      <c r="AB794" s="179"/>
      <c r="AC794" s="179"/>
      <c r="AD794" s="179"/>
      <c r="AE794" s="179"/>
      <c r="AF794" s="179"/>
      <c r="AG794" s="179"/>
      <c r="AH794" s="179"/>
      <c r="AI794" s="179"/>
      <c r="AJ794" s="179"/>
      <c r="AK794" s="179"/>
      <c r="AL794" s="179"/>
      <c r="AM794" s="179"/>
      <c r="AN794" s="179"/>
      <c r="AO794" s="179"/>
    </row>
    <row r="795" ht="15.75" customHeight="1" spans="1:41" x14ac:dyDescent="0.25">
      <c r="A795" s="179"/>
      <c r="B795" s="179"/>
      <c r="C795" s="179"/>
      <c r="D795" s="179"/>
      <c r="E795" s="179"/>
      <c r="F795" s="179"/>
      <c r="G795" s="179"/>
      <c r="H795" s="179"/>
      <c r="I795" s="179"/>
      <c r="J795" s="179"/>
      <c r="K795" s="179"/>
      <c r="L795" s="179"/>
      <c r="M795" s="179"/>
      <c r="N795" s="179"/>
      <c r="O795" s="179"/>
      <c r="P795" s="179"/>
      <c r="Q795" s="179"/>
      <c r="R795" s="179"/>
      <c r="S795" s="179"/>
      <c r="T795" s="179"/>
      <c r="U795" s="179"/>
      <c r="V795" s="179"/>
      <c r="W795" s="179"/>
      <c r="X795" s="179"/>
      <c r="Y795" s="179"/>
      <c r="Z795" s="179"/>
      <c r="AA795" s="179"/>
      <c r="AB795" s="179"/>
      <c r="AC795" s="179"/>
      <c r="AD795" s="179"/>
      <c r="AE795" s="179"/>
      <c r="AF795" s="179"/>
      <c r="AG795" s="179"/>
      <c r="AH795" s="179"/>
      <c r="AI795" s="179"/>
      <c r="AJ795" s="179"/>
      <c r="AK795" s="179"/>
      <c r="AL795" s="179"/>
      <c r="AM795" s="179"/>
      <c r="AN795" s="179"/>
      <c r="AO795" s="179"/>
    </row>
    <row r="796" ht="15.75" customHeight="1" spans="1:41" x14ac:dyDescent="0.25">
      <c r="A796" s="179"/>
      <c r="B796" s="179"/>
      <c r="C796" s="179"/>
      <c r="D796" s="179"/>
      <c r="E796" s="179"/>
      <c r="F796" s="179"/>
      <c r="G796" s="179"/>
      <c r="H796" s="179"/>
      <c r="I796" s="179"/>
      <c r="J796" s="179"/>
      <c r="K796" s="179"/>
      <c r="L796" s="179"/>
      <c r="M796" s="179"/>
      <c r="N796" s="179"/>
      <c r="O796" s="179"/>
      <c r="P796" s="179"/>
      <c r="Q796" s="179"/>
      <c r="R796" s="179"/>
      <c r="S796" s="179"/>
      <c r="T796" s="179"/>
      <c r="U796" s="179"/>
      <c r="V796" s="179"/>
      <c r="W796" s="179"/>
      <c r="X796" s="179"/>
      <c r="Y796" s="179"/>
      <c r="Z796" s="179"/>
      <c r="AA796" s="179"/>
      <c r="AB796" s="179"/>
      <c r="AC796" s="179"/>
      <c r="AD796" s="179"/>
      <c r="AE796" s="179"/>
      <c r="AF796" s="179"/>
      <c r="AG796" s="179"/>
      <c r="AH796" s="179"/>
      <c r="AI796" s="179"/>
      <c r="AJ796" s="179"/>
      <c r="AK796" s="179"/>
      <c r="AL796" s="179"/>
      <c r="AM796" s="179"/>
      <c r="AN796" s="179"/>
      <c r="AO796" s="179"/>
    </row>
    <row r="797" ht="15.75" customHeight="1" spans="1:41" x14ac:dyDescent="0.25">
      <c r="A797" s="179"/>
      <c r="B797" s="179"/>
      <c r="C797" s="179"/>
      <c r="D797" s="179"/>
      <c r="E797" s="179"/>
      <c r="F797" s="179"/>
      <c r="G797" s="179"/>
      <c r="H797" s="179"/>
      <c r="I797" s="179"/>
      <c r="J797" s="179"/>
      <c r="K797" s="179"/>
      <c r="L797" s="179"/>
      <c r="M797" s="179"/>
      <c r="N797" s="179"/>
      <c r="O797" s="179"/>
      <c r="P797" s="179"/>
      <c r="Q797" s="179"/>
      <c r="R797" s="179"/>
      <c r="S797" s="179"/>
      <c r="T797" s="179"/>
      <c r="U797" s="179"/>
      <c r="V797" s="179"/>
      <c r="W797" s="179"/>
      <c r="X797" s="179"/>
      <c r="Y797" s="179"/>
      <c r="Z797" s="179"/>
      <c r="AA797" s="179"/>
      <c r="AB797" s="179"/>
      <c r="AC797" s="179"/>
      <c r="AD797" s="179"/>
      <c r="AE797" s="179"/>
      <c r="AF797" s="179"/>
      <c r="AG797" s="179"/>
      <c r="AH797" s="179"/>
      <c r="AI797" s="179"/>
      <c r="AJ797" s="179"/>
      <c r="AK797" s="179"/>
      <c r="AL797" s="179"/>
      <c r="AM797" s="179"/>
      <c r="AN797" s="179"/>
      <c r="AO797" s="179"/>
    </row>
    <row r="798" ht="15.75" customHeight="1" spans="1:41" x14ac:dyDescent="0.25">
      <c r="A798" s="179"/>
      <c r="B798" s="179"/>
      <c r="C798" s="179"/>
      <c r="D798" s="179"/>
      <c r="E798" s="179"/>
      <c r="F798" s="179"/>
      <c r="G798" s="179"/>
      <c r="H798" s="179"/>
      <c r="I798" s="179"/>
      <c r="J798" s="179"/>
      <c r="K798" s="179"/>
      <c r="L798" s="179"/>
      <c r="M798" s="179"/>
      <c r="N798" s="179"/>
      <c r="O798" s="179"/>
      <c r="P798" s="179"/>
      <c r="Q798" s="179"/>
      <c r="R798" s="179"/>
      <c r="S798" s="179"/>
      <c r="T798" s="179"/>
      <c r="U798" s="179"/>
      <c r="V798" s="179"/>
      <c r="W798" s="179"/>
      <c r="X798" s="179"/>
      <c r="Y798" s="179"/>
      <c r="Z798" s="179"/>
      <c r="AA798" s="179"/>
      <c r="AB798" s="179"/>
      <c r="AC798" s="179"/>
      <c r="AD798" s="179"/>
      <c r="AE798" s="179"/>
      <c r="AF798" s="179"/>
      <c r="AG798" s="179"/>
      <c r="AH798" s="179"/>
      <c r="AI798" s="179"/>
      <c r="AJ798" s="179"/>
      <c r="AK798" s="179"/>
      <c r="AL798" s="179"/>
      <c r="AM798" s="179"/>
      <c r="AN798" s="179"/>
      <c r="AO798" s="179"/>
    </row>
    <row r="799" ht="15.75" customHeight="1" spans="1:41" x14ac:dyDescent="0.25">
      <c r="A799" s="179"/>
      <c r="B799" s="179"/>
      <c r="C799" s="179"/>
      <c r="D799" s="179"/>
      <c r="E799" s="179"/>
      <c r="F799" s="179"/>
      <c r="G799" s="179"/>
      <c r="H799" s="179"/>
      <c r="I799" s="179"/>
      <c r="J799" s="179"/>
      <c r="K799" s="179"/>
      <c r="L799" s="179"/>
      <c r="M799" s="179"/>
      <c r="N799" s="179"/>
      <c r="O799" s="179"/>
      <c r="P799" s="179"/>
      <c r="Q799" s="179"/>
      <c r="R799" s="179"/>
      <c r="S799" s="179"/>
      <c r="T799" s="179"/>
      <c r="U799" s="179"/>
      <c r="V799" s="179"/>
      <c r="W799" s="179"/>
      <c r="X799" s="179"/>
      <c r="Y799" s="179"/>
      <c r="Z799" s="179"/>
      <c r="AA799" s="179"/>
      <c r="AB799" s="179"/>
      <c r="AC799" s="179"/>
      <c r="AD799" s="179"/>
      <c r="AE799" s="179"/>
      <c r="AF799" s="179"/>
      <c r="AG799" s="179"/>
      <c r="AH799" s="179"/>
      <c r="AI799" s="179"/>
      <c r="AJ799" s="179"/>
      <c r="AK799" s="179"/>
      <c r="AL799" s="179"/>
      <c r="AM799" s="179"/>
      <c r="AN799" s="179"/>
      <c r="AO799" s="179"/>
    </row>
    <row r="800" ht="15.75" customHeight="1" spans="1:41" x14ac:dyDescent="0.25">
      <c r="A800" s="179"/>
      <c r="B800" s="179"/>
      <c r="C800" s="179"/>
      <c r="D800" s="179"/>
      <c r="E800" s="179"/>
      <c r="F800" s="179"/>
      <c r="G800" s="179"/>
      <c r="H800" s="179"/>
      <c r="I800" s="179"/>
      <c r="J800" s="179"/>
      <c r="K800" s="179"/>
      <c r="L800" s="179"/>
      <c r="M800" s="179"/>
      <c r="N800" s="179"/>
      <c r="O800" s="179"/>
      <c r="P800" s="179"/>
      <c r="Q800" s="179"/>
      <c r="R800" s="179"/>
      <c r="S800" s="179"/>
      <c r="T800" s="179"/>
      <c r="U800" s="179"/>
      <c r="V800" s="179"/>
      <c r="W800" s="179"/>
      <c r="X800" s="179"/>
      <c r="Y800" s="179"/>
      <c r="Z800" s="179"/>
      <c r="AA800" s="179"/>
      <c r="AB800" s="179"/>
      <c r="AC800" s="179"/>
      <c r="AD800" s="179"/>
      <c r="AE800" s="179"/>
      <c r="AF800" s="179"/>
      <c r="AG800" s="179"/>
      <c r="AH800" s="179"/>
      <c r="AI800" s="179"/>
      <c r="AJ800" s="179"/>
      <c r="AK800" s="179"/>
      <c r="AL800" s="179"/>
      <c r="AM800" s="179"/>
      <c r="AN800" s="179"/>
      <c r="AO800" s="179"/>
    </row>
    <row r="801" ht="15.75" customHeight="1" spans="1:41" x14ac:dyDescent="0.25">
      <c r="A801" s="179"/>
      <c r="B801" s="179"/>
      <c r="C801" s="179"/>
      <c r="D801" s="179"/>
      <c r="E801" s="179"/>
      <c r="F801" s="179"/>
      <c r="G801" s="179"/>
      <c r="H801" s="179"/>
      <c r="I801" s="179"/>
      <c r="J801" s="179"/>
      <c r="K801" s="179"/>
      <c r="L801" s="179"/>
      <c r="M801" s="179"/>
      <c r="N801" s="179"/>
      <c r="O801" s="179"/>
      <c r="P801" s="179"/>
      <c r="Q801" s="179"/>
      <c r="R801" s="179"/>
      <c r="S801" s="179"/>
      <c r="T801" s="179"/>
      <c r="U801" s="179"/>
      <c r="V801" s="179"/>
      <c r="W801" s="179"/>
      <c r="X801" s="179"/>
      <c r="Y801" s="179"/>
      <c r="Z801" s="179"/>
      <c r="AA801" s="179"/>
      <c r="AB801" s="179"/>
      <c r="AC801" s="179"/>
      <c r="AD801" s="179"/>
      <c r="AE801" s="179"/>
      <c r="AF801" s="179"/>
      <c r="AG801" s="179"/>
      <c r="AH801" s="179"/>
      <c r="AI801" s="179"/>
      <c r="AJ801" s="179"/>
      <c r="AK801" s="179"/>
      <c r="AL801" s="179"/>
      <c r="AM801" s="179"/>
      <c r="AN801" s="179"/>
      <c r="AO801" s="179"/>
    </row>
    <row r="802" ht="15.75" customHeight="1" spans="1:41" x14ac:dyDescent="0.25">
      <c r="A802" s="179"/>
      <c r="B802" s="179"/>
      <c r="C802" s="179"/>
      <c r="D802" s="179"/>
      <c r="E802" s="179"/>
      <c r="F802" s="179"/>
      <c r="G802" s="179"/>
      <c r="H802" s="179"/>
      <c r="I802" s="179"/>
      <c r="J802" s="179"/>
      <c r="K802" s="179"/>
      <c r="L802" s="179"/>
      <c r="M802" s="179"/>
      <c r="N802" s="179"/>
      <c r="O802" s="179"/>
      <c r="P802" s="179"/>
      <c r="Q802" s="179"/>
      <c r="R802" s="179"/>
      <c r="S802" s="179"/>
      <c r="T802" s="179"/>
      <c r="U802" s="179"/>
      <c r="V802" s="179"/>
      <c r="W802" s="179"/>
      <c r="X802" s="179"/>
      <c r="Y802" s="179"/>
      <c r="Z802" s="179"/>
      <c r="AA802" s="179"/>
      <c r="AB802" s="179"/>
      <c r="AC802" s="179"/>
      <c r="AD802" s="179"/>
      <c r="AE802" s="179"/>
      <c r="AF802" s="179"/>
      <c r="AG802" s="179"/>
      <c r="AH802" s="179"/>
      <c r="AI802" s="179"/>
      <c r="AJ802" s="179"/>
      <c r="AK802" s="179"/>
      <c r="AL802" s="179"/>
      <c r="AM802" s="179"/>
      <c r="AN802" s="179"/>
      <c r="AO802" s="179"/>
    </row>
    <row r="803" ht="15.75" customHeight="1" spans="1:41" x14ac:dyDescent="0.25">
      <c r="A803" s="179"/>
      <c r="B803" s="179"/>
      <c r="C803" s="179"/>
      <c r="D803" s="179"/>
      <c r="E803" s="179"/>
      <c r="F803" s="179"/>
      <c r="G803" s="179"/>
      <c r="H803" s="179"/>
      <c r="I803" s="179"/>
      <c r="J803" s="179"/>
      <c r="K803" s="179"/>
      <c r="L803" s="179"/>
      <c r="M803" s="179"/>
      <c r="N803" s="179"/>
      <c r="O803" s="179"/>
      <c r="P803" s="179"/>
      <c r="Q803" s="179"/>
      <c r="R803" s="179"/>
      <c r="S803" s="179"/>
      <c r="T803" s="179"/>
      <c r="U803" s="179"/>
      <c r="V803" s="179"/>
      <c r="W803" s="179"/>
      <c r="X803" s="179"/>
      <c r="Y803" s="179"/>
      <c r="Z803" s="179"/>
      <c r="AA803" s="179"/>
      <c r="AB803" s="179"/>
      <c r="AC803" s="179"/>
      <c r="AD803" s="179"/>
      <c r="AE803" s="179"/>
      <c r="AF803" s="179"/>
      <c r="AG803" s="179"/>
      <c r="AH803" s="179"/>
      <c r="AI803" s="179"/>
      <c r="AJ803" s="179"/>
      <c r="AK803" s="179"/>
      <c r="AL803" s="179"/>
      <c r="AM803" s="179"/>
      <c r="AN803" s="179"/>
      <c r="AO803" s="179"/>
    </row>
    <row r="804" ht="15.75" customHeight="1" spans="1:41" x14ac:dyDescent="0.25">
      <c r="A804" s="179"/>
      <c r="B804" s="179"/>
      <c r="C804" s="179"/>
      <c r="D804" s="179"/>
      <c r="E804" s="179"/>
      <c r="F804" s="179"/>
      <c r="G804" s="179"/>
      <c r="H804" s="179"/>
      <c r="I804" s="179"/>
      <c r="J804" s="179"/>
      <c r="K804" s="179"/>
      <c r="L804" s="179"/>
      <c r="M804" s="179"/>
      <c r="N804" s="179"/>
      <c r="O804" s="179"/>
      <c r="P804" s="179"/>
      <c r="Q804" s="179"/>
      <c r="R804" s="179"/>
      <c r="S804" s="179"/>
      <c r="T804" s="179"/>
      <c r="U804" s="179"/>
      <c r="V804" s="179"/>
      <c r="W804" s="179"/>
      <c r="X804" s="179"/>
      <c r="Y804" s="179"/>
      <c r="Z804" s="179"/>
      <c r="AA804" s="179"/>
      <c r="AB804" s="179"/>
      <c r="AC804" s="179"/>
      <c r="AD804" s="179"/>
      <c r="AE804" s="179"/>
      <c r="AF804" s="179"/>
      <c r="AG804" s="179"/>
      <c r="AH804" s="179"/>
      <c r="AI804" s="179"/>
      <c r="AJ804" s="179"/>
      <c r="AK804" s="179"/>
      <c r="AL804" s="179"/>
      <c r="AM804" s="179"/>
      <c r="AN804" s="179"/>
      <c r="AO804" s="179"/>
    </row>
    <row r="805" ht="15.75" customHeight="1" spans="1:41" x14ac:dyDescent="0.25">
      <c r="A805" s="179"/>
      <c r="B805" s="179"/>
      <c r="C805" s="179"/>
      <c r="D805" s="179"/>
      <c r="E805" s="179"/>
      <c r="F805" s="179"/>
      <c r="G805" s="179"/>
      <c r="H805" s="179"/>
      <c r="I805" s="179"/>
      <c r="J805" s="179"/>
      <c r="K805" s="179"/>
      <c r="L805" s="179"/>
      <c r="M805" s="179"/>
      <c r="N805" s="179"/>
      <c r="O805" s="179"/>
      <c r="P805" s="179"/>
      <c r="Q805" s="179"/>
      <c r="R805" s="179"/>
      <c r="S805" s="179"/>
      <c r="T805" s="179"/>
      <c r="U805" s="179"/>
      <c r="V805" s="179"/>
      <c r="W805" s="179"/>
      <c r="X805" s="179"/>
      <c r="Y805" s="179"/>
      <c r="Z805" s="179"/>
      <c r="AA805" s="179"/>
      <c r="AB805" s="179"/>
      <c r="AC805" s="179"/>
      <c r="AD805" s="179"/>
      <c r="AE805" s="179"/>
      <c r="AF805" s="179"/>
      <c r="AG805" s="179"/>
      <c r="AH805" s="179"/>
      <c r="AI805" s="179"/>
      <c r="AJ805" s="179"/>
      <c r="AK805" s="179"/>
      <c r="AL805" s="179"/>
      <c r="AM805" s="179"/>
      <c r="AN805" s="179"/>
      <c r="AO805" s="179"/>
    </row>
    <row r="806" ht="15.75" customHeight="1" spans="1:41" x14ac:dyDescent="0.25">
      <c r="A806" s="179"/>
      <c r="B806" s="179"/>
      <c r="C806" s="179"/>
      <c r="D806" s="179"/>
      <c r="E806" s="179"/>
      <c r="F806" s="179"/>
      <c r="G806" s="179"/>
      <c r="H806" s="179"/>
      <c r="I806" s="179"/>
      <c r="J806" s="179"/>
      <c r="K806" s="179"/>
      <c r="L806" s="179"/>
      <c r="M806" s="179"/>
      <c r="N806" s="179"/>
      <c r="O806" s="179"/>
      <c r="P806" s="179"/>
      <c r="Q806" s="179"/>
      <c r="R806" s="179"/>
      <c r="S806" s="179"/>
      <c r="T806" s="179"/>
      <c r="U806" s="179"/>
      <c r="V806" s="179"/>
      <c r="W806" s="179"/>
      <c r="X806" s="179"/>
      <c r="Y806" s="179"/>
      <c r="Z806" s="179"/>
      <c r="AA806" s="179"/>
      <c r="AB806" s="179"/>
      <c r="AC806" s="179"/>
      <c r="AD806" s="179"/>
      <c r="AE806" s="179"/>
      <c r="AF806" s="179"/>
      <c r="AG806" s="179"/>
      <c r="AH806" s="179"/>
      <c r="AI806" s="179"/>
      <c r="AJ806" s="179"/>
      <c r="AK806" s="179"/>
      <c r="AL806" s="179"/>
      <c r="AM806" s="179"/>
      <c r="AN806" s="179"/>
      <c r="AO806" s="179"/>
    </row>
    <row r="807" ht="15.75" customHeight="1" spans="1:41" x14ac:dyDescent="0.25">
      <c r="A807" s="179"/>
      <c r="B807" s="179"/>
      <c r="C807" s="179"/>
      <c r="D807" s="179"/>
      <c r="E807" s="179"/>
      <c r="F807" s="179"/>
      <c r="G807" s="179"/>
      <c r="H807" s="179"/>
      <c r="I807" s="179"/>
      <c r="J807" s="179"/>
      <c r="K807" s="179"/>
      <c r="L807" s="179"/>
      <c r="M807" s="179"/>
      <c r="N807" s="179"/>
      <c r="O807" s="179"/>
      <c r="P807" s="179"/>
      <c r="Q807" s="179"/>
      <c r="R807" s="179"/>
      <c r="S807" s="179"/>
      <c r="T807" s="179"/>
      <c r="U807" s="179"/>
      <c r="V807" s="179"/>
      <c r="W807" s="179"/>
      <c r="X807" s="179"/>
      <c r="Y807" s="179"/>
      <c r="Z807" s="179"/>
      <c r="AA807" s="179"/>
      <c r="AB807" s="179"/>
      <c r="AC807" s="179"/>
      <c r="AD807" s="179"/>
      <c r="AE807" s="179"/>
      <c r="AF807" s="179"/>
      <c r="AG807" s="179"/>
      <c r="AH807" s="179"/>
      <c r="AI807" s="179"/>
      <c r="AJ807" s="179"/>
      <c r="AK807" s="179"/>
      <c r="AL807" s="179"/>
      <c r="AM807" s="179"/>
      <c r="AN807" s="179"/>
      <c r="AO807" s="179"/>
    </row>
    <row r="808" ht="15.75" customHeight="1" spans="1:41" x14ac:dyDescent="0.25">
      <c r="A808" s="179"/>
      <c r="B808" s="179"/>
      <c r="C808" s="179"/>
      <c r="D808" s="179"/>
      <c r="E808" s="179"/>
      <c r="F808" s="179"/>
      <c r="G808" s="179"/>
      <c r="H808" s="179"/>
      <c r="I808" s="179"/>
      <c r="J808" s="179"/>
      <c r="K808" s="179"/>
      <c r="L808" s="179"/>
      <c r="M808" s="179"/>
      <c r="N808" s="179"/>
      <c r="O808" s="179"/>
      <c r="P808" s="179"/>
      <c r="Q808" s="179"/>
      <c r="R808" s="179"/>
      <c r="S808" s="179"/>
      <c r="T808" s="179"/>
      <c r="U808" s="179"/>
      <c r="V808" s="179"/>
      <c r="W808" s="179"/>
      <c r="X808" s="179"/>
      <c r="Y808" s="179"/>
      <c r="Z808" s="179"/>
      <c r="AA808" s="179"/>
      <c r="AB808" s="179"/>
      <c r="AC808" s="179"/>
      <c r="AD808" s="179"/>
      <c r="AE808" s="179"/>
      <c r="AF808" s="179"/>
      <c r="AG808" s="179"/>
      <c r="AH808" s="179"/>
      <c r="AI808" s="179"/>
      <c r="AJ808" s="179"/>
      <c r="AK808" s="179"/>
      <c r="AL808" s="179"/>
      <c r="AM808" s="179"/>
      <c r="AN808" s="179"/>
      <c r="AO808" s="179"/>
    </row>
    <row r="809" ht="15.75" customHeight="1" spans="1:41" x14ac:dyDescent="0.25">
      <c r="A809" s="179"/>
      <c r="B809" s="179"/>
      <c r="C809" s="179"/>
      <c r="D809" s="179"/>
      <c r="E809" s="179"/>
      <c r="F809" s="179"/>
      <c r="G809" s="179"/>
      <c r="H809" s="179"/>
      <c r="I809" s="179"/>
      <c r="J809" s="179"/>
      <c r="K809" s="179"/>
      <c r="L809" s="179"/>
      <c r="M809" s="179"/>
      <c r="N809" s="179"/>
      <c r="O809" s="179"/>
      <c r="P809" s="179"/>
      <c r="Q809" s="179"/>
      <c r="R809" s="179"/>
      <c r="S809" s="179"/>
      <c r="T809" s="179"/>
      <c r="U809" s="179"/>
      <c r="V809" s="179"/>
      <c r="W809" s="179"/>
      <c r="X809" s="179"/>
      <c r="Y809" s="179"/>
      <c r="Z809" s="179"/>
      <c r="AA809" s="179"/>
      <c r="AB809" s="179"/>
      <c r="AC809" s="179"/>
      <c r="AD809" s="179"/>
      <c r="AE809" s="179"/>
      <c r="AF809" s="179"/>
      <c r="AG809" s="179"/>
      <c r="AH809" s="179"/>
      <c r="AI809" s="179"/>
      <c r="AJ809" s="179"/>
      <c r="AK809" s="179"/>
      <c r="AL809" s="179"/>
      <c r="AM809" s="179"/>
      <c r="AN809" s="179"/>
      <c r="AO809" s="179"/>
    </row>
    <row r="810" ht="15.75" customHeight="1" spans="1:41" x14ac:dyDescent="0.25">
      <c r="A810" s="179"/>
      <c r="B810" s="179"/>
      <c r="C810" s="179"/>
      <c r="D810" s="179"/>
      <c r="E810" s="179"/>
      <c r="F810" s="179"/>
      <c r="G810" s="179"/>
      <c r="H810" s="179"/>
      <c r="I810" s="179"/>
      <c r="J810" s="179"/>
      <c r="K810" s="179"/>
      <c r="L810" s="179"/>
      <c r="M810" s="179"/>
      <c r="N810" s="179"/>
      <c r="O810" s="179"/>
      <c r="P810" s="179"/>
      <c r="Q810" s="179"/>
      <c r="R810" s="179"/>
      <c r="S810" s="179"/>
      <c r="T810" s="179"/>
      <c r="U810" s="179"/>
      <c r="V810" s="179"/>
      <c r="W810" s="179"/>
      <c r="X810" s="179"/>
      <c r="Y810" s="179"/>
      <c r="Z810" s="179"/>
      <c r="AA810" s="179"/>
      <c r="AB810" s="179"/>
      <c r="AC810" s="179"/>
      <c r="AD810" s="179"/>
      <c r="AE810" s="179"/>
      <c r="AF810" s="179"/>
      <c r="AG810" s="179"/>
      <c r="AH810" s="179"/>
      <c r="AI810" s="179"/>
      <c r="AJ810" s="179"/>
      <c r="AK810" s="179"/>
      <c r="AL810" s="179"/>
      <c r="AM810" s="179"/>
      <c r="AN810" s="179"/>
      <c r="AO810" s="179"/>
    </row>
    <row r="811" ht="15.75" customHeight="1" spans="1:41" x14ac:dyDescent="0.25">
      <c r="A811" s="179"/>
      <c r="B811" s="179"/>
      <c r="C811" s="179"/>
      <c r="D811" s="179"/>
      <c r="E811" s="179"/>
      <c r="F811" s="179"/>
      <c r="G811" s="179"/>
      <c r="H811" s="179"/>
      <c r="I811" s="179"/>
      <c r="J811" s="179"/>
      <c r="K811" s="179"/>
      <c r="L811" s="179"/>
      <c r="M811" s="179"/>
      <c r="N811" s="179"/>
      <c r="O811" s="179"/>
      <c r="P811" s="179"/>
      <c r="Q811" s="179"/>
      <c r="R811" s="179"/>
      <c r="S811" s="179"/>
      <c r="T811" s="179"/>
      <c r="U811" s="179"/>
      <c r="V811" s="179"/>
      <c r="W811" s="179"/>
      <c r="X811" s="179"/>
      <c r="Y811" s="179"/>
      <c r="Z811" s="179"/>
      <c r="AA811" s="179"/>
      <c r="AB811" s="179"/>
      <c r="AC811" s="179"/>
      <c r="AD811" s="179"/>
      <c r="AE811" s="179"/>
      <c r="AF811" s="179"/>
      <c r="AG811" s="179"/>
      <c r="AH811" s="179"/>
      <c r="AI811" s="179"/>
      <c r="AJ811" s="179"/>
      <c r="AK811" s="179"/>
      <c r="AL811" s="179"/>
      <c r="AM811" s="179"/>
      <c r="AN811" s="179"/>
      <c r="AO811" s="179"/>
    </row>
    <row r="812" ht="15.75" customHeight="1" spans="1:41" x14ac:dyDescent="0.25">
      <c r="A812" s="179"/>
      <c r="B812" s="179"/>
      <c r="C812" s="179"/>
      <c r="D812" s="179"/>
      <c r="E812" s="179"/>
      <c r="F812" s="179"/>
      <c r="G812" s="179"/>
      <c r="H812" s="179"/>
      <c r="I812" s="179"/>
      <c r="J812" s="179"/>
      <c r="K812" s="179"/>
      <c r="L812" s="179"/>
      <c r="M812" s="179"/>
      <c r="N812" s="179"/>
      <c r="O812" s="179"/>
      <c r="P812" s="179"/>
      <c r="Q812" s="179"/>
      <c r="R812" s="179"/>
      <c r="S812" s="179"/>
      <c r="T812" s="179"/>
      <c r="U812" s="179"/>
      <c r="V812" s="179"/>
      <c r="W812" s="179"/>
      <c r="X812" s="179"/>
      <c r="Y812" s="179"/>
      <c r="Z812" s="179"/>
      <c r="AA812" s="179"/>
      <c r="AB812" s="179"/>
      <c r="AC812" s="179"/>
      <c r="AD812" s="179"/>
      <c r="AE812" s="179"/>
      <c r="AF812" s="179"/>
      <c r="AG812" s="179"/>
      <c r="AH812" s="179"/>
      <c r="AI812" s="179"/>
      <c r="AJ812" s="179"/>
      <c r="AK812" s="179"/>
      <c r="AL812" s="179"/>
      <c r="AM812" s="179"/>
      <c r="AN812" s="179"/>
      <c r="AO812" s="179"/>
    </row>
    <row r="813" ht="15.75" customHeight="1" spans="1:41" x14ac:dyDescent="0.25">
      <c r="A813" s="179"/>
      <c r="B813" s="179"/>
      <c r="C813" s="179"/>
      <c r="D813" s="179"/>
      <c r="E813" s="179"/>
      <c r="F813" s="179"/>
      <c r="G813" s="179"/>
      <c r="H813" s="179"/>
      <c r="I813" s="179"/>
      <c r="J813" s="179"/>
      <c r="K813" s="179"/>
      <c r="L813" s="179"/>
      <c r="M813" s="179"/>
      <c r="N813" s="179"/>
      <c r="O813" s="179"/>
      <c r="P813" s="179"/>
      <c r="Q813" s="179"/>
      <c r="R813" s="179"/>
      <c r="S813" s="179"/>
      <c r="T813" s="179"/>
      <c r="U813" s="179"/>
      <c r="V813" s="179"/>
      <c r="W813" s="179"/>
      <c r="X813" s="179"/>
      <c r="Y813" s="179"/>
      <c r="Z813" s="179"/>
      <c r="AA813" s="179"/>
      <c r="AB813" s="179"/>
      <c r="AC813" s="179"/>
      <c r="AD813" s="179"/>
      <c r="AE813" s="179"/>
      <c r="AF813" s="179"/>
      <c r="AG813" s="179"/>
      <c r="AH813" s="179"/>
      <c r="AI813" s="179"/>
      <c r="AJ813" s="179"/>
      <c r="AK813" s="179"/>
      <c r="AL813" s="179"/>
      <c r="AM813" s="179"/>
      <c r="AN813" s="179"/>
      <c r="AO813" s="179"/>
    </row>
    <row r="814" ht="15.75" customHeight="1" spans="1:41" x14ac:dyDescent="0.25">
      <c r="A814" s="179"/>
      <c r="B814" s="179"/>
      <c r="C814" s="179"/>
      <c r="D814" s="179"/>
      <c r="E814" s="179"/>
      <c r="F814" s="179"/>
      <c r="G814" s="179"/>
      <c r="H814" s="179"/>
      <c r="I814" s="179"/>
      <c r="J814" s="179"/>
      <c r="K814" s="179"/>
      <c r="L814" s="179"/>
      <c r="M814" s="179"/>
      <c r="N814" s="179"/>
      <c r="O814" s="179"/>
      <c r="P814" s="179"/>
      <c r="Q814" s="179"/>
      <c r="R814" s="179"/>
      <c r="S814" s="179"/>
      <c r="T814" s="179"/>
      <c r="U814" s="179"/>
      <c r="V814" s="179"/>
      <c r="W814" s="179"/>
      <c r="X814" s="179"/>
      <c r="Y814" s="179"/>
      <c r="Z814" s="179"/>
      <c r="AA814" s="179"/>
      <c r="AB814" s="179"/>
      <c r="AC814" s="179"/>
      <c r="AD814" s="179"/>
      <c r="AE814" s="179"/>
      <c r="AF814" s="179"/>
      <c r="AG814" s="179"/>
      <c r="AH814" s="179"/>
      <c r="AI814" s="179"/>
      <c r="AJ814" s="179"/>
      <c r="AK814" s="179"/>
      <c r="AL814" s="179"/>
      <c r="AM814" s="179"/>
      <c r="AN814" s="179"/>
      <c r="AO814" s="179"/>
    </row>
    <row r="815" ht="15.75" customHeight="1" spans="1:41" x14ac:dyDescent="0.25">
      <c r="A815" s="179"/>
      <c r="B815" s="179"/>
      <c r="C815" s="179"/>
      <c r="D815" s="179"/>
      <c r="E815" s="179"/>
      <c r="F815" s="179"/>
      <c r="G815" s="179"/>
      <c r="H815" s="179"/>
      <c r="I815" s="179"/>
      <c r="J815" s="179"/>
      <c r="K815" s="179"/>
      <c r="L815" s="179"/>
      <c r="M815" s="179"/>
      <c r="N815" s="179"/>
      <c r="O815" s="179"/>
      <c r="P815" s="179"/>
      <c r="Q815" s="179"/>
      <c r="R815" s="179"/>
      <c r="S815" s="179"/>
      <c r="T815" s="179"/>
      <c r="U815" s="179"/>
      <c r="V815" s="179"/>
      <c r="W815" s="179"/>
      <c r="X815" s="179"/>
      <c r="Y815" s="179"/>
      <c r="Z815" s="179"/>
      <c r="AA815" s="179"/>
      <c r="AB815" s="179"/>
      <c r="AC815" s="179"/>
      <c r="AD815" s="179"/>
      <c r="AE815" s="179"/>
      <c r="AF815" s="179"/>
      <c r="AG815" s="179"/>
      <c r="AH815" s="179"/>
      <c r="AI815" s="179"/>
      <c r="AJ815" s="179"/>
      <c r="AK815" s="179"/>
      <c r="AL815" s="179"/>
      <c r="AM815" s="179"/>
      <c r="AN815" s="179"/>
      <c r="AO815" s="179"/>
    </row>
    <row r="816" ht="15.75" customHeight="1" spans="1:41" x14ac:dyDescent="0.25">
      <c r="A816" s="179"/>
      <c r="B816" s="179"/>
      <c r="C816" s="179"/>
      <c r="D816" s="179"/>
      <c r="E816" s="179"/>
      <c r="F816" s="179"/>
      <c r="G816" s="179"/>
      <c r="H816" s="179"/>
      <c r="I816" s="179"/>
      <c r="J816" s="179"/>
      <c r="K816" s="179"/>
      <c r="L816" s="179"/>
      <c r="M816" s="179"/>
      <c r="N816" s="179"/>
      <c r="O816" s="179"/>
      <c r="P816" s="179"/>
      <c r="Q816" s="179"/>
      <c r="R816" s="179"/>
      <c r="S816" s="179"/>
      <c r="T816" s="179"/>
      <c r="U816" s="179"/>
      <c r="V816" s="179"/>
      <c r="W816" s="179"/>
      <c r="X816" s="179"/>
      <c r="Y816" s="179"/>
      <c r="Z816" s="179"/>
      <c r="AA816" s="179"/>
      <c r="AB816" s="179"/>
      <c r="AC816" s="179"/>
      <c r="AD816" s="179"/>
      <c r="AE816" s="179"/>
      <c r="AF816" s="179"/>
      <c r="AG816" s="179"/>
      <c r="AH816" s="179"/>
      <c r="AI816" s="179"/>
      <c r="AJ816" s="179"/>
      <c r="AK816" s="179"/>
      <c r="AL816" s="179"/>
      <c r="AM816" s="179"/>
      <c r="AN816" s="179"/>
      <c r="AO816" s="179"/>
    </row>
    <row r="817" ht="15.75" customHeight="1" spans="1:41" x14ac:dyDescent="0.25">
      <c r="A817" s="179"/>
      <c r="B817" s="179"/>
      <c r="C817" s="179"/>
      <c r="D817" s="179"/>
      <c r="E817" s="179"/>
      <c r="F817" s="179"/>
      <c r="G817" s="179"/>
      <c r="H817" s="179"/>
      <c r="I817" s="179"/>
      <c r="J817" s="179"/>
      <c r="K817" s="179"/>
      <c r="L817" s="179"/>
      <c r="M817" s="179"/>
      <c r="N817" s="179"/>
      <c r="O817" s="179"/>
      <c r="P817" s="179"/>
      <c r="Q817" s="179"/>
      <c r="R817" s="179"/>
      <c r="S817" s="179"/>
      <c r="T817" s="179"/>
      <c r="U817" s="179"/>
      <c r="V817" s="179"/>
      <c r="W817" s="179"/>
      <c r="X817" s="179"/>
      <c r="Y817" s="179"/>
      <c r="Z817" s="179"/>
      <c r="AA817" s="179"/>
      <c r="AB817" s="179"/>
      <c r="AC817" s="179"/>
      <c r="AD817" s="179"/>
      <c r="AE817" s="179"/>
      <c r="AF817" s="179"/>
      <c r="AG817" s="179"/>
      <c r="AH817" s="179"/>
      <c r="AI817" s="179"/>
      <c r="AJ817" s="179"/>
      <c r="AK817" s="179"/>
      <c r="AL817" s="179"/>
      <c r="AM817" s="179"/>
      <c r="AN817" s="179"/>
      <c r="AO817" s="179"/>
    </row>
    <row r="818" ht="15.75" customHeight="1" spans="1:41" x14ac:dyDescent="0.25">
      <c r="A818" s="179"/>
      <c r="B818" s="179"/>
      <c r="C818" s="179"/>
      <c r="D818" s="179"/>
      <c r="E818" s="179"/>
      <c r="F818" s="179"/>
      <c r="G818" s="179"/>
      <c r="H818" s="179"/>
      <c r="I818" s="179"/>
      <c r="J818" s="179"/>
      <c r="K818" s="179"/>
      <c r="L818" s="179"/>
      <c r="M818" s="179"/>
      <c r="N818" s="179"/>
      <c r="O818" s="179"/>
      <c r="P818" s="179"/>
      <c r="Q818" s="179"/>
      <c r="R818" s="179"/>
      <c r="S818" s="179"/>
      <c r="T818" s="179"/>
      <c r="U818" s="179"/>
      <c r="V818" s="179"/>
      <c r="W818" s="179"/>
      <c r="X818" s="179"/>
      <c r="Y818" s="179"/>
      <c r="Z818" s="179"/>
      <c r="AA818" s="179"/>
      <c r="AB818" s="179"/>
      <c r="AC818" s="179"/>
      <c r="AD818" s="179"/>
      <c r="AE818" s="179"/>
      <c r="AF818" s="179"/>
      <c r="AG818" s="179"/>
      <c r="AH818" s="179"/>
      <c r="AI818" s="179"/>
      <c r="AJ818" s="179"/>
      <c r="AK818" s="179"/>
      <c r="AL818" s="179"/>
      <c r="AM818" s="179"/>
      <c r="AN818" s="179"/>
      <c r="AO818" s="179"/>
    </row>
    <row r="819" ht="15.75" customHeight="1" spans="1:41" x14ac:dyDescent="0.25">
      <c r="A819" s="179"/>
      <c r="B819" s="179"/>
      <c r="C819" s="179"/>
      <c r="D819" s="179"/>
      <c r="E819" s="179"/>
      <c r="F819" s="179"/>
      <c r="G819" s="179"/>
      <c r="H819" s="179"/>
      <c r="I819" s="179"/>
      <c r="J819" s="179"/>
      <c r="K819" s="179"/>
      <c r="L819" s="179"/>
      <c r="M819" s="179"/>
      <c r="N819" s="179"/>
      <c r="O819" s="179"/>
      <c r="P819" s="179"/>
      <c r="Q819" s="179"/>
      <c r="R819" s="179"/>
      <c r="S819" s="179"/>
      <c r="T819" s="179"/>
      <c r="U819" s="179"/>
      <c r="V819" s="179"/>
      <c r="W819" s="179"/>
      <c r="X819" s="179"/>
      <c r="Y819" s="179"/>
      <c r="Z819" s="179"/>
      <c r="AA819" s="179"/>
      <c r="AB819" s="179"/>
      <c r="AC819" s="179"/>
      <c r="AD819" s="179"/>
      <c r="AE819" s="179"/>
      <c r="AF819" s="179"/>
      <c r="AG819" s="179"/>
      <c r="AH819" s="179"/>
      <c r="AI819" s="179"/>
      <c r="AJ819" s="179"/>
      <c r="AK819" s="179"/>
      <c r="AL819" s="179"/>
      <c r="AM819" s="179"/>
      <c r="AN819" s="179"/>
      <c r="AO819" s="179"/>
    </row>
    <row r="820" ht="15.75" customHeight="1" spans="1:41" x14ac:dyDescent="0.25">
      <c r="A820" s="179"/>
      <c r="B820" s="179"/>
      <c r="C820" s="179"/>
      <c r="D820" s="179"/>
      <c r="E820" s="179"/>
      <c r="F820" s="179"/>
      <c r="G820" s="179"/>
      <c r="H820" s="179"/>
      <c r="I820" s="179"/>
      <c r="J820" s="179"/>
      <c r="K820" s="179"/>
      <c r="L820" s="179"/>
      <c r="M820" s="179"/>
      <c r="N820" s="179"/>
      <c r="O820" s="179"/>
      <c r="P820" s="179"/>
      <c r="Q820" s="179"/>
      <c r="R820" s="179"/>
      <c r="S820" s="179"/>
      <c r="T820" s="179"/>
      <c r="U820" s="179"/>
      <c r="V820" s="179"/>
      <c r="W820" s="179"/>
      <c r="X820" s="179"/>
      <c r="Y820" s="179"/>
      <c r="Z820" s="179"/>
      <c r="AA820" s="179"/>
      <c r="AB820" s="179"/>
      <c r="AC820" s="179"/>
      <c r="AD820" s="179"/>
      <c r="AE820" s="179"/>
      <c r="AF820" s="179"/>
      <c r="AG820" s="179"/>
      <c r="AH820" s="179"/>
      <c r="AI820" s="179"/>
      <c r="AJ820" s="179"/>
      <c r="AK820" s="179"/>
      <c r="AL820" s="179"/>
      <c r="AM820" s="179"/>
      <c r="AN820" s="179"/>
      <c r="AO820" s="179"/>
    </row>
    <row r="821" ht="15.75" customHeight="1" spans="1:41" x14ac:dyDescent="0.25">
      <c r="A821" s="179"/>
      <c r="B821" s="179"/>
      <c r="C821" s="179"/>
      <c r="D821" s="179"/>
      <c r="E821" s="179"/>
      <c r="F821" s="179"/>
      <c r="G821" s="179"/>
      <c r="H821" s="179"/>
      <c r="I821" s="179"/>
      <c r="J821" s="179"/>
      <c r="K821" s="179"/>
      <c r="L821" s="179"/>
      <c r="M821" s="179"/>
      <c r="N821" s="179"/>
      <c r="O821" s="179"/>
      <c r="P821" s="179"/>
      <c r="Q821" s="179"/>
      <c r="R821" s="179"/>
      <c r="S821" s="179"/>
      <c r="T821" s="179"/>
      <c r="U821" s="179"/>
      <c r="V821" s="179"/>
      <c r="W821" s="179"/>
      <c r="X821" s="179"/>
      <c r="Y821" s="179"/>
      <c r="Z821" s="179"/>
      <c r="AA821" s="179"/>
      <c r="AB821" s="179"/>
      <c r="AC821" s="179"/>
      <c r="AD821" s="179"/>
      <c r="AE821" s="179"/>
      <c r="AF821" s="179"/>
      <c r="AG821" s="179"/>
      <c r="AH821" s="179"/>
      <c r="AI821" s="179"/>
      <c r="AJ821" s="179"/>
      <c r="AK821" s="179"/>
      <c r="AL821" s="179"/>
      <c r="AM821" s="179"/>
      <c r="AN821" s="179"/>
      <c r="AO821" s="179"/>
    </row>
    <row r="822" ht="15.75" customHeight="1" spans="1:41" x14ac:dyDescent="0.25">
      <c r="A822" s="179"/>
      <c r="B822" s="179"/>
      <c r="C822" s="179"/>
      <c r="D822" s="179"/>
      <c r="E822" s="179"/>
      <c r="F822" s="179"/>
      <c r="G822" s="179"/>
      <c r="H822" s="179"/>
      <c r="I822" s="179"/>
      <c r="J822" s="179"/>
      <c r="K822" s="179"/>
      <c r="L822" s="179"/>
      <c r="M822" s="179"/>
      <c r="N822" s="179"/>
      <c r="O822" s="179"/>
      <c r="P822" s="179"/>
      <c r="Q822" s="179"/>
      <c r="R822" s="179"/>
      <c r="S822" s="179"/>
      <c r="T822" s="179"/>
      <c r="U822" s="179"/>
      <c r="V822" s="179"/>
      <c r="W822" s="179"/>
      <c r="X822" s="179"/>
      <c r="Y822" s="179"/>
      <c r="Z822" s="179"/>
      <c r="AA822" s="179"/>
      <c r="AB822" s="179"/>
      <c r="AC822" s="179"/>
      <c r="AD822" s="179"/>
      <c r="AE822" s="179"/>
      <c r="AF822" s="179"/>
      <c r="AG822" s="179"/>
      <c r="AH822" s="179"/>
      <c r="AI822" s="179"/>
      <c r="AJ822" s="179"/>
      <c r="AK822" s="179"/>
      <c r="AL822" s="179"/>
      <c r="AM822" s="179"/>
      <c r="AN822" s="179"/>
      <c r="AO822" s="179"/>
    </row>
    <row r="823" ht="15.75" customHeight="1" spans="1:41" x14ac:dyDescent="0.25">
      <c r="A823" s="179"/>
      <c r="B823" s="179"/>
      <c r="C823" s="179"/>
      <c r="D823" s="179"/>
      <c r="E823" s="179"/>
      <c r="F823" s="179"/>
      <c r="G823" s="179"/>
      <c r="H823" s="179"/>
      <c r="I823" s="179"/>
      <c r="J823" s="179"/>
      <c r="K823" s="179"/>
      <c r="L823" s="179"/>
      <c r="M823" s="179"/>
      <c r="N823" s="179"/>
      <c r="O823" s="179"/>
      <c r="P823" s="179"/>
      <c r="Q823" s="179"/>
      <c r="R823" s="179"/>
      <c r="S823" s="179"/>
      <c r="T823" s="179"/>
      <c r="U823" s="179"/>
      <c r="V823" s="179"/>
      <c r="W823" s="179"/>
      <c r="X823" s="179"/>
      <c r="Y823" s="179"/>
      <c r="Z823" s="179"/>
      <c r="AA823" s="179"/>
      <c r="AB823" s="179"/>
      <c r="AC823" s="179"/>
      <c r="AD823" s="179"/>
      <c r="AE823" s="179"/>
      <c r="AF823" s="179"/>
      <c r="AG823" s="179"/>
      <c r="AH823" s="179"/>
      <c r="AI823" s="179"/>
      <c r="AJ823" s="179"/>
      <c r="AK823" s="179"/>
      <c r="AL823" s="179"/>
      <c r="AM823" s="179"/>
      <c r="AN823" s="179"/>
      <c r="AO823" s="179"/>
    </row>
    <row r="824" ht="15.75" customHeight="1" spans="1:41" x14ac:dyDescent="0.25">
      <c r="A824" s="179"/>
      <c r="B824" s="179"/>
      <c r="C824" s="179"/>
      <c r="D824" s="179"/>
      <c r="E824" s="179"/>
      <c r="F824" s="179"/>
      <c r="G824" s="179"/>
      <c r="H824" s="179"/>
      <c r="I824" s="179"/>
      <c r="J824" s="179"/>
      <c r="K824" s="179"/>
      <c r="L824" s="179"/>
      <c r="M824" s="179"/>
      <c r="N824" s="179"/>
      <c r="O824" s="179"/>
      <c r="P824" s="179"/>
      <c r="Q824" s="179"/>
      <c r="R824" s="179"/>
      <c r="S824" s="179"/>
      <c r="T824" s="179"/>
      <c r="U824" s="179"/>
      <c r="V824" s="179"/>
      <c r="W824" s="179"/>
      <c r="X824" s="179"/>
      <c r="Y824" s="179"/>
      <c r="Z824" s="179"/>
      <c r="AA824" s="179"/>
      <c r="AB824" s="179"/>
      <c r="AC824" s="179"/>
      <c r="AD824" s="179"/>
      <c r="AE824" s="179"/>
      <c r="AF824" s="179"/>
      <c r="AG824" s="179"/>
      <c r="AH824" s="179"/>
      <c r="AI824" s="179"/>
      <c r="AJ824" s="179"/>
      <c r="AK824" s="179"/>
      <c r="AL824" s="179"/>
      <c r="AM824" s="179"/>
      <c r="AN824" s="179"/>
      <c r="AO824" s="179"/>
    </row>
    <row r="825" ht="15.75" customHeight="1" spans="1:41" x14ac:dyDescent="0.25">
      <c r="A825" s="179"/>
      <c r="B825" s="179"/>
      <c r="C825" s="179"/>
      <c r="D825" s="179"/>
      <c r="E825" s="179"/>
      <c r="F825" s="179"/>
      <c r="G825" s="179"/>
      <c r="H825" s="179"/>
      <c r="I825" s="179"/>
      <c r="J825" s="179"/>
      <c r="K825" s="179"/>
      <c r="L825" s="179"/>
      <c r="M825" s="179"/>
      <c r="N825" s="179"/>
      <c r="O825" s="179"/>
      <c r="P825" s="179"/>
      <c r="Q825" s="179"/>
      <c r="R825" s="179"/>
      <c r="S825" s="179"/>
      <c r="T825" s="179"/>
      <c r="U825" s="179"/>
      <c r="V825" s="179"/>
      <c r="W825" s="179"/>
      <c r="X825" s="179"/>
      <c r="Y825" s="179"/>
      <c r="Z825" s="179"/>
      <c r="AA825" s="179"/>
      <c r="AB825" s="179"/>
      <c r="AC825" s="179"/>
      <c r="AD825" s="179"/>
      <c r="AE825" s="179"/>
      <c r="AF825" s="179"/>
      <c r="AG825" s="179"/>
      <c r="AH825" s="179"/>
      <c r="AI825" s="179"/>
      <c r="AJ825" s="179"/>
      <c r="AK825" s="179"/>
      <c r="AL825" s="179"/>
      <c r="AM825" s="179"/>
      <c r="AN825" s="179"/>
      <c r="AO825" s="179"/>
    </row>
    <row r="826" ht="15.75" customHeight="1" spans="1:41" x14ac:dyDescent="0.25">
      <c r="A826" s="179"/>
      <c r="B826" s="179"/>
      <c r="C826" s="179"/>
      <c r="D826" s="179"/>
      <c r="E826" s="179"/>
      <c r="F826" s="179"/>
      <c r="G826" s="179"/>
      <c r="H826" s="179"/>
      <c r="I826" s="179"/>
      <c r="J826" s="179"/>
      <c r="K826" s="179"/>
      <c r="L826" s="179"/>
      <c r="M826" s="179"/>
      <c r="N826" s="179"/>
      <c r="O826" s="179"/>
      <c r="P826" s="179"/>
      <c r="Q826" s="179"/>
      <c r="R826" s="179"/>
      <c r="S826" s="179"/>
      <c r="T826" s="179"/>
      <c r="U826" s="179"/>
      <c r="V826" s="179"/>
      <c r="W826" s="179"/>
      <c r="X826" s="179"/>
      <c r="Y826" s="179"/>
      <c r="Z826" s="179"/>
      <c r="AA826" s="179"/>
      <c r="AB826" s="179"/>
      <c r="AC826" s="179"/>
      <c r="AD826" s="179"/>
      <c r="AE826" s="179"/>
      <c r="AF826" s="179"/>
      <c r="AG826" s="179"/>
      <c r="AH826" s="179"/>
      <c r="AI826" s="179"/>
      <c r="AJ826" s="179"/>
      <c r="AK826" s="179"/>
      <c r="AL826" s="179"/>
      <c r="AM826" s="179"/>
      <c r="AN826" s="179"/>
      <c r="AO826" s="179"/>
    </row>
    <row r="827" ht="15.75" customHeight="1" spans="1:41" x14ac:dyDescent="0.25">
      <c r="A827" s="179"/>
      <c r="B827" s="179"/>
      <c r="C827" s="179"/>
      <c r="D827" s="179"/>
      <c r="E827" s="179"/>
      <c r="F827" s="179"/>
      <c r="G827" s="179"/>
      <c r="H827" s="179"/>
      <c r="I827" s="179"/>
      <c r="J827" s="179"/>
      <c r="K827" s="179"/>
      <c r="L827" s="179"/>
      <c r="M827" s="179"/>
      <c r="N827" s="179"/>
      <c r="O827" s="179"/>
      <c r="P827" s="179"/>
      <c r="Q827" s="179"/>
      <c r="R827" s="179"/>
      <c r="S827" s="179"/>
      <c r="T827" s="179"/>
      <c r="U827" s="179"/>
      <c r="V827" s="179"/>
      <c r="W827" s="179"/>
      <c r="X827" s="179"/>
      <c r="Y827" s="179"/>
      <c r="Z827" s="179"/>
      <c r="AA827" s="179"/>
      <c r="AB827" s="179"/>
      <c r="AC827" s="179"/>
      <c r="AD827" s="179"/>
      <c r="AE827" s="179"/>
      <c r="AF827" s="179"/>
      <c r="AG827" s="179"/>
      <c r="AH827" s="179"/>
      <c r="AI827" s="179"/>
      <c r="AJ827" s="179"/>
      <c r="AK827" s="179"/>
      <c r="AL827" s="179"/>
      <c r="AM827" s="179"/>
      <c r="AN827" s="179"/>
      <c r="AO827" s="179"/>
    </row>
    <row r="828" ht="15.75" customHeight="1" spans="1:41" x14ac:dyDescent="0.25">
      <c r="A828" s="179"/>
      <c r="B828" s="179"/>
      <c r="C828" s="179"/>
      <c r="D828" s="179"/>
      <c r="E828" s="179"/>
      <c r="F828" s="179"/>
      <c r="G828" s="179"/>
      <c r="H828" s="179"/>
      <c r="I828" s="179"/>
      <c r="J828" s="179"/>
      <c r="K828" s="179"/>
      <c r="L828" s="179"/>
      <c r="M828" s="179"/>
      <c r="N828" s="179"/>
      <c r="O828" s="179"/>
      <c r="P828" s="179"/>
      <c r="Q828" s="179"/>
      <c r="R828" s="179"/>
      <c r="S828" s="179"/>
      <c r="T828" s="179"/>
      <c r="U828" s="179"/>
      <c r="V828" s="179"/>
      <c r="W828" s="179"/>
      <c r="X828" s="179"/>
      <c r="Y828" s="179"/>
      <c r="Z828" s="179"/>
      <c r="AA828" s="179"/>
      <c r="AB828" s="179"/>
      <c r="AC828" s="179"/>
      <c r="AD828" s="179"/>
      <c r="AE828" s="179"/>
      <c r="AF828" s="179"/>
      <c r="AG828" s="179"/>
      <c r="AH828" s="179"/>
      <c r="AI828" s="179"/>
      <c r="AJ828" s="179"/>
      <c r="AK828" s="179"/>
      <c r="AL828" s="179"/>
      <c r="AM828" s="179"/>
      <c r="AN828" s="179"/>
      <c r="AO828" s="179"/>
    </row>
    <row r="829" ht="15.75" customHeight="1" spans="1:41" x14ac:dyDescent="0.25">
      <c r="A829" s="179"/>
      <c r="B829" s="179"/>
      <c r="C829" s="179"/>
      <c r="D829" s="179"/>
      <c r="E829" s="179"/>
      <c r="F829" s="179"/>
      <c r="G829" s="179"/>
      <c r="H829" s="179"/>
      <c r="I829" s="179"/>
      <c r="J829" s="179"/>
      <c r="K829" s="179"/>
      <c r="L829" s="179"/>
      <c r="M829" s="179"/>
      <c r="N829" s="179"/>
      <c r="O829" s="179"/>
      <c r="P829" s="179"/>
      <c r="Q829" s="179"/>
      <c r="R829" s="179"/>
      <c r="S829" s="179"/>
      <c r="T829" s="179"/>
      <c r="U829" s="179"/>
      <c r="V829" s="179"/>
      <c r="W829" s="179"/>
      <c r="X829" s="179"/>
      <c r="Y829" s="179"/>
      <c r="Z829" s="179"/>
      <c r="AA829" s="179"/>
      <c r="AB829" s="179"/>
      <c r="AC829" s="179"/>
      <c r="AD829" s="179"/>
      <c r="AE829" s="179"/>
      <c r="AF829" s="179"/>
      <c r="AG829" s="179"/>
      <c r="AH829" s="179"/>
      <c r="AI829" s="179"/>
      <c r="AJ829" s="179"/>
      <c r="AK829" s="179"/>
      <c r="AL829" s="179"/>
      <c r="AM829" s="179"/>
      <c r="AN829" s="179"/>
      <c r="AO829" s="179"/>
    </row>
    <row r="830" ht="15.75" customHeight="1" spans="1:41" x14ac:dyDescent="0.25">
      <c r="A830" s="179"/>
      <c r="B830" s="179"/>
      <c r="C830" s="179"/>
      <c r="D830" s="179"/>
      <c r="E830" s="179"/>
      <c r="F830" s="179"/>
      <c r="G830" s="179"/>
      <c r="H830" s="179"/>
      <c r="I830" s="179"/>
      <c r="J830" s="179"/>
      <c r="K830" s="179"/>
      <c r="L830" s="179"/>
      <c r="M830" s="179"/>
      <c r="N830" s="179"/>
      <c r="O830" s="179"/>
      <c r="P830" s="179"/>
      <c r="Q830" s="179"/>
      <c r="R830" s="179"/>
      <c r="S830" s="179"/>
      <c r="T830" s="179"/>
      <c r="U830" s="179"/>
      <c r="V830" s="179"/>
      <c r="W830" s="179"/>
      <c r="X830" s="179"/>
      <c r="Y830" s="179"/>
      <c r="Z830" s="179"/>
      <c r="AA830" s="179"/>
      <c r="AB830" s="179"/>
      <c r="AC830" s="179"/>
      <c r="AD830" s="179"/>
      <c r="AE830" s="179"/>
      <c r="AF830" s="179"/>
      <c r="AG830" s="179"/>
      <c r="AH830" s="179"/>
      <c r="AI830" s="179"/>
      <c r="AJ830" s="179"/>
      <c r="AK830" s="179"/>
      <c r="AL830" s="179"/>
      <c r="AM830" s="179"/>
      <c r="AN830" s="179"/>
      <c r="AO830" s="179"/>
    </row>
    <row r="831" ht="15.75" customHeight="1" spans="1:41" x14ac:dyDescent="0.25">
      <c r="A831" s="179"/>
      <c r="B831" s="179"/>
      <c r="C831" s="179"/>
      <c r="D831" s="179"/>
      <c r="E831" s="179"/>
      <c r="F831" s="179"/>
      <c r="G831" s="179"/>
      <c r="H831" s="179"/>
      <c r="I831" s="179"/>
      <c r="J831" s="179"/>
      <c r="K831" s="179"/>
      <c r="L831" s="179"/>
      <c r="M831" s="179"/>
      <c r="N831" s="179"/>
      <c r="O831" s="179"/>
      <c r="P831" s="179"/>
      <c r="Q831" s="179"/>
      <c r="R831" s="179"/>
      <c r="S831" s="179"/>
      <c r="T831" s="179"/>
      <c r="U831" s="179"/>
      <c r="V831" s="179"/>
      <c r="W831" s="179"/>
      <c r="X831" s="179"/>
      <c r="Y831" s="179"/>
      <c r="Z831" s="179"/>
      <c r="AA831" s="179"/>
      <c r="AB831" s="179"/>
      <c r="AC831" s="179"/>
      <c r="AD831" s="179"/>
      <c r="AE831" s="179"/>
      <c r="AF831" s="179"/>
      <c r="AG831" s="179"/>
      <c r="AH831" s="179"/>
      <c r="AI831" s="179"/>
      <c r="AJ831" s="179"/>
      <c r="AK831" s="179"/>
      <c r="AL831" s="179"/>
      <c r="AM831" s="179"/>
      <c r="AN831" s="179"/>
      <c r="AO831" s="179"/>
    </row>
    <row r="832" ht="15.75" customHeight="1" spans="1:41" x14ac:dyDescent="0.25">
      <c r="A832" s="179"/>
      <c r="B832" s="179"/>
      <c r="C832" s="179"/>
      <c r="D832" s="179"/>
      <c r="E832" s="179"/>
      <c r="F832" s="179"/>
      <c r="G832" s="179"/>
      <c r="H832" s="179"/>
      <c r="I832" s="179"/>
      <c r="J832" s="179"/>
      <c r="K832" s="179"/>
      <c r="L832" s="179"/>
      <c r="M832" s="179"/>
      <c r="N832" s="179"/>
      <c r="O832" s="179"/>
      <c r="P832" s="179"/>
      <c r="Q832" s="179"/>
      <c r="R832" s="179"/>
      <c r="S832" s="179"/>
      <c r="T832" s="179"/>
      <c r="U832" s="179"/>
      <c r="V832" s="179"/>
      <c r="W832" s="179"/>
      <c r="X832" s="179"/>
      <c r="Y832" s="179"/>
      <c r="Z832" s="179"/>
      <c r="AA832" s="179"/>
      <c r="AB832" s="179"/>
      <c r="AC832" s="179"/>
      <c r="AD832" s="179"/>
      <c r="AE832" s="179"/>
      <c r="AF832" s="179"/>
      <c r="AG832" s="179"/>
      <c r="AH832" s="179"/>
      <c r="AI832" s="179"/>
      <c r="AJ832" s="179"/>
      <c r="AK832" s="179"/>
      <c r="AL832" s="179"/>
      <c r="AM832" s="179"/>
      <c r="AN832" s="179"/>
      <c r="AO832" s="179"/>
    </row>
    <row r="833" ht="15.75" customHeight="1" spans="1:41" x14ac:dyDescent="0.25">
      <c r="A833" s="179"/>
      <c r="B833" s="179"/>
      <c r="C833" s="179"/>
      <c r="D833" s="179"/>
      <c r="E833" s="179"/>
      <c r="F833" s="179"/>
      <c r="G833" s="179"/>
      <c r="H833" s="179"/>
      <c r="I833" s="179"/>
      <c r="J833" s="179"/>
      <c r="K833" s="179"/>
      <c r="L833" s="179"/>
      <c r="M833" s="179"/>
      <c r="N833" s="179"/>
      <c r="O833" s="179"/>
      <c r="P833" s="179"/>
      <c r="Q833" s="179"/>
      <c r="R833" s="179"/>
      <c r="S833" s="179"/>
      <c r="T833" s="179"/>
      <c r="U833" s="179"/>
      <c r="V833" s="179"/>
      <c r="W833" s="179"/>
      <c r="X833" s="179"/>
      <c r="Y833" s="179"/>
      <c r="Z833" s="179"/>
      <c r="AA833" s="179"/>
      <c r="AB833" s="179"/>
      <c r="AC833" s="179"/>
      <c r="AD833" s="179"/>
      <c r="AE833" s="179"/>
      <c r="AF833" s="179"/>
      <c r="AG833" s="179"/>
      <c r="AH833" s="179"/>
      <c r="AI833" s="179"/>
      <c r="AJ833" s="179"/>
      <c r="AK833" s="179"/>
      <c r="AL833" s="179"/>
      <c r="AM833" s="179"/>
      <c r="AN833" s="179"/>
      <c r="AO833" s="179"/>
    </row>
    <row r="834" ht="15.75" customHeight="1" spans="1:41" x14ac:dyDescent="0.25">
      <c r="A834" s="179"/>
      <c r="B834" s="179"/>
      <c r="C834" s="179"/>
      <c r="D834" s="179"/>
      <c r="E834" s="179"/>
      <c r="F834" s="179"/>
      <c r="G834" s="179"/>
      <c r="H834" s="179"/>
      <c r="I834" s="179"/>
      <c r="J834" s="179"/>
      <c r="K834" s="179"/>
      <c r="L834" s="179"/>
      <c r="M834" s="179"/>
      <c r="N834" s="179"/>
      <c r="O834" s="179"/>
      <c r="P834" s="179"/>
      <c r="Q834" s="179"/>
      <c r="R834" s="179"/>
      <c r="S834" s="179"/>
      <c r="T834" s="179"/>
      <c r="U834" s="179"/>
      <c r="V834" s="179"/>
      <c r="W834" s="179"/>
      <c r="X834" s="179"/>
      <c r="Y834" s="179"/>
      <c r="Z834" s="179"/>
      <c r="AA834" s="179"/>
      <c r="AB834" s="179"/>
      <c r="AC834" s="179"/>
      <c r="AD834" s="179"/>
      <c r="AE834" s="179"/>
      <c r="AF834" s="179"/>
      <c r="AG834" s="179"/>
      <c r="AH834" s="179"/>
      <c r="AI834" s="179"/>
      <c r="AJ834" s="179"/>
      <c r="AK834" s="179"/>
      <c r="AL834" s="179"/>
      <c r="AM834" s="179"/>
      <c r="AN834" s="179"/>
      <c r="AO834" s="179"/>
    </row>
    <row r="835" ht="15.75" customHeight="1" spans="1:41" x14ac:dyDescent="0.25">
      <c r="A835" s="179"/>
      <c r="B835" s="179"/>
      <c r="C835" s="179"/>
      <c r="D835" s="179"/>
      <c r="E835" s="179"/>
      <c r="F835" s="179"/>
      <c r="G835" s="179"/>
      <c r="H835" s="179"/>
      <c r="I835" s="179"/>
      <c r="J835" s="179"/>
      <c r="K835" s="179"/>
      <c r="L835" s="179"/>
      <c r="M835" s="179"/>
      <c r="N835" s="179"/>
      <c r="O835" s="179"/>
      <c r="P835" s="179"/>
      <c r="Q835" s="179"/>
      <c r="R835" s="179"/>
      <c r="S835" s="179"/>
      <c r="T835" s="179"/>
      <c r="U835" s="179"/>
      <c r="V835" s="179"/>
      <c r="W835" s="179"/>
      <c r="X835" s="179"/>
      <c r="Y835" s="179"/>
      <c r="Z835" s="179"/>
      <c r="AA835" s="179"/>
      <c r="AB835" s="179"/>
      <c r="AC835" s="179"/>
      <c r="AD835" s="179"/>
      <c r="AE835" s="179"/>
      <c r="AF835" s="179"/>
      <c r="AG835" s="179"/>
      <c r="AH835" s="179"/>
      <c r="AI835" s="179"/>
      <c r="AJ835" s="179"/>
      <c r="AK835" s="179"/>
      <c r="AL835" s="179"/>
      <c r="AM835" s="179"/>
      <c r="AN835" s="179"/>
      <c r="AO835" s="179"/>
    </row>
    <row r="836" ht="15.75" customHeight="1" spans="1:41" x14ac:dyDescent="0.25">
      <c r="A836" s="179"/>
      <c r="B836" s="179"/>
      <c r="C836" s="179"/>
      <c r="D836" s="179"/>
      <c r="E836" s="179"/>
      <c r="F836" s="179"/>
      <c r="G836" s="179"/>
      <c r="H836" s="179"/>
      <c r="I836" s="179"/>
      <c r="J836" s="179"/>
      <c r="K836" s="179"/>
      <c r="L836" s="179"/>
      <c r="M836" s="179"/>
      <c r="N836" s="179"/>
      <c r="O836" s="179"/>
      <c r="P836" s="179"/>
      <c r="Q836" s="179"/>
      <c r="R836" s="179"/>
      <c r="S836" s="179"/>
      <c r="T836" s="179"/>
      <c r="U836" s="179"/>
      <c r="V836" s="179"/>
      <c r="W836" s="179"/>
      <c r="X836" s="179"/>
      <c r="Y836" s="179"/>
      <c r="Z836" s="179"/>
      <c r="AA836" s="179"/>
      <c r="AB836" s="179"/>
      <c r="AC836" s="179"/>
      <c r="AD836" s="179"/>
      <c r="AE836" s="179"/>
      <c r="AF836" s="179"/>
      <c r="AG836" s="179"/>
      <c r="AH836" s="179"/>
      <c r="AI836" s="179"/>
      <c r="AJ836" s="179"/>
      <c r="AK836" s="179"/>
      <c r="AL836" s="179"/>
      <c r="AM836" s="179"/>
      <c r="AN836" s="179"/>
      <c r="AO836" s="179"/>
    </row>
    <row r="837" ht="15.75" customHeight="1" spans="1:41" x14ac:dyDescent="0.25">
      <c r="A837" s="179"/>
      <c r="B837" s="179"/>
      <c r="C837" s="179"/>
      <c r="D837" s="179"/>
      <c r="E837" s="179"/>
      <c r="F837" s="179"/>
      <c r="G837" s="179"/>
      <c r="H837" s="179"/>
      <c r="I837" s="179"/>
      <c r="J837" s="179"/>
      <c r="K837" s="179"/>
      <c r="L837" s="179"/>
      <c r="M837" s="179"/>
      <c r="N837" s="179"/>
      <c r="O837" s="179"/>
      <c r="P837" s="179"/>
      <c r="Q837" s="179"/>
      <c r="R837" s="179"/>
      <c r="S837" s="179"/>
      <c r="T837" s="179"/>
      <c r="U837" s="179"/>
      <c r="V837" s="179"/>
      <c r="W837" s="179"/>
      <c r="X837" s="179"/>
      <c r="Y837" s="179"/>
      <c r="Z837" s="179"/>
      <c r="AA837" s="179"/>
      <c r="AB837" s="179"/>
      <c r="AC837" s="179"/>
      <c r="AD837" s="179"/>
      <c r="AE837" s="179"/>
      <c r="AF837" s="179"/>
      <c r="AG837" s="179"/>
      <c r="AH837" s="179"/>
      <c r="AI837" s="179"/>
      <c r="AJ837" s="179"/>
      <c r="AK837" s="179"/>
      <c r="AL837" s="179"/>
      <c r="AM837" s="179"/>
      <c r="AN837" s="179"/>
      <c r="AO837" s="179"/>
    </row>
    <row r="838" ht="15.75" customHeight="1" spans="1:41" x14ac:dyDescent="0.25">
      <c r="A838" s="179"/>
      <c r="B838" s="179"/>
      <c r="C838" s="179"/>
      <c r="D838" s="179"/>
      <c r="E838" s="179"/>
      <c r="F838" s="179"/>
      <c r="G838" s="179"/>
      <c r="H838" s="179"/>
      <c r="I838" s="179"/>
      <c r="J838" s="179"/>
      <c r="K838" s="179"/>
      <c r="L838" s="179"/>
      <c r="M838" s="179"/>
      <c r="N838" s="179"/>
      <c r="O838" s="179"/>
      <c r="P838" s="179"/>
      <c r="Q838" s="179"/>
      <c r="R838" s="179"/>
      <c r="S838" s="179"/>
      <c r="T838" s="179"/>
      <c r="U838" s="179"/>
      <c r="V838" s="179"/>
      <c r="W838" s="179"/>
      <c r="X838" s="179"/>
      <c r="Y838" s="179"/>
      <c r="Z838" s="179"/>
      <c r="AA838" s="179"/>
      <c r="AB838" s="179"/>
      <c r="AC838" s="179"/>
      <c r="AD838" s="179"/>
      <c r="AE838" s="179"/>
      <c r="AF838" s="179"/>
      <c r="AG838" s="179"/>
      <c r="AH838" s="179"/>
      <c r="AI838" s="179"/>
      <c r="AJ838" s="179"/>
      <c r="AK838" s="179"/>
      <c r="AL838" s="179"/>
      <c r="AM838" s="179"/>
      <c r="AN838" s="179"/>
      <c r="AO838" s="179"/>
    </row>
    <row r="839" ht="15.75" customHeight="1" spans="1:41" x14ac:dyDescent="0.25">
      <c r="A839" s="179"/>
      <c r="B839" s="179"/>
      <c r="C839" s="179"/>
      <c r="D839" s="179"/>
      <c r="E839" s="179"/>
      <c r="F839" s="179"/>
      <c r="G839" s="179"/>
      <c r="H839" s="179"/>
      <c r="I839" s="179"/>
      <c r="J839" s="179"/>
      <c r="K839" s="179"/>
      <c r="L839" s="179"/>
      <c r="M839" s="179"/>
      <c r="N839" s="179"/>
      <c r="O839" s="179"/>
      <c r="P839" s="179"/>
      <c r="Q839" s="179"/>
      <c r="R839" s="179"/>
      <c r="S839" s="179"/>
      <c r="T839" s="179"/>
      <c r="U839" s="179"/>
      <c r="V839" s="179"/>
      <c r="W839" s="179"/>
      <c r="X839" s="179"/>
      <c r="Y839" s="179"/>
      <c r="Z839" s="179"/>
      <c r="AA839" s="179"/>
      <c r="AB839" s="179"/>
      <c r="AC839" s="179"/>
      <c r="AD839" s="179"/>
      <c r="AE839" s="179"/>
      <c r="AF839" s="179"/>
      <c r="AG839" s="179"/>
      <c r="AH839" s="179"/>
      <c r="AI839" s="179"/>
      <c r="AJ839" s="179"/>
      <c r="AK839" s="179"/>
      <c r="AL839" s="179"/>
      <c r="AM839" s="179"/>
      <c r="AN839" s="179"/>
      <c r="AO839" s="179"/>
    </row>
    <row r="840" ht="15.75" customHeight="1" spans="1:41" x14ac:dyDescent="0.25">
      <c r="A840" s="179"/>
      <c r="B840" s="179"/>
      <c r="C840" s="179"/>
      <c r="D840" s="179"/>
      <c r="E840" s="179"/>
      <c r="F840" s="179"/>
      <c r="G840" s="179"/>
      <c r="H840" s="179"/>
      <c r="I840" s="179"/>
      <c r="J840" s="179"/>
      <c r="K840" s="179"/>
      <c r="L840" s="179"/>
      <c r="M840" s="179"/>
      <c r="N840" s="179"/>
      <c r="O840" s="179"/>
      <c r="P840" s="179"/>
      <c r="Q840" s="179"/>
      <c r="R840" s="179"/>
      <c r="S840" s="179"/>
      <c r="T840" s="179"/>
      <c r="U840" s="179"/>
      <c r="V840" s="179"/>
      <c r="W840" s="179"/>
      <c r="X840" s="179"/>
      <c r="Y840" s="179"/>
      <c r="Z840" s="179"/>
      <c r="AA840" s="179"/>
      <c r="AB840" s="179"/>
      <c r="AC840" s="179"/>
      <c r="AD840" s="179"/>
      <c r="AE840" s="179"/>
      <c r="AF840" s="179"/>
      <c r="AG840" s="179"/>
      <c r="AH840" s="179"/>
      <c r="AI840" s="179"/>
      <c r="AJ840" s="179"/>
      <c r="AK840" s="179"/>
      <c r="AL840" s="179"/>
      <c r="AM840" s="179"/>
      <c r="AN840" s="179"/>
      <c r="AO840" s="179"/>
    </row>
    <row r="841" ht="15.75" customHeight="1" spans="1:41" x14ac:dyDescent="0.25">
      <c r="A841" s="179"/>
      <c r="B841" s="179"/>
      <c r="C841" s="179"/>
      <c r="D841" s="179"/>
      <c r="E841" s="179"/>
      <c r="F841" s="179"/>
      <c r="G841" s="179"/>
      <c r="H841" s="179"/>
      <c r="I841" s="179"/>
      <c r="J841" s="179"/>
      <c r="K841" s="179"/>
      <c r="L841" s="179"/>
      <c r="M841" s="179"/>
      <c r="N841" s="179"/>
      <c r="O841" s="179"/>
      <c r="P841" s="179"/>
      <c r="Q841" s="179"/>
      <c r="R841" s="179"/>
      <c r="S841" s="179"/>
      <c r="T841" s="179"/>
      <c r="U841" s="179"/>
      <c r="V841" s="179"/>
      <c r="W841" s="179"/>
      <c r="X841" s="179"/>
      <c r="Y841" s="179"/>
      <c r="Z841" s="179"/>
      <c r="AA841" s="179"/>
      <c r="AB841" s="179"/>
      <c r="AC841" s="179"/>
      <c r="AD841" s="179"/>
      <c r="AE841" s="179"/>
      <c r="AF841" s="179"/>
      <c r="AG841" s="179"/>
      <c r="AH841" s="179"/>
      <c r="AI841" s="179"/>
      <c r="AJ841" s="179"/>
      <c r="AK841" s="179"/>
      <c r="AL841" s="179"/>
      <c r="AM841" s="179"/>
      <c r="AN841" s="179"/>
      <c r="AO841" s="179"/>
    </row>
    <row r="842" ht="15.75" customHeight="1" spans="1:41" x14ac:dyDescent="0.25">
      <c r="A842" s="179"/>
      <c r="B842" s="179"/>
      <c r="C842" s="179"/>
      <c r="D842" s="179"/>
      <c r="E842" s="179"/>
      <c r="F842" s="179"/>
      <c r="G842" s="179"/>
      <c r="H842" s="179"/>
      <c r="I842" s="179"/>
      <c r="J842" s="179"/>
      <c r="K842" s="179"/>
      <c r="L842" s="179"/>
      <c r="M842" s="179"/>
      <c r="N842" s="179"/>
      <c r="O842" s="179"/>
      <c r="P842" s="179"/>
      <c r="Q842" s="179"/>
      <c r="R842" s="179"/>
      <c r="S842" s="179"/>
      <c r="T842" s="179"/>
      <c r="U842" s="179"/>
      <c r="V842" s="179"/>
      <c r="W842" s="179"/>
      <c r="X842" s="179"/>
      <c r="Y842" s="179"/>
      <c r="Z842" s="179"/>
      <c r="AA842" s="179"/>
      <c r="AB842" s="179"/>
      <c r="AC842" s="179"/>
      <c r="AD842" s="179"/>
      <c r="AE842" s="179"/>
      <c r="AF842" s="179"/>
      <c r="AG842" s="179"/>
      <c r="AH842" s="179"/>
      <c r="AI842" s="179"/>
      <c r="AJ842" s="179"/>
      <c r="AK842" s="179"/>
      <c r="AL842" s="179"/>
      <c r="AM842" s="179"/>
      <c r="AN842" s="179"/>
      <c r="AO842" s="179"/>
    </row>
    <row r="843" ht="15.75" customHeight="1" spans="1:41" x14ac:dyDescent="0.25">
      <c r="A843" s="179"/>
      <c r="B843" s="179"/>
      <c r="C843" s="179"/>
      <c r="D843" s="179"/>
      <c r="E843" s="179"/>
      <c r="F843" s="179"/>
      <c r="G843" s="179"/>
      <c r="H843" s="179"/>
      <c r="I843" s="179"/>
      <c r="J843" s="179"/>
      <c r="K843" s="179"/>
      <c r="L843" s="179"/>
      <c r="M843" s="179"/>
      <c r="N843" s="179"/>
      <c r="O843" s="179"/>
      <c r="P843" s="179"/>
      <c r="Q843" s="179"/>
      <c r="R843" s="179"/>
      <c r="S843" s="179"/>
      <c r="T843" s="179"/>
      <c r="U843" s="179"/>
      <c r="V843" s="179"/>
      <c r="W843" s="179"/>
      <c r="X843" s="179"/>
      <c r="Y843" s="179"/>
      <c r="Z843" s="179"/>
      <c r="AA843" s="179"/>
      <c r="AB843" s="179"/>
      <c r="AC843" s="179"/>
      <c r="AD843" s="179"/>
      <c r="AE843" s="179"/>
      <c r="AF843" s="179"/>
      <c r="AG843" s="179"/>
      <c r="AH843" s="179"/>
      <c r="AI843" s="179"/>
      <c r="AJ843" s="179"/>
      <c r="AK843" s="179"/>
      <c r="AL843" s="179"/>
      <c r="AM843" s="179"/>
      <c r="AN843" s="179"/>
      <c r="AO843" s="179"/>
    </row>
    <row r="844" ht="15.75" customHeight="1" spans="1:41" x14ac:dyDescent="0.25">
      <c r="A844" s="179"/>
      <c r="B844" s="179"/>
      <c r="C844" s="179"/>
      <c r="D844" s="179"/>
      <c r="E844" s="179"/>
      <c r="F844" s="179"/>
      <c r="G844" s="179"/>
      <c r="H844" s="179"/>
      <c r="I844" s="179"/>
      <c r="J844" s="179"/>
      <c r="K844" s="179"/>
      <c r="L844" s="179"/>
      <c r="M844" s="179"/>
      <c r="N844" s="179"/>
      <c r="O844" s="179"/>
      <c r="P844" s="179"/>
      <c r="Q844" s="179"/>
      <c r="R844" s="179"/>
      <c r="S844" s="179"/>
      <c r="T844" s="179"/>
      <c r="U844" s="179"/>
      <c r="V844" s="179"/>
      <c r="W844" s="179"/>
      <c r="X844" s="179"/>
      <c r="Y844" s="179"/>
      <c r="Z844" s="179"/>
      <c r="AA844" s="179"/>
      <c r="AB844" s="179"/>
      <c r="AC844" s="179"/>
      <c r="AD844" s="179"/>
      <c r="AE844" s="179"/>
      <c r="AF844" s="179"/>
      <c r="AG844" s="179"/>
      <c r="AH844" s="179"/>
      <c r="AI844" s="179"/>
      <c r="AJ844" s="179"/>
      <c r="AK844" s="179"/>
      <c r="AL844" s="179"/>
      <c r="AM844" s="179"/>
      <c r="AN844" s="179"/>
      <c r="AO844" s="179"/>
    </row>
    <row r="845" ht="15.75" customHeight="1" spans="1:41" x14ac:dyDescent="0.25">
      <c r="A845" s="179"/>
      <c r="B845" s="179"/>
      <c r="C845" s="179"/>
      <c r="D845" s="179"/>
      <c r="E845" s="179"/>
      <c r="F845" s="179"/>
      <c r="G845" s="179"/>
      <c r="H845" s="179"/>
      <c r="I845" s="179"/>
      <c r="J845" s="179"/>
      <c r="K845" s="179"/>
      <c r="L845" s="179"/>
      <c r="M845" s="179"/>
      <c r="N845" s="179"/>
      <c r="O845" s="179"/>
      <c r="P845" s="179"/>
      <c r="Q845" s="179"/>
      <c r="R845" s="179"/>
      <c r="S845" s="179"/>
      <c r="T845" s="179"/>
      <c r="U845" s="179"/>
      <c r="V845" s="179"/>
      <c r="W845" s="179"/>
      <c r="X845" s="179"/>
      <c r="Y845" s="179"/>
      <c r="Z845" s="179"/>
      <c r="AA845" s="179"/>
      <c r="AB845" s="179"/>
      <c r="AC845" s="179"/>
      <c r="AD845" s="179"/>
      <c r="AE845" s="179"/>
      <c r="AF845" s="179"/>
      <c r="AG845" s="179"/>
      <c r="AH845" s="179"/>
      <c r="AI845" s="179"/>
      <c r="AJ845" s="179"/>
      <c r="AK845" s="179"/>
      <c r="AL845" s="179"/>
      <c r="AM845" s="179"/>
      <c r="AN845" s="179"/>
      <c r="AO845" s="179"/>
    </row>
    <row r="846" ht="15.75" customHeight="1" spans="1:41" x14ac:dyDescent="0.25">
      <c r="A846" s="179"/>
      <c r="B846" s="179"/>
      <c r="C846" s="179"/>
      <c r="D846" s="179"/>
      <c r="E846" s="179"/>
      <c r="F846" s="179"/>
      <c r="G846" s="179"/>
      <c r="H846" s="179"/>
      <c r="I846" s="179"/>
      <c r="J846" s="179"/>
      <c r="K846" s="179"/>
      <c r="L846" s="179"/>
      <c r="M846" s="179"/>
      <c r="N846" s="179"/>
      <c r="O846" s="179"/>
      <c r="P846" s="179"/>
      <c r="Q846" s="179"/>
      <c r="R846" s="179"/>
      <c r="S846" s="179"/>
      <c r="T846" s="179"/>
      <c r="U846" s="179"/>
      <c r="V846" s="179"/>
      <c r="W846" s="179"/>
      <c r="X846" s="179"/>
      <c r="Y846" s="179"/>
      <c r="Z846" s="179"/>
      <c r="AA846" s="179"/>
      <c r="AB846" s="179"/>
      <c r="AC846" s="179"/>
      <c r="AD846" s="179"/>
      <c r="AE846" s="179"/>
      <c r="AF846" s="179"/>
      <c r="AG846" s="179"/>
      <c r="AH846" s="179"/>
      <c r="AI846" s="179"/>
      <c r="AJ846" s="179"/>
      <c r="AK846" s="179"/>
      <c r="AL846" s="179"/>
      <c r="AM846" s="179"/>
      <c r="AN846" s="179"/>
      <c r="AO846" s="179"/>
    </row>
    <row r="847" ht="15.75" customHeight="1" spans="1:41" x14ac:dyDescent="0.25">
      <c r="A847" s="179"/>
      <c r="B847" s="179"/>
      <c r="C847" s="179"/>
      <c r="D847" s="179"/>
      <c r="E847" s="179"/>
      <c r="F847" s="179"/>
      <c r="G847" s="179"/>
      <c r="H847" s="179"/>
      <c r="I847" s="179"/>
      <c r="J847" s="179"/>
      <c r="K847" s="179"/>
      <c r="L847" s="179"/>
      <c r="M847" s="179"/>
      <c r="N847" s="179"/>
      <c r="O847" s="179"/>
      <c r="P847" s="179"/>
      <c r="Q847" s="179"/>
      <c r="R847" s="179"/>
      <c r="S847" s="179"/>
      <c r="T847" s="179"/>
      <c r="U847" s="179"/>
      <c r="V847" s="179"/>
      <c r="W847" s="179"/>
      <c r="X847" s="179"/>
      <c r="Y847" s="179"/>
      <c r="Z847" s="179"/>
      <c r="AA847" s="179"/>
      <c r="AB847" s="179"/>
      <c r="AC847" s="179"/>
      <c r="AD847" s="179"/>
      <c r="AE847" s="179"/>
      <c r="AF847" s="179"/>
      <c r="AG847" s="179"/>
      <c r="AH847" s="179"/>
      <c r="AI847" s="179"/>
      <c r="AJ847" s="179"/>
      <c r="AK847" s="179"/>
      <c r="AL847" s="179"/>
      <c r="AM847" s="179"/>
      <c r="AN847" s="179"/>
      <c r="AO847" s="179"/>
    </row>
    <row r="848" ht="15.75" customHeight="1" spans="1:41" x14ac:dyDescent="0.25">
      <c r="A848" s="179"/>
      <c r="B848" s="179"/>
      <c r="C848" s="179"/>
      <c r="D848" s="179"/>
      <c r="E848" s="179"/>
      <c r="F848" s="179"/>
      <c r="G848" s="179"/>
      <c r="H848" s="179"/>
      <c r="I848" s="179"/>
      <c r="J848" s="179"/>
      <c r="K848" s="179"/>
      <c r="L848" s="179"/>
      <c r="M848" s="179"/>
      <c r="N848" s="179"/>
      <c r="O848" s="179"/>
      <c r="P848" s="179"/>
      <c r="Q848" s="179"/>
      <c r="R848" s="179"/>
      <c r="S848" s="179"/>
      <c r="T848" s="179"/>
      <c r="U848" s="179"/>
      <c r="V848" s="179"/>
      <c r="W848" s="179"/>
      <c r="X848" s="179"/>
      <c r="Y848" s="179"/>
      <c r="Z848" s="179"/>
      <c r="AA848" s="179"/>
      <c r="AB848" s="179"/>
      <c r="AC848" s="179"/>
      <c r="AD848" s="179"/>
      <c r="AE848" s="179"/>
      <c r="AF848" s="179"/>
      <c r="AG848" s="179"/>
      <c r="AH848" s="179"/>
      <c r="AI848" s="179"/>
      <c r="AJ848" s="179"/>
      <c r="AK848" s="179"/>
      <c r="AL848" s="179"/>
      <c r="AM848" s="179"/>
      <c r="AN848" s="179"/>
      <c r="AO848" s="179"/>
    </row>
    <row r="849" ht="15.75" customHeight="1" spans="1:41" x14ac:dyDescent="0.25">
      <c r="A849" s="179"/>
      <c r="B849" s="179"/>
      <c r="C849" s="179"/>
      <c r="D849" s="179"/>
      <c r="E849" s="179"/>
      <c r="F849" s="179"/>
      <c r="G849" s="179"/>
      <c r="H849" s="179"/>
      <c r="I849" s="179"/>
      <c r="J849" s="179"/>
      <c r="K849" s="179"/>
      <c r="L849" s="179"/>
      <c r="M849" s="179"/>
      <c r="N849" s="179"/>
      <c r="O849" s="179"/>
      <c r="P849" s="179"/>
      <c r="Q849" s="179"/>
      <c r="R849" s="179"/>
      <c r="S849" s="179"/>
      <c r="T849" s="179"/>
      <c r="U849" s="179"/>
      <c r="V849" s="179"/>
      <c r="W849" s="179"/>
      <c r="X849" s="179"/>
      <c r="Y849" s="179"/>
      <c r="Z849" s="179"/>
      <c r="AA849" s="179"/>
      <c r="AB849" s="179"/>
      <c r="AC849" s="179"/>
      <c r="AD849" s="179"/>
      <c r="AE849" s="179"/>
      <c r="AF849" s="179"/>
      <c r="AG849" s="179"/>
      <c r="AH849" s="179"/>
      <c r="AI849" s="179"/>
      <c r="AJ849" s="179"/>
      <c r="AK849" s="179"/>
      <c r="AL849" s="179"/>
      <c r="AM849" s="179"/>
      <c r="AN849" s="179"/>
      <c r="AO849" s="179"/>
    </row>
    <row r="850" ht="15.75" customHeight="1" spans="1:41" x14ac:dyDescent="0.25">
      <c r="A850" s="179"/>
      <c r="B850" s="179"/>
      <c r="C850" s="179"/>
      <c r="D850" s="179"/>
      <c r="E850" s="179"/>
      <c r="F850" s="179"/>
      <c r="G850" s="179"/>
      <c r="H850" s="179"/>
      <c r="I850" s="179"/>
      <c r="J850" s="179"/>
      <c r="K850" s="179"/>
      <c r="L850" s="179"/>
      <c r="M850" s="179"/>
      <c r="N850" s="179"/>
      <c r="O850" s="179"/>
      <c r="P850" s="179"/>
      <c r="Q850" s="179"/>
      <c r="R850" s="179"/>
      <c r="S850" s="179"/>
      <c r="T850" s="179"/>
      <c r="U850" s="179"/>
      <c r="V850" s="179"/>
      <c r="W850" s="179"/>
      <c r="X850" s="179"/>
      <c r="Y850" s="179"/>
      <c r="Z850" s="179"/>
      <c r="AA850" s="179"/>
      <c r="AB850" s="179"/>
      <c r="AC850" s="179"/>
      <c r="AD850" s="179"/>
      <c r="AE850" s="179"/>
      <c r="AF850" s="179"/>
      <c r="AG850" s="179"/>
      <c r="AH850" s="179"/>
      <c r="AI850" s="179"/>
      <c r="AJ850" s="179"/>
      <c r="AK850" s="179"/>
      <c r="AL850" s="179"/>
      <c r="AM850" s="179"/>
      <c r="AN850" s="179"/>
      <c r="AO850" s="179"/>
    </row>
    <row r="851" ht="15.75" customHeight="1" spans="1:41" x14ac:dyDescent="0.25">
      <c r="A851" s="179"/>
      <c r="B851" s="179"/>
      <c r="C851" s="179"/>
      <c r="D851" s="179"/>
      <c r="E851" s="179"/>
      <c r="F851" s="179"/>
      <c r="G851" s="179"/>
      <c r="H851" s="179"/>
      <c r="I851" s="179"/>
      <c r="J851" s="179"/>
      <c r="K851" s="179"/>
      <c r="L851" s="179"/>
      <c r="M851" s="179"/>
      <c r="N851" s="179"/>
      <c r="O851" s="179"/>
      <c r="P851" s="179"/>
      <c r="Q851" s="179"/>
      <c r="R851" s="179"/>
      <c r="S851" s="179"/>
      <c r="T851" s="179"/>
      <c r="U851" s="179"/>
      <c r="V851" s="179"/>
      <c r="W851" s="179"/>
      <c r="X851" s="179"/>
      <c r="Y851" s="179"/>
      <c r="Z851" s="179"/>
      <c r="AA851" s="179"/>
      <c r="AB851" s="179"/>
      <c r="AC851" s="179"/>
      <c r="AD851" s="179"/>
      <c r="AE851" s="179"/>
      <c r="AF851" s="179"/>
      <c r="AG851" s="179"/>
      <c r="AH851" s="179"/>
      <c r="AI851" s="179"/>
      <c r="AJ851" s="179"/>
      <c r="AK851" s="179"/>
      <c r="AL851" s="179"/>
      <c r="AM851" s="179"/>
      <c r="AN851" s="179"/>
      <c r="AO851" s="179"/>
    </row>
    <row r="852" ht="15.75" customHeight="1" spans="1:41" x14ac:dyDescent="0.25">
      <c r="A852" s="179"/>
      <c r="B852" s="179"/>
      <c r="C852" s="179"/>
      <c r="D852" s="179"/>
      <c r="E852" s="179"/>
      <c r="F852" s="179"/>
      <c r="G852" s="179"/>
      <c r="H852" s="179"/>
      <c r="I852" s="179"/>
      <c r="J852" s="179"/>
      <c r="K852" s="179"/>
      <c r="L852" s="179"/>
      <c r="M852" s="179"/>
      <c r="N852" s="179"/>
      <c r="O852" s="179"/>
      <c r="P852" s="179"/>
      <c r="Q852" s="179"/>
      <c r="R852" s="179"/>
      <c r="S852" s="179"/>
      <c r="T852" s="179"/>
      <c r="U852" s="179"/>
      <c r="V852" s="179"/>
      <c r="W852" s="179"/>
      <c r="X852" s="179"/>
      <c r="Y852" s="179"/>
      <c r="Z852" s="179"/>
      <c r="AA852" s="179"/>
      <c r="AB852" s="179"/>
      <c r="AC852" s="179"/>
      <c r="AD852" s="179"/>
      <c r="AE852" s="179"/>
      <c r="AF852" s="179"/>
      <c r="AG852" s="179"/>
      <c r="AH852" s="179"/>
      <c r="AI852" s="179"/>
      <c r="AJ852" s="179"/>
      <c r="AK852" s="179"/>
      <c r="AL852" s="179"/>
      <c r="AM852" s="179"/>
      <c r="AN852" s="179"/>
      <c r="AO852" s="179"/>
    </row>
    <row r="853" ht="15.75" customHeight="1" spans="1:41" x14ac:dyDescent="0.25">
      <c r="A853" s="179"/>
      <c r="B853" s="179"/>
      <c r="C853" s="179"/>
      <c r="D853" s="179"/>
      <c r="E853" s="179"/>
      <c r="F853" s="179"/>
      <c r="G853" s="179"/>
      <c r="H853" s="179"/>
      <c r="I853" s="179"/>
      <c r="J853" s="179"/>
      <c r="K853" s="179"/>
      <c r="L853" s="179"/>
      <c r="M853" s="179"/>
      <c r="N853" s="179"/>
      <c r="O853" s="179"/>
      <c r="P853" s="179"/>
      <c r="Q853" s="179"/>
      <c r="R853" s="179"/>
      <c r="S853" s="179"/>
      <c r="T853" s="179"/>
      <c r="U853" s="179"/>
      <c r="V853" s="179"/>
      <c r="W853" s="179"/>
      <c r="X853" s="179"/>
      <c r="Y853" s="179"/>
      <c r="Z853" s="179"/>
      <c r="AA853" s="179"/>
      <c r="AB853" s="179"/>
      <c r="AC853" s="179"/>
      <c r="AD853" s="179"/>
      <c r="AE853" s="179"/>
      <c r="AF853" s="179"/>
      <c r="AG853" s="179"/>
      <c r="AH853" s="179"/>
      <c r="AI853" s="179"/>
      <c r="AJ853" s="179"/>
      <c r="AK853" s="179"/>
      <c r="AL853" s="179"/>
      <c r="AM853" s="179"/>
      <c r="AN853" s="179"/>
      <c r="AO853" s="179"/>
    </row>
    <row r="854" ht="15.75" customHeight="1" spans="1:41" x14ac:dyDescent="0.25">
      <c r="A854" s="179"/>
      <c r="B854" s="179"/>
      <c r="C854" s="179"/>
      <c r="D854" s="179"/>
      <c r="E854" s="179"/>
      <c r="F854" s="179"/>
      <c r="G854" s="179"/>
      <c r="H854" s="179"/>
      <c r="I854" s="179"/>
      <c r="J854" s="179"/>
      <c r="K854" s="179"/>
      <c r="L854" s="179"/>
      <c r="M854" s="179"/>
      <c r="N854" s="179"/>
      <c r="O854" s="179"/>
      <c r="P854" s="179"/>
      <c r="Q854" s="179"/>
      <c r="R854" s="179"/>
      <c r="S854" s="179"/>
      <c r="T854" s="179"/>
      <c r="U854" s="179"/>
      <c r="V854" s="179"/>
      <c r="W854" s="179"/>
      <c r="X854" s="179"/>
      <c r="Y854" s="179"/>
      <c r="Z854" s="179"/>
      <c r="AA854" s="179"/>
      <c r="AB854" s="179"/>
      <c r="AC854" s="179"/>
      <c r="AD854" s="179"/>
      <c r="AE854" s="179"/>
      <c r="AF854" s="179"/>
      <c r="AG854" s="179"/>
      <c r="AH854" s="179"/>
      <c r="AI854" s="179"/>
      <c r="AJ854" s="179"/>
      <c r="AK854" s="179"/>
      <c r="AL854" s="179"/>
      <c r="AM854" s="179"/>
      <c r="AN854" s="179"/>
      <c r="AO854" s="179"/>
    </row>
    <row r="855" ht="15.75" customHeight="1" spans="1:41" x14ac:dyDescent="0.25">
      <c r="A855" s="179"/>
      <c r="B855" s="179"/>
      <c r="C855" s="179"/>
      <c r="D855" s="179"/>
      <c r="E855" s="179"/>
      <c r="F855" s="179"/>
      <c r="G855" s="179"/>
      <c r="H855" s="179"/>
      <c r="I855" s="179"/>
      <c r="J855" s="179"/>
      <c r="K855" s="179"/>
      <c r="L855" s="179"/>
      <c r="M855" s="179"/>
      <c r="N855" s="179"/>
      <c r="O855" s="179"/>
      <c r="P855" s="179"/>
      <c r="Q855" s="179"/>
      <c r="R855" s="179"/>
      <c r="S855" s="179"/>
      <c r="T855" s="179"/>
      <c r="U855" s="179"/>
      <c r="V855" s="179"/>
      <c r="W855" s="179"/>
      <c r="X855" s="179"/>
      <c r="Y855" s="179"/>
      <c r="Z855" s="179"/>
      <c r="AA855" s="179"/>
      <c r="AB855" s="179"/>
      <c r="AC855" s="179"/>
      <c r="AD855" s="179"/>
      <c r="AE855" s="179"/>
      <c r="AF855" s="179"/>
      <c r="AG855" s="179"/>
      <c r="AH855" s="179"/>
      <c r="AI855" s="179"/>
      <c r="AJ855" s="179"/>
      <c r="AK855" s="179"/>
      <c r="AL855" s="179"/>
      <c r="AM855" s="179"/>
      <c r="AN855" s="179"/>
      <c r="AO855" s="179"/>
    </row>
    <row r="856" ht="15.75" customHeight="1" spans="1:41" x14ac:dyDescent="0.25">
      <c r="A856" s="179"/>
      <c r="B856" s="179"/>
      <c r="C856" s="179"/>
      <c r="D856" s="179"/>
      <c r="E856" s="179"/>
      <c r="F856" s="179"/>
      <c r="G856" s="179"/>
      <c r="H856" s="179"/>
      <c r="I856" s="179"/>
      <c r="J856" s="179"/>
      <c r="K856" s="179"/>
      <c r="L856" s="179"/>
      <c r="M856" s="179"/>
      <c r="N856" s="179"/>
      <c r="O856" s="179"/>
      <c r="P856" s="179"/>
      <c r="Q856" s="179"/>
      <c r="R856" s="179"/>
      <c r="S856" s="179"/>
      <c r="T856" s="179"/>
      <c r="U856" s="179"/>
      <c r="V856" s="179"/>
      <c r="W856" s="179"/>
      <c r="X856" s="179"/>
      <c r="Y856" s="179"/>
      <c r="Z856" s="179"/>
      <c r="AA856" s="179"/>
      <c r="AB856" s="179"/>
      <c r="AC856" s="179"/>
      <c r="AD856" s="179"/>
      <c r="AE856" s="179"/>
      <c r="AF856" s="179"/>
      <c r="AG856" s="179"/>
      <c r="AH856" s="179"/>
      <c r="AI856" s="179"/>
      <c r="AJ856" s="179"/>
      <c r="AK856" s="179"/>
      <c r="AL856" s="179"/>
      <c r="AM856" s="179"/>
      <c r="AN856" s="179"/>
      <c r="AO856" s="179"/>
    </row>
    <row r="857" ht="15.75" customHeight="1" spans="1:41" x14ac:dyDescent="0.25">
      <c r="A857" s="179"/>
      <c r="B857" s="179"/>
      <c r="C857" s="179"/>
      <c r="D857" s="179"/>
      <c r="E857" s="179"/>
      <c r="F857" s="179"/>
      <c r="G857" s="179"/>
      <c r="H857" s="179"/>
      <c r="I857" s="179"/>
      <c r="J857" s="179"/>
      <c r="K857" s="179"/>
      <c r="L857" s="179"/>
      <c r="M857" s="179"/>
      <c r="N857" s="179"/>
      <c r="O857" s="179"/>
      <c r="P857" s="179"/>
      <c r="Q857" s="179"/>
      <c r="R857" s="179"/>
      <c r="S857" s="179"/>
      <c r="T857" s="179"/>
      <c r="U857" s="179"/>
      <c r="V857" s="179"/>
      <c r="W857" s="179"/>
      <c r="X857" s="179"/>
      <c r="Y857" s="179"/>
      <c r="Z857" s="179"/>
      <c r="AA857" s="179"/>
      <c r="AB857" s="179"/>
      <c r="AC857" s="179"/>
      <c r="AD857" s="179"/>
      <c r="AE857" s="179"/>
      <c r="AF857" s="179"/>
      <c r="AG857" s="179"/>
      <c r="AH857" s="179"/>
      <c r="AI857" s="179"/>
      <c r="AJ857" s="179"/>
      <c r="AK857" s="179"/>
      <c r="AL857" s="179"/>
      <c r="AM857" s="179"/>
      <c r="AN857" s="179"/>
      <c r="AO857" s="179"/>
    </row>
    <row r="858" ht="15.75" customHeight="1" spans="1:41" x14ac:dyDescent="0.25">
      <c r="A858" s="179"/>
      <c r="B858" s="179"/>
      <c r="C858" s="179"/>
      <c r="D858" s="179"/>
      <c r="E858" s="179"/>
      <c r="F858" s="179"/>
      <c r="G858" s="179"/>
      <c r="H858" s="179"/>
      <c r="I858" s="179"/>
      <c r="J858" s="179"/>
      <c r="K858" s="179"/>
      <c r="L858" s="179"/>
      <c r="M858" s="179"/>
      <c r="N858" s="179"/>
      <c r="O858" s="179"/>
      <c r="P858" s="179"/>
      <c r="Q858" s="179"/>
      <c r="R858" s="179"/>
      <c r="S858" s="179"/>
      <c r="T858" s="179"/>
      <c r="U858" s="179"/>
      <c r="V858" s="179"/>
      <c r="W858" s="179"/>
      <c r="X858" s="179"/>
      <c r="Y858" s="179"/>
      <c r="Z858" s="179"/>
      <c r="AA858" s="179"/>
      <c r="AB858" s="179"/>
      <c r="AC858" s="179"/>
      <c r="AD858" s="179"/>
      <c r="AE858" s="179"/>
      <c r="AF858" s="179"/>
      <c r="AG858" s="179"/>
      <c r="AH858" s="179"/>
      <c r="AI858" s="179"/>
      <c r="AJ858" s="179"/>
      <c r="AK858" s="179"/>
      <c r="AL858" s="179"/>
      <c r="AM858" s="179"/>
      <c r="AN858" s="179"/>
      <c r="AO858" s="179"/>
    </row>
    <row r="859" ht="15.75" customHeight="1" spans="1:41" x14ac:dyDescent="0.25">
      <c r="A859" s="179"/>
      <c r="B859" s="179"/>
      <c r="C859" s="179"/>
      <c r="D859" s="179"/>
      <c r="E859" s="179"/>
      <c r="F859" s="179"/>
      <c r="G859" s="179"/>
      <c r="H859" s="179"/>
      <c r="I859" s="179"/>
      <c r="J859" s="179"/>
      <c r="K859" s="179"/>
      <c r="L859" s="179"/>
      <c r="M859" s="179"/>
      <c r="N859" s="179"/>
      <c r="O859" s="179"/>
      <c r="P859" s="179"/>
      <c r="Q859" s="179"/>
      <c r="R859" s="179"/>
      <c r="S859" s="179"/>
      <c r="T859" s="179"/>
      <c r="U859" s="179"/>
      <c r="V859" s="179"/>
      <c r="W859" s="179"/>
      <c r="X859" s="179"/>
      <c r="Y859" s="179"/>
      <c r="Z859" s="179"/>
      <c r="AA859" s="179"/>
      <c r="AB859" s="179"/>
      <c r="AC859" s="179"/>
      <c r="AD859" s="179"/>
      <c r="AE859" s="179"/>
      <c r="AF859" s="179"/>
      <c r="AG859" s="179"/>
      <c r="AH859" s="179"/>
      <c r="AI859" s="179"/>
      <c r="AJ859" s="179"/>
      <c r="AK859" s="179"/>
      <c r="AL859" s="179"/>
      <c r="AM859" s="179"/>
      <c r="AN859" s="179"/>
      <c r="AO859" s="179"/>
    </row>
    <row r="860" ht="15.75" customHeight="1" spans="1:41" x14ac:dyDescent="0.25">
      <c r="A860" s="179"/>
      <c r="B860" s="179"/>
      <c r="C860" s="179"/>
      <c r="D860" s="179"/>
      <c r="E860" s="179"/>
      <c r="F860" s="179"/>
      <c r="G860" s="179"/>
      <c r="H860" s="179"/>
      <c r="I860" s="179"/>
      <c r="J860" s="179"/>
      <c r="K860" s="179"/>
      <c r="L860" s="179"/>
      <c r="M860" s="179"/>
      <c r="N860" s="179"/>
      <c r="O860" s="179"/>
      <c r="P860" s="179"/>
      <c r="Q860" s="179"/>
      <c r="R860" s="179"/>
      <c r="S860" s="179"/>
      <c r="T860" s="179"/>
      <c r="U860" s="179"/>
      <c r="V860" s="179"/>
      <c r="W860" s="179"/>
      <c r="X860" s="179"/>
      <c r="Y860" s="179"/>
      <c r="Z860" s="179"/>
      <c r="AA860" s="179"/>
      <c r="AB860" s="179"/>
      <c r="AC860" s="179"/>
      <c r="AD860" s="179"/>
      <c r="AE860" s="179"/>
      <c r="AF860" s="179"/>
      <c r="AG860" s="179"/>
      <c r="AH860" s="179"/>
      <c r="AI860" s="179"/>
      <c r="AJ860" s="179"/>
      <c r="AK860" s="179"/>
      <c r="AL860" s="179"/>
      <c r="AM860" s="179"/>
      <c r="AN860" s="179"/>
      <c r="AO860" s="179"/>
    </row>
    <row r="861" ht="15.75" customHeight="1" spans="1:41" x14ac:dyDescent="0.25">
      <c r="A861" s="179"/>
      <c r="B861" s="179"/>
      <c r="C861" s="179"/>
      <c r="D861" s="179"/>
      <c r="E861" s="179"/>
      <c r="F861" s="179"/>
      <c r="G861" s="179"/>
      <c r="H861" s="179"/>
      <c r="I861" s="179"/>
      <c r="J861" s="179"/>
      <c r="K861" s="179"/>
      <c r="L861" s="179"/>
      <c r="M861" s="179"/>
      <c r="N861" s="179"/>
      <c r="O861" s="179"/>
      <c r="P861" s="179"/>
      <c r="Q861" s="179"/>
      <c r="R861" s="179"/>
      <c r="S861" s="179"/>
      <c r="T861" s="179"/>
      <c r="U861" s="179"/>
      <c r="V861" s="179"/>
      <c r="W861" s="179"/>
      <c r="X861" s="179"/>
      <c r="Y861" s="179"/>
      <c r="Z861" s="179"/>
      <c r="AA861" s="179"/>
      <c r="AB861" s="179"/>
      <c r="AC861" s="179"/>
      <c r="AD861" s="179"/>
      <c r="AE861" s="179"/>
      <c r="AF861" s="179"/>
      <c r="AG861" s="179"/>
      <c r="AH861" s="179"/>
      <c r="AI861" s="179"/>
      <c r="AJ861" s="179"/>
      <c r="AK861" s="179"/>
      <c r="AL861" s="179"/>
      <c r="AM861" s="179"/>
      <c r="AN861" s="179"/>
      <c r="AO861" s="179"/>
    </row>
    <row r="862" ht="15.75" customHeight="1" spans="1:41" x14ac:dyDescent="0.25">
      <c r="A862" s="179"/>
      <c r="B862" s="179"/>
      <c r="C862" s="179"/>
      <c r="D862" s="179"/>
      <c r="E862" s="179"/>
      <c r="F862" s="179"/>
      <c r="G862" s="179"/>
      <c r="H862" s="179"/>
      <c r="I862" s="179"/>
      <c r="J862" s="179"/>
      <c r="K862" s="179"/>
      <c r="L862" s="179"/>
      <c r="M862" s="179"/>
      <c r="N862" s="179"/>
      <c r="O862" s="179"/>
      <c r="P862" s="179"/>
      <c r="Q862" s="179"/>
      <c r="R862" s="179"/>
      <c r="S862" s="179"/>
      <c r="T862" s="179"/>
      <c r="U862" s="179"/>
      <c r="V862" s="179"/>
      <c r="W862" s="179"/>
      <c r="X862" s="179"/>
      <c r="Y862" s="179"/>
      <c r="Z862" s="179"/>
      <c r="AA862" s="179"/>
      <c r="AB862" s="179"/>
      <c r="AC862" s="179"/>
      <c r="AD862" s="179"/>
      <c r="AE862" s="179"/>
      <c r="AF862" s="179"/>
      <c r="AG862" s="179"/>
      <c r="AH862" s="179"/>
      <c r="AI862" s="179"/>
      <c r="AJ862" s="179"/>
      <c r="AK862" s="179"/>
      <c r="AL862" s="179"/>
      <c r="AM862" s="179"/>
      <c r="AN862" s="179"/>
      <c r="AO862" s="179"/>
    </row>
    <row r="863" ht="15.75" customHeight="1" spans="1:41" x14ac:dyDescent="0.25">
      <c r="A863" s="179"/>
      <c r="B863" s="179"/>
      <c r="C863" s="179"/>
      <c r="D863" s="179"/>
      <c r="E863" s="179"/>
      <c r="F863" s="179"/>
      <c r="G863" s="179"/>
      <c r="H863" s="179"/>
      <c r="I863" s="179"/>
      <c r="J863" s="179"/>
      <c r="K863" s="179"/>
      <c r="L863" s="179"/>
      <c r="M863" s="179"/>
      <c r="N863" s="179"/>
      <c r="O863" s="179"/>
      <c r="P863" s="179"/>
      <c r="Q863" s="179"/>
      <c r="R863" s="179"/>
      <c r="S863" s="179"/>
      <c r="T863" s="179"/>
      <c r="U863" s="179"/>
      <c r="V863" s="179"/>
      <c r="W863" s="179"/>
      <c r="X863" s="179"/>
      <c r="Y863" s="179"/>
      <c r="Z863" s="179"/>
      <c r="AA863" s="179"/>
      <c r="AB863" s="179"/>
      <c r="AC863" s="179"/>
      <c r="AD863" s="179"/>
      <c r="AE863" s="179"/>
      <c r="AF863" s="179"/>
      <c r="AG863" s="179"/>
      <c r="AH863" s="179"/>
      <c r="AI863" s="179"/>
      <c r="AJ863" s="179"/>
      <c r="AK863" s="179"/>
      <c r="AL863" s="179"/>
      <c r="AM863" s="179"/>
      <c r="AN863" s="179"/>
      <c r="AO863" s="179"/>
    </row>
    <row r="864" ht="15.75" customHeight="1" spans="1:41" x14ac:dyDescent="0.25">
      <c r="A864" s="179"/>
      <c r="B864" s="179"/>
      <c r="C864" s="179"/>
      <c r="D864" s="179"/>
      <c r="E864" s="179"/>
      <c r="F864" s="179"/>
      <c r="G864" s="179"/>
      <c r="H864" s="179"/>
      <c r="I864" s="179"/>
      <c r="J864" s="179"/>
      <c r="K864" s="179"/>
      <c r="L864" s="179"/>
      <c r="M864" s="179"/>
      <c r="N864" s="179"/>
      <c r="O864" s="179"/>
      <c r="P864" s="179"/>
      <c r="Q864" s="179"/>
      <c r="R864" s="179"/>
      <c r="S864" s="179"/>
      <c r="T864" s="179"/>
      <c r="U864" s="179"/>
      <c r="V864" s="179"/>
      <c r="W864" s="179"/>
      <c r="X864" s="179"/>
      <c r="Y864" s="179"/>
      <c r="Z864" s="179"/>
      <c r="AA864" s="179"/>
      <c r="AB864" s="179"/>
      <c r="AC864" s="179"/>
      <c r="AD864" s="179"/>
      <c r="AE864" s="179"/>
      <c r="AF864" s="179"/>
      <c r="AG864" s="179"/>
      <c r="AH864" s="179"/>
      <c r="AI864" s="179"/>
      <c r="AJ864" s="179"/>
      <c r="AK864" s="179"/>
      <c r="AL864" s="179"/>
      <c r="AM864" s="179"/>
      <c r="AN864" s="179"/>
      <c r="AO864" s="179"/>
    </row>
    <row r="865" ht="15.75" customHeight="1" spans="1:41" x14ac:dyDescent="0.25">
      <c r="A865" s="179"/>
      <c r="B865" s="179"/>
      <c r="C865" s="179"/>
      <c r="D865" s="179"/>
      <c r="E865" s="179"/>
      <c r="F865" s="179"/>
      <c r="G865" s="179"/>
      <c r="H865" s="179"/>
      <c r="I865" s="179"/>
      <c r="J865" s="179"/>
      <c r="K865" s="179"/>
      <c r="L865" s="179"/>
      <c r="M865" s="179"/>
      <c r="N865" s="179"/>
      <c r="O865" s="179"/>
      <c r="P865" s="179"/>
      <c r="Q865" s="179"/>
      <c r="R865" s="179"/>
      <c r="S865" s="179"/>
      <c r="T865" s="179"/>
      <c r="U865" s="179"/>
      <c r="V865" s="179"/>
      <c r="W865" s="179"/>
      <c r="X865" s="179"/>
      <c r="Y865" s="179"/>
      <c r="Z865" s="179"/>
      <c r="AA865" s="179"/>
      <c r="AB865" s="179"/>
      <c r="AC865" s="179"/>
      <c r="AD865" s="179"/>
      <c r="AE865" s="179"/>
      <c r="AF865" s="179"/>
      <c r="AG865" s="179"/>
      <c r="AH865" s="179"/>
      <c r="AI865" s="179"/>
      <c r="AJ865" s="179"/>
      <c r="AK865" s="179"/>
      <c r="AL865" s="179"/>
      <c r="AM865" s="179"/>
      <c r="AN865" s="179"/>
      <c r="AO865" s="179"/>
    </row>
    <row r="866" ht="15.75" customHeight="1" spans="1:41" x14ac:dyDescent="0.25">
      <c r="A866" s="179"/>
      <c r="B866" s="179"/>
      <c r="C866" s="179"/>
      <c r="D866" s="179"/>
      <c r="E866" s="179"/>
      <c r="F866" s="179"/>
      <c r="G866" s="179"/>
      <c r="H866" s="179"/>
      <c r="I866" s="179"/>
      <c r="J866" s="179"/>
      <c r="K866" s="179"/>
      <c r="L866" s="179"/>
      <c r="M866" s="179"/>
      <c r="N866" s="179"/>
      <c r="O866" s="179"/>
      <c r="P866" s="179"/>
      <c r="Q866" s="179"/>
      <c r="R866" s="179"/>
      <c r="S866" s="179"/>
      <c r="T866" s="179"/>
      <c r="U866" s="179"/>
      <c r="V866" s="179"/>
      <c r="W866" s="179"/>
      <c r="X866" s="179"/>
      <c r="Y866" s="179"/>
      <c r="Z866" s="179"/>
      <c r="AA866" s="179"/>
      <c r="AB866" s="179"/>
      <c r="AC866" s="179"/>
      <c r="AD866" s="179"/>
      <c r="AE866" s="179"/>
      <c r="AF866" s="179"/>
      <c r="AG866" s="179"/>
      <c r="AH866" s="179"/>
      <c r="AI866" s="179"/>
      <c r="AJ866" s="179"/>
      <c r="AK866" s="179"/>
      <c r="AL866" s="179"/>
      <c r="AM866" s="179"/>
      <c r="AN866" s="179"/>
      <c r="AO866" s="179"/>
    </row>
    <row r="867" ht="15.75" customHeight="1" spans="1:41" x14ac:dyDescent="0.25">
      <c r="A867" s="179"/>
      <c r="B867" s="179"/>
      <c r="C867" s="179"/>
      <c r="D867" s="179"/>
      <c r="E867" s="179"/>
      <c r="F867" s="179"/>
      <c r="G867" s="179"/>
      <c r="H867" s="179"/>
      <c r="I867" s="179"/>
      <c r="J867" s="179"/>
      <c r="K867" s="179"/>
      <c r="L867" s="179"/>
      <c r="M867" s="179"/>
      <c r="N867" s="179"/>
      <c r="O867" s="179"/>
      <c r="P867" s="179"/>
      <c r="Q867" s="179"/>
      <c r="R867" s="179"/>
      <c r="S867" s="179"/>
      <c r="T867" s="179"/>
      <c r="U867" s="179"/>
      <c r="V867" s="179"/>
      <c r="W867" s="179"/>
      <c r="X867" s="179"/>
      <c r="Y867" s="179"/>
      <c r="Z867" s="179"/>
      <c r="AA867" s="179"/>
      <c r="AB867" s="179"/>
      <c r="AC867" s="179"/>
      <c r="AD867" s="179"/>
      <c r="AE867" s="179"/>
      <c r="AF867" s="179"/>
      <c r="AG867" s="179"/>
      <c r="AH867" s="179"/>
      <c r="AI867" s="179"/>
      <c r="AJ867" s="179"/>
      <c r="AK867" s="179"/>
      <c r="AL867" s="179"/>
      <c r="AM867" s="179"/>
      <c r="AN867" s="179"/>
      <c r="AO867" s="179"/>
    </row>
    <row r="868" ht="15.75" customHeight="1" spans="1:41" x14ac:dyDescent="0.25">
      <c r="A868" s="179"/>
      <c r="B868" s="179"/>
      <c r="C868" s="179"/>
      <c r="D868" s="179"/>
      <c r="E868" s="179"/>
      <c r="F868" s="179"/>
      <c r="G868" s="179"/>
      <c r="H868" s="179"/>
      <c r="I868" s="179"/>
      <c r="J868" s="179"/>
      <c r="K868" s="179"/>
      <c r="L868" s="179"/>
      <c r="M868" s="179"/>
      <c r="N868" s="179"/>
      <c r="O868" s="179"/>
      <c r="P868" s="179"/>
      <c r="Q868" s="179"/>
      <c r="R868" s="179"/>
      <c r="S868" s="179"/>
      <c r="T868" s="179"/>
      <c r="U868" s="179"/>
      <c r="V868" s="179"/>
      <c r="W868" s="179"/>
      <c r="X868" s="179"/>
      <c r="Y868" s="179"/>
      <c r="Z868" s="179"/>
      <c r="AA868" s="179"/>
      <c r="AB868" s="179"/>
      <c r="AC868" s="179"/>
      <c r="AD868" s="179"/>
      <c r="AE868" s="179"/>
      <c r="AF868" s="179"/>
      <c r="AG868" s="179"/>
      <c r="AH868" s="179"/>
      <c r="AI868" s="179"/>
      <c r="AJ868" s="179"/>
      <c r="AK868" s="179"/>
      <c r="AL868" s="179"/>
      <c r="AM868" s="179"/>
      <c r="AN868" s="179"/>
      <c r="AO868" s="179"/>
    </row>
    <row r="869" ht="15.75" customHeight="1" spans="1:41" x14ac:dyDescent="0.25">
      <c r="A869" s="179"/>
      <c r="B869" s="179"/>
      <c r="C869" s="179"/>
      <c r="D869" s="179"/>
      <c r="E869" s="179"/>
      <c r="F869" s="179"/>
      <c r="G869" s="179"/>
      <c r="H869" s="179"/>
      <c r="I869" s="179"/>
      <c r="J869" s="179"/>
      <c r="K869" s="179"/>
      <c r="L869" s="179"/>
      <c r="M869" s="179"/>
      <c r="N869" s="179"/>
      <c r="O869" s="179"/>
      <c r="P869" s="179"/>
      <c r="Q869" s="179"/>
      <c r="R869" s="179"/>
      <c r="S869" s="179"/>
      <c r="T869" s="179"/>
      <c r="U869" s="179"/>
      <c r="V869" s="179"/>
      <c r="W869" s="179"/>
      <c r="X869" s="179"/>
      <c r="Y869" s="179"/>
      <c r="Z869" s="179"/>
      <c r="AA869" s="179"/>
      <c r="AB869" s="179"/>
      <c r="AC869" s="179"/>
      <c r="AD869" s="179"/>
      <c r="AE869" s="179"/>
      <c r="AF869" s="179"/>
      <c r="AG869" s="179"/>
      <c r="AH869" s="179"/>
      <c r="AI869" s="179"/>
      <c r="AJ869" s="179"/>
      <c r="AK869" s="179"/>
      <c r="AL869" s="179"/>
      <c r="AM869" s="179"/>
      <c r="AN869" s="179"/>
      <c r="AO869" s="179"/>
    </row>
    <row r="870" ht="15.75" customHeight="1" spans="1:41" x14ac:dyDescent="0.25">
      <c r="A870" s="179"/>
      <c r="B870" s="179"/>
      <c r="C870" s="179"/>
      <c r="D870" s="179"/>
      <c r="E870" s="179"/>
      <c r="F870" s="179"/>
      <c r="G870" s="179"/>
      <c r="H870" s="179"/>
      <c r="I870" s="179"/>
      <c r="J870" s="179"/>
      <c r="K870" s="179"/>
      <c r="L870" s="179"/>
      <c r="M870" s="179"/>
      <c r="N870" s="179"/>
      <c r="O870" s="179"/>
      <c r="P870" s="179"/>
      <c r="Q870" s="179"/>
      <c r="R870" s="179"/>
      <c r="S870" s="179"/>
      <c r="T870" s="179"/>
      <c r="U870" s="179"/>
      <c r="V870" s="179"/>
      <c r="W870" s="179"/>
      <c r="X870" s="179"/>
      <c r="Y870" s="179"/>
      <c r="Z870" s="179"/>
      <c r="AA870" s="179"/>
      <c r="AB870" s="179"/>
      <c r="AC870" s="179"/>
      <c r="AD870" s="179"/>
      <c r="AE870" s="179"/>
      <c r="AF870" s="179"/>
      <c r="AG870" s="179"/>
      <c r="AH870" s="179"/>
      <c r="AI870" s="179"/>
      <c r="AJ870" s="179"/>
      <c r="AK870" s="179"/>
      <c r="AL870" s="179"/>
      <c r="AM870" s="179"/>
      <c r="AN870" s="179"/>
      <c r="AO870" s="179"/>
    </row>
    <row r="871" ht="15.75" customHeight="1" spans="1:41" x14ac:dyDescent="0.25">
      <c r="A871" s="179"/>
      <c r="B871" s="179"/>
      <c r="C871" s="179"/>
      <c r="D871" s="179"/>
      <c r="E871" s="179"/>
      <c r="F871" s="179"/>
      <c r="G871" s="179"/>
      <c r="H871" s="179"/>
      <c r="I871" s="179"/>
      <c r="J871" s="179"/>
      <c r="K871" s="179"/>
      <c r="L871" s="179"/>
      <c r="M871" s="179"/>
      <c r="N871" s="179"/>
      <c r="O871" s="179"/>
      <c r="P871" s="179"/>
      <c r="Q871" s="179"/>
      <c r="R871" s="179"/>
      <c r="S871" s="179"/>
      <c r="T871" s="179"/>
      <c r="U871" s="179"/>
      <c r="V871" s="179"/>
      <c r="W871" s="179"/>
      <c r="X871" s="179"/>
      <c r="Y871" s="179"/>
      <c r="Z871" s="179"/>
      <c r="AA871" s="179"/>
      <c r="AB871" s="179"/>
      <c r="AC871" s="179"/>
      <c r="AD871" s="179"/>
      <c r="AE871" s="179"/>
      <c r="AF871" s="179"/>
      <c r="AG871" s="179"/>
      <c r="AH871" s="179"/>
      <c r="AI871" s="179"/>
      <c r="AJ871" s="179"/>
      <c r="AK871" s="179"/>
      <c r="AL871" s="179"/>
      <c r="AM871" s="179"/>
      <c r="AN871" s="179"/>
      <c r="AO871" s="179"/>
    </row>
    <row r="872" ht="15.75" customHeight="1" spans="1:41" x14ac:dyDescent="0.25">
      <c r="A872" s="179"/>
      <c r="B872" s="179"/>
      <c r="C872" s="179"/>
      <c r="D872" s="179"/>
      <c r="E872" s="179"/>
      <c r="F872" s="179"/>
      <c r="G872" s="179"/>
      <c r="H872" s="179"/>
      <c r="I872" s="179"/>
      <c r="J872" s="179"/>
      <c r="K872" s="179"/>
      <c r="L872" s="179"/>
      <c r="M872" s="179"/>
      <c r="N872" s="179"/>
      <c r="O872" s="179"/>
      <c r="P872" s="179"/>
      <c r="Q872" s="179"/>
      <c r="R872" s="179"/>
      <c r="S872" s="179"/>
      <c r="T872" s="179"/>
      <c r="U872" s="179"/>
      <c r="V872" s="179"/>
      <c r="W872" s="179"/>
      <c r="X872" s="179"/>
      <c r="Y872" s="179"/>
      <c r="Z872" s="179"/>
      <c r="AA872" s="179"/>
      <c r="AB872" s="179"/>
      <c r="AC872" s="179"/>
      <c r="AD872" s="179"/>
      <c r="AE872" s="179"/>
      <c r="AF872" s="179"/>
      <c r="AG872" s="179"/>
      <c r="AH872" s="179"/>
      <c r="AI872" s="179"/>
      <c r="AJ872" s="179"/>
      <c r="AK872" s="179"/>
      <c r="AL872" s="179"/>
      <c r="AM872" s="179"/>
      <c r="AN872" s="179"/>
      <c r="AO872" s="179"/>
    </row>
    <row r="873" ht="15.75" customHeight="1" spans="1:41" x14ac:dyDescent="0.25">
      <c r="A873" s="179"/>
      <c r="B873" s="179"/>
      <c r="C873" s="179"/>
      <c r="D873" s="179"/>
      <c r="E873" s="179"/>
      <c r="F873" s="179"/>
      <c r="G873" s="179"/>
      <c r="H873" s="179"/>
      <c r="I873" s="179"/>
      <c r="J873" s="179"/>
      <c r="K873" s="179"/>
      <c r="L873" s="179"/>
      <c r="M873" s="179"/>
      <c r="N873" s="179"/>
      <c r="O873" s="179"/>
      <c r="P873" s="179"/>
      <c r="Q873" s="179"/>
      <c r="R873" s="179"/>
      <c r="S873" s="179"/>
      <c r="T873" s="179"/>
      <c r="U873" s="179"/>
      <c r="V873" s="179"/>
      <c r="W873" s="179"/>
      <c r="X873" s="179"/>
      <c r="Y873" s="179"/>
      <c r="Z873" s="179"/>
      <c r="AA873" s="179"/>
      <c r="AB873" s="179"/>
      <c r="AC873" s="179"/>
      <c r="AD873" s="179"/>
      <c r="AE873" s="179"/>
      <c r="AF873" s="179"/>
      <c r="AG873" s="179"/>
      <c r="AH873" s="179"/>
      <c r="AI873" s="179"/>
      <c r="AJ873" s="179"/>
      <c r="AK873" s="179"/>
      <c r="AL873" s="179"/>
      <c r="AM873" s="179"/>
      <c r="AN873" s="179"/>
      <c r="AO873" s="179"/>
    </row>
    <row r="874" ht="15.75" customHeight="1" spans="1:41" x14ac:dyDescent="0.25">
      <c r="A874" s="179"/>
      <c r="B874" s="179"/>
      <c r="C874" s="179"/>
      <c r="D874" s="179"/>
      <c r="E874" s="179"/>
      <c r="F874" s="179"/>
      <c r="G874" s="179"/>
      <c r="H874" s="179"/>
      <c r="I874" s="179"/>
      <c r="J874" s="179"/>
      <c r="K874" s="179"/>
      <c r="L874" s="179"/>
      <c r="M874" s="179"/>
      <c r="N874" s="179"/>
      <c r="O874" s="179"/>
      <c r="P874" s="179"/>
      <c r="Q874" s="179"/>
      <c r="R874" s="179"/>
      <c r="S874" s="179"/>
      <c r="T874" s="179"/>
      <c r="U874" s="179"/>
      <c r="V874" s="179"/>
      <c r="W874" s="179"/>
      <c r="X874" s="179"/>
      <c r="Y874" s="179"/>
      <c r="Z874" s="179"/>
      <c r="AA874" s="179"/>
      <c r="AB874" s="179"/>
      <c r="AC874" s="179"/>
      <c r="AD874" s="179"/>
      <c r="AE874" s="179"/>
      <c r="AF874" s="179"/>
      <c r="AG874" s="179"/>
      <c r="AH874" s="179"/>
      <c r="AI874" s="179"/>
      <c r="AJ874" s="179"/>
      <c r="AK874" s="179"/>
      <c r="AL874" s="179"/>
      <c r="AM874" s="179"/>
      <c r="AN874" s="179"/>
      <c r="AO874" s="179"/>
    </row>
    <row r="875" ht="15.75" customHeight="1" spans="1:41" x14ac:dyDescent="0.25">
      <c r="A875" s="179"/>
      <c r="B875" s="179"/>
      <c r="C875" s="179"/>
      <c r="D875" s="179"/>
      <c r="E875" s="179"/>
      <c r="F875" s="179"/>
      <c r="G875" s="179"/>
      <c r="H875" s="179"/>
      <c r="I875" s="179"/>
      <c r="J875" s="179"/>
      <c r="K875" s="179"/>
      <c r="L875" s="179"/>
      <c r="M875" s="179"/>
      <c r="N875" s="179"/>
      <c r="O875" s="179"/>
      <c r="P875" s="179"/>
      <c r="Q875" s="179"/>
      <c r="R875" s="179"/>
      <c r="S875" s="179"/>
      <c r="T875" s="179"/>
      <c r="U875" s="179"/>
      <c r="V875" s="179"/>
      <c r="W875" s="179"/>
      <c r="X875" s="179"/>
      <c r="Y875" s="179"/>
      <c r="Z875" s="179"/>
      <c r="AA875" s="179"/>
      <c r="AB875" s="179"/>
      <c r="AC875" s="179"/>
      <c r="AD875" s="179"/>
      <c r="AE875" s="179"/>
      <c r="AF875" s="179"/>
      <c r="AG875" s="179"/>
      <c r="AH875" s="179"/>
      <c r="AI875" s="179"/>
      <c r="AJ875" s="179"/>
      <c r="AK875" s="179"/>
      <c r="AL875" s="179"/>
      <c r="AM875" s="179"/>
      <c r="AN875" s="179"/>
      <c r="AO875" s="179"/>
    </row>
    <row r="876" ht="15.75" customHeight="1" spans="1:41" x14ac:dyDescent="0.25">
      <c r="A876" s="179"/>
      <c r="B876" s="179"/>
      <c r="C876" s="179"/>
      <c r="D876" s="179"/>
      <c r="E876" s="179"/>
      <c r="F876" s="179"/>
      <c r="G876" s="179"/>
      <c r="H876" s="179"/>
      <c r="I876" s="179"/>
      <c r="J876" s="179"/>
      <c r="K876" s="179"/>
      <c r="L876" s="179"/>
      <c r="M876" s="179"/>
      <c r="N876" s="179"/>
      <c r="O876" s="179"/>
      <c r="P876" s="179"/>
      <c r="Q876" s="179"/>
      <c r="R876" s="179"/>
      <c r="S876" s="179"/>
      <c r="T876" s="179"/>
      <c r="U876" s="179"/>
      <c r="V876" s="179"/>
      <c r="W876" s="179"/>
      <c r="X876" s="179"/>
      <c r="Y876" s="179"/>
      <c r="Z876" s="179"/>
      <c r="AA876" s="179"/>
      <c r="AB876" s="179"/>
      <c r="AC876" s="179"/>
      <c r="AD876" s="179"/>
      <c r="AE876" s="179"/>
      <c r="AF876" s="179"/>
      <c r="AG876" s="179"/>
      <c r="AH876" s="179"/>
      <c r="AI876" s="179"/>
      <c r="AJ876" s="179"/>
      <c r="AK876" s="179"/>
      <c r="AL876" s="179"/>
      <c r="AM876" s="179"/>
      <c r="AN876" s="179"/>
      <c r="AO876" s="179"/>
    </row>
    <row r="877" ht="15.75" customHeight="1" spans="1:41" x14ac:dyDescent="0.25">
      <c r="A877" s="179"/>
      <c r="B877" s="179"/>
      <c r="C877" s="179"/>
      <c r="D877" s="179"/>
      <c r="E877" s="179"/>
      <c r="F877" s="179"/>
      <c r="G877" s="179"/>
      <c r="H877" s="179"/>
      <c r="I877" s="179"/>
      <c r="J877" s="179"/>
      <c r="K877" s="179"/>
      <c r="L877" s="179"/>
      <c r="M877" s="179"/>
      <c r="N877" s="179"/>
      <c r="O877" s="179"/>
      <c r="P877" s="179"/>
      <c r="Q877" s="179"/>
      <c r="R877" s="179"/>
      <c r="S877" s="179"/>
      <c r="T877" s="179"/>
      <c r="U877" s="179"/>
      <c r="V877" s="179"/>
      <c r="W877" s="179"/>
      <c r="X877" s="179"/>
      <c r="Y877" s="179"/>
      <c r="Z877" s="179"/>
      <c r="AA877" s="179"/>
      <c r="AB877" s="179"/>
      <c r="AC877" s="179"/>
      <c r="AD877" s="179"/>
      <c r="AE877" s="179"/>
      <c r="AF877" s="179"/>
      <c r="AG877" s="179"/>
      <c r="AH877" s="179"/>
      <c r="AI877" s="179"/>
      <c r="AJ877" s="179"/>
      <c r="AK877" s="179"/>
      <c r="AL877" s="179"/>
      <c r="AM877" s="179"/>
      <c r="AN877" s="179"/>
      <c r="AO877" s="179"/>
    </row>
    <row r="878" ht="15.75" customHeight="1" spans="1:41" x14ac:dyDescent="0.25">
      <c r="A878" s="179"/>
      <c r="B878" s="179"/>
      <c r="C878" s="179"/>
      <c r="D878" s="179"/>
      <c r="E878" s="179"/>
      <c r="F878" s="179"/>
      <c r="G878" s="179"/>
      <c r="H878" s="179"/>
      <c r="I878" s="179"/>
      <c r="J878" s="179"/>
      <c r="K878" s="179"/>
      <c r="L878" s="179"/>
      <c r="M878" s="179"/>
      <c r="N878" s="179"/>
      <c r="O878" s="179"/>
      <c r="P878" s="179"/>
      <c r="Q878" s="179"/>
      <c r="R878" s="179"/>
      <c r="S878" s="179"/>
      <c r="T878" s="179"/>
      <c r="U878" s="179"/>
      <c r="V878" s="179"/>
      <c r="W878" s="179"/>
      <c r="X878" s="179"/>
      <c r="Y878" s="179"/>
      <c r="Z878" s="179"/>
      <c r="AA878" s="179"/>
      <c r="AB878" s="179"/>
      <c r="AC878" s="179"/>
      <c r="AD878" s="179"/>
      <c r="AE878" s="179"/>
      <c r="AF878" s="179"/>
      <c r="AG878" s="179"/>
      <c r="AH878" s="179"/>
      <c r="AI878" s="179"/>
      <c r="AJ878" s="179"/>
      <c r="AK878" s="179"/>
      <c r="AL878" s="179"/>
      <c r="AM878" s="179"/>
      <c r="AN878" s="179"/>
      <c r="AO878" s="179"/>
    </row>
    <row r="879" ht="15.75" customHeight="1" spans="1:41" x14ac:dyDescent="0.25">
      <c r="A879" s="179"/>
      <c r="B879" s="179"/>
      <c r="C879" s="179"/>
      <c r="D879" s="179"/>
      <c r="E879" s="179"/>
      <c r="F879" s="179"/>
      <c r="G879" s="179"/>
      <c r="H879" s="179"/>
      <c r="I879" s="179"/>
      <c r="J879" s="179"/>
      <c r="K879" s="179"/>
      <c r="L879" s="179"/>
      <c r="M879" s="179"/>
      <c r="N879" s="179"/>
      <c r="O879" s="179"/>
      <c r="P879" s="179"/>
      <c r="Q879" s="179"/>
      <c r="R879" s="179"/>
      <c r="S879" s="179"/>
      <c r="T879" s="179"/>
      <c r="U879" s="179"/>
      <c r="V879" s="179"/>
      <c r="W879" s="179"/>
      <c r="X879" s="179"/>
      <c r="Y879" s="179"/>
      <c r="Z879" s="179"/>
      <c r="AA879" s="179"/>
      <c r="AB879" s="179"/>
      <c r="AC879" s="179"/>
      <c r="AD879" s="179"/>
      <c r="AE879" s="179"/>
      <c r="AF879" s="179"/>
      <c r="AG879" s="179"/>
      <c r="AH879" s="179"/>
      <c r="AI879" s="179"/>
      <c r="AJ879" s="179"/>
      <c r="AK879" s="179"/>
      <c r="AL879" s="179"/>
      <c r="AM879" s="179"/>
      <c r="AN879" s="179"/>
      <c r="AO879" s="179"/>
    </row>
    <row r="880" ht="15.75" customHeight="1" spans="1:41" x14ac:dyDescent="0.25">
      <c r="A880" s="179"/>
      <c r="B880" s="179"/>
      <c r="C880" s="179"/>
      <c r="D880" s="179"/>
      <c r="E880" s="179"/>
      <c r="F880" s="179"/>
      <c r="G880" s="179"/>
      <c r="H880" s="179"/>
      <c r="I880" s="179"/>
      <c r="J880" s="179"/>
      <c r="K880" s="179"/>
      <c r="L880" s="179"/>
      <c r="M880" s="179"/>
      <c r="N880" s="179"/>
      <c r="O880" s="179"/>
      <c r="P880" s="179"/>
      <c r="Q880" s="179"/>
      <c r="R880" s="179"/>
      <c r="S880" s="179"/>
      <c r="T880" s="179"/>
      <c r="U880" s="179"/>
      <c r="V880" s="179"/>
      <c r="W880" s="179"/>
      <c r="X880" s="179"/>
      <c r="Y880" s="179"/>
      <c r="Z880" s="179"/>
      <c r="AA880" s="179"/>
      <c r="AB880" s="179"/>
      <c r="AC880" s="179"/>
      <c r="AD880" s="179"/>
      <c r="AE880" s="179"/>
      <c r="AF880" s="179"/>
      <c r="AG880" s="179"/>
      <c r="AH880" s="179"/>
      <c r="AI880" s="179"/>
      <c r="AJ880" s="179"/>
      <c r="AK880" s="179"/>
      <c r="AL880" s="179"/>
      <c r="AM880" s="179"/>
      <c r="AN880" s="179"/>
      <c r="AO880" s="179"/>
    </row>
    <row r="881" ht="15.75" customHeight="1" spans="1:41" x14ac:dyDescent="0.25">
      <c r="A881" s="179"/>
      <c r="B881" s="179"/>
      <c r="C881" s="179"/>
      <c r="D881" s="179"/>
      <c r="E881" s="179"/>
      <c r="F881" s="179"/>
      <c r="G881" s="179"/>
      <c r="H881" s="179"/>
      <c r="I881" s="179"/>
      <c r="J881" s="179"/>
      <c r="K881" s="179"/>
      <c r="L881" s="179"/>
      <c r="M881" s="179"/>
      <c r="N881" s="179"/>
      <c r="O881" s="179"/>
      <c r="P881" s="179"/>
      <c r="Q881" s="179"/>
      <c r="R881" s="179"/>
      <c r="S881" s="179"/>
      <c r="T881" s="179"/>
      <c r="U881" s="179"/>
      <c r="V881" s="179"/>
      <c r="W881" s="179"/>
      <c r="X881" s="179"/>
      <c r="Y881" s="179"/>
      <c r="Z881" s="179"/>
      <c r="AA881" s="179"/>
      <c r="AB881" s="179"/>
      <c r="AC881" s="179"/>
      <c r="AD881" s="179"/>
      <c r="AE881" s="179"/>
      <c r="AF881" s="179"/>
      <c r="AG881" s="179"/>
      <c r="AH881" s="179"/>
      <c r="AI881" s="179"/>
      <c r="AJ881" s="179"/>
      <c r="AK881" s="179"/>
      <c r="AL881" s="179"/>
      <c r="AM881" s="179"/>
      <c r="AN881" s="179"/>
      <c r="AO881" s="179"/>
    </row>
    <row r="882" ht="15.75" customHeight="1" spans="1:41" x14ac:dyDescent="0.25">
      <c r="A882" s="179"/>
      <c r="B882" s="179"/>
      <c r="C882" s="179"/>
      <c r="D882" s="179"/>
      <c r="E882" s="179"/>
      <c r="F882" s="179"/>
      <c r="G882" s="179"/>
      <c r="H882" s="179"/>
      <c r="I882" s="179"/>
      <c r="J882" s="179"/>
      <c r="K882" s="179"/>
      <c r="L882" s="179"/>
      <c r="M882" s="179"/>
      <c r="N882" s="179"/>
      <c r="O882" s="179"/>
      <c r="P882" s="179"/>
      <c r="Q882" s="179"/>
      <c r="R882" s="179"/>
      <c r="S882" s="179"/>
      <c r="T882" s="179"/>
      <c r="U882" s="179"/>
      <c r="V882" s="179"/>
      <c r="W882" s="179"/>
      <c r="X882" s="179"/>
      <c r="Y882" s="179"/>
      <c r="Z882" s="179"/>
      <c r="AA882" s="179"/>
      <c r="AB882" s="179"/>
      <c r="AC882" s="179"/>
      <c r="AD882" s="179"/>
      <c r="AE882" s="179"/>
      <c r="AF882" s="179"/>
      <c r="AG882" s="179"/>
      <c r="AH882" s="179"/>
      <c r="AI882" s="179"/>
      <c r="AJ882" s="179"/>
      <c r="AK882" s="179"/>
      <c r="AL882" s="179"/>
      <c r="AM882" s="179"/>
      <c r="AN882" s="179"/>
      <c r="AO882" s="179"/>
    </row>
    <row r="883" ht="15.75" customHeight="1" spans="1:41" x14ac:dyDescent="0.25">
      <c r="A883" s="179"/>
      <c r="B883" s="179"/>
      <c r="C883" s="179"/>
      <c r="D883" s="179"/>
      <c r="E883" s="179"/>
      <c r="F883" s="179"/>
      <c r="G883" s="179"/>
      <c r="H883" s="179"/>
      <c r="I883" s="179"/>
      <c r="J883" s="179"/>
      <c r="K883" s="179"/>
      <c r="L883" s="179"/>
      <c r="M883" s="179"/>
      <c r="N883" s="179"/>
      <c r="O883" s="179"/>
      <c r="P883" s="179"/>
      <c r="Q883" s="179"/>
      <c r="R883" s="179"/>
      <c r="S883" s="179"/>
      <c r="T883" s="179"/>
      <c r="U883" s="179"/>
      <c r="V883" s="179"/>
      <c r="W883" s="179"/>
      <c r="X883" s="179"/>
      <c r="Y883" s="179"/>
      <c r="Z883" s="179"/>
      <c r="AA883" s="179"/>
      <c r="AB883" s="179"/>
      <c r="AC883" s="179"/>
      <c r="AD883" s="179"/>
      <c r="AE883" s="179"/>
      <c r="AF883" s="179"/>
      <c r="AG883" s="179"/>
      <c r="AH883" s="179"/>
      <c r="AI883" s="179"/>
      <c r="AJ883" s="179"/>
      <c r="AK883" s="179"/>
      <c r="AL883" s="179"/>
      <c r="AM883" s="179"/>
      <c r="AN883" s="179"/>
      <c r="AO883" s="179"/>
    </row>
    <row r="884" ht="15.75" customHeight="1" spans="1:41" x14ac:dyDescent="0.25">
      <c r="A884" s="179"/>
      <c r="B884" s="179"/>
      <c r="C884" s="179"/>
      <c r="D884" s="179"/>
      <c r="E884" s="179"/>
      <c r="F884" s="179"/>
      <c r="G884" s="179"/>
      <c r="H884" s="179"/>
      <c r="I884" s="179"/>
      <c r="J884" s="179"/>
      <c r="K884" s="179"/>
      <c r="L884" s="179"/>
      <c r="M884" s="179"/>
      <c r="N884" s="179"/>
      <c r="O884" s="179"/>
      <c r="P884" s="179"/>
      <c r="Q884" s="179"/>
      <c r="R884" s="179"/>
      <c r="S884" s="179"/>
      <c r="T884" s="179"/>
      <c r="U884" s="179"/>
      <c r="V884" s="179"/>
      <c r="W884" s="179"/>
      <c r="X884" s="179"/>
      <c r="Y884" s="179"/>
      <c r="Z884" s="179"/>
      <c r="AA884" s="179"/>
      <c r="AB884" s="179"/>
      <c r="AC884" s="179"/>
      <c r="AD884" s="179"/>
      <c r="AE884" s="179"/>
      <c r="AF884" s="179"/>
      <c r="AG884" s="179"/>
      <c r="AH884" s="179"/>
      <c r="AI884" s="179"/>
      <c r="AJ884" s="179"/>
      <c r="AK884" s="179"/>
      <c r="AL884" s="179"/>
      <c r="AM884" s="179"/>
      <c r="AN884" s="179"/>
      <c r="AO884" s="179"/>
    </row>
    <row r="885" ht="15.75" customHeight="1" spans="1:41" x14ac:dyDescent="0.25">
      <c r="A885" s="179"/>
      <c r="B885" s="179"/>
      <c r="C885" s="179"/>
      <c r="D885" s="179"/>
      <c r="E885" s="179"/>
      <c r="F885" s="179"/>
      <c r="G885" s="179"/>
      <c r="H885" s="179"/>
      <c r="I885" s="179"/>
      <c r="J885" s="179"/>
      <c r="K885" s="179"/>
      <c r="L885" s="179"/>
      <c r="M885" s="179"/>
      <c r="N885" s="179"/>
      <c r="O885" s="179"/>
      <c r="P885" s="179"/>
      <c r="Q885" s="179"/>
      <c r="R885" s="179"/>
      <c r="S885" s="179"/>
      <c r="T885" s="179"/>
      <c r="U885" s="179"/>
      <c r="V885" s="179"/>
      <c r="W885" s="179"/>
      <c r="X885" s="179"/>
      <c r="Y885" s="179"/>
      <c r="Z885" s="179"/>
      <c r="AA885" s="179"/>
      <c r="AB885" s="179"/>
      <c r="AC885" s="179"/>
      <c r="AD885" s="179"/>
      <c r="AE885" s="179"/>
      <c r="AF885" s="179"/>
      <c r="AG885" s="179"/>
      <c r="AH885" s="179"/>
      <c r="AI885" s="179"/>
      <c r="AJ885" s="179"/>
      <c r="AK885" s="179"/>
      <c r="AL885" s="179"/>
      <c r="AM885" s="179"/>
      <c r="AN885" s="179"/>
      <c r="AO885" s="179"/>
    </row>
    <row r="886" ht="15.75" customHeight="1" spans="1:41" x14ac:dyDescent="0.25">
      <c r="A886" s="179"/>
      <c r="B886" s="179"/>
      <c r="C886" s="179"/>
      <c r="D886" s="179"/>
      <c r="E886" s="179"/>
      <c r="F886" s="179"/>
      <c r="G886" s="179"/>
      <c r="H886" s="179"/>
      <c r="I886" s="179"/>
      <c r="J886" s="179"/>
      <c r="K886" s="179"/>
      <c r="L886" s="179"/>
      <c r="M886" s="179"/>
      <c r="N886" s="179"/>
      <c r="O886" s="179"/>
      <c r="P886" s="179"/>
      <c r="Q886" s="179"/>
      <c r="R886" s="179"/>
      <c r="S886" s="179"/>
      <c r="T886" s="179"/>
      <c r="U886" s="179"/>
      <c r="V886" s="179"/>
      <c r="W886" s="179"/>
      <c r="X886" s="179"/>
      <c r="Y886" s="179"/>
      <c r="Z886" s="179"/>
      <c r="AA886" s="179"/>
      <c r="AB886" s="179"/>
      <c r="AC886" s="179"/>
      <c r="AD886" s="179"/>
      <c r="AE886" s="179"/>
      <c r="AF886" s="179"/>
      <c r="AG886" s="179"/>
      <c r="AH886" s="179"/>
      <c r="AI886" s="179"/>
      <c r="AJ886" s="179"/>
      <c r="AK886" s="179"/>
      <c r="AL886" s="179"/>
      <c r="AM886" s="179"/>
      <c r="AN886" s="179"/>
      <c r="AO886" s="179"/>
    </row>
    <row r="887" ht="15.75" customHeight="1" spans="1:41" x14ac:dyDescent="0.25">
      <c r="A887" s="179"/>
      <c r="B887" s="179"/>
      <c r="C887" s="179"/>
      <c r="D887" s="179"/>
      <c r="E887" s="179"/>
      <c r="F887" s="179"/>
      <c r="G887" s="179"/>
      <c r="H887" s="179"/>
      <c r="I887" s="179"/>
      <c r="J887" s="179"/>
      <c r="K887" s="179"/>
      <c r="L887" s="179"/>
      <c r="M887" s="179"/>
      <c r="N887" s="179"/>
      <c r="O887" s="179"/>
      <c r="P887" s="179"/>
      <c r="Q887" s="179"/>
      <c r="R887" s="179"/>
      <c r="S887" s="179"/>
      <c r="T887" s="179"/>
      <c r="U887" s="179"/>
      <c r="V887" s="179"/>
      <c r="W887" s="179"/>
      <c r="X887" s="179"/>
      <c r="Y887" s="179"/>
      <c r="Z887" s="179"/>
      <c r="AA887" s="179"/>
      <c r="AB887" s="179"/>
      <c r="AC887" s="179"/>
      <c r="AD887" s="179"/>
      <c r="AE887" s="179"/>
      <c r="AF887" s="179"/>
      <c r="AG887" s="179"/>
      <c r="AH887" s="179"/>
      <c r="AI887" s="179"/>
      <c r="AJ887" s="179"/>
      <c r="AK887" s="179"/>
      <c r="AL887" s="179"/>
      <c r="AM887" s="179"/>
      <c r="AN887" s="179"/>
      <c r="AO887" s="179"/>
    </row>
    <row r="888" ht="15.75" customHeight="1" spans="1:41" x14ac:dyDescent="0.25">
      <c r="A888" s="179"/>
      <c r="B888" s="179"/>
      <c r="C888" s="179"/>
      <c r="D888" s="179"/>
      <c r="E888" s="179"/>
      <c r="F888" s="179"/>
      <c r="G888" s="179"/>
      <c r="H888" s="179"/>
      <c r="I888" s="179"/>
      <c r="J888" s="179"/>
      <c r="K888" s="179"/>
      <c r="L888" s="179"/>
      <c r="M888" s="179"/>
      <c r="N888" s="179"/>
      <c r="O888" s="179"/>
      <c r="P888" s="179"/>
      <c r="Q888" s="179"/>
      <c r="R888" s="179"/>
      <c r="S888" s="179"/>
      <c r="T888" s="179"/>
      <c r="U888" s="179"/>
      <c r="V888" s="179"/>
      <c r="W888" s="179"/>
      <c r="X888" s="179"/>
      <c r="Y888" s="179"/>
      <c r="Z888" s="179"/>
      <c r="AA888" s="179"/>
      <c r="AB888" s="179"/>
      <c r="AC888" s="179"/>
      <c r="AD888" s="179"/>
      <c r="AE888" s="179"/>
      <c r="AF888" s="179"/>
      <c r="AG888" s="179"/>
      <c r="AH888" s="179"/>
      <c r="AI888" s="179"/>
      <c r="AJ888" s="179"/>
      <c r="AK888" s="179"/>
      <c r="AL888" s="179"/>
      <c r="AM888" s="179"/>
      <c r="AN888" s="179"/>
      <c r="AO888" s="179"/>
    </row>
    <row r="889" ht="15.75" customHeight="1" spans="1:41" x14ac:dyDescent="0.25">
      <c r="A889" s="179"/>
      <c r="B889" s="179"/>
      <c r="C889" s="179"/>
      <c r="D889" s="179"/>
      <c r="E889" s="179"/>
      <c r="F889" s="179"/>
      <c r="G889" s="179"/>
      <c r="H889" s="179"/>
      <c r="I889" s="179"/>
      <c r="J889" s="179"/>
      <c r="K889" s="179"/>
      <c r="L889" s="179"/>
      <c r="M889" s="179"/>
      <c r="N889" s="179"/>
      <c r="O889" s="179"/>
      <c r="P889" s="179"/>
      <c r="Q889" s="179"/>
      <c r="R889" s="179"/>
      <c r="S889" s="179"/>
      <c r="T889" s="179"/>
      <c r="U889" s="179"/>
      <c r="V889" s="179"/>
      <c r="W889" s="179"/>
      <c r="X889" s="179"/>
      <c r="Y889" s="179"/>
      <c r="Z889" s="179"/>
      <c r="AA889" s="179"/>
      <c r="AB889" s="179"/>
      <c r="AC889" s="179"/>
      <c r="AD889" s="179"/>
      <c r="AE889" s="179"/>
      <c r="AF889" s="179"/>
      <c r="AG889" s="179"/>
      <c r="AH889" s="179"/>
      <c r="AI889" s="179"/>
      <c r="AJ889" s="179"/>
      <c r="AK889" s="179"/>
      <c r="AL889" s="179"/>
      <c r="AM889" s="179"/>
      <c r="AN889" s="179"/>
      <c r="AO889" s="179"/>
    </row>
    <row r="890" ht="15.75" customHeight="1" spans="1:41" x14ac:dyDescent="0.25">
      <c r="A890" s="179"/>
      <c r="B890" s="179"/>
      <c r="C890" s="179"/>
      <c r="D890" s="179"/>
      <c r="E890" s="179"/>
      <c r="F890" s="179"/>
      <c r="G890" s="179"/>
      <c r="H890" s="179"/>
      <c r="I890" s="179"/>
      <c r="J890" s="179"/>
      <c r="K890" s="179"/>
      <c r="L890" s="179"/>
      <c r="M890" s="179"/>
      <c r="N890" s="179"/>
      <c r="O890" s="179"/>
      <c r="P890" s="179"/>
      <c r="Q890" s="179"/>
      <c r="R890" s="179"/>
      <c r="S890" s="179"/>
      <c r="T890" s="179"/>
      <c r="U890" s="179"/>
      <c r="V890" s="179"/>
      <c r="W890" s="179"/>
      <c r="X890" s="179"/>
      <c r="Y890" s="179"/>
      <c r="Z890" s="179"/>
      <c r="AA890" s="179"/>
      <c r="AB890" s="179"/>
      <c r="AC890" s="179"/>
      <c r="AD890" s="179"/>
      <c r="AE890" s="179"/>
      <c r="AF890" s="179"/>
      <c r="AG890" s="179"/>
      <c r="AH890" s="179"/>
      <c r="AI890" s="179"/>
      <c r="AJ890" s="179"/>
      <c r="AK890" s="179"/>
      <c r="AL890" s="179"/>
      <c r="AM890" s="179"/>
      <c r="AN890" s="179"/>
      <c r="AO890" s="179"/>
    </row>
    <row r="891" ht="15.75" customHeight="1" spans="1:41" x14ac:dyDescent="0.25">
      <c r="A891" s="179"/>
      <c r="B891" s="179"/>
      <c r="C891" s="179"/>
      <c r="D891" s="179"/>
      <c r="E891" s="179"/>
      <c r="F891" s="179"/>
      <c r="G891" s="179"/>
      <c r="H891" s="179"/>
      <c r="I891" s="179"/>
      <c r="J891" s="179"/>
      <c r="K891" s="179"/>
      <c r="L891" s="179"/>
      <c r="M891" s="179"/>
      <c r="N891" s="179"/>
      <c r="O891" s="179"/>
      <c r="P891" s="179"/>
      <c r="Q891" s="179"/>
      <c r="R891" s="179"/>
      <c r="S891" s="179"/>
      <c r="T891" s="179"/>
      <c r="U891" s="179"/>
      <c r="V891" s="179"/>
      <c r="W891" s="179"/>
      <c r="X891" s="179"/>
      <c r="Y891" s="179"/>
      <c r="Z891" s="179"/>
      <c r="AA891" s="179"/>
      <c r="AB891" s="179"/>
      <c r="AC891" s="179"/>
      <c r="AD891" s="179"/>
      <c r="AE891" s="179"/>
      <c r="AF891" s="179"/>
      <c r="AG891" s="179"/>
      <c r="AH891" s="179"/>
      <c r="AI891" s="179"/>
      <c r="AJ891" s="179"/>
      <c r="AK891" s="179"/>
      <c r="AL891" s="179"/>
      <c r="AM891" s="179"/>
      <c r="AN891" s="179"/>
      <c r="AO891" s="179"/>
    </row>
    <row r="892" ht="15.75" customHeight="1" spans="1:41" x14ac:dyDescent="0.25">
      <c r="A892" s="179"/>
      <c r="B892" s="179"/>
      <c r="C892" s="179"/>
      <c r="D892" s="179"/>
      <c r="E892" s="179"/>
      <c r="F892" s="179"/>
      <c r="G892" s="179"/>
      <c r="H892" s="179"/>
      <c r="I892" s="179"/>
      <c r="J892" s="179"/>
      <c r="K892" s="179"/>
      <c r="L892" s="179"/>
      <c r="M892" s="179"/>
      <c r="N892" s="179"/>
      <c r="O892" s="179"/>
      <c r="P892" s="179"/>
      <c r="Q892" s="179"/>
      <c r="R892" s="179"/>
      <c r="S892" s="179"/>
      <c r="T892" s="179"/>
      <c r="U892" s="179"/>
      <c r="V892" s="179"/>
      <c r="W892" s="179"/>
      <c r="X892" s="179"/>
      <c r="Y892" s="179"/>
      <c r="Z892" s="179"/>
      <c r="AA892" s="179"/>
      <c r="AB892" s="179"/>
      <c r="AC892" s="179"/>
      <c r="AD892" s="179"/>
      <c r="AE892" s="179"/>
      <c r="AF892" s="179"/>
      <c r="AG892" s="179"/>
      <c r="AH892" s="179"/>
      <c r="AI892" s="179"/>
      <c r="AJ892" s="179"/>
      <c r="AK892" s="179"/>
      <c r="AL892" s="179"/>
      <c r="AM892" s="179"/>
      <c r="AN892" s="179"/>
      <c r="AO892" s="179"/>
    </row>
    <row r="893" ht="15.75" customHeight="1" spans="1:41" x14ac:dyDescent="0.25">
      <c r="A893" s="179"/>
      <c r="B893" s="179"/>
      <c r="C893" s="179"/>
      <c r="D893" s="179"/>
      <c r="E893" s="179"/>
      <c r="F893" s="179"/>
      <c r="G893" s="179"/>
      <c r="H893" s="179"/>
      <c r="I893" s="179"/>
      <c r="J893" s="179"/>
      <c r="K893" s="179"/>
      <c r="L893" s="179"/>
      <c r="M893" s="179"/>
      <c r="N893" s="179"/>
      <c r="O893" s="179"/>
      <c r="P893" s="179"/>
      <c r="Q893" s="179"/>
      <c r="R893" s="179"/>
      <c r="S893" s="179"/>
      <c r="T893" s="179"/>
      <c r="U893" s="179"/>
      <c r="V893" s="179"/>
      <c r="W893" s="179"/>
      <c r="X893" s="179"/>
      <c r="Y893" s="179"/>
      <c r="Z893" s="179"/>
      <c r="AA893" s="179"/>
      <c r="AB893" s="179"/>
      <c r="AC893" s="179"/>
      <c r="AD893" s="179"/>
      <c r="AE893" s="179"/>
      <c r="AF893" s="179"/>
      <c r="AG893" s="179"/>
      <c r="AH893" s="179"/>
      <c r="AI893" s="179"/>
      <c r="AJ893" s="179"/>
      <c r="AK893" s="179"/>
      <c r="AL893" s="179"/>
      <c r="AM893" s="179"/>
      <c r="AN893" s="179"/>
      <c r="AO893" s="179"/>
    </row>
    <row r="894" ht="15.75" customHeight="1" spans="1:41" x14ac:dyDescent="0.25">
      <c r="A894" s="179"/>
      <c r="B894" s="179"/>
      <c r="C894" s="179"/>
      <c r="D894" s="179"/>
      <c r="E894" s="179"/>
      <c r="F894" s="179"/>
      <c r="G894" s="179"/>
      <c r="H894" s="179"/>
      <c r="I894" s="179"/>
      <c r="J894" s="179"/>
      <c r="K894" s="179"/>
      <c r="L894" s="179"/>
      <c r="M894" s="179"/>
      <c r="N894" s="179"/>
      <c r="O894" s="179"/>
      <c r="P894" s="179"/>
      <c r="Q894" s="179"/>
      <c r="R894" s="179"/>
      <c r="S894" s="179"/>
      <c r="T894" s="179"/>
      <c r="U894" s="179"/>
      <c r="V894" s="179"/>
      <c r="W894" s="179"/>
      <c r="X894" s="179"/>
      <c r="Y894" s="179"/>
      <c r="Z894" s="179"/>
      <c r="AA894" s="179"/>
      <c r="AB894" s="179"/>
      <c r="AC894" s="179"/>
      <c r="AD894" s="179"/>
      <c r="AE894" s="179"/>
      <c r="AF894" s="179"/>
      <c r="AG894" s="179"/>
      <c r="AH894" s="179"/>
      <c r="AI894" s="179"/>
      <c r="AJ894" s="179"/>
      <c r="AK894" s="179"/>
      <c r="AL894" s="179"/>
      <c r="AM894" s="179"/>
      <c r="AN894" s="179"/>
      <c r="AO894" s="179"/>
    </row>
    <row r="895" ht="15.75" customHeight="1" spans="1:41" x14ac:dyDescent="0.25">
      <c r="A895" s="179"/>
      <c r="B895" s="179"/>
      <c r="C895" s="179"/>
      <c r="D895" s="179"/>
      <c r="E895" s="179"/>
      <c r="F895" s="179"/>
      <c r="G895" s="179"/>
      <c r="H895" s="179"/>
      <c r="I895" s="179"/>
      <c r="J895" s="179"/>
      <c r="K895" s="179"/>
      <c r="L895" s="179"/>
      <c r="M895" s="179"/>
      <c r="N895" s="179"/>
      <c r="O895" s="179"/>
      <c r="P895" s="179"/>
      <c r="Q895" s="179"/>
      <c r="R895" s="179"/>
      <c r="S895" s="179"/>
      <c r="T895" s="179"/>
      <c r="U895" s="179"/>
      <c r="V895" s="179"/>
      <c r="W895" s="179"/>
      <c r="X895" s="179"/>
      <c r="Y895" s="179"/>
      <c r="Z895" s="179"/>
      <c r="AA895" s="179"/>
      <c r="AB895" s="179"/>
      <c r="AC895" s="179"/>
      <c r="AD895" s="179"/>
      <c r="AE895" s="179"/>
      <c r="AF895" s="179"/>
      <c r="AG895" s="179"/>
      <c r="AH895" s="179"/>
      <c r="AI895" s="179"/>
      <c r="AJ895" s="179"/>
      <c r="AK895" s="179"/>
      <c r="AL895" s="179"/>
      <c r="AM895" s="179"/>
      <c r="AN895" s="179"/>
      <c r="AO895" s="179"/>
    </row>
    <row r="896" ht="15.75" customHeight="1" spans="1:41" x14ac:dyDescent="0.25">
      <c r="A896" s="179"/>
      <c r="B896" s="179"/>
      <c r="C896" s="179"/>
      <c r="D896" s="179"/>
      <c r="E896" s="179"/>
      <c r="F896" s="179"/>
      <c r="G896" s="179"/>
      <c r="H896" s="179"/>
      <c r="I896" s="179"/>
      <c r="J896" s="179"/>
      <c r="K896" s="179"/>
      <c r="L896" s="179"/>
      <c r="M896" s="179"/>
      <c r="N896" s="179"/>
      <c r="O896" s="179"/>
      <c r="P896" s="179"/>
      <c r="Q896" s="179"/>
      <c r="R896" s="179"/>
      <c r="S896" s="179"/>
      <c r="T896" s="179"/>
      <c r="U896" s="179"/>
      <c r="V896" s="179"/>
      <c r="W896" s="179"/>
      <c r="X896" s="179"/>
      <c r="Y896" s="179"/>
      <c r="Z896" s="179"/>
      <c r="AA896" s="179"/>
      <c r="AB896" s="179"/>
      <c r="AC896" s="179"/>
      <c r="AD896" s="179"/>
      <c r="AE896" s="179"/>
      <c r="AF896" s="179"/>
      <c r="AG896" s="179"/>
      <c r="AH896" s="179"/>
      <c r="AI896" s="179"/>
      <c r="AJ896" s="179"/>
      <c r="AK896" s="179"/>
      <c r="AL896" s="179"/>
      <c r="AM896" s="179"/>
      <c r="AN896" s="179"/>
      <c r="AO896" s="179"/>
    </row>
    <row r="897" ht="15.75" customHeight="1" spans="1:41" x14ac:dyDescent="0.25">
      <c r="A897" s="179"/>
      <c r="B897" s="179"/>
      <c r="C897" s="179"/>
      <c r="D897" s="179"/>
      <c r="E897" s="179"/>
      <c r="F897" s="179"/>
      <c r="G897" s="179"/>
      <c r="H897" s="179"/>
      <c r="I897" s="179"/>
      <c r="J897" s="179"/>
      <c r="K897" s="179"/>
      <c r="L897" s="179"/>
      <c r="M897" s="179"/>
      <c r="N897" s="179"/>
      <c r="O897" s="179"/>
      <c r="P897" s="179"/>
      <c r="Q897" s="179"/>
      <c r="R897" s="179"/>
      <c r="S897" s="179"/>
      <c r="T897" s="179"/>
      <c r="U897" s="179"/>
      <c r="V897" s="179"/>
      <c r="W897" s="179"/>
      <c r="X897" s="179"/>
      <c r="Y897" s="179"/>
      <c r="Z897" s="179"/>
      <c r="AA897" s="179"/>
      <c r="AB897" s="179"/>
      <c r="AC897" s="179"/>
      <c r="AD897" s="179"/>
      <c r="AE897" s="179"/>
      <c r="AF897" s="179"/>
      <c r="AG897" s="179"/>
      <c r="AH897" s="179"/>
      <c r="AI897" s="179"/>
      <c r="AJ897" s="179"/>
      <c r="AK897" s="179"/>
      <c r="AL897" s="179"/>
      <c r="AM897" s="179"/>
      <c r="AN897" s="179"/>
      <c r="AO897" s="179"/>
    </row>
    <row r="898" ht="15.75" customHeight="1" spans="1:41" x14ac:dyDescent="0.25">
      <c r="A898" s="179"/>
      <c r="B898" s="179"/>
      <c r="C898" s="179"/>
      <c r="D898" s="179"/>
      <c r="E898" s="179"/>
      <c r="F898" s="179"/>
      <c r="G898" s="179"/>
      <c r="H898" s="179"/>
      <c r="I898" s="179"/>
      <c r="J898" s="179"/>
      <c r="K898" s="179"/>
      <c r="L898" s="179"/>
      <c r="M898" s="179"/>
      <c r="N898" s="179"/>
      <c r="O898" s="179"/>
      <c r="P898" s="179"/>
      <c r="Q898" s="179"/>
      <c r="R898" s="179"/>
      <c r="S898" s="179"/>
      <c r="T898" s="179"/>
      <c r="U898" s="179"/>
      <c r="V898" s="179"/>
      <c r="W898" s="179"/>
      <c r="X898" s="179"/>
      <c r="Y898" s="179"/>
      <c r="Z898" s="179"/>
      <c r="AA898" s="179"/>
      <c r="AB898" s="179"/>
      <c r="AC898" s="179"/>
      <c r="AD898" s="179"/>
      <c r="AE898" s="179"/>
      <c r="AF898" s="179"/>
      <c r="AG898" s="179"/>
      <c r="AH898" s="179"/>
      <c r="AI898" s="179"/>
      <c r="AJ898" s="179"/>
      <c r="AK898" s="179"/>
      <c r="AL898" s="179"/>
      <c r="AM898" s="179"/>
      <c r="AN898" s="179"/>
      <c r="AO898" s="179"/>
    </row>
    <row r="899" ht="15.75" customHeight="1" spans="1:41" x14ac:dyDescent="0.25">
      <c r="A899" s="179"/>
      <c r="B899" s="179"/>
      <c r="C899" s="179"/>
      <c r="D899" s="179"/>
      <c r="E899" s="179"/>
      <c r="F899" s="179"/>
      <c r="G899" s="179"/>
      <c r="H899" s="179"/>
      <c r="I899" s="179"/>
      <c r="J899" s="179"/>
      <c r="K899" s="179"/>
      <c r="L899" s="179"/>
      <c r="M899" s="179"/>
      <c r="N899" s="179"/>
      <c r="O899" s="179"/>
      <c r="P899" s="179"/>
      <c r="Q899" s="179"/>
      <c r="R899" s="179"/>
      <c r="S899" s="179"/>
      <c r="T899" s="179"/>
      <c r="U899" s="179"/>
      <c r="V899" s="179"/>
      <c r="W899" s="179"/>
      <c r="X899" s="179"/>
      <c r="Y899" s="179"/>
      <c r="Z899" s="179"/>
      <c r="AA899" s="179"/>
      <c r="AB899" s="179"/>
      <c r="AC899" s="179"/>
      <c r="AD899" s="179"/>
      <c r="AE899" s="179"/>
      <c r="AF899" s="179"/>
      <c r="AG899" s="179"/>
      <c r="AH899" s="179"/>
      <c r="AI899" s="179"/>
      <c r="AJ899" s="179"/>
      <c r="AK899" s="179"/>
      <c r="AL899" s="179"/>
      <c r="AM899" s="179"/>
      <c r="AN899" s="179"/>
      <c r="AO899" s="179"/>
    </row>
    <row r="900" ht="15.75" customHeight="1" spans="1:41" x14ac:dyDescent="0.25">
      <c r="A900" s="179"/>
      <c r="B900" s="179"/>
      <c r="C900" s="179"/>
      <c r="D900" s="179"/>
      <c r="E900" s="179"/>
      <c r="F900" s="179"/>
      <c r="G900" s="179"/>
      <c r="H900" s="179"/>
      <c r="I900" s="179"/>
      <c r="J900" s="179"/>
      <c r="K900" s="179"/>
      <c r="L900" s="179"/>
      <c r="M900" s="179"/>
      <c r="N900" s="179"/>
      <c r="O900" s="179"/>
      <c r="P900" s="179"/>
      <c r="Q900" s="179"/>
      <c r="R900" s="179"/>
      <c r="S900" s="179"/>
      <c r="T900" s="179"/>
      <c r="U900" s="179"/>
      <c r="V900" s="179"/>
      <c r="W900" s="179"/>
      <c r="X900" s="179"/>
      <c r="Y900" s="179"/>
      <c r="Z900" s="179"/>
      <c r="AA900" s="179"/>
      <c r="AB900" s="179"/>
      <c r="AC900" s="179"/>
      <c r="AD900" s="179"/>
      <c r="AE900" s="179"/>
      <c r="AF900" s="179"/>
      <c r="AG900" s="179"/>
      <c r="AH900" s="179"/>
      <c r="AI900" s="179"/>
      <c r="AJ900" s="179"/>
      <c r="AK900" s="179"/>
      <c r="AL900" s="179"/>
      <c r="AM900" s="179"/>
      <c r="AN900" s="179"/>
      <c r="AO900" s="179"/>
    </row>
    <row r="901" ht="15.75" customHeight="1" spans="1:41" x14ac:dyDescent="0.25">
      <c r="A901" s="179"/>
      <c r="B901" s="179"/>
      <c r="C901" s="179"/>
      <c r="D901" s="179"/>
      <c r="E901" s="179"/>
      <c r="F901" s="179"/>
      <c r="G901" s="179"/>
      <c r="H901" s="179"/>
      <c r="I901" s="179"/>
      <c r="J901" s="179"/>
      <c r="K901" s="179"/>
      <c r="L901" s="179"/>
      <c r="M901" s="179"/>
      <c r="N901" s="179"/>
      <c r="O901" s="179"/>
      <c r="P901" s="179"/>
      <c r="Q901" s="179"/>
      <c r="R901" s="179"/>
      <c r="S901" s="179"/>
      <c r="T901" s="179"/>
      <c r="U901" s="179"/>
      <c r="V901" s="179"/>
      <c r="W901" s="179"/>
      <c r="X901" s="179"/>
      <c r="Y901" s="179"/>
      <c r="Z901" s="179"/>
      <c r="AA901" s="179"/>
      <c r="AB901" s="179"/>
      <c r="AC901" s="179"/>
      <c r="AD901" s="179"/>
      <c r="AE901" s="179"/>
      <c r="AF901" s="179"/>
      <c r="AG901" s="179"/>
      <c r="AH901" s="179"/>
      <c r="AI901" s="179"/>
      <c r="AJ901" s="179"/>
      <c r="AK901" s="179"/>
      <c r="AL901" s="179"/>
      <c r="AM901" s="179"/>
      <c r="AN901" s="179"/>
      <c r="AO901" s="179"/>
    </row>
    <row r="902" ht="15.75" customHeight="1" spans="1:41" x14ac:dyDescent="0.25">
      <c r="A902" s="179"/>
      <c r="B902" s="179"/>
      <c r="C902" s="179"/>
      <c r="D902" s="179"/>
      <c r="E902" s="179"/>
      <c r="F902" s="179"/>
      <c r="G902" s="179"/>
      <c r="H902" s="179"/>
      <c r="I902" s="179"/>
      <c r="J902" s="179"/>
      <c r="K902" s="179"/>
      <c r="L902" s="179"/>
      <c r="M902" s="179"/>
      <c r="N902" s="179"/>
      <c r="O902" s="179"/>
      <c r="P902" s="179"/>
      <c r="Q902" s="179"/>
      <c r="R902" s="179"/>
      <c r="S902" s="179"/>
      <c r="T902" s="179"/>
      <c r="U902" s="179"/>
      <c r="V902" s="179"/>
      <c r="W902" s="179"/>
      <c r="X902" s="179"/>
      <c r="Y902" s="179"/>
      <c r="Z902" s="179"/>
      <c r="AA902" s="179"/>
      <c r="AB902" s="179"/>
      <c r="AC902" s="179"/>
      <c r="AD902" s="179"/>
      <c r="AE902" s="179"/>
      <c r="AF902" s="179"/>
      <c r="AG902" s="179"/>
      <c r="AH902" s="179"/>
      <c r="AI902" s="179"/>
      <c r="AJ902" s="179"/>
      <c r="AK902" s="179"/>
      <c r="AL902" s="179"/>
      <c r="AM902" s="179"/>
      <c r="AN902" s="179"/>
      <c r="AO902" s="179"/>
    </row>
    <row r="903" ht="15.75" customHeight="1" spans="1:41" x14ac:dyDescent="0.25">
      <c r="A903" s="179"/>
      <c r="B903" s="179"/>
      <c r="C903" s="179"/>
      <c r="D903" s="179"/>
      <c r="E903" s="179"/>
      <c r="F903" s="179"/>
      <c r="G903" s="179"/>
      <c r="H903" s="179"/>
      <c r="I903" s="179"/>
      <c r="J903" s="179"/>
      <c r="K903" s="179"/>
      <c r="L903" s="179"/>
      <c r="M903" s="179"/>
      <c r="N903" s="179"/>
      <c r="O903" s="179"/>
      <c r="P903" s="179"/>
      <c r="Q903" s="179"/>
      <c r="R903" s="179"/>
      <c r="S903" s="179"/>
      <c r="T903" s="179"/>
      <c r="U903" s="179"/>
      <c r="V903" s="179"/>
      <c r="W903" s="179"/>
      <c r="X903" s="179"/>
      <c r="Y903" s="179"/>
      <c r="Z903" s="179"/>
      <c r="AA903" s="179"/>
      <c r="AB903" s="179"/>
      <c r="AC903" s="179"/>
      <c r="AD903" s="179"/>
      <c r="AE903" s="179"/>
      <c r="AF903" s="179"/>
      <c r="AG903" s="179"/>
      <c r="AH903" s="179"/>
      <c r="AI903" s="179"/>
      <c r="AJ903" s="179"/>
      <c r="AK903" s="179"/>
      <c r="AL903" s="179"/>
      <c r="AM903" s="179"/>
      <c r="AN903" s="179"/>
      <c r="AO903" s="179"/>
    </row>
    <row r="904" ht="15.75" customHeight="1" spans="1:41" x14ac:dyDescent="0.25">
      <c r="A904" s="179"/>
      <c r="B904" s="179"/>
      <c r="C904" s="179"/>
      <c r="D904" s="179"/>
      <c r="E904" s="179"/>
      <c r="F904" s="179"/>
      <c r="G904" s="179"/>
      <c r="H904" s="179"/>
      <c r="I904" s="179"/>
      <c r="J904" s="179"/>
      <c r="K904" s="179"/>
      <c r="L904" s="179"/>
      <c r="M904" s="179"/>
      <c r="N904" s="179"/>
      <c r="O904" s="179"/>
      <c r="P904" s="179"/>
      <c r="Q904" s="179"/>
      <c r="R904" s="179"/>
      <c r="S904" s="179"/>
      <c r="T904" s="179"/>
      <c r="U904" s="179"/>
      <c r="V904" s="179"/>
      <c r="W904" s="179"/>
      <c r="X904" s="179"/>
      <c r="Y904" s="179"/>
      <c r="Z904" s="179"/>
      <c r="AA904" s="179"/>
      <c r="AB904" s="179"/>
      <c r="AC904" s="179"/>
      <c r="AD904" s="179"/>
      <c r="AE904" s="179"/>
      <c r="AF904" s="179"/>
      <c r="AG904" s="179"/>
      <c r="AH904" s="179"/>
      <c r="AI904" s="179"/>
      <c r="AJ904" s="179"/>
      <c r="AK904" s="179"/>
      <c r="AL904" s="179"/>
      <c r="AM904" s="179"/>
      <c r="AN904" s="179"/>
      <c r="AO904" s="179"/>
    </row>
    <row r="905" ht="15.75" customHeight="1" spans="1:41" x14ac:dyDescent="0.25">
      <c r="A905" s="179"/>
      <c r="B905" s="179"/>
      <c r="C905" s="179"/>
      <c r="D905" s="179"/>
      <c r="E905" s="179"/>
      <c r="F905" s="179"/>
      <c r="G905" s="179"/>
      <c r="H905" s="179"/>
      <c r="I905" s="179"/>
      <c r="J905" s="179"/>
      <c r="K905" s="179"/>
      <c r="L905" s="179"/>
      <c r="M905" s="179"/>
      <c r="N905" s="179"/>
      <c r="O905" s="179"/>
      <c r="P905" s="179"/>
      <c r="Q905" s="179"/>
      <c r="R905" s="179"/>
      <c r="S905" s="179"/>
      <c r="T905" s="179"/>
      <c r="U905" s="179"/>
      <c r="V905" s="179"/>
      <c r="W905" s="179"/>
      <c r="X905" s="179"/>
      <c r="Y905" s="179"/>
      <c r="Z905" s="179"/>
      <c r="AA905" s="179"/>
      <c r="AB905" s="179"/>
      <c r="AC905" s="179"/>
      <c r="AD905" s="179"/>
      <c r="AE905" s="179"/>
      <c r="AF905" s="179"/>
      <c r="AG905" s="179"/>
      <c r="AH905" s="179"/>
      <c r="AI905" s="179"/>
      <c r="AJ905" s="179"/>
      <c r="AK905" s="179"/>
      <c r="AL905" s="179"/>
      <c r="AM905" s="179"/>
      <c r="AN905" s="179"/>
      <c r="AO905" s="179"/>
    </row>
    <row r="906" ht="15.75" customHeight="1" spans="1:41" x14ac:dyDescent="0.25">
      <c r="A906" s="179"/>
      <c r="B906" s="179"/>
      <c r="C906" s="179"/>
      <c r="D906" s="179"/>
      <c r="E906" s="179"/>
      <c r="F906" s="179"/>
      <c r="G906" s="179"/>
      <c r="H906" s="179"/>
      <c r="I906" s="179"/>
      <c r="J906" s="179"/>
      <c r="K906" s="179"/>
      <c r="L906" s="179"/>
      <c r="M906" s="179"/>
      <c r="N906" s="179"/>
      <c r="O906" s="179"/>
      <c r="P906" s="179"/>
      <c r="Q906" s="179"/>
      <c r="R906" s="179"/>
      <c r="S906" s="179"/>
      <c r="T906" s="179"/>
      <c r="U906" s="179"/>
      <c r="V906" s="179"/>
      <c r="W906" s="179"/>
      <c r="X906" s="179"/>
      <c r="Y906" s="179"/>
      <c r="Z906" s="179"/>
      <c r="AA906" s="179"/>
      <c r="AB906" s="179"/>
      <c r="AC906" s="179"/>
      <c r="AD906" s="179"/>
      <c r="AE906" s="179"/>
      <c r="AF906" s="179"/>
      <c r="AG906" s="179"/>
      <c r="AH906" s="179"/>
      <c r="AI906" s="179"/>
      <c r="AJ906" s="179"/>
      <c r="AK906" s="179"/>
      <c r="AL906" s="179"/>
      <c r="AM906" s="179"/>
      <c r="AN906" s="179"/>
      <c r="AO906" s="179"/>
    </row>
    <row r="907" ht="15.75" customHeight="1" spans="1:41" x14ac:dyDescent="0.25">
      <c r="A907" s="179"/>
      <c r="B907" s="179"/>
      <c r="C907" s="179"/>
      <c r="D907" s="179"/>
      <c r="E907" s="179"/>
      <c r="F907" s="179"/>
      <c r="G907" s="179"/>
      <c r="H907" s="179"/>
      <c r="I907" s="179"/>
      <c r="J907" s="179"/>
      <c r="K907" s="179"/>
      <c r="L907" s="179"/>
      <c r="M907" s="179"/>
      <c r="N907" s="179"/>
      <c r="O907" s="179"/>
      <c r="P907" s="179"/>
      <c r="Q907" s="179"/>
      <c r="R907" s="179"/>
      <c r="S907" s="179"/>
      <c r="T907" s="179"/>
      <c r="U907" s="179"/>
      <c r="V907" s="179"/>
      <c r="W907" s="179"/>
      <c r="X907" s="179"/>
      <c r="Y907" s="179"/>
      <c r="Z907" s="179"/>
      <c r="AA907" s="179"/>
      <c r="AB907" s="179"/>
      <c r="AC907" s="179"/>
      <c r="AD907" s="179"/>
      <c r="AE907" s="179"/>
      <c r="AF907" s="179"/>
      <c r="AG907" s="179"/>
      <c r="AH907" s="179"/>
      <c r="AI907" s="179"/>
      <c r="AJ907" s="179"/>
      <c r="AK907" s="179"/>
      <c r="AL907" s="179"/>
      <c r="AM907" s="179"/>
      <c r="AN907" s="179"/>
      <c r="AO907" s="179"/>
    </row>
    <row r="908" ht="15.75" customHeight="1" spans="1:41" x14ac:dyDescent="0.25">
      <c r="A908" s="179"/>
      <c r="B908" s="179"/>
      <c r="C908" s="179"/>
      <c r="D908" s="179"/>
      <c r="E908" s="179"/>
      <c r="F908" s="179"/>
      <c r="G908" s="179"/>
      <c r="H908" s="179"/>
      <c r="I908" s="179"/>
      <c r="J908" s="179"/>
      <c r="K908" s="179"/>
      <c r="L908" s="179"/>
      <c r="M908" s="179"/>
      <c r="N908" s="179"/>
      <c r="O908" s="179"/>
      <c r="P908" s="179"/>
      <c r="Q908" s="179"/>
      <c r="R908" s="179"/>
      <c r="S908" s="179"/>
      <c r="T908" s="179"/>
      <c r="U908" s="179"/>
      <c r="V908" s="179"/>
      <c r="W908" s="179"/>
      <c r="X908" s="179"/>
      <c r="Y908" s="179"/>
      <c r="Z908" s="179"/>
      <c r="AA908" s="179"/>
      <c r="AB908" s="179"/>
      <c r="AC908" s="179"/>
      <c r="AD908" s="179"/>
      <c r="AE908" s="179"/>
      <c r="AF908" s="179"/>
      <c r="AG908" s="179"/>
      <c r="AH908" s="179"/>
      <c r="AI908" s="179"/>
      <c r="AJ908" s="179"/>
      <c r="AK908" s="179"/>
      <c r="AL908" s="179"/>
      <c r="AM908" s="179"/>
      <c r="AN908" s="179"/>
      <c r="AO908" s="179"/>
    </row>
    <row r="909" ht="15.75" customHeight="1" spans="1:41" x14ac:dyDescent="0.25">
      <c r="A909" s="179"/>
      <c r="B909" s="179"/>
      <c r="C909" s="179"/>
      <c r="D909" s="179"/>
      <c r="E909" s="179"/>
      <c r="F909" s="179"/>
      <c r="G909" s="179"/>
      <c r="H909" s="179"/>
      <c r="I909" s="179"/>
      <c r="J909" s="179"/>
      <c r="K909" s="179"/>
      <c r="L909" s="179"/>
      <c r="M909" s="179"/>
      <c r="N909" s="179"/>
      <c r="O909" s="179"/>
      <c r="P909" s="179"/>
      <c r="Q909" s="179"/>
      <c r="R909" s="179"/>
      <c r="S909" s="179"/>
      <c r="T909" s="179"/>
      <c r="U909" s="179"/>
      <c r="V909" s="179"/>
      <c r="W909" s="179"/>
      <c r="X909" s="179"/>
      <c r="Y909" s="179"/>
      <c r="Z909" s="179"/>
      <c r="AA909" s="179"/>
      <c r="AB909" s="179"/>
      <c r="AC909" s="179"/>
      <c r="AD909" s="179"/>
      <c r="AE909" s="179"/>
      <c r="AF909" s="179"/>
      <c r="AG909" s="179"/>
      <c r="AH909" s="179"/>
      <c r="AI909" s="179"/>
      <c r="AJ909" s="179"/>
      <c r="AK909" s="179"/>
      <c r="AL909" s="179"/>
      <c r="AM909" s="179"/>
      <c r="AN909" s="179"/>
      <c r="AO909" s="179"/>
    </row>
    <row r="910" ht="15.75" customHeight="1" spans="1:41" x14ac:dyDescent="0.25">
      <c r="A910" s="179"/>
      <c r="B910" s="179"/>
      <c r="C910" s="179"/>
      <c r="D910" s="179"/>
      <c r="E910" s="179"/>
      <c r="F910" s="179"/>
      <c r="G910" s="179"/>
      <c r="H910" s="179"/>
      <c r="I910" s="179"/>
      <c r="J910" s="179"/>
      <c r="K910" s="179"/>
      <c r="L910" s="179"/>
      <c r="M910" s="179"/>
      <c r="N910" s="179"/>
      <c r="O910" s="179"/>
      <c r="P910" s="179"/>
      <c r="Q910" s="179"/>
      <c r="R910" s="179"/>
      <c r="S910" s="179"/>
      <c r="T910" s="179"/>
      <c r="U910" s="179"/>
      <c r="V910" s="179"/>
      <c r="W910" s="179"/>
      <c r="X910" s="179"/>
      <c r="Y910" s="179"/>
      <c r="Z910" s="179"/>
      <c r="AA910" s="179"/>
      <c r="AB910" s="179"/>
      <c r="AC910" s="179"/>
      <c r="AD910" s="179"/>
      <c r="AE910" s="179"/>
      <c r="AF910" s="179"/>
      <c r="AG910" s="179"/>
      <c r="AH910" s="179"/>
      <c r="AI910" s="179"/>
      <c r="AJ910" s="179"/>
      <c r="AK910" s="179"/>
      <c r="AL910" s="179"/>
      <c r="AM910" s="179"/>
      <c r="AN910" s="179"/>
      <c r="AO910" s="179"/>
    </row>
    <row r="911" ht="15.75" customHeight="1" spans="1:41" x14ac:dyDescent="0.25">
      <c r="A911" s="179"/>
      <c r="B911" s="179"/>
      <c r="C911" s="179"/>
      <c r="D911" s="179"/>
      <c r="E911" s="179"/>
      <c r="F911" s="179"/>
      <c r="G911" s="179"/>
      <c r="H911" s="179"/>
      <c r="I911" s="179"/>
      <c r="J911" s="179"/>
      <c r="K911" s="179"/>
      <c r="L911" s="179"/>
      <c r="M911" s="179"/>
      <c r="N911" s="179"/>
      <c r="O911" s="179"/>
      <c r="P911" s="179"/>
      <c r="Q911" s="179"/>
      <c r="R911" s="179"/>
      <c r="S911" s="179"/>
      <c r="T911" s="179"/>
      <c r="U911" s="179"/>
      <c r="V911" s="179"/>
      <c r="W911" s="179"/>
      <c r="X911" s="179"/>
      <c r="Y911" s="179"/>
      <c r="Z911" s="179"/>
      <c r="AA911" s="179"/>
      <c r="AB911" s="179"/>
      <c r="AC911" s="179"/>
      <c r="AD911" s="179"/>
      <c r="AE911" s="179"/>
      <c r="AF911" s="179"/>
      <c r="AG911" s="179"/>
      <c r="AH911" s="179"/>
      <c r="AI911" s="179"/>
      <c r="AJ911" s="179"/>
      <c r="AK911" s="179"/>
      <c r="AL911" s="179"/>
      <c r="AM911" s="179"/>
      <c r="AN911" s="179"/>
      <c r="AO911" s="179"/>
    </row>
    <row r="912" ht="15.75" customHeight="1" spans="1:41" x14ac:dyDescent="0.25">
      <c r="A912" s="179"/>
      <c r="B912" s="179"/>
      <c r="C912" s="179"/>
      <c r="D912" s="179"/>
      <c r="E912" s="179"/>
      <c r="F912" s="179"/>
      <c r="G912" s="179"/>
      <c r="H912" s="179"/>
      <c r="I912" s="179"/>
      <c r="J912" s="179"/>
      <c r="K912" s="179"/>
      <c r="L912" s="179"/>
      <c r="M912" s="179"/>
      <c r="N912" s="179"/>
      <c r="O912" s="179"/>
      <c r="P912" s="179"/>
      <c r="Q912" s="179"/>
      <c r="R912" s="179"/>
      <c r="S912" s="179"/>
      <c r="T912" s="179"/>
      <c r="U912" s="179"/>
      <c r="V912" s="179"/>
      <c r="W912" s="179"/>
      <c r="X912" s="179"/>
      <c r="Y912" s="179"/>
      <c r="Z912" s="179"/>
      <c r="AA912" s="179"/>
      <c r="AB912" s="179"/>
      <c r="AC912" s="179"/>
      <c r="AD912" s="179"/>
      <c r="AE912" s="179"/>
      <c r="AF912" s="179"/>
      <c r="AG912" s="179"/>
      <c r="AH912" s="179"/>
      <c r="AI912" s="179"/>
      <c r="AJ912" s="179"/>
      <c r="AK912" s="179"/>
      <c r="AL912" s="179"/>
      <c r="AM912" s="179"/>
      <c r="AN912" s="179"/>
      <c r="AO912" s="179"/>
    </row>
    <row r="913" ht="15.75" customHeight="1" spans="1:41" x14ac:dyDescent="0.25">
      <c r="A913" s="179"/>
      <c r="B913" s="179"/>
      <c r="C913" s="179"/>
      <c r="D913" s="179"/>
      <c r="E913" s="179"/>
      <c r="F913" s="179"/>
      <c r="G913" s="179"/>
      <c r="H913" s="179"/>
      <c r="I913" s="179"/>
      <c r="J913" s="179"/>
      <c r="K913" s="179"/>
      <c r="L913" s="179"/>
      <c r="M913" s="179"/>
      <c r="N913" s="179"/>
      <c r="O913" s="179"/>
      <c r="P913" s="179"/>
      <c r="Q913" s="179"/>
      <c r="R913" s="179"/>
      <c r="S913" s="179"/>
      <c r="T913" s="179"/>
      <c r="U913" s="179"/>
      <c r="V913" s="179"/>
      <c r="W913" s="179"/>
      <c r="X913" s="179"/>
      <c r="Y913" s="179"/>
      <c r="Z913" s="179"/>
      <c r="AA913" s="179"/>
      <c r="AB913" s="179"/>
      <c r="AC913" s="179"/>
      <c r="AD913" s="179"/>
      <c r="AE913" s="179"/>
      <c r="AF913" s="179"/>
      <c r="AG913" s="179"/>
      <c r="AH913" s="179"/>
      <c r="AI913" s="179"/>
      <c r="AJ913" s="179"/>
      <c r="AK913" s="179"/>
      <c r="AL913" s="179"/>
      <c r="AM913" s="179"/>
      <c r="AN913" s="179"/>
      <c r="AO913" s="179"/>
    </row>
    <row r="914" ht="15.75" customHeight="1" spans="1:41" x14ac:dyDescent="0.25">
      <c r="A914" s="179"/>
      <c r="B914" s="179"/>
      <c r="C914" s="179"/>
      <c r="D914" s="179"/>
      <c r="E914" s="179"/>
      <c r="F914" s="179"/>
      <c r="G914" s="179"/>
      <c r="H914" s="179"/>
      <c r="I914" s="179"/>
      <c r="J914" s="179"/>
      <c r="K914" s="179"/>
      <c r="L914" s="179"/>
      <c r="M914" s="179"/>
      <c r="N914" s="179"/>
      <c r="O914" s="179"/>
      <c r="P914" s="179"/>
      <c r="Q914" s="179"/>
      <c r="R914" s="179"/>
      <c r="S914" s="179"/>
      <c r="T914" s="179"/>
      <c r="U914" s="179"/>
      <c r="V914" s="179"/>
      <c r="W914" s="179"/>
      <c r="X914" s="179"/>
      <c r="Y914" s="179"/>
      <c r="Z914" s="179"/>
      <c r="AA914" s="179"/>
      <c r="AB914" s="179"/>
      <c r="AC914" s="179"/>
      <c r="AD914" s="179"/>
      <c r="AE914" s="179"/>
      <c r="AF914" s="179"/>
      <c r="AG914" s="179"/>
      <c r="AH914" s="179"/>
      <c r="AI914" s="179"/>
      <c r="AJ914" s="179"/>
      <c r="AK914" s="179"/>
      <c r="AL914" s="179"/>
      <c r="AM914" s="179"/>
      <c r="AN914" s="179"/>
      <c r="AO914" s="179"/>
    </row>
    <row r="915" ht="15.75" customHeight="1" spans="1:41" x14ac:dyDescent="0.25">
      <c r="A915" s="179"/>
      <c r="B915" s="179"/>
      <c r="C915" s="179"/>
      <c r="D915" s="179"/>
      <c r="E915" s="179"/>
      <c r="F915" s="179"/>
      <c r="G915" s="179"/>
      <c r="H915" s="179"/>
      <c r="I915" s="179"/>
      <c r="J915" s="179"/>
      <c r="K915" s="179"/>
      <c r="L915" s="179"/>
      <c r="M915" s="179"/>
      <c r="N915" s="179"/>
      <c r="O915" s="179"/>
      <c r="P915" s="179"/>
      <c r="Q915" s="179"/>
      <c r="R915" s="179"/>
      <c r="S915" s="179"/>
      <c r="T915" s="179"/>
      <c r="U915" s="179"/>
      <c r="V915" s="179"/>
      <c r="W915" s="179"/>
      <c r="X915" s="179"/>
      <c r="Y915" s="179"/>
      <c r="Z915" s="179"/>
      <c r="AA915" s="179"/>
      <c r="AB915" s="179"/>
      <c r="AC915" s="179"/>
      <c r="AD915" s="179"/>
      <c r="AE915" s="179"/>
      <c r="AF915" s="179"/>
      <c r="AG915" s="179"/>
      <c r="AH915" s="179"/>
      <c r="AI915" s="179"/>
      <c r="AJ915" s="179"/>
      <c r="AK915" s="179"/>
      <c r="AL915" s="179"/>
      <c r="AM915" s="179"/>
      <c r="AN915" s="179"/>
      <c r="AO915" s="179"/>
    </row>
    <row r="916" ht="15.75" customHeight="1" spans="1:41" x14ac:dyDescent="0.25">
      <c r="A916" s="179"/>
      <c r="B916" s="179"/>
      <c r="C916" s="179"/>
      <c r="D916" s="179"/>
      <c r="E916" s="179"/>
      <c r="F916" s="179"/>
      <c r="G916" s="179"/>
      <c r="H916" s="179"/>
      <c r="I916" s="179"/>
      <c r="J916" s="179"/>
      <c r="K916" s="179"/>
      <c r="L916" s="179"/>
      <c r="M916" s="179"/>
      <c r="N916" s="179"/>
      <c r="O916" s="179"/>
      <c r="P916" s="179"/>
      <c r="Q916" s="179"/>
      <c r="R916" s="179"/>
      <c r="S916" s="179"/>
      <c r="T916" s="179"/>
      <c r="U916" s="179"/>
      <c r="V916" s="179"/>
      <c r="W916" s="179"/>
      <c r="X916" s="179"/>
      <c r="Y916" s="179"/>
      <c r="Z916" s="179"/>
      <c r="AA916" s="179"/>
      <c r="AB916" s="179"/>
      <c r="AC916" s="179"/>
      <c r="AD916" s="179"/>
      <c r="AE916" s="179"/>
      <c r="AF916" s="179"/>
      <c r="AG916" s="179"/>
      <c r="AH916" s="179"/>
      <c r="AI916" s="179"/>
      <c r="AJ916" s="179"/>
      <c r="AK916" s="179"/>
      <c r="AL916" s="179"/>
      <c r="AM916" s="179"/>
      <c r="AN916" s="179"/>
      <c r="AO916" s="179"/>
    </row>
    <row r="917" ht="15.75" customHeight="1" spans="1:41" x14ac:dyDescent="0.25">
      <c r="A917" s="179"/>
      <c r="B917" s="179"/>
      <c r="C917" s="179"/>
      <c r="D917" s="179"/>
      <c r="E917" s="179"/>
      <c r="F917" s="179"/>
      <c r="G917" s="179"/>
      <c r="H917" s="179"/>
      <c r="I917" s="179"/>
      <c r="J917" s="179"/>
      <c r="K917" s="179"/>
      <c r="L917" s="179"/>
      <c r="M917" s="179"/>
      <c r="N917" s="179"/>
      <c r="O917" s="179"/>
      <c r="P917" s="179"/>
      <c r="Q917" s="179"/>
      <c r="R917" s="179"/>
      <c r="S917" s="179"/>
      <c r="T917" s="179"/>
      <c r="U917" s="179"/>
      <c r="V917" s="179"/>
      <c r="W917" s="179"/>
      <c r="X917" s="179"/>
      <c r="Y917" s="179"/>
      <c r="Z917" s="179"/>
      <c r="AA917" s="179"/>
      <c r="AB917" s="179"/>
      <c r="AC917" s="179"/>
      <c r="AD917" s="179"/>
      <c r="AE917" s="179"/>
      <c r="AF917" s="179"/>
      <c r="AG917" s="179"/>
      <c r="AH917" s="179"/>
      <c r="AI917" s="179"/>
      <c r="AJ917" s="179"/>
      <c r="AK917" s="179"/>
      <c r="AL917" s="179"/>
      <c r="AM917" s="179"/>
      <c r="AN917" s="179"/>
      <c r="AO917" s="179"/>
    </row>
    <row r="918" ht="15.75" customHeight="1" spans="1:41" x14ac:dyDescent="0.25">
      <c r="A918" s="179"/>
      <c r="B918" s="179"/>
      <c r="C918" s="179"/>
      <c r="D918" s="179"/>
      <c r="E918" s="179"/>
      <c r="F918" s="179"/>
      <c r="G918" s="179"/>
      <c r="H918" s="179"/>
      <c r="I918" s="179"/>
      <c r="J918" s="179"/>
      <c r="K918" s="179"/>
      <c r="L918" s="179"/>
      <c r="M918" s="179"/>
      <c r="N918" s="179"/>
      <c r="O918" s="179"/>
      <c r="P918" s="179"/>
      <c r="Q918" s="179"/>
      <c r="R918" s="179"/>
      <c r="S918" s="179"/>
      <c r="T918" s="179"/>
      <c r="U918" s="179"/>
      <c r="V918" s="179"/>
      <c r="W918" s="179"/>
      <c r="X918" s="179"/>
      <c r="Y918" s="179"/>
      <c r="Z918" s="179"/>
      <c r="AA918" s="179"/>
      <c r="AB918" s="179"/>
      <c r="AC918" s="179"/>
      <c r="AD918" s="179"/>
      <c r="AE918" s="179"/>
      <c r="AF918" s="179"/>
      <c r="AG918" s="179"/>
      <c r="AH918" s="179"/>
      <c r="AI918" s="179"/>
      <c r="AJ918" s="179"/>
      <c r="AK918" s="179"/>
      <c r="AL918" s="179"/>
      <c r="AM918" s="179"/>
      <c r="AN918" s="179"/>
      <c r="AO918" s="179"/>
    </row>
    <row r="919" ht="15.75" customHeight="1" spans="1:41" x14ac:dyDescent="0.25">
      <c r="A919" s="179"/>
      <c r="B919" s="179"/>
      <c r="C919" s="179"/>
      <c r="D919" s="179"/>
      <c r="E919" s="179"/>
      <c r="F919" s="179"/>
      <c r="G919" s="179"/>
      <c r="H919" s="179"/>
      <c r="I919" s="179"/>
      <c r="J919" s="179"/>
      <c r="K919" s="179"/>
      <c r="L919" s="179"/>
      <c r="M919" s="179"/>
      <c r="N919" s="179"/>
      <c r="O919" s="179"/>
      <c r="P919" s="179"/>
      <c r="Q919" s="179"/>
      <c r="R919" s="179"/>
      <c r="S919" s="179"/>
      <c r="T919" s="179"/>
      <c r="U919" s="179"/>
      <c r="V919" s="179"/>
      <c r="W919" s="179"/>
      <c r="X919" s="179"/>
      <c r="Y919" s="179"/>
      <c r="Z919" s="179"/>
      <c r="AA919" s="179"/>
      <c r="AB919" s="179"/>
      <c r="AC919" s="179"/>
      <c r="AD919" s="179"/>
      <c r="AE919" s="179"/>
      <c r="AF919" s="179"/>
      <c r="AG919" s="179"/>
      <c r="AH919" s="179"/>
      <c r="AI919" s="179"/>
      <c r="AJ919" s="179"/>
      <c r="AK919" s="179"/>
      <c r="AL919" s="179"/>
      <c r="AM919" s="179"/>
      <c r="AN919" s="179"/>
      <c r="AO919" s="179"/>
    </row>
    <row r="920" ht="15.75" customHeight="1" spans="1:41" x14ac:dyDescent="0.25">
      <c r="A920" s="179"/>
      <c r="B920" s="179"/>
      <c r="C920" s="179"/>
      <c r="D920" s="179"/>
      <c r="E920" s="179"/>
      <c r="F920" s="179"/>
      <c r="G920" s="179"/>
      <c r="H920" s="179"/>
      <c r="I920" s="179"/>
      <c r="J920" s="179"/>
      <c r="K920" s="179"/>
      <c r="L920" s="179"/>
      <c r="M920" s="179"/>
      <c r="N920" s="179"/>
      <c r="O920" s="179"/>
      <c r="P920" s="179"/>
      <c r="Q920" s="179"/>
      <c r="R920" s="179"/>
      <c r="S920" s="179"/>
      <c r="T920" s="179"/>
      <c r="U920" s="179"/>
      <c r="V920" s="179"/>
      <c r="W920" s="179"/>
      <c r="X920" s="179"/>
      <c r="Y920" s="179"/>
      <c r="Z920" s="179"/>
      <c r="AA920" s="179"/>
      <c r="AB920" s="179"/>
      <c r="AC920" s="179"/>
      <c r="AD920" s="179"/>
      <c r="AE920" s="179"/>
      <c r="AF920" s="179"/>
      <c r="AG920" s="179"/>
      <c r="AH920" s="179"/>
      <c r="AI920" s="179"/>
      <c r="AJ920" s="179"/>
      <c r="AK920" s="179"/>
      <c r="AL920" s="179"/>
      <c r="AM920" s="179"/>
      <c r="AN920" s="179"/>
      <c r="AO920" s="179"/>
    </row>
    <row r="921" ht="15.75" customHeight="1" spans="1:41" x14ac:dyDescent="0.25">
      <c r="A921" s="179"/>
      <c r="B921" s="179"/>
      <c r="C921" s="179"/>
      <c r="D921" s="179"/>
      <c r="E921" s="179"/>
      <c r="F921" s="179"/>
      <c r="G921" s="179"/>
      <c r="H921" s="179"/>
      <c r="I921" s="179"/>
      <c r="J921" s="179"/>
      <c r="K921" s="179"/>
      <c r="L921" s="179"/>
      <c r="M921" s="179"/>
      <c r="N921" s="179"/>
      <c r="O921" s="179"/>
      <c r="P921" s="179"/>
      <c r="Q921" s="179"/>
      <c r="R921" s="179"/>
      <c r="S921" s="179"/>
      <c r="T921" s="179"/>
      <c r="U921" s="179"/>
      <c r="V921" s="179"/>
      <c r="W921" s="179"/>
      <c r="X921" s="179"/>
      <c r="Y921" s="179"/>
      <c r="Z921" s="179"/>
      <c r="AA921" s="179"/>
      <c r="AB921" s="179"/>
      <c r="AC921" s="179"/>
      <c r="AD921" s="179"/>
      <c r="AE921" s="179"/>
      <c r="AF921" s="179"/>
      <c r="AG921" s="179"/>
      <c r="AH921" s="179"/>
      <c r="AI921" s="179"/>
      <c r="AJ921" s="179"/>
      <c r="AK921" s="179"/>
      <c r="AL921" s="179"/>
      <c r="AM921" s="179"/>
      <c r="AN921" s="179"/>
      <c r="AO921" s="179"/>
    </row>
    <row r="922" ht="15.75" customHeight="1" spans="1:41" x14ac:dyDescent="0.25">
      <c r="A922" s="179"/>
      <c r="B922" s="179"/>
      <c r="C922" s="179"/>
      <c r="D922" s="179"/>
      <c r="E922" s="179"/>
      <c r="F922" s="179"/>
      <c r="G922" s="179"/>
      <c r="H922" s="179"/>
      <c r="I922" s="179"/>
      <c r="J922" s="179"/>
      <c r="K922" s="179"/>
      <c r="L922" s="179"/>
      <c r="M922" s="179"/>
      <c r="N922" s="179"/>
      <c r="O922" s="179"/>
      <c r="P922" s="179"/>
      <c r="Q922" s="179"/>
      <c r="R922" s="179"/>
      <c r="S922" s="179"/>
      <c r="T922" s="179"/>
      <c r="U922" s="179"/>
      <c r="V922" s="179"/>
      <c r="W922" s="179"/>
      <c r="X922" s="179"/>
      <c r="Y922" s="179"/>
      <c r="Z922" s="179"/>
      <c r="AA922" s="179"/>
      <c r="AB922" s="179"/>
      <c r="AC922" s="179"/>
      <c r="AD922" s="179"/>
      <c r="AE922" s="179"/>
      <c r="AF922" s="179"/>
      <c r="AG922" s="179"/>
      <c r="AH922" s="179"/>
      <c r="AI922" s="179"/>
      <c r="AJ922" s="179"/>
      <c r="AK922" s="179"/>
      <c r="AL922" s="179"/>
      <c r="AM922" s="179"/>
      <c r="AN922" s="179"/>
      <c r="AO922" s="179"/>
    </row>
    <row r="923" ht="15.75" customHeight="1" spans="1:41" x14ac:dyDescent="0.25">
      <c r="A923" s="179"/>
      <c r="B923" s="179"/>
      <c r="C923" s="179"/>
      <c r="D923" s="179"/>
      <c r="E923" s="179"/>
      <c r="F923" s="179"/>
      <c r="G923" s="179"/>
      <c r="H923" s="179"/>
      <c r="I923" s="179"/>
      <c r="J923" s="179"/>
      <c r="K923" s="179"/>
      <c r="L923" s="179"/>
      <c r="M923" s="179"/>
      <c r="N923" s="179"/>
      <c r="O923" s="179"/>
      <c r="P923" s="179"/>
      <c r="Q923" s="179"/>
      <c r="R923" s="179"/>
      <c r="S923" s="179"/>
      <c r="T923" s="179"/>
      <c r="U923" s="179"/>
      <c r="V923" s="179"/>
      <c r="W923" s="179"/>
      <c r="X923" s="179"/>
      <c r="Y923" s="179"/>
      <c r="Z923" s="179"/>
      <c r="AA923" s="179"/>
      <c r="AB923" s="179"/>
      <c r="AC923" s="179"/>
      <c r="AD923" s="179"/>
      <c r="AE923" s="179"/>
      <c r="AF923" s="179"/>
      <c r="AG923" s="179"/>
      <c r="AH923" s="179"/>
      <c r="AI923" s="179"/>
      <c r="AJ923" s="179"/>
      <c r="AK923" s="179"/>
      <c r="AL923" s="179"/>
      <c r="AM923" s="179"/>
      <c r="AN923" s="179"/>
      <c r="AO923" s="179"/>
    </row>
    <row r="924" ht="15.75" customHeight="1" spans="1:41" x14ac:dyDescent="0.25">
      <c r="A924" s="179"/>
      <c r="B924" s="179"/>
      <c r="C924" s="179"/>
      <c r="D924" s="179"/>
      <c r="E924" s="179"/>
      <c r="F924" s="179"/>
      <c r="G924" s="179"/>
      <c r="H924" s="179"/>
      <c r="I924" s="179"/>
      <c r="J924" s="179"/>
      <c r="K924" s="179"/>
      <c r="L924" s="179"/>
      <c r="M924" s="179"/>
      <c r="N924" s="179"/>
      <c r="O924" s="179"/>
      <c r="P924" s="179"/>
      <c r="Q924" s="179"/>
      <c r="R924" s="179"/>
      <c r="S924" s="179"/>
      <c r="T924" s="179"/>
      <c r="U924" s="179"/>
      <c r="V924" s="179"/>
      <c r="W924" s="179"/>
      <c r="X924" s="179"/>
      <c r="Y924" s="179"/>
      <c r="Z924" s="179"/>
      <c r="AA924" s="179"/>
      <c r="AB924" s="179"/>
      <c r="AC924" s="179"/>
      <c r="AD924" s="179"/>
      <c r="AE924" s="179"/>
      <c r="AF924" s="179"/>
      <c r="AG924" s="179"/>
      <c r="AH924" s="179"/>
      <c r="AI924" s="179"/>
      <c r="AJ924" s="179"/>
      <c r="AK924" s="179"/>
      <c r="AL924" s="179"/>
      <c r="AM924" s="179"/>
      <c r="AN924" s="179"/>
      <c r="AO924" s="179"/>
    </row>
    <row r="925" ht="15.75" customHeight="1" spans="1:41" x14ac:dyDescent="0.25">
      <c r="A925" s="179"/>
      <c r="B925" s="179"/>
      <c r="C925" s="179"/>
      <c r="D925" s="179"/>
      <c r="E925" s="179"/>
      <c r="F925" s="179"/>
      <c r="G925" s="179"/>
      <c r="H925" s="179"/>
      <c r="I925" s="179"/>
      <c r="J925" s="179"/>
      <c r="K925" s="179"/>
      <c r="L925" s="179"/>
      <c r="M925" s="179"/>
      <c r="N925" s="179"/>
      <c r="O925" s="179"/>
      <c r="P925" s="179"/>
      <c r="Q925" s="179"/>
      <c r="R925" s="179"/>
      <c r="S925" s="179"/>
      <c r="T925" s="179"/>
      <c r="U925" s="179"/>
      <c r="V925" s="179"/>
      <c r="W925" s="179"/>
      <c r="X925" s="179"/>
      <c r="Y925" s="179"/>
      <c r="Z925" s="179"/>
      <c r="AA925" s="179"/>
      <c r="AB925" s="179"/>
      <c r="AC925" s="179"/>
      <c r="AD925" s="179"/>
      <c r="AE925" s="179"/>
      <c r="AF925" s="179"/>
      <c r="AG925" s="179"/>
      <c r="AH925" s="179"/>
      <c r="AI925" s="179"/>
      <c r="AJ925" s="179"/>
      <c r="AK925" s="179"/>
      <c r="AL925" s="179"/>
      <c r="AM925" s="179"/>
      <c r="AN925" s="179"/>
      <c r="AO925" s="179"/>
    </row>
    <row r="926" ht="15.75" customHeight="1" spans="1:41" x14ac:dyDescent="0.25">
      <c r="A926" s="179"/>
      <c r="B926" s="179"/>
      <c r="C926" s="179"/>
      <c r="D926" s="179"/>
      <c r="E926" s="179"/>
      <c r="F926" s="179"/>
      <c r="G926" s="179"/>
      <c r="H926" s="179"/>
      <c r="I926" s="179"/>
      <c r="J926" s="179"/>
      <c r="K926" s="179"/>
      <c r="L926" s="179"/>
      <c r="M926" s="179"/>
      <c r="N926" s="179"/>
      <c r="O926" s="179"/>
      <c r="P926" s="179"/>
      <c r="Q926" s="179"/>
      <c r="R926" s="179"/>
      <c r="S926" s="179"/>
      <c r="T926" s="179"/>
      <c r="U926" s="179"/>
      <c r="V926" s="179"/>
      <c r="W926" s="179"/>
      <c r="X926" s="179"/>
      <c r="Y926" s="179"/>
      <c r="Z926" s="179"/>
      <c r="AA926" s="179"/>
      <c r="AB926" s="179"/>
      <c r="AC926" s="179"/>
      <c r="AD926" s="179"/>
      <c r="AE926" s="179"/>
      <c r="AF926" s="179"/>
      <c r="AG926" s="179"/>
      <c r="AH926" s="179"/>
      <c r="AI926" s="179"/>
      <c r="AJ926" s="179"/>
      <c r="AK926" s="179"/>
      <c r="AL926" s="179"/>
      <c r="AM926" s="179"/>
      <c r="AN926" s="179"/>
      <c r="AO926" s="179"/>
    </row>
    <row r="927" ht="15.75" customHeight="1" spans="1:41" x14ac:dyDescent="0.25">
      <c r="A927" s="179"/>
      <c r="B927" s="179"/>
      <c r="C927" s="179"/>
      <c r="D927" s="179"/>
      <c r="E927" s="179"/>
      <c r="F927" s="179"/>
      <c r="G927" s="179"/>
      <c r="H927" s="179"/>
      <c r="I927" s="179"/>
      <c r="J927" s="179"/>
      <c r="K927" s="179"/>
      <c r="L927" s="179"/>
      <c r="M927" s="179"/>
      <c r="N927" s="179"/>
      <c r="O927" s="179"/>
      <c r="P927" s="179"/>
      <c r="Q927" s="179"/>
      <c r="R927" s="179"/>
      <c r="S927" s="179"/>
      <c r="T927" s="179"/>
      <c r="U927" s="179"/>
      <c r="V927" s="179"/>
      <c r="W927" s="179"/>
      <c r="X927" s="179"/>
      <c r="Y927" s="179"/>
      <c r="Z927" s="179"/>
      <c r="AA927" s="179"/>
      <c r="AB927" s="179"/>
      <c r="AC927" s="179"/>
      <c r="AD927" s="179"/>
      <c r="AE927" s="179"/>
      <c r="AF927" s="179"/>
      <c r="AG927" s="179"/>
      <c r="AH927" s="179"/>
      <c r="AI927" s="179"/>
      <c r="AJ927" s="179"/>
      <c r="AK927" s="179"/>
      <c r="AL927" s="179"/>
      <c r="AM927" s="179"/>
      <c r="AN927" s="179"/>
      <c r="AO927" s="179"/>
    </row>
    <row r="928" ht="15.75" customHeight="1" spans="1:41" x14ac:dyDescent="0.25">
      <c r="A928" s="179"/>
      <c r="B928" s="179"/>
      <c r="C928" s="179"/>
      <c r="D928" s="179"/>
      <c r="E928" s="179"/>
      <c r="F928" s="179"/>
      <c r="G928" s="179"/>
      <c r="H928" s="179"/>
      <c r="I928" s="179"/>
      <c r="J928" s="179"/>
      <c r="K928" s="179"/>
      <c r="L928" s="179"/>
      <c r="M928" s="179"/>
      <c r="N928" s="179"/>
      <c r="O928" s="179"/>
      <c r="P928" s="179"/>
      <c r="Q928" s="179"/>
      <c r="R928" s="179"/>
      <c r="S928" s="179"/>
      <c r="T928" s="179"/>
      <c r="U928" s="179"/>
      <c r="V928" s="179"/>
      <c r="W928" s="179"/>
      <c r="X928" s="179"/>
      <c r="Y928" s="179"/>
      <c r="Z928" s="179"/>
      <c r="AA928" s="179"/>
      <c r="AB928" s="179"/>
      <c r="AC928" s="179"/>
      <c r="AD928" s="179"/>
      <c r="AE928" s="179"/>
      <c r="AF928" s="179"/>
      <c r="AG928" s="179"/>
      <c r="AH928" s="179"/>
      <c r="AI928" s="179"/>
      <c r="AJ928" s="179"/>
      <c r="AK928" s="179"/>
      <c r="AL928" s="179"/>
      <c r="AM928" s="179"/>
      <c r="AN928" s="179"/>
      <c r="AO928" s="179"/>
    </row>
    <row r="929" ht="15.75" customHeight="1" spans="1:41" x14ac:dyDescent="0.25">
      <c r="A929" s="179"/>
      <c r="B929" s="179"/>
      <c r="C929" s="179"/>
      <c r="D929" s="179"/>
      <c r="E929" s="179"/>
      <c r="F929" s="179"/>
      <c r="G929" s="179"/>
      <c r="H929" s="179"/>
      <c r="I929" s="179"/>
      <c r="J929" s="179"/>
      <c r="K929" s="179"/>
      <c r="L929" s="179"/>
      <c r="M929" s="179"/>
      <c r="N929" s="179"/>
      <c r="O929" s="179"/>
      <c r="P929" s="179"/>
      <c r="Q929" s="179"/>
      <c r="R929" s="179"/>
      <c r="S929" s="179"/>
      <c r="T929" s="179"/>
      <c r="U929" s="179"/>
      <c r="V929" s="179"/>
      <c r="W929" s="179"/>
      <c r="X929" s="179"/>
      <c r="Y929" s="179"/>
      <c r="Z929" s="179"/>
      <c r="AA929" s="179"/>
      <c r="AB929" s="179"/>
      <c r="AC929" s="179"/>
      <c r="AD929" s="179"/>
      <c r="AE929" s="179"/>
      <c r="AF929" s="179"/>
      <c r="AG929" s="179"/>
      <c r="AH929" s="179"/>
      <c r="AI929" s="179"/>
      <c r="AJ929" s="179"/>
      <c r="AK929" s="179"/>
      <c r="AL929" s="179"/>
      <c r="AM929" s="179"/>
      <c r="AN929" s="179"/>
      <c r="AO929" s="179"/>
    </row>
    <row r="930" ht="15.75" customHeight="1" spans="1:41" x14ac:dyDescent="0.25">
      <c r="A930" s="179"/>
      <c r="B930" s="179"/>
      <c r="C930" s="179"/>
      <c r="D930" s="179"/>
      <c r="E930" s="179"/>
      <c r="F930" s="179"/>
      <c r="G930" s="179"/>
      <c r="H930" s="179"/>
      <c r="I930" s="179"/>
      <c r="J930" s="179"/>
      <c r="K930" s="179"/>
      <c r="L930" s="179"/>
      <c r="M930" s="179"/>
      <c r="N930" s="179"/>
      <c r="O930" s="179"/>
      <c r="P930" s="179"/>
      <c r="Q930" s="179"/>
      <c r="R930" s="179"/>
      <c r="S930" s="179"/>
      <c r="T930" s="179"/>
      <c r="U930" s="179"/>
      <c r="V930" s="179"/>
      <c r="W930" s="179"/>
      <c r="X930" s="179"/>
      <c r="Y930" s="179"/>
      <c r="Z930" s="179"/>
      <c r="AA930" s="179"/>
      <c r="AB930" s="179"/>
      <c r="AC930" s="179"/>
      <c r="AD930" s="179"/>
      <c r="AE930" s="179"/>
      <c r="AF930" s="179"/>
      <c r="AG930" s="179"/>
      <c r="AH930" s="179"/>
      <c r="AI930" s="179"/>
      <c r="AJ930" s="179"/>
      <c r="AK930" s="179"/>
      <c r="AL930" s="179"/>
      <c r="AM930" s="179"/>
      <c r="AN930" s="179"/>
      <c r="AO930" s="179"/>
    </row>
    <row r="931" ht="15.75" customHeight="1" spans="1:41" x14ac:dyDescent="0.25">
      <c r="A931" s="179"/>
      <c r="B931" s="179"/>
      <c r="C931" s="179"/>
      <c r="D931" s="179"/>
      <c r="E931" s="179"/>
      <c r="F931" s="179"/>
      <c r="G931" s="179"/>
      <c r="H931" s="179"/>
      <c r="I931" s="179"/>
      <c r="J931" s="179"/>
      <c r="K931" s="179"/>
      <c r="L931" s="179"/>
      <c r="M931" s="179"/>
      <c r="N931" s="179"/>
      <c r="O931" s="179"/>
      <c r="P931" s="179"/>
      <c r="Q931" s="179"/>
      <c r="R931" s="179"/>
      <c r="S931" s="179"/>
      <c r="T931" s="179"/>
      <c r="U931" s="179"/>
      <c r="V931" s="179"/>
      <c r="W931" s="179"/>
      <c r="X931" s="179"/>
      <c r="Y931" s="179"/>
      <c r="Z931" s="179"/>
      <c r="AA931" s="179"/>
      <c r="AB931" s="179"/>
      <c r="AC931" s="179"/>
      <c r="AD931" s="179"/>
      <c r="AE931" s="179"/>
      <c r="AF931" s="179"/>
      <c r="AG931" s="179"/>
      <c r="AH931" s="179"/>
      <c r="AI931" s="179"/>
      <c r="AJ931" s="179"/>
      <c r="AK931" s="179"/>
      <c r="AL931" s="179"/>
      <c r="AM931" s="179"/>
      <c r="AN931" s="179"/>
      <c r="AO931" s="179"/>
    </row>
    <row r="932" ht="15.75" customHeight="1" spans="1:41" x14ac:dyDescent="0.25">
      <c r="A932" s="179"/>
      <c r="B932" s="179"/>
      <c r="C932" s="179"/>
      <c r="D932" s="179"/>
      <c r="E932" s="179"/>
      <c r="F932" s="179"/>
      <c r="G932" s="179"/>
      <c r="H932" s="179"/>
      <c r="I932" s="179"/>
      <c r="J932" s="179"/>
      <c r="K932" s="179"/>
      <c r="L932" s="179"/>
      <c r="M932" s="179"/>
      <c r="N932" s="179"/>
      <c r="O932" s="179"/>
      <c r="P932" s="179"/>
      <c r="Q932" s="179"/>
      <c r="R932" s="179"/>
      <c r="S932" s="179"/>
      <c r="T932" s="179"/>
      <c r="U932" s="179"/>
      <c r="V932" s="179"/>
      <c r="W932" s="179"/>
      <c r="X932" s="179"/>
      <c r="Y932" s="179"/>
      <c r="Z932" s="179"/>
      <c r="AA932" s="179"/>
      <c r="AB932" s="179"/>
      <c r="AC932" s="179"/>
      <c r="AD932" s="179"/>
      <c r="AE932" s="179"/>
      <c r="AF932" s="179"/>
      <c r="AG932" s="179"/>
      <c r="AH932" s="179"/>
      <c r="AI932" s="179"/>
      <c r="AJ932" s="179"/>
      <c r="AK932" s="179"/>
      <c r="AL932" s="179"/>
      <c r="AM932" s="179"/>
      <c r="AN932" s="179"/>
      <c r="AO932" s="179"/>
    </row>
    <row r="933" ht="15.75" customHeight="1" spans="1:41" x14ac:dyDescent="0.25">
      <c r="A933" s="179"/>
      <c r="B933" s="179"/>
      <c r="C933" s="179"/>
      <c r="D933" s="179"/>
      <c r="E933" s="179"/>
      <c r="F933" s="179"/>
      <c r="G933" s="179"/>
      <c r="H933" s="179"/>
      <c r="I933" s="179"/>
      <c r="J933" s="179"/>
      <c r="K933" s="179"/>
      <c r="L933" s="179"/>
      <c r="M933" s="179"/>
      <c r="N933" s="179"/>
      <c r="O933" s="179"/>
      <c r="P933" s="179"/>
      <c r="Q933" s="179"/>
      <c r="R933" s="179"/>
      <c r="S933" s="179"/>
      <c r="T933" s="179"/>
      <c r="U933" s="179"/>
      <c r="V933" s="179"/>
      <c r="W933" s="179"/>
      <c r="X933" s="179"/>
      <c r="Y933" s="179"/>
      <c r="Z933" s="179"/>
      <c r="AA933" s="179"/>
      <c r="AB933" s="179"/>
      <c r="AC933" s="179"/>
      <c r="AD933" s="179"/>
      <c r="AE933" s="179"/>
      <c r="AF933" s="179"/>
      <c r="AG933" s="179"/>
      <c r="AH933" s="179"/>
      <c r="AI933" s="179"/>
      <c r="AJ933" s="179"/>
      <c r="AK933" s="179"/>
      <c r="AL933" s="179"/>
      <c r="AM933" s="179"/>
      <c r="AN933" s="179"/>
      <c r="AO933" s="179"/>
    </row>
    <row r="934" ht="15.75" customHeight="1" spans="1:41" x14ac:dyDescent="0.25">
      <c r="A934" s="179"/>
      <c r="B934" s="179"/>
      <c r="C934" s="179"/>
      <c r="D934" s="179"/>
      <c r="E934" s="179"/>
      <c r="F934" s="179"/>
      <c r="G934" s="179"/>
      <c r="H934" s="179"/>
      <c r="I934" s="179"/>
      <c r="J934" s="179"/>
      <c r="K934" s="179"/>
      <c r="L934" s="179"/>
      <c r="M934" s="179"/>
      <c r="N934" s="179"/>
      <c r="O934" s="179"/>
      <c r="P934" s="179"/>
      <c r="Q934" s="179"/>
      <c r="R934" s="179"/>
      <c r="S934" s="179"/>
      <c r="T934" s="179"/>
      <c r="U934" s="179"/>
      <c r="V934" s="179"/>
      <c r="W934" s="179"/>
      <c r="X934" s="179"/>
      <c r="Y934" s="179"/>
      <c r="Z934" s="179"/>
      <c r="AA934" s="179"/>
      <c r="AB934" s="179"/>
      <c r="AC934" s="179"/>
      <c r="AD934" s="179"/>
      <c r="AE934" s="179"/>
      <c r="AF934" s="179"/>
      <c r="AG934" s="179"/>
      <c r="AH934" s="179"/>
      <c r="AI934" s="179"/>
      <c r="AJ934" s="179"/>
      <c r="AK934" s="179"/>
      <c r="AL934" s="179"/>
      <c r="AM934" s="179"/>
      <c r="AN934" s="179"/>
      <c r="AO934" s="179"/>
    </row>
    <row r="935" ht="15.75" customHeight="1" spans="1:41" x14ac:dyDescent="0.25">
      <c r="A935" s="179"/>
      <c r="B935" s="179"/>
      <c r="C935" s="179"/>
      <c r="D935" s="179"/>
      <c r="E935" s="179"/>
      <c r="F935" s="179"/>
      <c r="G935" s="179"/>
      <c r="H935" s="179"/>
      <c r="I935" s="179"/>
      <c r="J935" s="179"/>
      <c r="K935" s="179"/>
      <c r="L935" s="179"/>
      <c r="M935" s="179"/>
      <c r="N935" s="179"/>
      <c r="O935" s="179"/>
      <c r="P935" s="179"/>
      <c r="Q935" s="179"/>
      <c r="R935" s="179"/>
      <c r="S935" s="179"/>
      <c r="T935" s="179"/>
      <c r="U935" s="179"/>
      <c r="V935" s="179"/>
      <c r="W935" s="179"/>
      <c r="X935" s="179"/>
      <c r="Y935" s="179"/>
      <c r="Z935" s="179"/>
      <c r="AA935" s="179"/>
      <c r="AB935" s="179"/>
      <c r="AC935" s="179"/>
      <c r="AD935" s="179"/>
      <c r="AE935" s="179"/>
      <c r="AF935" s="179"/>
      <c r="AG935" s="179"/>
      <c r="AH935" s="179"/>
      <c r="AI935" s="179"/>
      <c r="AJ935" s="179"/>
      <c r="AK935" s="179"/>
      <c r="AL935" s="179"/>
      <c r="AM935" s="179"/>
      <c r="AN935" s="179"/>
      <c r="AO935" s="179"/>
    </row>
    <row r="936" ht="15.75" customHeight="1" spans="1:41" x14ac:dyDescent="0.25">
      <c r="A936" s="179"/>
      <c r="B936" s="179"/>
      <c r="C936" s="179"/>
      <c r="D936" s="179"/>
      <c r="E936" s="179"/>
      <c r="F936" s="179"/>
      <c r="G936" s="179"/>
      <c r="H936" s="179"/>
      <c r="I936" s="179"/>
      <c r="J936" s="179"/>
      <c r="K936" s="179"/>
      <c r="L936" s="179"/>
      <c r="M936" s="179"/>
      <c r="N936" s="179"/>
      <c r="O936" s="179"/>
      <c r="P936" s="179"/>
      <c r="Q936" s="179"/>
      <c r="R936" s="179"/>
      <c r="S936" s="179"/>
      <c r="T936" s="179"/>
      <c r="U936" s="179"/>
      <c r="V936" s="179"/>
      <c r="W936" s="179"/>
      <c r="X936" s="179"/>
      <c r="Y936" s="179"/>
      <c r="Z936" s="179"/>
      <c r="AA936" s="179"/>
      <c r="AB936" s="179"/>
      <c r="AC936" s="179"/>
      <c r="AD936" s="179"/>
      <c r="AE936" s="179"/>
      <c r="AF936" s="179"/>
      <c r="AG936" s="179"/>
      <c r="AH936" s="179"/>
      <c r="AI936" s="179"/>
      <c r="AJ936" s="179"/>
      <c r="AK936" s="179"/>
      <c r="AL936" s="179"/>
      <c r="AM936" s="179"/>
      <c r="AN936" s="179"/>
      <c r="AO936" s="179"/>
    </row>
    <row r="937" ht="15.75" customHeight="1" spans="1:41" x14ac:dyDescent="0.25">
      <c r="A937" s="179"/>
      <c r="B937" s="179"/>
      <c r="C937" s="179"/>
      <c r="D937" s="179"/>
      <c r="E937" s="179"/>
      <c r="F937" s="179"/>
      <c r="G937" s="179"/>
      <c r="H937" s="179"/>
      <c r="I937" s="179"/>
      <c r="J937" s="179"/>
      <c r="K937" s="179"/>
      <c r="L937" s="179"/>
      <c r="M937" s="179"/>
      <c r="N937" s="179"/>
      <c r="O937" s="179"/>
      <c r="P937" s="179"/>
      <c r="Q937" s="179"/>
      <c r="R937" s="179"/>
      <c r="S937" s="179"/>
      <c r="T937" s="179"/>
      <c r="U937" s="179"/>
      <c r="V937" s="179"/>
      <c r="W937" s="179"/>
      <c r="X937" s="179"/>
      <c r="Y937" s="179"/>
      <c r="Z937" s="179"/>
      <c r="AA937" s="179"/>
      <c r="AB937" s="179"/>
      <c r="AC937" s="179"/>
      <c r="AD937" s="179"/>
      <c r="AE937" s="179"/>
      <c r="AF937" s="179"/>
      <c r="AG937" s="179"/>
      <c r="AH937" s="179"/>
      <c r="AI937" s="179"/>
      <c r="AJ937" s="179"/>
      <c r="AK937" s="179"/>
      <c r="AL937" s="179"/>
      <c r="AM937" s="179"/>
      <c r="AN937" s="179"/>
      <c r="AO937" s="179"/>
    </row>
    <row r="938" ht="15.75" customHeight="1" spans="1:41" x14ac:dyDescent="0.25">
      <c r="A938" s="179"/>
      <c r="B938" s="179"/>
      <c r="C938" s="179"/>
      <c r="D938" s="179"/>
      <c r="E938" s="179"/>
      <c r="F938" s="179"/>
      <c r="G938" s="179"/>
      <c r="H938" s="179"/>
      <c r="I938" s="179"/>
      <c r="J938" s="179"/>
      <c r="K938" s="179"/>
      <c r="L938" s="179"/>
      <c r="M938" s="179"/>
      <c r="N938" s="179"/>
      <c r="O938" s="179"/>
      <c r="P938" s="179"/>
      <c r="Q938" s="179"/>
      <c r="R938" s="179"/>
      <c r="S938" s="179"/>
      <c r="T938" s="179"/>
      <c r="U938" s="179"/>
      <c r="V938" s="179"/>
      <c r="W938" s="179"/>
      <c r="X938" s="179"/>
      <c r="Y938" s="179"/>
      <c r="Z938" s="179"/>
      <c r="AA938" s="179"/>
      <c r="AB938" s="179"/>
      <c r="AC938" s="179"/>
      <c r="AD938" s="179"/>
      <c r="AE938" s="179"/>
      <c r="AF938" s="179"/>
      <c r="AG938" s="179"/>
      <c r="AH938" s="179"/>
      <c r="AI938" s="179"/>
      <c r="AJ938" s="179"/>
      <c r="AK938" s="179"/>
      <c r="AL938" s="179"/>
      <c r="AM938" s="179"/>
      <c r="AN938" s="179"/>
      <c r="AO938" s="179"/>
    </row>
    <row r="939" ht="15.75" customHeight="1" spans="1:41" x14ac:dyDescent="0.25">
      <c r="A939" s="179"/>
      <c r="B939" s="179"/>
      <c r="C939" s="179"/>
      <c r="D939" s="179"/>
      <c r="E939" s="179"/>
      <c r="F939" s="179"/>
      <c r="G939" s="179"/>
      <c r="H939" s="179"/>
      <c r="I939" s="179"/>
      <c r="J939" s="179"/>
      <c r="K939" s="179"/>
      <c r="L939" s="179"/>
      <c r="M939" s="179"/>
      <c r="N939" s="179"/>
      <c r="O939" s="179"/>
      <c r="P939" s="179"/>
      <c r="Q939" s="179"/>
      <c r="R939" s="179"/>
      <c r="S939" s="179"/>
      <c r="T939" s="179"/>
      <c r="U939" s="179"/>
      <c r="V939" s="179"/>
      <c r="W939" s="179"/>
      <c r="X939" s="179"/>
      <c r="Y939" s="179"/>
      <c r="Z939" s="179"/>
      <c r="AA939" s="179"/>
      <c r="AB939" s="179"/>
      <c r="AC939" s="179"/>
      <c r="AD939" s="179"/>
      <c r="AE939" s="179"/>
      <c r="AF939" s="179"/>
      <c r="AG939" s="179"/>
      <c r="AH939" s="179"/>
      <c r="AI939" s="179"/>
      <c r="AJ939" s="179"/>
      <c r="AK939" s="179"/>
      <c r="AL939" s="179"/>
      <c r="AM939" s="179"/>
      <c r="AN939" s="179"/>
      <c r="AO939" s="179"/>
    </row>
    <row r="940" ht="15.75" customHeight="1" spans="1:41" x14ac:dyDescent="0.25">
      <c r="A940" s="179"/>
      <c r="B940" s="179"/>
      <c r="C940" s="179"/>
      <c r="D940" s="179"/>
      <c r="E940" s="179"/>
      <c r="F940" s="179"/>
      <c r="G940" s="179"/>
      <c r="H940" s="179"/>
      <c r="I940" s="179"/>
      <c r="J940" s="179"/>
      <c r="K940" s="179"/>
      <c r="L940" s="179"/>
      <c r="M940" s="179"/>
      <c r="N940" s="179"/>
      <c r="O940" s="179"/>
      <c r="P940" s="179"/>
      <c r="Q940" s="179"/>
      <c r="R940" s="179"/>
      <c r="S940" s="179"/>
      <c r="T940" s="179"/>
      <c r="U940" s="179"/>
      <c r="V940" s="179"/>
      <c r="W940" s="179"/>
      <c r="X940" s="179"/>
      <c r="Y940" s="179"/>
      <c r="Z940" s="179"/>
      <c r="AA940" s="179"/>
      <c r="AB940" s="179"/>
      <c r="AC940" s="179"/>
      <c r="AD940" s="179"/>
      <c r="AE940" s="179"/>
      <c r="AF940" s="179"/>
      <c r="AG940" s="179"/>
      <c r="AH940" s="179"/>
      <c r="AI940" s="179"/>
      <c r="AJ940" s="179"/>
      <c r="AK940" s="179"/>
      <c r="AL940" s="179"/>
      <c r="AM940" s="179"/>
      <c r="AN940" s="179"/>
      <c r="AO940" s="179"/>
    </row>
    <row r="941" ht="15.75" customHeight="1" spans="1:41" x14ac:dyDescent="0.25">
      <c r="A941" s="179"/>
      <c r="B941" s="179"/>
      <c r="C941" s="179"/>
      <c r="D941" s="179"/>
      <c r="E941" s="179"/>
      <c r="F941" s="179"/>
      <c r="G941" s="179"/>
      <c r="H941" s="179"/>
      <c r="I941" s="179"/>
      <c r="J941" s="179"/>
      <c r="K941" s="179"/>
      <c r="L941" s="179"/>
      <c r="M941" s="179"/>
      <c r="N941" s="179"/>
      <c r="O941" s="179"/>
      <c r="P941" s="179"/>
      <c r="Q941" s="179"/>
      <c r="R941" s="179"/>
      <c r="S941" s="179"/>
      <c r="T941" s="179"/>
      <c r="U941" s="179"/>
      <c r="V941" s="179"/>
      <c r="W941" s="179"/>
      <c r="X941" s="179"/>
      <c r="Y941" s="179"/>
      <c r="Z941" s="179"/>
      <c r="AA941" s="179"/>
      <c r="AB941" s="179"/>
      <c r="AC941" s="179"/>
      <c r="AD941" s="179"/>
      <c r="AE941" s="179"/>
      <c r="AF941" s="179"/>
      <c r="AG941" s="179"/>
      <c r="AH941" s="179"/>
      <c r="AI941" s="179"/>
      <c r="AJ941" s="179"/>
      <c r="AK941" s="179"/>
      <c r="AL941" s="179"/>
      <c r="AM941" s="179"/>
      <c r="AN941" s="179"/>
      <c r="AO941" s="179"/>
    </row>
    <row r="942" ht="15.75" customHeight="1" spans="1:41" x14ac:dyDescent="0.25">
      <c r="A942" s="179"/>
      <c r="B942" s="179"/>
      <c r="C942" s="179"/>
      <c r="D942" s="179"/>
      <c r="E942" s="179"/>
      <c r="F942" s="179"/>
      <c r="G942" s="179"/>
      <c r="H942" s="179"/>
      <c r="I942" s="179"/>
      <c r="J942" s="179"/>
      <c r="K942" s="179"/>
      <c r="L942" s="179"/>
      <c r="M942" s="179"/>
      <c r="N942" s="179"/>
      <c r="O942" s="179"/>
      <c r="P942" s="179"/>
      <c r="Q942" s="179"/>
      <c r="R942" s="179"/>
      <c r="S942" s="179"/>
      <c r="T942" s="179"/>
      <c r="U942" s="179"/>
      <c r="V942" s="179"/>
      <c r="W942" s="179"/>
      <c r="X942" s="179"/>
      <c r="Y942" s="179"/>
      <c r="Z942" s="179"/>
      <c r="AA942" s="179"/>
      <c r="AB942" s="179"/>
      <c r="AC942" s="179"/>
      <c r="AD942" s="179"/>
      <c r="AE942" s="179"/>
      <c r="AF942" s="179"/>
      <c r="AG942" s="179"/>
      <c r="AH942" s="179"/>
      <c r="AI942" s="179"/>
      <c r="AJ942" s="179"/>
      <c r="AK942" s="179"/>
      <c r="AL942" s="179"/>
      <c r="AM942" s="179"/>
      <c r="AN942" s="179"/>
      <c r="AO942" s="179"/>
    </row>
    <row r="943" ht="15.75" customHeight="1" spans="1:41" x14ac:dyDescent="0.25">
      <c r="A943" s="179"/>
      <c r="B943" s="179"/>
      <c r="C943" s="179"/>
      <c r="D943" s="179"/>
      <c r="E943" s="179"/>
      <c r="F943" s="179"/>
      <c r="G943" s="179"/>
      <c r="H943" s="179"/>
      <c r="I943" s="179"/>
      <c r="J943" s="179"/>
      <c r="K943" s="179"/>
      <c r="L943" s="179"/>
      <c r="M943" s="179"/>
      <c r="N943" s="179"/>
      <c r="O943" s="179"/>
      <c r="P943" s="179"/>
      <c r="Q943" s="179"/>
      <c r="R943" s="179"/>
      <c r="S943" s="179"/>
      <c r="T943" s="179"/>
      <c r="U943" s="179"/>
      <c r="V943" s="179"/>
      <c r="W943" s="179"/>
      <c r="X943" s="179"/>
      <c r="Y943" s="179"/>
      <c r="Z943" s="179"/>
      <c r="AA943" s="179"/>
      <c r="AB943" s="179"/>
      <c r="AC943" s="179"/>
      <c r="AD943" s="179"/>
      <c r="AE943" s="179"/>
      <c r="AF943" s="179"/>
      <c r="AG943" s="179"/>
      <c r="AH943" s="179"/>
      <c r="AI943" s="179"/>
      <c r="AJ943" s="179"/>
      <c r="AK943" s="179"/>
      <c r="AL943" s="179"/>
      <c r="AM943" s="179"/>
      <c r="AN943" s="179"/>
      <c r="AO943" s="179"/>
    </row>
    <row r="944" ht="15.75" customHeight="1" spans="1:41" x14ac:dyDescent="0.25">
      <c r="A944" s="179"/>
      <c r="B944" s="179"/>
      <c r="C944" s="179"/>
      <c r="D944" s="179"/>
      <c r="E944" s="179"/>
      <c r="F944" s="179"/>
      <c r="G944" s="179"/>
      <c r="H944" s="179"/>
      <c r="I944" s="179"/>
      <c r="J944" s="179"/>
      <c r="K944" s="179"/>
      <c r="L944" s="179"/>
      <c r="M944" s="179"/>
      <c r="N944" s="179"/>
      <c r="O944" s="179"/>
      <c r="P944" s="179"/>
      <c r="Q944" s="179"/>
      <c r="R944" s="179"/>
      <c r="S944" s="179"/>
      <c r="T944" s="179"/>
      <c r="U944" s="179"/>
      <c r="V944" s="179"/>
      <c r="W944" s="179"/>
      <c r="X944" s="179"/>
      <c r="Y944" s="179"/>
      <c r="Z944" s="179"/>
      <c r="AA944" s="179"/>
      <c r="AB944" s="179"/>
      <c r="AC944" s="179"/>
      <c r="AD944" s="179"/>
      <c r="AE944" s="179"/>
      <c r="AF944" s="179"/>
      <c r="AG944" s="179"/>
      <c r="AH944" s="179"/>
      <c r="AI944" s="179"/>
      <c r="AJ944" s="179"/>
      <c r="AK944" s="179"/>
      <c r="AL944" s="179"/>
      <c r="AM944" s="179"/>
      <c r="AN944" s="179"/>
      <c r="AO944" s="179"/>
    </row>
    <row r="945" ht="15.75" customHeight="1" spans="1:41" x14ac:dyDescent="0.25">
      <c r="A945" s="179"/>
      <c r="B945" s="179"/>
      <c r="C945" s="179"/>
      <c r="D945" s="179"/>
      <c r="E945" s="179"/>
      <c r="F945" s="179"/>
      <c r="G945" s="179"/>
      <c r="H945" s="179"/>
      <c r="I945" s="179"/>
      <c r="J945" s="179"/>
      <c r="K945" s="179"/>
      <c r="L945" s="179"/>
      <c r="M945" s="179"/>
      <c r="N945" s="179"/>
      <c r="O945" s="179"/>
      <c r="P945" s="179"/>
      <c r="Q945" s="179"/>
      <c r="R945" s="179"/>
      <c r="S945" s="179"/>
      <c r="T945" s="179"/>
      <c r="U945" s="179"/>
      <c r="V945" s="179"/>
      <c r="W945" s="179"/>
      <c r="X945" s="179"/>
      <c r="Y945" s="179"/>
      <c r="Z945" s="179"/>
      <c r="AA945" s="179"/>
      <c r="AB945" s="179"/>
      <c r="AC945" s="179"/>
      <c r="AD945" s="179"/>
      <c r="AE945" s="179"/>
      <c r="AF945" s="179"/>
      <c r="AG945" s="179"/>
      <c r="AH945" s="179"/>
      <c r="AI945" s="179"/>
      <c r="AJ945" s="179"/>
      <c r="AK945" s="179"/>
      <c r="AL945" s="179"/>
      <c r="AM945" s="179"/>
      <c r="AN945" s="179"/>
      <c r="AO945" s="179"/>
    </row>
    <row r="946" ht="15.75" customHeight="1" spans="1:41" x14ac:dyDescent="0.25">
      <c r="A946" s="179"/>
      <c r="B946" s="179"/>
      <c r="C946" s="179"/>
      <c r="D946" s="179"/>
      <c r="E946" s="179"/>
      <c r="F946" s="179"/>
      <c r="G946" s="179"/>
      <c r="H946" s="179"/>
      <c r="I946" s="179"/>
      <c r="J946" s="179"/>
      <c r="K946" s="179"/>
      <c r="L946" s="179"/>
      <c r="M946" s="179"/>
      <c r="N946" s="179"/>
      <c r="O946" s="179"/>
      <c r="P946" s="179"/>
      <c r="Q946" s="179"/>
      <c r="R946" s="179"/>
      <c r="S946" s="179"/>
      <c r="T946" s="179"/>
      <c r="U946" s="179"/>
      <c r="V946" s="179"/>
      <c r="W946" s="179"/>
      <c r="X946" s="179"/>
      <c r="Y946" s="179"/>
      <c r="Z946" s="179"/>
      <c r="AA946" s="179"/>
      <c r="AB946" s="179"/>
      <c r="AC946" s="179"/>
      <c r="AD946" s="179"/>
      <c r="AE946" s="179"/>
      <c r="AF946" s="179"/>
      <c r="AG946" s="179"/>
      <c r="AH946" s="179"/>
      <c r="AI946" s="179"/>
      <c r="AJ946" s="179"/>
      <c r="AK946" s="179"/>
      <c r="AL946" s="179"/>
      <c r="AM946" s="179"/>
      <c r="AN946" s="179"/>
      <c r="AO946" s="179"/>
    </row>
    <row r="947" ht="15.75" customHeight="1" spans="1:41" x14ac:dyDescent="0.25">
      <c r="A947" s="179"/>
      <c r="B947" s="179"/>
      <c r="C947" s="179"/>
      <c r="D947" s="179"/>
      <c r="E947" s="179"/>
      <c r="F947" s="179"/>
      <c r="G947" s="179"/>
      <c r="H947" s="179"/>
      <c r="I947" s="179"/>
      <c r="J947" s="179"/>
      <c r="K947" s="179"/>
      <c r="L947" s="179"/>
      <c r="M947" s="179"/>
      <c r="N947" s="179"/>
      <c r="O947" s="179"/>
      <c r="P947" s="179"/>
      <c r="Q947" s="179"/>
      <c r="R947" s="179"/>
      <c r="S947" s="179"/>
      <c r="T947" s="179"/>
      <c r="U947" s="179"/>
      <c r="V947" s="179"/>
      <c r="W947" s="179"/>
      <c r="X947" s="179"/>
      <c r="Y947" s="179"/>
      <c r="Z947" s="179"/>
      <c r="AA947" s="179"/>
      <c r="AB947" s="179"/>
      <c r="AC947" s="179"/>
      <c r="AD947" s="179"/>
      <c r="AE947" s="179"/>
      <c r="AF947" s="179"/>
      <c r="AG947" s="179"/>
      <c r="AH947" s="179"/>
      <c r="AI947" s="179"/>
      <c r="AJ947" s="179"/>
      <c r="AK947" s="179"/>
      <c r="AL947" s="179"/>
      <c r="AM947" s="179"/>
      <c r="AN947" s="179"/>
      <c r="AO947" s="179"/>
    </row>
    <row r="948" ht="15.75" customHeight="1" spans="1:41" x14ac:dyDescent="0.25">
      <c r="A948" s="179"/>
      <c r="B948" s="179"/>
      <c r="C948" s="179"/>
      <c r="D948" s="179"/>
      <c r="E948" s="179"/>
      <c r="F948" s="179"/>
      <c r="G948" s="179"/>
      <c r="H948" s="179"/>
      <c r="I948" s="179"/>
      <c r="J948" s="179"/>
      <c r="K948" s="179"/>
      <c r="L948" s="179"/>
      <c r="M948" s="179"/>
      <c r="N948" s="179"/>
      <c r="O948" s="179"/>
      <c r="P948" s="179"/>
      <c r="Q948" s="179"/>
      <c r="R948" s="179"/>
      <c r="S948" s="179"/>
      <c r="T948" s="179"/>
      <c r="U948" s="179"/>
      <c r="V948" s="179"/>
      <c r="W948" s="179"/>
      <c r="X948" s="179"/>
      <c r="Y948" s="179"/>
      <c r="Z948" s="179"/>
      <c r="AA948" s="179"/>
      <c r="AB948" s="179"/>
      <c r="AC948" s="179"/>
      <c r="AD948" s="179"/>
      <c r="AE948" s="179"/>
      <c r="AF948" s="179"/>
      <c r="AG948" s="179"/>
      <c r="AH948" s="179"/>
      <c r="AI948" s="179"/>
      <c r="AJ948" s="179"/>
      <c r="AK948" s="179"/>
      <c r="AL948" s="179"/>
      <c r="AM948" s="179"/>
      <c r="AN948" s="179"/>
      <c r="AO948" s="179"/>
    </row>
    <row r="949" ht="15.75" customHeight="1" spans="1:41" x14ac:dyDescent="0.25">
      <c r="A949" s="179"/>
      <c r="B949" s="179"/>
      <c r="C949" s="179"/>
      <c r="D949" s="179"/>
      <c r="E949" s="179"/>
      <c r="F949" s="179"/>
      <c r="G949" s="179"/>
      <c r="H949" s="179"/>
      <c r="I949" s="179"/>
      <c r="J949" s="179"/>
      <c r="K949" s="179"/>
      <c r="L949" s="179"/>
      <c r="M949" s="179"/>
      <c r="N949" s="179"/>
      <c r="O949" s="179"/>
      <c r="P949" s="179"/>
      <c r="Q949" s="179"/>
      <c r="R949" s="179"/>
      <c r="S949" s="179"/>
      <c r="T949" s="179"/>
      <c r="U949" s="179"/>
      <c r="V949" s="179"/>
      <c r="W949" s="179"/>
      <c r="X949" s="179"/>
      <c r="Y949" s="179"/>
      <c r="Z949" s="179"/>
      <c r="AA949" s="179"/>
      <c r="AB949" s="179"/>
      <c r="AC949" s="179"/>
      <c r="AD949" s="179"/>
      <c r="AE949" s="179"/>
      <c r="AF949" s="179"/>
      <c r="AG949" s="179"/>
      <c r="AH949" s="179"/>
      <c r="AI949" s="179"/>
      <c r="AJ949" s="179"/>
      <c r="AK949" s="179"/>
      <c r="AL949" s="179"/>
      <c r="AM949" s="179"/>
      <c r="AN949" s="179"/>
      <c r="AO949" s="179"/>
    </row>
    <row r="950" ht="15.75" customHeight="1" spans="1:41" x14ac:dyDescent="0.25">
      <c r="A950" s="179"/>
      <c r="B950" s="179"/>
      <c r="C950" s="179"/>
      <c r="D950" s="179"/>
      <c r="E950" s="179"/>
      <c r="F950" s="179"/>
      <c r="G950" s="179"/>
      <c r="H950" s="179"/>
      <c r="I950" s="179"/>
      <c r="J950" s="179"/>
      <c r="K950" s="179"/>
      <c r="L950" s="179"/>
      <c r="M950" s="179"/>
      <c r="N950" s="179"/>
      <c r="O950" s="179"/>
      <c r="P950" s="179"/>
      <c r="Q950" s="179"/>
      <c r="R950" s="179"/>
      <c r="S950" s="179"/>
      <c r="T950" s="179"/>
      <c r="U950" s="179"/>
      <c r="V950" s="179"/>
      <c r="W950" s="179"/>
      <c r="X950" s="179"/>
      <c r="Y950" s="179"/>
      <c r="Z950" s="179"/>
      <c r="AA950" s="179"/>
      <c r="AB950" s="179"/>
      <c r="AC950" s="179"/>
      <c r="AD950" s="179"/>
      <c r="AE950" s="179"/>
      <c r="AF950" s="179"/>
      <c r="AG950" s="179"/>
      <c r="AH950" s="179"/>
      <c r="AI950" s="179"/>
      <c r="AJ950" s="179"/>
      <c r="AK950" s="179"/>
      <c r="AL950" s="179"/>
      <c r="AM950" s="179"/>
      <c r="AN950" s="179"/>
      <c r="AO950" s="179"/>
    </row>
    <row r="951" ht="15.75" customHeight="1" spans="1:41" x14ac:dyDescent="0.25">
      <c r="A951" s="179"/>
      <c r="B951" s="179"/>
      <c r="C951" s="179"/>
      <c r="D951" s="179"/>
      <c r="E951" s="179"/>
      <c r="F951" s="179"/>
      <c r="G951" s="179"/>
      <c r="H951" s="179"/>
      <c r="I951" s="179"/>
      <c r="J951" s="179"/>
      <c r="K951" s="179"/>
      <c r="L951" s="179"/>
      <c r="M951" s="179"/>
      <c r="N951" s="179"/>
      <c r="O951" s="179"/>
      <c r="P951" s="179"/>
      <c r="Q951" s="179"/>
      <c r="R951" s="179"/>
      <c r="S951" s="179"/>
      <c r="T951" s="179"/>
      <c r="U951" s="179"/>
      <c r="V951" s="179"/>
      <c r="W951" s="179"/>
      <c r="X951" s="179"/>
      <c r="Y951" s="179"/>
      <c r="Z951" s="179"/>
      <c r="AA951" s="179"/>
      <c r="AB951" s="179"/>
      <c r="AC951" s="179"/>
      <c r="AD951" s="179"/>
      <c r="AE951" s="179"/>
      <c r="AF951" s="179"/>
      <c r="AG951" s="179"/>
      <c r="AH951" s="179"/>
      <c r="AI951" s="179"/>
      <c r="AJ951" s="179"/>
      <c r="AK951" s="179"/>
      <c r="AL951" s="179"/>
      <c r="AM951" s="179"/>
      <c r="AN951" s="179"/>
      <c r="AO951" s="179"/>
    </row>
    <row r="952" ht="15.75" customHeight="1" spans="1:41" x14ac:dyDescent="0.25">
      <c r="A952" s="179"/>
      <c r="B952" s="179"/>
      <c r="C952" s="179"/>
      <c r="D952" s="179"/>
      <c r="E952" s="179"/>
      <c r="F952" s="179"/>
      <c r="G952" s="179"/>
      <c r="H952" s="179"/>
      <c r="I952" s="179"/>
      <c r="J952" s="179"/>
      <c r="K952" s="179"/>
      <c r="L952" s="179"/>
      <c r="M952" s="179"/>
      <c r="N952" s="179"/>
      <c r="O952" s="179"/>
      <c r="P952" s="179"/>
      <c r="Q952" s="179"/>
      <c r="R952" s="179"/>
      <c r="S952" s="179"/>
      <c r="T952" s="179"/>
      <c r="U952" s="179"/>
      <c r="V952" s="179"/>
      <c r="W952" s="179"/>
      <c r="X952" s="179"/>
      <c r="Y952" s="179"/>
      <c r="Z952" s="179"/>
      <c r="AA952" s="179"/>
      <c r="AB952" s="179"/>
      <c r="AC952" s="179"/>
      <c r="AD952" s="179"/>
      <c r="AE952" s="179"/>
      <c r="AF952" s="179"/>
      <c r="AG952" s="179"/>
      <c r="AH952" s="179"/>
      <c r="AI952" s="179"/>
      <c r="AJ952" s="179"/>
      <c r="AK952" s="179"/>
      <c r="AL952" s="179"/>
      <c r="AM952" s="179"/>
      <c r="AN952" s="179"/>
      <c r="AO952" s="179"/>
    </row>
    <row r="953" ht="15.75" customHeight="1" spans="1:41" x14ac:dyDescent="0.25">
      <c r="A953" s="179"/>
      <c r="B953" s="179"/>
      <c r="C953" s="179"/>
      <c r="D953" s="179"/>
      <c r="E953" s="179"/>
      <c r="F953" s="179"/>
      <c r="G953" s="179"/>
      <c r="H953" s="179"/>
      <c r="I953" s="179"/>
      <c r="J953" s="179"/>
      <c r="K953" s="179"/>
      <c r="L953" s="179"/>
      <c r="M953" s="179"/>
      <c r="N953" s="179"/>
      <c r="O953" s="179"/>
      <c r="P953" s="179"/>
      <c r="Q953" s="179"/>
      <c r="R953" s="179"/>
      <c r="S953" s="179"/>
      <c r="T953" s="179"/>
      <c r="U953" s="179"/>
      <c r="V953" s="179"/>
      <c r="W953" s="179"/>
      <c r="X953" s="179"/>
      <c r="Y953" s="179"/>
      <c r="Z953" s="179"/>
      <c r="AA953" s="179"/>
      <c r="AB953" s="179"/>
      <c r="AC953" s="179"/>
      <c r="AD953" s="179"/>
      <c r="AE953" s="179"/>
      <c r="AF953" s="179"/>
      <c r="AG953" s="179"/>
      <c r="AH953" s="179"/>
      <c r="AI953" s="179"/>
      <c r="AJ953" s="179"/>
      <c r="AK953" s="179"/>
      <c r="AL953" s="179"/>
      <c r="AM953" s="179"/>
      <c r="AN953" s="179"/>
      <c r="AO953" s="179"/>
    </row>
    <row r="954" ht="15.75" customHeight="1" spans="1:41" x14ac:dyDescent="0.25">
      <c r="A954" s="179"/>
      <c r="B954" s="179"/>
      <c r="C954" s="179"/>
      <c r="D954" s="179"/>
      <c r="E954" s="179"/>
      <c r="F954" s="179"/>
      <c r="G954" s="179"/>
      <c r="H954" s="179"/>
      <c r="I954" s="179"/>
      <c r="J954" s="179"/>
      <c r="K954" s="179"/>
      <c r="L954" s="179"/>
      <c r="M954" s="179"/>
      <c r="N954" s="179"/>
      <c r="O954" s="179"/>
      <c r="P954" s="179"/>
      <c r="Q954" s="179"/>
      <c r="R954" s="179"/>
      <c r="S954" s="179"/>
      <c r="T954" s="179"/>
      <c r="U954" s="179"/>
      <c r="V954" s="179"/>
      <c r="W954" s="179"/>
      <c r="X954" s="179"/>
      <c r="Y954" s="179"/>
      <c r="Z954" s="179"/>
      <c r="AA954" s="179"/>
      <c r="AB954" s="179"/>
      <c r="AC954" s="179"/>
      <c r="AD954" s="179"/>
      <c r="AE954" s="179"/>
      <c r="AF954" s="179"/>
      <c r="AG954" s="179"/>
      <c r="AH954" s="179"/>
      <c r="AI954" s="179"/>
      <c r="AJ954" s="179"/>
      <c r="AK954" s="179"/>
      <c r="AL954" s="179"/>
      <c r="AM954" s="179"/>
      <c r="AN954" s="179"/>
      <c r="AO954" s="179"/>
    </row>
    <row r="955" ht="15.75" customHeight="1" spans="1:41" x14ac:dyDescent="0.25">
      <c r="A955" s="179"/>
      <c r="B955" s="179"/>
      <c r="C955" s="179"/>
      <c r="D955" s="179"/>
      <c r="E955" s="179"/>
      <c r="F955" s="179"/>
      <c r="G955" s="179"/>
      <c r="H955" s="179"/>
      <c r="I955" s="179"/>
      <c r="J955" s="179"/>
      <c r="K955" s="179"/>
      <c r="L955" s="179"/>
      <c r="M955" s="179"/>
      <c r="N955" s="179"/>
      <c r="O955" s="179"/>
      <c r="P955" s="179"/>
      <c r="Q955" s="179"/>
      <c r="R955" s="179"/>
      <c r="S955" s="179"/>
      <c r="T955" s="179"/>
      <c r="U955" s="179"/>
      <c r="V955" s="179"/>
      <c r="W955" s="179"/>
      <c r="X955" s="179"/>
      <c r="Y955" s="179"/>
      <c r="Z955" s="179"/>
      <c r="AA955" s="179"/>
      <c r="AB955" s="179"/>
      <c r="AC955" s="179"/>
      <c r="AD955" s="179"/>
      <c r="AE955" s="179"/>
      <c r="AF955" s="179"/>
      <c r="AG955" s="179"/>
      <c r="AH955" s="179"/>
      <c r="AI955" s="179"/>
      <c r="AJ955" s="179"/>
      <c r="AK955" s="179"/>
      <c r="AL955" s="179"/>
      <c r="AM955" s="179"/>
      <c r="AN955" s="179"/>
      <c r="AO955" s="179"/>
    </row>
    <row r="956" ht="15.75" customHeight="1" spans="1:41" x14ac:dyDescent="0.25">
      <c r="A956" s="179"/>
      <c r="B956" s="179"/>
      <c r="C956" s="179"/>
      <c r="D956" s="179"/>
      <c r="E956" s="179"/>
      <c r="F956" s="179"/>
      <c r="G956" s="179"/>
      <c r="H956" s="179"/>
      <c r="I956" s="179"/>
      <c r="J956" s="179"/>
      <c r="K956" s="179"/>
      <c r="L956" s="179"/>
      <c r="M956" s="179"/>
      <c r="N956" s="179"/>
      <c r="O956" s="179"/>
      <c r="P956" s="179"/>
      <c r="Q956" s="179"/>
      <c r="R956" s="179"/>
      <c r="S956" s="179"/>
      <c r="T956" s="179"/>
      <c r="U956" s="179"/>
      <c r="V956" s="179"/>
      <c r="W956" s="179"/>
      <c r="X956" s="179"/>
      <c r="Y956" s="179"/>
      <c r="Z956" s="179"/>
      <c r="AA956" s="179"/>
      <c r="AB956" s="179"/>
      <c r="AC956" s="179"/>
      <c r="AD956" s="179"/>
      <c r="AE956" s="179"/>
      <c r="AF956" s="179"/>
      <c r="AG956" s="179"/>
      <c r="AH956" s="179"/>
      <c r="AI956" s="179"/>
      <c r="AJ956" s="179"/>
      <c r="AK956" s="179"/>
      <c r="AL956" s="179"/>
      <c r="AM956" s="179"/>
      <c r="AN956" s="179"/>
      <c r="AO956" s="179"/>
    </row>
    <row r="957" ht="15.75" customHeight="1" spans="1:41" x14ac:dyDescent="0.25">
      <c r="A957" s="179"/>
      <c r="B957" s="179"/>
      <c r="C957" s="179"/>
      <c r="D957" s="179"/>
      <c r="E957" s="179"/>
      <c r="F957" s="179"/>
      <c r="G957" s="179"/>
      <c r="H957" s="179"/>
      <c r="I957" s="179"/>
      <c r="J957" s="179"/>
      <c r="K957" s="179"/>
      <c r="L957" s="179"/>
      <c r="M957" s="179"/>
      <c r="N957" s="179"/>
      <c r="O957" s="179"/>
      <c r="P957" s="179"/>
      <c r="Q957" s="179"/>
      <c r="R957" s="179"/>
      <c r="S957" s="179"/>
      <c r="T957" s="179"/>
      <c r="U957" s="179"/>
      <c r="V957" s="179"/>
      <c r="W957" s="179"/>
      <c r="X957" s="179"/>
      <c r="Y957" s="179"/>
      <c r="Z957" s="179"/>
      <c r="AA957" s="179"/>
      <c r="AB957" s="179"/>
      <c r="AC957" s="179"/>
      <c r="AD957" s="179"/>
      <c r="AE957" s="179"/>
      <c r="AF957" s="179"/>
      <c r="AG957" s="179"/>
      <c r="AH957" s="179"/>
      <c r="AI957" s="179"/>
      <c r="AJ957" s="179"/>
      <c r="AK957" s="179"/>
      <c r="AL957" s="179"/>
      <c r="AM957" s="179"/>
      <c r="AN957" s="179"/>
      <c r="AO957" s="179"/>
    </row>
    <row r="958" ht="15.75" customHeight="1" spans="1:41" x14ac:dyDescent="0.25">
      <c r="A958" s="179"/>
      <c r="B958" s="179"/>
      <c r="C958" s="179"/>
      <c r="D958" s="179"/>
      <c r="E958" s="179"/>
      <c r="F958" s="179"/>
      <c r="G958" s="179"/>
      <c r="H958" s="179"/>
      <c r="I958" s="179"/>
      <c r="J958" s="179"/>
      <c r="K958" s="179"/>
      <c r="L958" s="179"/>
      <c r="M958" s="179"/>
      <c r="N958" s="179"/>
      <c r="O958" s="179"/>
      <c r="P958" s="179"/>
      <c r="Q958" s="179"/>
      <c r="R958" s="179"/>
      <c r="S958" s="179"/>
      <c r="T958" s="179"/>
      <c r="U958" s="179"/>
      <c r="V958" s="179"/>
      <c r="W958" s="179"/>
      <c r="X958" s="179"/>
      <c r="Y958" s="179"/>
      <c r="Z958" s="179"/>
      <c r="AA958" s="179"/>
      <c r="AB958" s="179"/>
      <c r="AC958" s="179"/>
      <c r="AD958" s="179"/>
      <c r="AE958" s="179"/>
      <c r="AF958" s="179"/>
      <c r="AG958" s="179"/>
      <c r="AH958" s="179"/>
      <c r="AI958" s="179"/>
      <c r="AJ958" s="179"/>
      <c r="AK958" s="179"/>
      <c r="AL958" s="179"/>
      <c r="AM958" s="179"/>
      <c r="AN958" s="179"/>
      <c r="AO958" s="179"/>
    </row>
    <row r="959" ht="15.75" customHeight="1" spans="1:41" x14ac:dyDescent="0.25">
      <c r="A959" s="179"/>
      <c r="B959" s="179"/>
      <c r="C959" s="179"/>
      <c r="D959" s="179"/>
      <c r="E959" s="179"/>
      <c r="F959" s="179"/>
      <c r="G959" s="179"/>
      <c r="H959" s="179"/>
      <c r="I959" s="179"/>
      <c r="J959" s="179"/>
      <c r="K959" s="179"/>
      <c r="L959" s="179"/>
      <c r="M959" s="179"/>
      <c r="N959" s="179"/>
      <c r="O959" s="179"/>
      <c r="P959" s="179"/>
      <c r="Q959" s="179"/>
      <c r="R959" s="179"/>
      <c r="S959" s="179"/>
      <c r="T959" s="179"/>
      <c r="U959" s="179"/>
      <c r="V959" s="179"/>
      <c r="W959" s="179"/>
      <c r="X959" s="179"/>
      <c r="Y959" s="179"/>
      <c r="Z959" s="179"/>
      <c r="AA959" s="179"/>
      <c r="AB959" s="179"/>
      <c r="AC959" s="179"/>
      <c r="AD959" s="179"/>
      <c r="AE959" s="179"/>
      <c r="AF959" s="179"/>
      <c r="AG959" s="179"/>
      <c r="AH959" s="179"/>
      <c r="AI959" s="179"/>
      <c r="AJ959" s="179"/>
      <c r="AK959" s="179"/>
      <c r="AL959" s="179"/>
      <c r="AM959" s="179"/>
      <c r="AN959" s="179"/>
      <c r="AO959" s="179"/>
    </row>
    <row r="960" ht="15.75" customHeight="1" spans="1:41" x14ac:dyDescent="0.25">
      <c r="A960" s="179"/>
      <c r="B960" s="179"/>
      <c r="C960" s="179"/>
      <c r="D960" s="179"/>
      <c r="E960" s="179"/>
      <c r="F960" s="179"/>
      <c r="G960" s="179"/>
      <c r="H960" s="179"/>
      <c r="I960" s="179"/>
      <c r="J960" s="179"/>
      <c r="K960" s="179"/>
      <c r="L960" s="179"/>
      <c r="M960" s="179"/>
      <c r="N960" s="179"/>
      <c r="O960" s="179"/>
      <c r="P960" s="179"/>
      <c r="Q960" s="179"/>
      <c r="R960" s="179"/>
      <c r="S960" s="179"/>
      <c r="T960" s="179"/>
      <c r="U960" s="179"/>
      <c r="V960" s="179"/>
      <c r="W960" s="179"/>
      <c r="X960" s="179"/>
      <c r="Y960" s="179"/>
      <c r="Z960" s="179"/>
      <c r="AA960" s="179"/>
      <c r="AB960" s="179"/>
      <c r="AC960" s="179"/>
      <c r="AD960" s="179"/>
      <c r="AE960" s="179"/>
      <c r="AF960" s="179"/>
      <c r="AG960" s="179"/>
      <c r="AH960" s="179"/>
      <c r="AI960" s="179"/>
      <c r="AJ960" s="179"/>
      <c r="AK960" s="179"/>
      <c r="AL960" s="179"/>
      <c r="AM960" s="179"/>
      <c r="AN960" s="179"/>
      <c r="AO960" s="179"/>
    </row>
    <row r="961" ht="15.75" customHeight="1" spans="1:41" x14ac:dyDescent="0.25">
      <c r="A961" s="179"/>
      <c r="B961" s="179"/>
      <c r="C961" s="179"/>
      <c r="D961" s="179"/>
      <c r="E961" s="179"/>
      <c r="F961" s="179"/>
      <c r="G961" s="179"/>
      <c r="H961" s="179"/>
      <c r="I961" s="179"/>
      <c r="J961" s="179"/>
      <c r="K961" s="179"/>
      <c r="L961" s="179"/>
      <c r="M961" s="179"/>
      <c r="N961" s="179"/>
      <c r="O961" s="179"/>
      <c r="P961" s="179"/>
      <c r="Q961" s="179"/>
      <c r="R961" s="179"/>
      <c r="S961" s="179"/>
      <c r="T961" s="179"/>
      <c r="U961" s="179"/>
      <c r="V961" s="179"/>
      <c r="W961" s="179"/>
      <c r="X961" s="179"/>
      <c r="Y961" s="179"/>
      <c r="Z961" s="179"/>
      <c r="AA961" s="179"/>
      <c r="AB961" s="179"/>
      <c r="AC961" s="179"/>
      <c r="AD961" s="179"/>
      <c r="AE961" s="179"/>
      <c r="AF961" s="179"/>
      <c r="AG961" s="179"/>
      <c r="AH961" s="179"/>
      <c r="AI961" s="179"/>
      <c r="AJ961" s="179"/>
      <c r="AK961" s="179"/>
      <c r="AL961" s="179"/>
      <c r="AM961" s="179"/>
      <c r="AN961" s="179"/>
      <c r="AO961" s="179"/>
    </row>
    <row r="962" ht="15.75" customHeight="1" spans="1:41" x14ac:dyDescent="0.25">
      <c r="A962" s="179"/>
      <c r="B962" s="179"/>
      <c r="C962" s="179"/>
      <c r="D962" s="179"/>
      <c r="E962" s="179"/>
      <c r="F962" s="179"/>
      <c r="G962" s="179"/>
      <c r="H962" s="179"/>
      <c r="I962" s="179"/>
      <c r="J962" s="179"/>
      <c r="K962" s="179"/>
      <c r="L962" s="179"/>
      <c r="M962" s="179"/>
      <c r="N962" s="179"/>
      <c r="O962" s="179"/>
      <c r="P962" s="179"/>
      <c r="Q962" s="179"/>
      <c r="R962" s="179"/>
      <c r="S962" s="179"/>
      <c r="T962" s="179"/>
      <c r="U962" s="179"/>
      <c r="V962" s="179"/>
      <c r="W962" s="179"/>
      <c r="X962" s="179"/>
      <c r="Y962" s="179"/>
      <c r="Z962" s="179"/>
      <c r="AA962" s="179"/>
      <c r="AB962" s="179"/>
      <c r="AC962" s="179"/>
      <c r="AD962" s="179"/>
      <c r="AE962" s="179"/>
      <c r="AF962" s="179"/>
      <c r="AG962" s="179"/>
      <c r="AH962" s="179"/>
      <c r="AI962" s="179"/>
      <c r="AJ962" s="179"/>
      <c r="AK962" s="179"/>
      <c r="AL962" s="179"/>
      <c r="AM962" s="179"/>
      <c r="AN962" s="179"/>
      <c r="AO962" s="179"/>
    </row>
    <row r="963" ht="15.75" customHeight="1" spans="1:41" x14ac:dyDescent="0.25">
      <c r="A963" s="179"/>
      <c r="B963" s="179"/>
      <c r="C963" s="179"/>
      <c r="D963" s="179"/>
      <c r="E963" s="179"/>
      <c r="F963" s="179"/>
      <c r="G963" s="179"/>
      <c r="H963" s="179"/>
      <c r="I963" s="179"/>
      <c r="J963" s="179"/>
      <c r="K963" s="179"/>
      <c r="L963" s="179"/>
      <c r="M963" s="179"/>
      <c r="N963" s="179"/>
      <c r="O963" s="179"/>
      <c r="P963" s="179"/>
      <c r="Q963" s="179"/>
      <c r="R963" s="179"/>
      <c r="S963" s="179"/>
      <c r="T963" s="179"/>
      <c r="U963" s="179"/>
      <c r="V963" s="179"/>
      <c r="W963" s="179"/>
      <c r="X963" s="179"/>
      <c r="Y963" s="179"/>
      <c r="Z963" s="179"/>
      <c r="AA963" s="179"/>
      <c r="AB963" s="179"/>
      <c r="AC963" s="179"/>
      <c r="AD963" s="179"/>
      <c r="AE963" s="179"/>
      <c r="AF963" s="179"/>
      <c r="AG963" s="179"/>
      <c r="AH963" s="179"/>
      <c r="AI963" s="179"/>
      <c r="AJ963" s="179"/>
      <c r="AK963" s="179"/>
      <c r="AL963" s="179"/>
      <c r="AM963" s="179"/>
      <c r="AN963" s="179"/>
      <c r="AO963" s="179"/>
    </row>
    <row r="964" ht="15.75" customHeight="1" spans="1:41" x14ac:dyDescent="0.25">
      <c r="A964" s="179"/>
      <c r="B964" s="179"/>
      <c r="C964" s="179"/>
      <c r="D964" s="179"/>
      <c r="E964" s="179"/>
      <c r="F964" s="179"/>
      <c r="G964" s="179"/>
      <c r="H964" s="179"/>
      <c r="I964" s="179"/>
      <c r="J964" s="179"/>
      <c r="K964" s="179"/>
      <c r="L964" s="179"/>
      <c r="M964" s="179"/>
      <c r="N964" s="179"/>
      <c r="O964" s="179"/>
      <c r="P964" s="179"/>
      <c r="Q964" s="179"/>
      <c r="R964" s="179"/>
      <c r="S964" s="179"/>
      <c r="T964" s="179"/>
      <c r="U964" s="179"/>
      <c r="V964" s="179"/>
      <c r="W964" s="179"/>
      <c r="X964" s="179"/>
      <c r="Y964" s="179"/>
      <c r="Z964" s="179"/>
      <c r="AA964" s="179"/>
      <c r="AB964" s="179"/>
      <c r="AC964" s="179"/>
      <c r="AD964" s="179"/>
      <c r="AE964" s="179"/>
      <c r="AF964" s="179"/>
      <c r="AG964" s="179"/>
      <c r="AH964" s="179"/>
      <c r="AI964" s="179"/>
      <c r="AJ964" s="179"/>
      <c r="AK964" s="179"/>
      <c r="AL964" s="179"/>
      <c r="AM964" s="179"/>
      <c r="AN964" s="179"/>
      <c r="AO964" s="179"/>
    </row>
    <row r="965" ht="15.75" customHeight="1" spans="1:41" x14ac:dyDescent="0.25">
      <c r="A965" s="179"/>
      <c r="B965" s="179"/>
      <c r="C965" s="179"/>
      <c r="D965" s="179"/>
      <c r="E965" s="179"/>
      <c r="F965" s="179"/>
      <c r="G965" s="179"/>
      <c r="H965" s="179"/>
      <c r="I965" s="179"/>
      <c r="J965" s="179"/>
      <c r="K965" s="179"/>
      <c r="L965" s="179"/>
      <c r="M965" s="179"/>
      <c r="N965" s="179"/>
      <c r="O965" s="179"/>
      <c r="P965" s="179"/>
      <c r="Q965" s="179"/>
      <c r="R965" s="179"/>
      <c r="S965" s="179"/>
      <c r="T965" s="179"/>
      <c r="U965" s="179"/>
      <c r="V965" s="179"/>
      <c r="W965" s="179"/>
      <c r="X965" s="179"/>
      <c r="Y965" s="179"/>
      <c r="Z965" s="179"/>
      <c r="AA965" s="179"/>
      <c r="AB965" s="179"/>
      <c r="AC965" s="179"/>
      <c r="AD965" s="179"/>
      <c r="AE965" s="179"/>
      <c r="AF965" s="179"/>
      <c r="AG965" s="179"/>
      <c r="AH965" s="179"/>
      <c r="AI965" s="179"/>
      <c r="AJ965" s="179"/>
      <c r="AK965" s="179"/>
      <c r="AL965" s="179"/>
      <c r="AM965" s="179"/>
      <c r="AN965" s="179"/>
      <c r="AO965" s="179"/>
    </row>
    <row r="966" ht="15.75" customHeight="1" spans="1:41" x14ac:dyDescent="0.25">
      <c r="A966" s="179"/>
      <c r="B966" s="179"/>
      <c r="C966" s="179"/>
      <c r="D966" s="179"/>
      <c r="E966" s="179"/>
      <c r="F966" s="179"/>
      <c r="G966" s="179"/>
      <c r="H966" s="179"/>
      <c r="I966" s="179"/>
      <c r="J966" s="179"/>
      <c r="K966" s="179"/>
      <c r="L966" s="179"/>
      <c r="M966" s="179"/>
      <c r="N966" s="179"/>
      <c r="O966" s="179"/>
      <c r="P966" s="179"/>
      <c r="Q966" s="179"/>
      <c r="R966" s="179"/>
      <c r="S966" s="179"/>
      <c r="T966" s="179"/>
      <c r="U966" s="179"/>
      <c r="V966" s="179"/>
      <c r="W966" s="179"/>
      <c r="X966" s="179"/>
      <c r="Y966" s="179"/>
      <c r="Z966" s="179"/>
      <c r="AA966" s="179"/>
      <c r="AB966" s="179"/>
      <c r="AC966" s="179"/>
      <c r="AD966" s="179"/>
      <c r="AE966" s="179"/>
      <c r="AF966" s="179"/>
      <c r="AG966" s="179"/>
      <c r="AH966" s="179"/>
      <c r="AI966" s="179"/>
      <c r="AJ966" s="179"/>
      <c r="AK966" s="179"/>
      <c r="AL966" s="179"/>
      <c r="AM966" s="179"/>
      <c r="AN966" s="179"/>
      <c r="AO966" s="179"/>
    </row>
    <row r="967" ht="15.75" customHeight="1" spans="1:41" x14ac:dyDescent="0.25">
      <c r="A967" s="179"/>
      <c r="B967" s="179"/>
      <c r="C967" s="179"/>
      <c r="D967" s="179"/>
      <c r="E967" s="179"/>
      <c r="F967" s="179"/>
      <c r="G967" s="179"/>
      <c r="H967" s="179"/>
      <c r="I967" s="179"/>
      <c r="J967" s="179"/>
      <c r="K967" s="179"/>
      <c r="L967" s="179"/>
      <c r="M967" s="179"/>
      <c r="N967" s="179"/>
      <c r="O967" s="179"/>
      <c r="P967" s="179"/>
      <c r="Q967" s="179"/>
      <c r="R967" s="179"/>
      <c r="S967" s="179"/>
      <c r="T967" s="179"/>
      <c r="U967" s="179"/>
      <c r="V967" s="179"/>
      <c r="W967" s="179"/>
      <c r="X967" s="179"/>
      <c r="Y967" s="179"/>
      <c r="Z967" s="179"/>
      <c r="AA967" s="179"/>
      <c r="AB967" s="179"/>
      <c r="AC967" s="179"/>
      <c r="AD967" s="179"/>
      <c r="AE967" s="179"/>
      <c r="AF967" s="179"/>
      <c r="AG967" s="179"/>
      <c r="AH967" s="179"/>
      <c r="AI967" s="179"/>
      <c r="AJ967" s="179"/>
      <c r="AK967" s="179"/>
      <c r="AL967" s="179"/>
      <c r="AM967" s="179"/>
      <c r="AN967" s="179"/>
      <c r="AO967" s="179"/>
    </row>
    <row r="968" ht="15.75" customHeight="1" spans="1:41" x14ac:dyDescent="0.25">
      <c r="A968" s="179"/>
      <c r="B968" s="179"/>
      <c r="C968" s="179"/>
      <c r="D968" s="179"/>
      <c r="E968" s="179"/>
      <c r="F968" s="179"/>
      <c r="G968" s="179"/>
      <c r="H968" s="179"/>
      <c r="I968" s="179"/>
      <c r="J968" s="179"/>
      <c r="K968" s="179"/>
      <c r="L968" s="179"/>
      <c r="M968" s="179"/>
      <c r="N968" s="179"/>
      <c r="O968" s="179"/>
      <c r="P968" s="179"/>
      <c r="Q968" s="179"/>
      <c r="R968" s="179"/>
      <c r="S968" s="179"/>
      <c r="T968" s="179"/>
      <c r="U968" s="179"/>
      <c r="V968" s="179"/>
      <c r="W968" s="179"/>
      <c r="X968" s="179"/>
      <c r="Y968" s="179"/>
      <c r="Z968" s="179"/>
      <c r="AA968" s="179"/>
      <c r="AB968" s="179"/>
      <c r="AC968" s="179"/>
      <c r="AD968" s="179"/>
      <c r="AE968" s="179"/>
      <c r="AF968" s="179"/>
      <c r="AG968" s="179"/>
      <c r="AH968" s="179"/>
      <c r="AI968" s="179"/>
      <c r="AJ968" s="179"/>
      <c r="AK968" s="179"/>
      <c r="AL968" s="179"/>
      <c r="AM968" s="179"/>
      <c r="AN968" s="179"/>
      <c r="AO968" s="179"/>
    </row>
    <row r="969" ht="15.75" customHeight="1" spans="1:41" x14ac:dyDescent="0.25">
      <c r="A969" s="179"/>
      <c r="B969" s="179"/>
      <c r="C969" s="179"/>
      <c r="D969" s="179"/>
      <c r="E969" s="179"/>
      <c r="F969" s="179"/>
      <c r="G969" s="179"/>
      <c r="H969" s="179"/>
      <c r="I969" s="179"/>
      <c r="J969" s="179"/>
      <c r="K969" s="179"/>
      <c r="L969" s="179"/>
      <c r="M969" s="179"/>
      <c r="N969" s="179"/>
      <c r="O969" s="179"/>
      <c r="P969" s="179"/>
      <c r="Q969" s="179"/>
      <c r="R969" s="179"/>
      <c r="S969" s="179"/>
      <c r="T969" s="179"/>
      <c r="U969" s="179"/>
      <c r="V969" s="179"/>
      <c r="W969" s="179"/>
      <c r="X969" s="179"/>
      <c r="Y969" s="179"/>
      <c r="Z969" s="179"/>
      <c r="AA969" s="179"/>
      <c r="AB969" s="179"/>
      <c r="AC969" s="179"/>
      <c r="AD969" s="179"/>
      <c r="AE969" s="179"/>
      <c r="AF969" s="179"/>
      <c r="AG969" s="179"/>
      <c r="AH969" s="179"/>
      <c r="AI969" s="179"/>
      <c r="AJ969" s="179"/>
      <c r="AK969" s="179"/>
      <c r="AL969" s="179"/>
      <c r="AM969" s="179"/>
      <c r="AN969" s="179"/>
      <c r="AO969" s="179"/>
    </row>
    <row r="970" ht="15.75" customHeight="1" spans="1:41" x14ac:dyDescent="0.25">
      <c r="A970" s="179"/>
      <c r="B970" s="179"/>
      <c r="C970" s="179"/>
      <c r="D970" s="179"/>
      <c r="E970" s="179"/>
      <c r="F970" s="179"/>
      <c r="G970" s="179"/>
      <c r="H970" s="179"/>
      <c r="I970" s="179"/>
      <c r="J970" s="179"/>
      <c r="K970" s="179"/>
      <c r="L970" s="179"/>
      <c r="M970" s="179"/>
      <c r="N970" s="179"/>
      <c r="O970" s="179"/>
      <c r="P970" s="179"/>
      <c r="Q970" s="179"/>
      <c r="R970" s="179"/>
      <c r="S970" s="179"/>
      <c r="T970" s="179"/>
      <c r="U970" s="179"/>
      <c r="V970" s="179"/>
      <c r="W970" s="179"/>
      <c r="X970" s="179"/>
      <c r="Y970" s="179"/>
      <c r="Z970" s="179"/>
      <c r="AA970" s="179"/>
      <c r="AB970" s="179"/>
      <c r="AC970" s="179"/>
      <c r="AD970" s="179"/>
      <c r="AE970" s="179"/>
      <c r="AF970" s="179"/>
      <c r="AG970" s="179"/>
      <c r="AH970" s="179"/>
      <c r="AI970" s="179"/>
      <c r="AJ970" s="179"/>
      <c r="AK970" s="179"/>
      <c r="AL970" s="179"/>
      <c r="AM970" s="179"/>
      <c r="AN970" s="179"/>
      <c r="AO970" s="179"/>
    </row>
    <row r="971" ht="15.75" customHeight="1" spans="1:41" x14ac:dyDescent="0.25">
      <c r="A971" s="179"/>
      <c r="B971" s="179"/>
      <c r="C971" s="179"/>
      <c r="D971" s="179"/>
      <c r="E971" s="179"/>
      <c r="F971" s="179"/>
      <c r="G971" s="179"/>
      <c r="H971" s="179"/>
      <c r="I971" s="179"/>
      <c r="J971" s="179"/>
      <c r="K971" s="179"/>
      <c r="L971" s="179"/>
      <c r="M971" s="179"/>
      <c r="N971" s="179"/>
      <c r="O971" s="179"/>
      <c r="P971" s="179"/>
      <c r="Q971" s="179"/>
      <c r="R971" s="179"/>
      <c r="S971" s="179"/>
      <c r="T971" s="179"/>
      <c r="U971" s="179"/>
      <c r="V971" s="179"/>
      <c r="W971" s="179"/>
      <c r="X971" s="179"/>
      <c r="Y971" s="179"/>
      <c r="Z971" s="179"/>
      <c r="AA971" s="179"/>
      <c r="AB971" s="179"/>
      <c r="AC971" s="179"/>
      <c r="AD971" s="179"/>
      <c r="AE971" s="179"/>
      <c r="AF971" s="179"/>
      <c r="AG971" s="179"/>
      <c r="AH971" s="179"/>
      <c r="AI971" s="179"/>
      <c r="AJ971" s="179"/>
      <c r="AK971" s="179"/>
      <c r="AL971" s="179"/>
      <c r="AM971" s="179"/>
      <c r="AN971" s="179"/>
      <c r="AO971" s="179"/>
    </row>
    <row r="972" ht="15.75" customHeight="1" spans="1:41" x14ac:dyDescent="0.25">
      <c r="A972" s="179"/>
      <c r="B972" s="179"/>
      <c r="C972" s="179"/>
      <c r="D972" s="179"/>
      <c r="E972" s="179"/>
      <c r="F972" s="179"/>
      <c r="G972" s="179"/>
      <c r="H972" s="179"/>
      <c r="I972" s="179"/>
      <c r="J972" s="179"/>
      <c r="K972" s="179"/>
      <c r="L972" s="179"/>
      <c r="M972" s="179"/>
      <c r="N972" s="179"/>
      <c r="O972" s="179"/>
      <c r="P972" s="179"/>
      <c r="Q972" s="179"/>
      <c r="R972" s="179"/>
      <c r="S972" s="179"/>
      <c r="T972" s="179"/>
      <c r="U972" s="179"/>
      <c r="V972" s="179"/>
      <c r="W972" s="179"/>
      <c r="X972" s="179"/>
      <c r="Y972" s="179"/>
      <c r="Z972" s="179"/>
      <c r="AA972" s="179"/>
      <c r="AB972" s="179"/>
      <c r="AC972" s="179"/>
      <c r="AD972" s="179"/>
      <c r="AE972" s="179"/>
      <c r="AF972" s="179"/>
      <c r="AG972" s="179"/>
      <c r="AH972" s="179"/>
      <c r="AI972" s="179"/>
      <c r="AJ972" s="179"/>
      <c r="AK972" s="179"/>
      <c r="AL972" s="179"/>
      <c r="AM972" s="179"/>
      <c r="AN972" s="179"/>
      <c r="AO972" s="179"/>
    </row>
    <row r="973" ht="15.75" customHeight="1" spans="1:41" x14ac:dyDescent="0.25">
      <c r="A973" s="179"/>
      <c r="B973" s="179"/>
      <c r="C973" s="179"/>
      <c r="D973" s="179"/>
      <c r="E973" s="179"/>
      <c r="F973" s="179"/>
      <c r="G973" s="179"/>
      <c r="H973" s="179"/>
      <c r="I973" s="179"/>
      <c r="J973" s="179"/>
      <c r="K973" s="179"/>
      <c r="L973" s="179"/>
      <c r="M973" s="179"/>
      <c r="N973" s="179"/>
      <c r="O973" s="179"/>
      <c r="P973" s="179"/>
      <c r="Q973" s="179"/>
      <c r="R973" s="179"/>
      <c r="S973" s="179"/>
      <c r="T973" s="179"/>
      <c r="U973" s="179"/>
      <c r="V973" s="179"/>
      <c r="W973" s="179"/>
      <c r="X973" s="179"/>
      <c r="Y973" s="179"/>
      <c r="Z973" s="179"/>
      <c r="AA973" s="179"/>
      <c r="AB973" s="179"/>
      <c r="AC973" s="179"/>
      <c r="AD973" s="179"/>
      <c r="AE973" s="179"/>
      <c r="AF973" s="179"/>
      <c r="AG973" s="179"/>
      <c r="AH973" s="179"/>
      <c r="AI973" s="179"/>
      <c r="AJ973" s="179"/>
      <c r="AK973" s="179"/>
      <c r="AL973" s="179"/>
      <c r="AM973" s="179"/>
      <c r="AN973" s="179"/>
      <c r="AO973" s="179"/>
    </row>
    <row r="974" ht="15.75" customHeight="1" spans="1:41" x14ac:dyDescent="0.25">
      <c r="A974" s="179"/>
      <c r="B974" s="179"/>
      <c r="C974" s="179"/>
      <c r="D974" s="179"/>
      <c r="E974" s="179"/>
      <c r="F974" s="179"/>
      <c r="G974" s="179"/>
      <c r="H974" s="179"/>
      <c r="I974" s="179"/>
      <c r="J974" s="179"/>
      <c r="K974" s="179"/>
      <c r="L974" s="179"/>
      <c r="M974" s="179"/>
      <c r="N974" s="179"/>
      <c r="O974" s="179"/>
      <c r="P974" s="179"/>
      <c r="Q974" s="179"/>
      <c r="R974" s="179"/>
      <c r="S974" s="179"/>
      <c r="T974" s="179"/>
      <c r="U974" s="179"/>
      <c r="V974" s="179"/>
      <c r="W974" s="179"/>
      <c r="X974" s="179"/>
      <c r="Y974" s="179"/>
      <c r="Z974" s="179"/>
      <c r="AA974" s="179"/>
      <c r="AB974" s="179"/>
      <c r="AC974" s="179"/>
      <c r="AD974" s="179"/>
      <c r="AE974" s="179"/>
      <c r="AF974" s="179"/>
      <c r="AG974" s="179"/>
      <c r="AH974" s="179"/>
      <c r="AI974" s="179"/>
      <c r="AJ974" s="179"/>
      <c r="AK974" s="179"/>
      <c r="AL974" s="179"/>
      <c r="AM974" s="179"/>
      <c r="AN974" s="179"/>
      <c r="AO974" s="179"/>
    </row>
    <row r="975" ht="15.75" customHeight="1" spans="1:41" x14ac:dyDescent="0.25">
      <c r="A975" s="179"/>
      <c r="B975" s="179"/>
      <c r="C975" s="179"/>
      <c r="D975" s="179"/>
      <c r="E975" s="179"/>
      <c r="F975" s="179"/>
      <c r="G975" s="179"/>
      <c r="H975" s="179"/>
      <c r="I975" s="179"/>
      <c r="J975" s="179"/>
      <c r="K975" s="179"/>
      <c r="L975" s="179"/>
      <c r="M975" s="179"/>
      <c r="N975" s="179"/>
      <c r="O975" s="179"/>
      <c r="P975" s="179"/>
      <c r="Q975" s="179"/>
      <c r="R975" s="179"/>
      <c r="S975" s="179"/>
      <c r="T975" s="179"/>
      <c r="U975" s="179"/>
      <c r="V975" s="179"/>
      <c r="W975" s="179"/>
      <c r="X975" s="179"/>
      <c r="Y975" s="179"/>
      <c r="Z975" s="179"/>
      <c r="AA975" s="179"/>
      <c r="AB975" s="179"/>
      <c r="AC975" s="179"/>
      <c r="AD975" s="179"/>
      <c r="AE975" s="179"/>
      <c r="AF975" s="179"/>
      <c r="AG975" s="179"/>
      <c r="AH975" s="179"/>
      <c r="AI975" s="179"/>
      <c r="AJ975" s="179"/>
      <c r="AK975" s="179"/>
      <c r="AL975" s="179"/>
      <c r="AM975" s="179"/>
      <c r="AN975" s="179"/>
      <c r="AO975" s="179"/>
    </row>
    <row r="976" ht="15.75" customHeight="1" spans="1:41" x14ac:dyDescent="0.25">
      <c r="A976" s="179"/>
      <c r="B976" s="179"/>
      <c r="C976" s="179"/>
      <c r="D976" s="179"/>
      <c r="E976" s="179"/>
      <c r="F976" s="179"/>
      <c r="G976" s="179"/>
      <c r="H976" s="179"/>
      <c r="I976" s="179"/>
      <c r="J976" s="179"/>
      <c r="K976" s="179"/>
      <c r="L976" s="179"/>
      <c r="M976" s="179"/>
      <c r="N976" s="179"/>
      <c r="O976" s="179"/>
      <c r="P976" s="179"/>
      <c r="Q976" s="179"/>
      <c r="R976" s="179"/>
      <c r="S976" s="179"/>
      <c r="T976" s="179"/>
      <c r="U976" s="179"/>
      <c r="V976" s="179"/>
      <c r="W976" s="179"/>
      <c r="X976" s="179"/>
      <c r="Y976" s="179"/>
      <c r="Z976" s="179"/>
      <c r="AA976" s="179"/>
      <c r="AB976" s="179"/>
      <c r="AC976" s="179"/>
      <c r="AD976" s="179"/>
      <c r="AE976" s="179"/>
      <c r="AF976" s="179"/>
      <c r="AG976" s="179"/>
      <c r="AH976" s="179"/>
      <c r="AI976" s="179"/>
      <c r="AJ976" s="179"/>
      <c r="AK976" s="179"/>
      <c r="AL976" s="179"/>
      <c r="AM976" s="179"/>
      <c r="AN976" s="179"/>
      <c r="AO976" s="179"/>
    </row>
    <row r="977" ht="15.75" customHeight="1" spans="1:41" x14ac:dyDescent="0.25">
      <c r="A977" s="179"/>
      <c r="B977" s="179"/>
      <c r="C977" s="179"/>
      <c r="D977" s="179"/>
      <c r="E977" s="179"/>
      <c r="F977" s="179"/>
      <c r="G977" s="179"/>
      <c r="H977" s="179"/>
      <c r="I977" s="179"/>
      <c r="J977" s="179"/>
      <c r="K977" s="179"/>
      <c r="L977" s="179"/>
      <c r="M977" s="179"/>
      <c r="N977" s="179"/>
      <c r="O977" s="179"/>
      <c r="P977" s="179"/>
      <c r="Q977" s="179"/>
      <c r="R977" s="179"/>
      <c r="S977" s="179"/>
      <c r="T977" s="179"/>
      <c r="U977" s="179"/>
      <c r="V977" s="179"/>
      <c r="W977" s="179"/>
      <c r="X977" s="179"/>
      <c r="Y977" s="179"/>
      <c r="Z977" s="179"/>
      <c r="AA977" s="179"/>
      <c r="AB977" s="179"/>
      <c r="AC977" s="179"/>
      <c r="AD977" s="179"/>
      <c r="AE977" s="179"/>
      <c r="AF977" s="179"/>
      <c r="AG977" s="179"/>
      <c r="AH977" s="179"/>
      <c r="AI977" s="179"/>
      <c r="AJ977" s="179"/>
      <c r="AK977" s="179"/>
      <c r="AL977" s="179"/>
      <c r="AM977" s="179"/>
      <c r="AN977" s="179"/>
      <c r="AO977" s="179"/>
    </row>
    <row r="978" ht="15.75" customHeight="1" spans="1:41" x14ac:dyDescent="0.25">
      <c r="A978" s="179"/>
      <c r="B978" s="179"/>
      <c r="C978" s="179"/>
      <c r="D978" s="179"/>
      <c r="E978" s="179"/>
      <c r="F978" s="179"/>
      <c r="G978" s="179"/>
      <c r="H978" s="179"/>
      <c r="I978" s="179"/>
      <c r="J978" s="179"/>
      <c r="K978" s="179"/>
      <c r="L978" s="179"/>
      <c r="M978" s="179"/>
      <c r="N978" s="179"/>
      <c r="O978" s="179"/>
      <c r="P978" s="179"/>
      <c r="Q978" s="179"/>
      <c r="R978" s="179"/>
      <c r="S978" s="179"/>
      <c r="T978" s="179"/>
      <c r="U978" s="179"/>
      <c r="V978" s="179"/>
      <c r="W978" s="179"/>
      <c r="X978" s="179"/>
      <c r="Y978" s="179"/>
      <c r="Z978" s="179"/>
      <c r="AA978" s="179"/>
      <c r="AB978" s="179"/>
      <c r="AC978" s="179"/>
      <c r="AD978" s="179"/>
      <c r="AE978" s="179"/>
      <c r="AF978" s="179"/>
      <c r="AG978" s="179"/>
      <c r="AH978" s="179"/>
      <c r="AI978" s="179"/>
      <c r="AJ978" s="179"/>
      <c r="AK978" s="179"/>
      <c r="AL978" s="179"/>
      <c r="AM978" s="179"/>
      <c r="AN978" s="179"/>
      <c r="AO978" s="179"/>
    </row>
    <row r="979" ht="15.75" customHeight="1" spans="1:41" x14ac:dyDescent="0.25">
      <c r="A979" s="179"/>
      <c r="B979" s="179"/>
      <c r="C979" s="179"/>
      <c r="D979" s="179"/>
      <c r="E979" s="179"/>
      <c r="F979" s="179"/>
      <c r="G979" s="179"/>
      <c r="H979" s="179"/>
      <c r="I979" s="179"/>
      <c r="J979" s="179"/>
      <c r="K979" s="179"/>
      <c r="L979" s="179"/>
      <c r="M979" s="179"/>
      <c r="N979" s="179"/>
      <c r="O979" s="179"/>
      <c r="P979" s="179"/>
      <c r="Q979" s="179"/>
      <c r="R979" s="179"/>
      <c r="S979" s="179"/>
      <c r="T979" s="179"/>
      <c r="U979" s="179"/>
      <c r="V979" s="179"/>
      <c r="W979" s="179"/>
      <c r="X979" s="179"/>
      <c r="Y979" s="179"/>
      <c r="Z979" s="179"/>
      <c r="AA979" s="179"/>
      <c r="AB979" s="179"/>
      <c r="AC979" s="179"/>
      <c r="AD979" s="179"/>
      <c r="AE979" s="179"/>
      <c r="AF979" s="179"/>
      <c r="AG979" s="179"/>
      <c r="AH979" s="179"/>
      <c r="AI979" s="179"/>
      <c r="AJ979" s="179"/>
      <c r="AK979" s="179"/>
      <c r="AL979" s="179"/>
      <c r="AM979" s="179"/>
      <c r="AN979" s="179"/>
      <c r="AO979" s="179"/>
    </row>
    <row r="980" ht="15.75" customHeight="1" spans="1:41" x14ac:dyDescent="0.25">
      <c r="A980" s="179"/>
      <c r="B980" s="179"/>
      <c r="C980" s="179"/>
      <c r="D980" s="179"/>
      <c r="E980" s="179"/>
      <c r="F980" s="179"/>
      <c r="G980" s="179"/>
      <c r="H980" s="179"/>
      <c r="I980" s="179"/>
      <c r="J980" s="179"/>
      <c r="K980" s="179"/>
      <c r="L980" s="179"/>
      <c r="M980" s="179"/>
      <c r="N980" s="179"/>
      <c r="O980" s="179"/>
      <c r="P980" s="179"/>
      <c r="Q980" s="179"/>
      <c r="R980" s="179"/>
      <c r="S980" s="179"/>
      <c r="T980" s="179"/>
      <c r="U980" s="179"/>
      <c r="V980" s="179"/>
      <c r="W980" s="179"/>
      <c r="X980" s="179"/>
      <c r="Y980" s="179"/>
      <c r="Z980" s="179"/>
      <c r="AA980" s="179"/>
      <c r="AB980" s="179"/>
      <c r="AC980" s="179"/>
      <c r="AD980" s="179"/>
      <c r="AE980" s="179"/>
      <c r="AF980" s="179"/>
      <c r="AG980" s="179"/>
      <c r="AH980" s="179"/>
      <c r="AI980" s="179"/>
      <c r="AJ980" s="179"/>
      <c r="AK980" s="179"/>
      <c r="AL980" s="179"/>
      <c r="AM980" s="179"/>
      <c r="AN980" s="179"/>
      <c r="AO980" s="179"/>
    </row>
    <row r="981" ht="15.75" customHeight="1" spans="1:41" x14ac:dyDescent="0.25">
      <c r="A981" s="179"/>
      <c r="B981" s="179"/>
      <c r="C981" s="179"/>
      <c r="D981" s="179"/>
      <c r="E981" s="179"/>
      <c r="F981" s="179"/>
      <c r="G981" s="179"/>
      <c r="H981" s="179"/>
      <c r="I981" s="179"/>
      <c r="J981" s="179"/>
      <c r="K981" s="179"/>
      <c r="L981" s="179"/>
      <c r="M981" s="179"/>
      <c r="N981" s="179"/>
      <c r="O981" s="179"/>
      <c r="P981" s="179"/>
      <c r="Q981" s="179"/>
      <c r="R981" s="179"/>
      <c r="S981" s="179"/>
      <c r="T981" s="179"/>
      <c r="U981" s="179"/>
      <c r="V981" s="179"/>
      <c r="W981" s="179"/>
      <c r="X981" s="179"/>
      <c r="Y981" s="179"/>
      <c r="Z981" s="179"/>
      <c r="AA981" s="179"/>
      <c r="AB981" s="179"/>
      <c r="AC981" s="179"/>
      <c r="AD981" s="179"/>
      <c r="AE981" s="179"/>
      <c r="AF981" s="179"/>
      <c r="AG981" s="179"/>
      <c r="AH981" s="179"/>
      <c r="AI981" s="179"/>
      <c r="AJ981" s="179"/>
      <c r="AK981" s="179"/>
      <c r="AL981" s="179"/>
      <c r="AM981" s="179"/>
      <c r="AN981" s="179"/>
      <c r="AO981" s="179"/>
    </row>
    <row r="982" ht="15.75" customHeight="1" spans="1:41" x14ac:dyDescent="0.25">
      <c r="A982" s="179"/>
      <c r="B982" s="179"/>
      <c r="C982" s="179"/>
      <c r="D982" s="179"/>
      <c r="E982" s="179"/>
      <c r="F982" s="179"/>
      <c r="G982" s="179"/>
      <c r="H982" s="179"/>
      <c r="I982" s="179"/>
      <c r="J982" s="179"/>
      <c r="K982" s="179"/>
      <c r="L982" s="179"/>
      <c r="M982" s="179"/>
      <c r="N982" s="179"/>
      <c r="O982" s="179"/>
      <c r="P982" s="179"/>
      <c r="Q982" s="179"/>
      <c r="R982" s="179"/>
      <c r="S982" s="179"/>
      <c r="T982" s="179"/>
      <c r="U982" s="179"/>
      <c r="V982" s="179"/>
      <c r="W982" s="179"/>
      <c r="X982" s="179"/>
      <c r="Y982" s="179"/>
      <c r="Z982" s="179"/>
      <c r="AA982" s="179"/>
      <c r="AB982" s="179"/>
      <c r="AC982" s="179"/>
      <c r="AD982" s="179"/>
      <c r="AE982" s="179"/>
      <c r="AF982" s="179"/>
      <c r="AG982" s="179"/>
      <c r="AH982" s="179"/>
      <c r="AI982" s="179"/>
      <c r="AJ982" s="179"/>
      <c r="AK982" s="179"/>
      <c r="AL982" s="179"/>
      <c r="AM982" s="179"/>
      <c r="AN982" s="179"/>
      <c r="AO982" s="179"/>
    </row>
    <row r="983" ht="15.75" customHeight="1" spans="1:41" x14ac:dyDescent="0.25">
      <c r="A983" s="179"/>
      <c r="B983" s="179"/>
      <c r="C983" s="179"/>
      <c r="D983" s="179"/>
      <c r="E983" s="179"/>
      <c r="F983" s="179"/>
      <c r="G983" s="179"/>
      <c r="H983" s="179"/>
      <c r="I983" s="179"/>
      <c r="J983" s="179"/>
      <c r="K983" s="179"/>
      <c r="L983" s="179"/>
      <c r="M983" s="179"/>
      <c r="N983" s="179"/>
      <c r="O983" s="179"/>
      <c r="P983" s="179"/>
      <c r="Q983" s="179"/>
      <c r="R983" s="179"/>
      <c r="S983" s="179"/>
      <c r="T983" s="179"/>
      <c r="U983" s="179"/>
      <c r="V983" s="179"/>
      <c r="W983" s="179"/>
      <c r="X983" s="179"/>
      <c r="Y983" s="179"/>
      <c r="Z983" s="179"/>
      <c r="AA983" s="179"/>
      <c r="AB983" s="179"/>
      <c r="AC983" s="179"/>
      <c r="AD983" s="179"/>
      <c r="AE983" s="179"/>
      <c r="AF983" s="179"/>
      <c r="AG983" s="179"/>
      <c r="AH983" s="179"/>
      <c r="AI983" s="179"/>
      <c r="AJ983" s="179"/>
      <c r="AK983" s="179"/>
      <c r="AL983" s="179"/>
      <c r="AM983" s="179"/>
      <c r="AN983" s="179"/>
      <c r="AO983" s="179"/>
    </row>
    <row r="984" ht="15.75" customHeight="1" spans="1:41" x14ac:dyDescent="0.25">
      <c r="A984" s="179"/>
      <c r="B984" s="179"/>
      <c r="C984" s="179"/>
      <c r="D984" s="179"/>
      <c r="E984" s="179"/>
      <c r="F984" s="179"/>
      <c r="G984" s="179"/>
      <c r="H984" s="179"/>
      <c r="I984" s="179"/>
      <c r="J984" s="179"/>
      <c r="K984" s="179"/>
      <c r="L984" s="179"/>
      <c r="M984" s="179"/>
      <c r="N984" s="179"/>
      <c r="O984" s="179"/>
      <c r="P984" s="179"/>
      <c r="Q984" s="179"/>
      <c r="R984" s="179"/>
      <c r="S984" s="179"/>
      <c r="T984" s="179"/>
      <c r="U984" s="179"/>
      <c r="V984" s="179"/>
      <c r="W984" s="179"/>
      <c r="X984" s="179"/>
      <c r="Y984" s="179"/>
      <c r="Z984" s="179"/>
      <c r="AA984" s="179"/>
      <c r="AB984" s="179"/>
      <c r="AC984" s="179"/>
      <c r="AD984" s="179"/>
      <c r="AE984" s="179"/>
      <c r="AF984" s="179"/>
      <c r="AG984" s="179"/>
      <c r="AH984" s="179"/>
      <c r="AI984" s="179"/>
      <c r="AJ984" s="179"/>
      <c r="AK984" s="179"/>
      <c r="AL984" s="179"/>
      <c r="AM984" s="179"/>
      <c r="AN984" s="179"/>
      <c r="AO984" s="179"/>
    </row>
    <row r="985" ht="15.75" customHeight="1" spans="1:41" x14ac:dyDescent="0.25">
      <c r="A985" s="179"/>
      <c r="B985" s="179"/>
      <c r="C985" s="179"/>
      <c r="D985" s="179"/>
      <c r="E985" s="179"/>
      <c r="F985" s="179"/>
      <c r="G985" s="179"/>
      <c r="H985" s="179"/>
      <c r="I985" s="179"/>
      <c r="J985" s="179"/>
      <c r="K985" s="179"/>
      <c r="L985" s="179"/>
      <c r="M985" s="179"/>
      <c r="N985" s="179"/>
      <c r="O985" s="179"/>
      <c r="P985" s="179"/>
      <c r="Q985" s="179"/>
      <c r="R985" s="179"/>
      <c r="S985" s="179"/>
      <c r="T985" s="179"/>
      <c r="U985" s="179"/>
      <c r="V985" s="179"/>
      <c r="W985" s="179"/>
      <c r="X985" s="179"/>
      <c r="Y985" s="179"/>
      <c r="Z985" s="179"/>
      <c r="AA985" s="179"/>
      <c r="AB985" s="179"/>
      <c r="AC985" s="179"/>
      <c r="AD985" s="179"/>
      <c r="AE985" s="179"/>
      <c r="AF985" s="179"/>
      <c r="AG985" s="179"/>
      <c r="AH985" s="179"/>
      <c r="AI985" s="179"/>
      <c r="AJ985" s="179"/>
      <c r="AK985" s="179"/>
      <c r="AL985" s="179"/>
      <c r="AM985" s="179"/>
      <c r="AN985" s="179"/>
      <c r="AO985" s="179"/>
    </row>
    <row r="986" ht="15.75" customHeight="1" spans="1:41" x14ac:dyDescent="0.25">
      <c r="A986" s="179"/>
      <c r="B986" s="179"/>
      <c r="C986" s="179"/>
      <c r="D986" s="179"/>
      <c r="E986" s="179"/>
      <c r="F986" s="179"/>
      <c r="G986" s="179"/>
      <c r="H986" s="179"/>
      <c r="I986" s="179"/>
      <c r="J986" s="179"/>
      <c r="K986" s="179"/>
      <c r="L986" s="179"/>
      <c r="M986" s="179"/>
      <c r="N986" s="179"/>
      <c r="O986" s="179"/>
      <c r="P986" s="179"/>
      <c r="Q986" s="179"/>
      <c r="R986" s="179"/>
      <c r="S986" s="179"/>
      <c r="T986" s="179"/>
      <c r="U986" s="179"/>
      <c r="V986" s="179"/>
      <c r="W986" s="179"/>
      <c r="X986" s="179"/>
      <c r="Y986" s="179"/>
      <c r="Z986" s="179"/>
      <c r="AA986" s="179"/>
      <c r="AB986" s="179"/>
      <c r="AC986" s="179"/>
      <c r="AD986" s="179"/>
      <c r="AE986" s="179"/>
      <c r="AF986" s="179"/>
      <c r="AG986" s="179"/>
      <c r="AH986" s="179"/>
      <c r="AI986" s="179"/>
      <c r="AJ986" s="179"/>
      <c r="AK986" s="179"/>
      <c r="AL986" s="179"/>
      <c r="AM986" s="179"/>
      <c r="AN986" s="179"/>
      <c r="AO986" s="179"/>
    </row>
    <row r="987" ht="15.75" customHeight="1" spans="1:41" x14ac:dyDescent="0.25">
      <c r="A987" s="179"/>
      <c r="B987" s="179"/>
      <c r="C987" s="179"/>
      <c r="D987" s="179"/>
      <c r="E987" s="179"/>
      <c r="F987" s="179"/>
      <c r="G987" s="179"/>
      <c r="H987" s="179"/>
      <c r="I987" s="179"/>
      <c r="J987" s="179"/>
      <c r="K987" s="179"/>
      <c r="L987" s="179"/>
      <c r="M987" s="179"/>
      <c r="N987" s="179"/>
      <c r="O987" s="179"/>
      <c r="P987" s="179"/>
      <c r="Q987" s="179"/>
      <c r="R987" s="179"/>
      <c r="S987" s="179"/>
      <c r="T987" s="179"/>
      <c r="U987" s="179"/>
      <c r="V987" s="179"/>
      <c r="W987" s="179"/>
      <c r="X987" s="179"/>
      <c r="Y987" s="179"/>
      <c r="Z987" s="179"/>
      <c r="AA987" s="179"/>
      <c r="AB987" s="179"/>
      <c r="AC987" s="179"/>
      <c r="AD987" s="179"/>
      <c r="AE987" s="179"/>
      <c r="AF987" s="179"/>
      <c r="AG987" s="179"/>
      <c r="AH987" s="179"/>
      <c r="AI987" s="179"/>
      <c r="AJ987" s="179"/>
      <c r="AK987" s="179"/>
      <c r="AL987" s="179"/>
      <c r="AM987" s="179"/>
      <c r="AN987" s="179"/>
      <c r="AO987" s="179"/>
    </row>
    <row r="988" ht="15.75" customHeight="1" spans="1:41" x14ac:dyDescent="0.25">
      <c r="A988" s="179"/>
      <c r="B988" s="179"/>
      <c r="C988" s="179"/>
      <c r="D988" s="179"/>
      <c r="E988" s="179"/>
      <c r="F988" s="179"/>
      <c r="G988" s="179"/>
      <c r="H988" s="179"/>
      <c r="I988" s="179"/>
      <c r="J988" s="179"/>
      <c r="K988" s="179"/>
      <c r="L988" s="179"/>
      <c r="M988" s="179"/>
      <c r="N988" s="179"/>
      <c r="O988" s="179"/>
      <c r="P988" s="179"/>
      <c r="Q988" s="179"/>
      <c r="R988" s="179"/>
      <c r="S988" s="179"/>
      <c r="T988" s="179"/>
      <c r="U988" s="179"/>
      <c r="V988" s="179"/>
      <c r="W988" s="179"/>
      <c r="X988" s="179"/>
      <c r="Y988" s="179"/>
      <c r="Z988" s="179"/>
      <c r="AA988" s="179"/>
      <c r="AB988" s="179"/>
      <c r="AC988" s="179"/>
      <c r="AD988" s="179"/>
      <c r="AE988" s="179"/>
      <c r="AF988" s="179"/>
      <c r="AG988" s="179"/>
      <c r="AH988" s="179"/>
      <c r="AI988" s="179"/>
      <c r="AJ988" s="179"/>
      <c r="AK988" s="179"/>
      <c r="AL988" s="179"/>
      <c r="AM988" s="179"/>
      <c r="AN988" s="179"/>
      <c r="AO988" s="179"/>
    </row>
    <row r="989" ht="15.75" customHeight="1" spans="1:41" x14ac:dyDescent="0.25">
      <c r="A989" s="179"/>
      <c r="B989" s="179"/>
      <c r="C989" s="179"/>
      <c r="D989" s="179"/>
      <c r="E989" s="179"/>
      <c r="F989" s="179"/>
      <c r="G989" s="179"/>
      <c r="H989" s="179"/>
      <c r="I989" s="179"/>
      <c r="J989" s="179"/>
      <c r="K989" s="179"/>
      <c r="L989" s="179"/>
      <c r="M989" s="179"/>
      <c r="N989" s="179"/>
      <c r="O989" s="179"/>
      <c r="P989" s="179"/>
      <c r="Q989" s="179"/>
      <c r="R989" s="179"/>
      <c r="S989" s="179"/>
      <c r="T989" s="179"/>
      <c r="U989" s="179"/>
      <c r="V989" s="179"/>
      <c r="W989" s="179"/>
      <c r="X989" s="179"/>
      <c r="Y989" s="179"/>
      <c r="Z989" s="179"/>
      <c r="AA989" s="179"/>
      <c r="AB989" s="179"/>
      <c r="AC989" s="179"/>
      <c r="AD989" s="179"/>
      <c r="AE989" s="179"/>
      <c r="AF989" s="179"/>
      <c r="AG989" s="179"/>
      <c r="AH989" s="179"/>
      <c r="AI989" s="179"/>
      <c r="AJ989" s="179"/>
      <c r="AK989" s="179"/>
      <c r="AL989" s="179"/>
      <c r="AM989" s="179"/>
      <c r="AN989" s="179"/>
      <c r="AO989" s="179"/>
    </row>
    <row r="990" ht="15.75" customHeight="1" spans="1:41" x14ac:dyDescent="0.25">
      <c r="A990" s="179"/>
      <c r="B990" s="179"/>
      <c r="C990" s="179"/>
      <c r="D990" s="179"/>
      <c r="E990" s="179"/>
      <c r="F990" s="179"/>
      <c r="G990" s="179"/>
      <c r="H990" s="179"/>
      <c r="I990" s="179"/>
      <c r="J990" s="179"/>
      <c r="K990" s="179"/>
      <c r="L990" s="179"/>
      <c r="M990" s="179"/>
      <c r="N990" s="179"/>
      <c r="O990" s="179"/>
      <c r="P990" s="179"/>
      <c r="Q990" s="179"/>
      <c r="R990" s="179"/>
      <c r="S990" s="179"/>
      <c r="T990" s="179"/>
      <c r="U990" s="179"/>
      <c r="V990" s="179"/>
      <c r="W990" s="179"/>
      <c r="X990" s="179"/>
      <c r="Y990" s="179"/>
      <c r="Z990" s="179"/>
      <c r="AA990" s="179"/>
      <c r="AB990" s="179"/>
      <c r="AC990" s="179"/>
      <c r="AD990" s="179"/>
      <c r="AE990" s="179"/>
      <c r="AF990" s="179"/>
      <c r="AG990" s="179"/>
      <c r="AH990" s="179"/>
      <c r="AI990" s="179"/>
      <c r="AJ990" s="179"/>
      <c r="AK990" s="179"/>
      <c r="AL990" s="179"/>
      <c r="AM990" s="179"/>
      <c r="AN990" s="179"/>
      <c r="AO990" s="179"/>
    </row>
    <row r="991" ht="15.75" customHeight="1" spans="1:41" x14ac:dyDescent="0.25">
      <c r="A991" s="179"/>
      <c r="B991" s="179"/>
      <c r="C991" s="179"/>
      <c r="D991" s="179"/>
      <c r="E991" s="179"/>
      <c r="F991" s="179"/>
      <c r="G991" s="179"/>
      <c r="H991" s="179"/>
      <c r="I991" s="179"/>
      <c r="J991" s="179"/>
      <c r="K991" s="179"/>
      <c r="L991" s="179"/>
      <c r="M991" s="179"/>
      <c r="N991" s="179"/>
      <c r="O991" s="179"/>
      <c r="P991" s="179"/>
      <c r="Q991" s="179"/>
      <c r="R991" s="179"/>
      <c r="S991" s="179"/>
      <c r="T991" s="179"/>
      <c r="U991" s="179"/>
      <c r="V991" s="179"/>
      <c r="W991" s="179"/>
      <c r="X991" s="179"/>
      <c r="Y991" s="179"/>
      <c r="Z991" s="179"/>
      <c r="AA991" s="179"/>
      <c r="AB991" s="179"/>
      <c r="AC991" s="179"/>
      <c r="AD991" s="179"/>
      <c r="AE991" s="179"/>
      <c r="AF991" s="179"/>
      <c r="AG991" s="179"/>
      <c r="AH991" s="179"/>
      <c r="AI991" s="179"/>
      <c r="AJ991" s="179"/>
      <c r="AK991" s="179"/>
      <c r="AL991" s="179"/>
      <c r="AM991" s="179"/>
      <c r="AN991" s="179"/>
      <c r="AO991" s="179"/>
    </row>
    <row r="992" ht="15.75" customHeight="1" spans="1:41" x14ac:dyDescent="0.25">
      <c r="A992" s="179"/>
      <c r="B992" s="179"/>
      <c r="C992" s="179"/>
      <c r="D992" s="179"/>
      <c r="E992" s="179"/>
      <c r="F992" s="179"/>
      <c r="G992" s="179"/>
      <c r="H992" s="179"/>
      <c r="I992" s="179"/>
      <c r="J992" s="179"/>
      <c r="K992" s="179"/>
      <c r="L992" s="179"/>
      <c r="M992" s="179"/>
      <c r="N992" s="179"/>
      <c r="O992" s="179"/>
      <c r="P992" s="179"/>
      <c r="Q992" s="179"/>
      <c r="R992" s="179"/>
      <c r="S992" s="179"/>
      <c r="T992" s="179"/>
      <c r="U992" s="179"/>
      <c r="V992" s="179"/>
      <c r="W992" s="179"/>
      <c r="X992" s="179"/>
      <c r="Y992" s="179"/>
      <c r="Z992" s="179"/>
      <c r="AA992" s="179"/>
      <c r="AB992" s="179"/>
      <c r="AC992" s="179"/>
      <c r="AD992" s="179"/>
      <c r="AE992" s="179"/>
      <c r="AF992" s="179"/>
      <c r="AG992" s="179"/>
      <c r="AH992" s="179"/>
      <c r="AI992" s="179"/>
      <c r="AJ992" s="179"/>
      <c r="AK992" s="179"/>
      <c r="AL992" s="179"/>
      <c r="AM992" s="179"/>
      <c r="AN992" s="179"/>
      <c r="AO992" s="179"/>
    </row>
    <row r="993" ht="15.75" customHeight="1" spans="1:41" x14ac:dyDescent="0.25">
      <c r="A993" s="179"/>
      <c r="B993" s="179"/>
      <c r="C993" s="179"/>
      <c r="D993" s="179"/>
      <c r="E993" s="179"/>
      <c r="F993" s="179"/>
      <c r="G993" s="179"/>
      <c r="H993" s="179"/>
      <c r="I993" s="179"/>
      <c r="J993" s="179"/>
      <c r="K993" s="179"/>
      <c r="L993" s="179"/>
      <c r="M993" s="179"/>
      <c r="N993" s="179"/>
      <c r="O993" s="179"/>
      <c r="P993" s="179"/>
      <c r="Q993" s="179"/>
      <c r="R993" s="179"/>
      <c r="S993" s="179"/>
      <c r="T993" s="179"/>
      <c r="U993" s="179"/>
      <c r="V993" s="179"/>
      <c r="W993" s="179"/>
      <c r="X993" s="179"/>
      <c r="Y993" s="179"/>
      <c r="Z993" s="179"/>
      <c r="AA993" s="179"/>
      <c r="AB993" s="179"/>
      <c r="AC993" s="179"/>
      <c r="AD993" s="179"/>
      <c r="AE993" s="179"/>
      <c r="AF993" s="179"/>
      <c r="AG993" s="179"/>
      <c r="AH993" s="179"/>
      <c r="AI993" s="179"/>
      <c r="AJ993" s="179"/>
      <c r="AK993" s="179"/>
      <c r="AL993" s="179"/>
      <c r="AM993" s="179"/>
      <c r="AN993" s="179"/>
      <c r="AO993" s="179"/>
    </row>
    <row r="994" ht="15.75" customHeight="1" spans="1:41" x14ac:dyDescent="0.25">
      <c r="A994" s="179"/>
      <c r="B994" s="179"/>
      <c r="C994" s="179"/>
      <c r="D994" s="179"/>
      <c r="E994" s="179"/>
      <c r="F994" s="179"/>
      <c r="G994" s="179"/>
      <c r="H994" s="179"/>
      <c r="I994" s="179"/>
      <c r="J994" s="179"/>
      <c r="K994" s="179"/>
      <c r="L994" s="179"/>
      <c r="M994" s="179"/>
      <c r="N994" s="179"/>
      <c r="O994" s="179"/>
      <c r="P994" s="179"/>
      <c r="Q994" s="179"/>
      <c r="R994" s="179"/>
      <c r="S994" s="179"/>
      <c r="T994" s="179"/>
      <c r="U994" s="179"/>
      <c r="V994" s="179"/>
      <c r="W994" s="179"/>
      <c r="X994" s="179"/>
      <c r="Y994" s="179"/>
      <c r="Z994" s="179"/>
      <c r="AA994" s="179"/>
      <c r="AB994" s="179"/>
      <c r="AC994" s="179"/>
      <c r="AD994" s="179"/>
      <c r="AE994" s="179"/>
      <c r="AF994" s="179"/>
      <c r="AG994" s="179"/>
      <c r="AH994" s="179"/>
      <c r="AI994" s="179"/>
      <c r="AJ994" s="179"/>
      <c r="AK994" s="179"/>
      <c r="AL994" s="179"/>
      <c r="AM994" s="179"/>
      <c r="AN994" s="179"/>
      <c r="AO994" s="179"/>
    </row>
    <row r="995" ht="15.75" customHeight="1" spans="1:41" x14ac:dyDescent="0.25">
      <c r="A995" s="179"/>
      <c r="B995" s="179"/>
      <c r="C995" s="179"/>
      <c r="D995" s="179"/>
      <c r="E995" s="179"/>
      <c r="F995" s="179"/>
      <c r="G995" s="179"/>
      <c r="H995" s="179"/>
      <c r="I995" s="179"/>
      <c r="J995" s="179"/>
      <c r="K995" s="179"/>
      <c r="L995" s="179"/>
      <c r="M995" s="179"/>
      <c r="N995" s="179"/>
      <c r="O995" s="179"/>
      <c r="P995" s="179"/>
      <c r="Q995" s="179"/>
      <c r="R995" s="179"/>
      <c r="S995" s="179"/>
      <c r="T995" s="179"/>
      <c r="U995" s="179"/>
      <c r="V995" s="179"/>
      <c r="W995" s="179"/>
      <c r="X995" s="179"/>
      <c r="Y995" s="179"/>
      <c r="Z995" s="179"/>
      <c r="AA995" s="179"/>
      <c r="AB995" s="179"/>
      <c r="AC995" s="179"/>
      <c r="AD995" s="179"/>
      <c r="AE995" s="179"/>
      <c r="AF995" s="179"/>
      <c r="AG995" s="179"/>
      <c r="AH995" s="179"/>
      <c r="AI995" s="179"/>
      <c r="AJ995" s="179"/>
      <c r="AK995" s="179"/>
      <c r="AL995" s="179"/>
      <c r="AM995" s="179"/>
      <c r="AN995" s="179"/>
      <c r="AO995" s="179"/>
    </row>
    <row r="996" ht="15.75" customHeight="1" spans="1:41" x14ac:dyDescent="0.25">
      <c r="A996" s="179"/>
      <c r="B996" s="179"/>
      <c r="C996" s="179"/>
      <c r="D996" s="179"/>
      <c r="E996" s="179"/>
      <c r="F996" s="179"/>
      <c r="G996" s="179"/>
      <c r="H996" s="179"/>
      <c r="I996" s="179"/>
      <c r="J996" s="179"/>
      <c r="K996" s="179"/>
      <c r="L996" s="179"/>
      <c r="M996" s="179"/>
      <c r="N996" s="179"/>
      <c r="O996" s="179"/>
      <c r="P996" s="179"/>
      <c r="Q996" s="179"/>
      <c r="R996" s="179"/>
      <c r="S996" s="179"/>
      <c r="T996" s="179"/>
      <c r="U996" s="179"/>
      <c r="V996" s="179"/>
      <c r="W996" s="179"/>
      <c r="X996" s="179"/>
      <c r="Y996" s="179"/>
      <c r="Z996" s="179"/>
      <c r="AA996" s="179"/>
      <c r="AB996" s="179"/>
      <c r="AC996" s="179"/>
      <c r="AD996" s="179"/>
      <c r="AE996" s="179"/>
      <c r="AF996" s="179"/>
      <c r="AG996" s="179"/>
      <c r="AH996" s="179"/>
      <c r="AI996" s="179"/>
      <c r="AJ996" s="179"/>
      <c r="AK996" s="179"/>
      <c r="AL996" s="179"/>
      <c r="AM996" s="179"/>
      <c r="AN996" s="179"/>
      <c r="AO996" s="179"/>
    </row>
    <row r="997" ht="15.75" customHeight="1" spans="1:41" x14ac:dyDescent="0.25">
      <c r="A997" s="179"/>
      <c r="B997" s="179"/>
      <c r="C997" s="179"/>
      <c r="D997" s="179"/>
      <c r="E997" s="179"/>
      <c r="F997" s="179"/>
      <c r="G997" s="179"/>
      <c r="H997" s="179"/>
      <c r="I997" s="179"/>
      <c r="J997" s="179"/>
      <c r="K997" s="179"/>
      <c r="L997" s="179"/>
      <c r="M997" s="179"/>
      <c r="N997" s="179"/>
      <c r="O997" s="179"/>
      <c r="P997" s="179"/>
      <c r="Q997" s="179"/>
      <c r="R997" s="179"/>
      <c r="S997" s="179"/>
      <c r="T997" s="179"/>
      <c r="U997" s="179"/>
      <c r="V997" s="179"/>
      <c r="W997" s="179"/>
      <c r="X997" s="179"/>
      <c r="Y997" s="179"/>
      <c r="Z997" s="179"/>
      <c r="AA997" s="179"/>
      <c r="AB997" s="179"/>
      <c r="AC997" s="179"/>
      <c r="AD997" s="179"/>
      <c r="AE997" s="179"/>
      <c r="AF997" s="179"/>
      <c r="AG997" s="179"/>
      <c r="AH997" s="179"/>
      <c r="AI997" s="179"/>
      <c r="AJ997" s="179"/>
      <c r="AK997" s="179"/>
      <c r="AL997" s="179"/>
      <c r="AM997" s="179"/>
      <c r="AN997" s="179"/>
      <c r="AO997" s="179"/>
    </row>
    <row r="998" ht="15.75" customHeight="1" spans="1:41" x14ac:dyDescent="0.25">
      <c r="A998" s="179"/>
      <c r="B998" s="179"/>
      <c r="C998" s="179"/>
      <c r="D998" s="179"/>
      <c r="E998" s="179"/>
      <c r="F998" s="179"/>
      <c r="G998" s="179"/>
      <c r="H998" s="179"/>
      <c r="I998" s="179"/>
      <c r="J998" s="179"/>
      <c r="K998" s="179"/>
      <c r="L998" s="179"/>
      <c r="M998" s="179"/>
      <c r="N998" s="179"/>
      <c r="O998" s="179"/>
      <c r="P998" s="179"/>
      <c r="Q998" s="179"/>
      <c r="R998" s="179"/>
      <c r="S998" s="179"/>
      <c r="T998" s="179"/>
      <c r="U998" s="179"/>
      <c r="V998" s="179"/>
      <c r="W998" s="179"/>
      <c r="X998" s="179"/>
      <c r="Y998" s="179"/>
      <c r="Z998" s="179"/>
      <c r="AA998" s="179"/>
      <c r="AB998" s="179"/>
      <c r="AC998" s="179"/>
      <c r="AD998" s="179"/>
      <c r="AE998" s="179"/>
      <c r="AF998" s="179"/>
      <c r="AG998" s="179"/>
      <c r="AH998" s="179"/>
      <c r="AI998" s="179"/>
      <c r="AJ998" s="179"/>
      <c r="AK998" s="179"/>
      <c r="AL998" s="179"/>
      <c r="AM998" s="179"/>
      <c r="AN998" s="179"/>
      <c r="AO998" s="179"/>
    </row>
    <row r="999" ht="15.75" customHeight="1" spans="1:41" x14ac:dyDescent="0.25">
      <c r="A999" s="179"/>
      <c r="B999" s="179"/>
      <c r="C999" s="179"/>
      <c r="D999" s="179"/>
      <c r="E999" s="179"/>
      <c r="F999" s="179"/>
      <c r="G999" s="179"/>
      <c r="H999" s="179"/>
      <c r="I999" s="179"/>
      <c r="J999" s="179"/>
      <c r="K999" s="179"/>
      <c r="L999" s="179"/>
      <c r="M999" s="179"/>
      <c r="N999" s="179"/>
      <c r="O999" s="179"/>
      <c r="P999" s="179"/>
      <c r="Q999" s="179"/>
      <c r="R999" s="179"/>
      <c r="S999" s="179"/>
      <c r="T999" s="179"/>
      <c r="U999" s="179"/>
      <c r="V999" s="179"/>
      <c r="W999" s="179"/>
      <c r="X999" s="179"/>
      <c r="Y999" s="179"/>
      <c r="Z999" s="179"/>
      <c r="AA999" s="179"/>
      <c r="AB999" s="179"/>
      <c r="AC999" s="179"/>
      <c r="AD999" s="179"/>
      <c r="AE999" s="179"/>
      <c r="AF999" s="179"/>
      <c r="AG999" s="179"/>
      <c r="AH999" s="179"/>
      <c r="AI999" s="179"/>
      <c r="AJ999" s="179"/>
      <c r="AK999" s="179"/>
      <c r="AL999" s="179"/>
      <c r="AM999" s="179"/>
      <c r="AN999" s="179"/>
      <c r="AO999" s="179"/>
    </row>
    <row r="1000" ht="15.75" customHeight="1" spans="1:41" x14ac:dyDescent="0.25">
      <c r="A1000" s="179"/>
      <c r="B1000" s="179"/>
      <c r="C1000" s="179"/>
      <c r="D1000" s="179"/>
      <c r="E1000" s="179"/>
      <c r="F1000" s="179"/>
      <c r="G1000" s="179"/>
      <c r="H1000" s="179"/>
      <c r="I1000" s="179"/>
      <c r="J1000" s="179"/>
      <c r="K1000" s="179"/>
      <c r="L1000" s="179"/>
      <c r="M1000" s="179"/>
      <c r="N1000" s="179"/>
      <c r="O1000" s="179"/>
      <c r="P1000" s="179"/>
      <c r="Q1000" s="179"/>
      <c r="R1000" s="179"/>
      <c r="S1000" s="179"/>
      <c r="T1000" s="179"/>
      <c r="U1000" s="179"/>
      <c r="V1000" s="179"/>
      <c r="W1000" s="179"/>
      <c r="X1000" s="179"/>
      <c r="Y1000" s="179"/>
      <c r="Z1000" s="179"/>
      <c r="AA1000" s="179"/>
      <c r="AB1000" s="179"/>
      <c r="AC1000" s="179"/>
      <c r="AD1000" s="179"/>
      <c r="AE1000" s="179"/>
      <c r="AF1000" s="179"/>
      <c r="AG1000" s="179"/>
      <c r="AH1000" s="179"/>
      <c r="AI1000" s="179"/>
      <c r="AJ1000" s="179"/>
      <c r="AK1000" s="179"/>
      <c r="AL1000" s="179"/>
      <c r="AM1000" s="179"/>
      <c r="AN1000" s="179"/>
      <c r="AO1000" s="179"/>
    </row>
    <row r="1001" ht="15.75" customHeight="1" spans="1:41" x14ac:dyDescent="0.25">
      <c r="A1001" s="179"/>
      <c r="B1001" s="179"/>
      <c r="C1001" s="179"/>
      <c r="D1001" s="179"/>
      <c r="E1001" s="179"/>
      <c r="F1001" s="179"/>
      <c r="G1001" s="179"/>
      <c r="H1001" s="179"/>
      <c r="I1001" s="179"/>
      <c r="J1001" s="179"/>
      <c r="K1001" s="179"/>
      <c r="L1001" s="179"/>
      <c r="M1001" s="179"/>
      <c r="N1001" s="179"/>
      <c r="O1001" s="179"/>
      <c r="P1001" s="179"/>
      <c r="Q1001" s="179"/>
      <c r="R1001" s="179"/>
      <c r="S1001" s="179"/>
      <c r="T1001" s="179"/>
      <c r="U1001" s="179"/>
      <c r="V1001" s="179"/>
      <c r="W1001" s="179"/>
      <c r="X1001" s="179"/>
      <c r="Y1001" s="179"/>
      <c r="Z1001" s="179"/>
      <c r="AA1001" s="179"/>
      <c r="AB1001" s="179"/>
      <c r="AC1001" s="179"/>
      <c r="AD1001" s="179"/>
      <c r="AE1001" s="179"/>
      <c r="AF1001" s="179"/>
      <c r="AG1001" s="179"/>
      <c r="AH1001" s="179"/>
      <c r="AI1001" s="179"/>
      <c r="AJ1001" s="179"/>
      <c r="AK1001" s="179"/>
      <c r="AL1001" s="179"/>
      <c r="AM1001" s="179"/>
      <c r="AN1001" s="179"/>
      <c r="AO1001" s="179"/>
    </row>
    <row r="1002" ht="15.75" customHeight="1" spans="1:41" x14ac:dyDescent="0.25">
      <c r="A1002" s="179"/>
      <c r="B1002" s="179"/>
      <c r="C1002" s="179"/>
      <c r="D1002" s="179"/>
      <c r="E1002" s="179"/>
      <c r="F1002" s="179"/>
      <c r="G1002" s="179"/>
      <c r="H1002" s="179"/>
      <c r="I1002" s="179"/>
      <c r="J1002" s="179"/>
      <c r="K1002" s="179"/>
      <c r="L1002" s="179"/>
      <c r="M1002" s="179"/>
      <c r="N1002" s="179"/>
      <c r="O1002" s="179"/>
      <c r="P1002" s="179"/>
      <c r="Q1002" s="179"/>
      <c r="R1002" s="179"/>
      <c r="S1002" s="179"/>
      <c r="T1002" s="179"/>
      <c r="U1002" s="179"/>
      <c r="V1002" s="179"/>
      <c r="W1002" s="179"/>
      <c r="X1002" s="179"/>
      <c r="Y1002" s="179"/>
      <c r="Z1002" s="179"/>
      <c r="AA1002" s="179"/>
      <c r="AB1002" s="179"/>
      <c r="AC1002" s="179"/>
      <c r="AD1002" s="179"/>
      <c r="AE1002" s="179"/>
      <c r="AF1002" s="179"/>
      <c r="AG1002" s="179"/>
      <c r="AH1002" s="179"/>
      <c r="AI1002" s="179"/>
      <c r="AJ1002" s="179"/>
      <c r="AK1002" s="179"/>
      <c r="AL1002" s="179"/>
      <c r="AM1002" s="179"/>
      <c r="AN1002" s="179"/>
      <c r="AO1002" s="179"/>
    </row>
    <row r="1003" ht="15.75" customHeight="1" spans="1:41" x14ac:dyDescent="0.25">
      <c r="A1003" s="179"/>
      <c r="B1003" s="179"/>
      <c r="C1003" s="179"/>
      <c r="D1003" s="179"/>
      <c r="E1003" s="179"/>
      <c r="F1003" s="179"/>
      <c r="G1003" s="179"/>
      <c r="H1003" s="179"/>
      <c r="I1003" s="179"/>
      <c r="J1003" s="179"/>
      <c r="K1003" s="179"/>
      <c r="L1003" s="179"/>
      <c r="M1003" s="179"/>
      <c r="N1003" s="179"/>
      <c r="O1003" s="179"/>
      <c r="P1003" s="179"/>
      <c r="Q1003" s="179"/>
      <c r="R1003" s="179"/>
      <c r="S1003" s="179"/>
      <c r="T1003" s="179"/>
      <c r="U1003" s="179"/>
      <c r="V1003" s="179"/>
      <c r="W1003" s="179"/>
      <c r="X1003" s="179"/>
      <c r="Y1003" s="179"/>
      <c r="Z1003" s="179"/>
      <c r="AA1003" s="179"/>
      <c r="AB1003" s="179"/>
      <c r="AC1003" s="179"/>
      <c r="AD1003" s="179"/>
      <c r="AE1003" s="179"/>
      <c r="AF1003" s="179"/>
      <c r="AG1003" s="179"/>
      <c r="AH1003" s="179"/>
      <c r="AI1003" s="179"/>
      <c r="AJ1003" s="179"/>
      <c r="AK1003" s="179"/>
      <c r="AL1003" s="179"/>
      <c r="AM1003" s="179"/>
      <c r="AN1003" s="179"/>
      <c r="AO1003" s="179"/>
    </row>
    <row r="1004" ht="15.75" customHeight="1" spans="1:41" x14ac:dyDescent="0.25">
      <c r="A1004" s="179"/>
      <c r="B1004" s="179"/>
      <c r="C1004" s="179"/>
      <c r="D1004" s="179"/>
      <c r="E1004" s="179"/>
      <c r="F1004" s="179"/>
      <c r="G1004" s="179"/>
      <c r="H1004" s="179"/>
      <c r="I1004" s="179"/>
      <c r="J1004" s="179"/>
      <c r="K1004" s="179"/>
      <c r="L1004" s="179"/>
      <c r="M1004" s="179"/>
      <c r="N1004" s="179"/>
      <c r="O1004" s="179"/>
      <c r="P1004" s="179"/>
      <c r="Q1004" s="179"/>
      <c r="R1004" s="179"/>
      <c r="S1004" s="179"/>
      <c r="T1004" s="179"/>
      <c r="U1004" s="179"/>
      <c r="V1004" s="179"/>
      <c r="W1004" s="179"/>
      <c r="X1004" s="179"/>
      <c r="Y1004" s="179"/>
      <c r="Z1004" s="179"/>
      <c r="AA1004" s="179"/>
      <c r="AB1004" s="179"/>
      <c r="AC1004" s="179"/>
      <c r="AD1004" s="179"/>
      <c r="AE1004" s="179"/>
      <c r="AF1004" s="179"/>
      <c r="AG1004" s="179"/>
      <c r="AH1004" s="179"/>
      <c r="AI1004" s="179"/>
      <c r="AJ1004" s="179"/>
      <c r="AK1004" s="179"/>
      <c r="AL1004" s="179"/>
      <c r="AM1004" s="179"/>
      <c r="AN1004" s="179"/>
      <c r="AO1004" s="179"/>
    </row>
    <row r="1005" ht="15.75" customHeight="1" spans="1:41" x14ac:dyDescent="0.25">
      <c r="A1005" s="179"/>
      <c r="B1005" s="179"/>
      <c r="C1005" s="179"/>
      <c r="D1005" s="179"/>
      <c r="E1005" s="179"/>
      <c r="F1005" s="179"/>
      <c r="G1005" s="179"/>
      <c r="H1005" s="179"/>
      <c r="I1005" s="179"/>
      <c r="J1005" s="179"/>
      <c r="K1005" s="179"/>
      <c r="L1005" s="179"/>
      <c r="M1005" s="179"/>
      <c r="N1005" s="179"/>
      <c r="O1005" s="179"/>
      <c r="P1005" s="179"/>
      <c r="Q1005" s="179"/>
      <c r="R1005" s="179"/>
      <c r="S1005" s="179"/>
      <c r="T1005" s="179"/>
      <c r="U1005" s="179"/>
      <c r="V1005" s="179"/>
      <c r="W1005" s="179"/>
      <c r="X1005" s="179"/>
      <c r="Y1005" s="179"/>
      <c r="Z1005" s="179"/>
      <c r="AA1005" s="179"/>
      <c r="AB1005" s="179"/>
      <c r="AC1005" s="179"/>
      <c r="AD1005" s="179"/>
      <c r="AE1005" s="179"/>
      <c r="AF1005" s="179"/>
      <c r="AG1005" s="179"/>
      <c r="AH1005" s="179"/>
      <c r="AI1005" s="179"/>
      <c r="AJ1005" s="179"/>
      <c r="AK1005" s="179"/>
      <c r="AL1005" s="179"/>
      <c r="AM1005" s="179"/>
      <c r="AN1005" s="179"/>
      <c r="AO1005" s="179"/>
    </row>
  </sheetData>
  <mergeCells count="2">
    <mergeCell ref="F1:L1"/>
    <mergeCell ref="AH14:AL14"/>
  </mergeCells>
  <pageMargins left="0.7" right="0.7" top="0.75" bottom="0.75" header="0" footer="0"/>
  <pageSetup orientation="portrait" horizontalDpi="4294967295" verticalDpi="4294967295" scale="100" fitToWidth="1" fitToHeight="1" firstPageNumber="1" useFirstPageNumber="1" copies="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Z997"/>
  <sheetViews>
    <sheetView workbookViewId="0" showGridLines="0" zoomScale="100" zoomScaleNormal="100">
      <selection activeCell="M33" sqref="M33"/>
    </sheetView>
  </sheetViews>
  <sheetFormatPr defaultRowHeight="15" outlineLevelRow="0" outlineLevelCol="0" x14ac:dyDescent="0" defaultColWidth="14.44140625"/>
  <cols>
    <col min="1" max="3" width="9.109375" customWidth="1"/>
    <col min="4" max="4" width="6.109375" customWidth="1"/>
    <col min="5" max="5" width="12.88671875" customWidth="1"/>
    <col min="6" max="6" width="2.44140625" customWidth="1"/>
    <col min="7" max="7" width="3" customWidth="1"/>
    <col min="8" max="8" width="9.88671875" customWidth="1"/>
    <col min="9" max="9" width="7.88671875" customWidth="1"/>
    <col min="10" max="10" width="12.33203125" customWidth="1"/>
    <col min="11" max="11" width="9.109375" customWidth="1"/>
    <col min="12" max="12" width="4.5546875" customWidth="1"/>
    <col min="13" max="13" width="12.6640625" customWidth="1"/>
    <col min="14" max="14" width="13" customWidth="1"/>
    <col min="15" max="15" width="12.6640625" customWidth="1"/>
    <col min="16" max="16" width="12.5546875" customWidth="1"/>
    <col min="17" max="17" width="2" customWidth="1"/>
    <col min="18" max="18" width="5.44140625" customWidth="1"/>
    <col min="19" max="20" width="9.109375" customWidth="1"/>
    <col min="21" max="24" width="15.88671875" customWidth="1"/>
    <col min="25" max="26" width="9.109375" customWidth="1"/>
  </cols>
  <sheetData>
    <row r="1" ht="13.5" customHeight="1" spans="1:26" x14ac:dyDescent="0.25">
      <c r="A1" s="179"/>
      <c r="B1" s="179"/>
      <c r="C1" s="179"/>
      <c r="D1" s="179"/>
      <c r="E1" s="179"/>
      <c r="F1" s="179"/>
      <c r="G1" s="179"/>
      <c r="H1" s="179"/>
      <c r="I1" s="866"/>
      <c r="J1" s="866"/>
      <c r="K1" s="179"/>
      <c r="L1" s="179"/>
      <c r="M1" s="861"/>
      <c r="N1" s="861"/>
      <c r="O1" s="861"/>
      <c r="P1" s="861"/>
      <c r="Q1" s="179"/>
      <c r="R1" s="179"/>
      <c r="S1" s="179"/>
      <c r="T1" s="179"/>
      <c r="U1" s="179"/>
      <c r="V1" s="179"/>
      <c r="W1" s="179"/>
      <c r="X1" s="179"/>
      <c r="Y1" s="179"/>
      <c r="Z1" s="179"/>
    </row>
    <row r="2" ht="13.5" customHeight="1" spans="1:26" x14ac:dyDescent="0.25">
      <c r="A2" s="179"/>
      <c r="B2" s="179"/>
      <c r="C2" s="179"/>
      <c r="D2" s="179"/>
      <c r="E2" s="179"/>
      <c r="F2" s="179"/>
      <c r="G2" s="179"/>
      <c r="H2" s="179"/>
      <c r="I2" s="866"/>
      <c r="J2" s="866"/>
      <c r="K2" s="179"/>
      <c r="L2" s="179"/>
      <c r="M2" s="861"/>
      <c r="N2" s="861"/>
      <c r="O2" s="861"/>
      <c r="P2" s="861"/>
      <c r="Q2" s="179"/>
      <c r="R2" s="179"/>
      <c r="S2" s="179"/>
      <c r="T2" s="179"/>
      <c r="U2" s="179"/>
      <c r="V2" s="179"/>
      <c r="W2" s="179"/>
      <c r="X2" s="179"/>
      <c r="Y2" s="179"/>
      <c r="Z2" s="179"/>
    </row>
    <row r="3" ht="13.5" customHeight="1" spans="1:26" x14ac:dyDescent="0.25">
      <c r="A3" s="179"/>
      <c r="B3" s="179"/>
      <c r="C3" s="179"/>
      <c r="D3" s="179"/>
      <c r="E3" s="179"/>
      <c r="F3" s="179"/>
      <c r="G3" s="179"/>
      <c r="H3" s="179"/>
      <c r="I3" s="866"/>
      <c r="J3" s="866"/>
      <c r="K3" s="179"/>
      <c r="L3" s="179"/>
      <c r="M3" s="861"/>
      <c r="N3" s="861"/>
      <c r="O3" s="861"/>
      <c r="P3" s="861"/>
      <c r="Q3" s="179"/>
      <c r="R3" s="179"/>
      <c r="S3" s="179"/>
      <c r="T3" s="179"/>
      <c r="U3" s="179"/>
      <c r="V3" s="179"/>
      <c r="W3" s="179"/>
      <c r="X3" s="179"/>
      <c r="Y3" s="179"/>
      <c r="Z3" s="179"/>
    </row>
    <row r="4" ht="13.5" customHeight="1" spans="1:26" x14ac:dyDescent="0.25">
      <c r="A4" s="179"/>
      <c r="B4" s="179"/>
      <c r="C4" s="179"/>
      <c r="D4" s="179"/>
      <c r="E4" s="179"/>
      <c r="F4" s="179"/>
      <c r="G4" s="179"/>
      <c r="H4" s="179"/>
      <c r="I4" s="866"/>
      <c r="J4" s="866"/>
      <c r="K4" s="179"/>
      <c r="L4" s="179"/>
      <c r="M4" s="861"/>
      <c r="N4" s="861"/>
      <c r="O4" s="861"/>
      <c r="P4" s="861"/>
      <c r="Q4" s="179"/>
      <c r="R4" s="179"/>
      <c r="S4" s="179"/>
      <c r="T4" s="179"/>
      <c r="U4" s="179"/>
      <c r="V4" s="179"/>
      <c r="W4" s="179"/>
      <c r="X4" s="179"/>
      <c r="Y4" s="179"/>
      <c r="Z4" s="179"/>
    </row>
    <row r="5" ht="13.5" customHeight="1" spans="1:26" x14ac:dyDescent="0.25">
      <c r="A5" s="179"/>
      <c r="B5" s="179"/>
      <c r="C5" s="179"/>
      <c r="D5" s="179"/>
      <c r="E5" s="179"/>
      <c r="F5" s="179"/>
      <c r="G5" s="179"/>
      <c r="H5" s="179"/>
      <c r="I5" s="866"/>
      <c r="J5" s="866"/>
      <c r="K5" s="179"/>
      <c r="L5" s="179"/>
      <c r="M5" s="987" t="s">
        <v>1333</v>
      </c>
      <c r="N5" s="987"/>
      <c r="O5" s="987"/>
      <c r="P5" s="987"/>
      <c r="Q5" s="179"/>
      <c r="R5" s="179"/>
      <c r="S5" s="179"/>
      <c r="T5" s="179"/>
      <c r="U5" s="179"/>
      <c r="V5" s="179"/>
      <c r="W5" s="179"/>
      <c r="X5" s="179"/>
      <c r="Y5" s="179"/>
      <c r="Z5" s="179"/>
    </row>
    <row r="6" ht="13.5" customHeight="1" spans="1:26" x14ac:dyDescent="0.25">
      <c r="A6" s="179"/>
      <c r="B6" s="179"/>
      <c r="C6" s="179"/>
      <c r="D6" s="179"/>
      <c r="E6" s="179"/>
      <c r="F6" s="179"/>
      <c r="G6" s="179"/>
      <c r="H6" s="179"/>
      <c r="I6" s="866"/>
      <c r="J6" s="866"/>
      <c r="K6" s="179"/>
      <c r="L6" s="179"/>
      <c r="M6" s="987"/>
      <c r="N6" s="987"/>
      <c r="O6" s="987"/>
      <c r="P6" s="987"/>
      <c r="Q6" s="179"/>
      <c r="R6" s="179"/>
      <c r="S6" s="179"/>
      <c r="T6" s="179"/>
      <c r="U6" s="179"/>
      <c r="V6" s="179"/>
      <c r="W6" s="179"/>
      <c r="X6" s="179"/>
      <c r="Y6" s="179"/>
      <c r="Z6" s="179"/>
    </row>
    <row r="7" ht="13.5" customHeight="1" spans="1:26" x14ac:dyDescent="0.25">
      <c r="A7" s="179"/>
      <c r="B7" s="179"/>
      <c r="C7" s="179"/>
      <c r="D7" s="179"/>
      <c r="E7" s="179"/>
      <c r="F7" s="179"/>
      <c r="G7" s="179"/>
      <c r="H7" s="179"/>
      <c r="I7" s="866"/>
      <c r="J7" s="866"/>
      <c r="K7" s="179"/>
      <c r="L7" s="179"/>
      <c r="M7" s="987"/>
      <c r="N7" s="987"/>
      <c r="O7" s="987"/>
      <c r="P7" s="987"/>
      <c r="Q7" s="179"/>
      <c r="R7" s="179"/>
      <c r="S7" s="179"/>
      <c r="T7" s="179"/>
      <c r="U7" s="179"/>
      <c r="V7" s="179"/>
      <c r="W7" s="179"/>
      <c r="X7" s="179"/>
      <c r="Y7" s="179"/>
      <c r="Z7" s="179"/>
    </row>
    <row r="8" ht="64.35" customHeight="1" spans="1:26" x14ac:dyDescent="0.25">
      <c r="A8" s="179"/>
      <c r="B8" s="179"/>
      <c r="C8" s="179"/>
      <c r="D8" s="179"/>
      <c r="E8" s="179"/>
      <c r="F8" s="179"/>
      <c r="G8" s="179"/>
      <c r="H8" s="179"/>
      <c r="I8" s="866"/>
      <c r="J8" s="866"/>
      <c r="K8" s="179"/>
      <c r="L8" s="179"/>
      <c r="M8" s="987"/>
      <c r="N8" s="987"/>
      <c r="O8" s="987"/>
      <c r="P8" s="987"/>
      <c r="Q8" s="179"/>
      <c r="R8" s="179"/>
      <c r="S8" s="179"/>
      <c r="T8" s="179"/>
      <c r="U8" s="988" t="s">
        <v>1334</v>
      </c>
      <c r="V8" s="988"/>
      <c r="W8" s="988"/>
      <c r="X8" s="179"/>
      <c r="Y8" s="179"/>
      <c r="Z8" s="179"/>
    </row>
    <row r="9" ht="13.5" customHeight="1" spans="1:26" x14ac:dyDescent="0.25">
      <c r="A9" s="179"/>
      <c r="B9" s="179"/>
      <c r="C9" s="179"/>
      <c r="D9" s="179"/>
      <c r="E9" s="179"/>
      <c r="F9" s="179"/>
      <c r="G9" s="179"/>
      <c r="H9" s="179"/>
      <c r="I9" s="866"/>
      <c r="J9" s="866"/>
      <c r="K9" s="179"/>
      <c r="L9" s="179"/>
      <c r="M9" s="861"/>
      <c r="N9" s="861"/>
      <c r="O9" s="861"/>
      <c r="P9" s="861"/>
      <c r="Q9" s="179"/>
      <c r="R9" s="179"/>
      <c r="S9" s="179"/>
      <c r="T9" s="179"/>
      <c r="U9" s="179"/>
      <c r="V9" s="179"/>
      <c r="W9" s="179"/>
      <c r="X9" s="179"/>
      <c r="Y9" s="179"/>
      <c r="Z9" s="179"/>
    </row>
    <row r="10" ht="13.5" customHeight="1" spans="1:26" x14ac:dyDescent="0.25">
      <c r="A10" s="179"/>
      <c r="B10" s="179"/>
      <c r="C10" s="179"/>
      <c r="D10" s="989" t="s">
        <v>1335</v>
      </c>
      <c r="E10" s="989"/>
      <c r="F10" s="989"/>
      <c r="G10" s="989"/>
      <c r="H10" s="989"/>
      <c r="I10" s="989"/>
      <c r="J10" s="989"/>
      <c r="K10" s="179"/>
      <c r="L10" s="989" t="s">
        <v>1336</v>
      </c>
      <c r="M10" s="989"/>
      <c r="N10" s="989"/>
      <c r="O10" s="989"/>
      <c r="P10" s="989"/>
      <c r="Q10" s="990"/>
      <c r="R10" s="990"/>
      <c r="S10" s="990"/>
      <c r="T10" s="179"/>
      <c r="U10" s="179"/>
      <c r="V10" s="179"/>
      <c r="W10" s="179"/>
      <c r="X10" s="179"/>
      <c r="Y10" s="179"/>
      <c r="Z10" s="179"/>
    </row>
    <row r="11" ht="13.5" customHeight="1" spans="1:26" x14ac:dyDescent="0.25">
      <c r="A11" s="179"/>
      <c r="B11" s="179"/>
      <c r="C11" s="179"/>
      <c r="D11" s="806"/>
      <c r="E11" s="991" t="s">
        <v>1337</v>
      </c>
      <c r="F11" s="991"/>
      <c r="G11" s="991"/>
      <c r="H11" s="806" t="s">
        <v>1338</v>
      </c>
      <c r="I11" s="806"/>
      <c r="J11" s="806" t="s">
        <v>1339</v>
      </c>
      <c r="K11" s="179"/>
      <c r="L11" s="968"/>
      <c r="M11" s="992"/>
      <c r="N11" s="992"/>
      <c r="O11" s="992"/>
      <c r="P11" s="992"/>
      <c r="Q11" s="179"/>
      <c r="R11" s="179"/>
      <c r="S11" s="179"/>
      <c r="T11" s="179"/>
      <c r="U11" s="993"/>
      <c r="V11" s="994"/>
      <c r="W11" s="994"/>
      <c r="X11" s="995"/>
      <c r="Y11" s="179"/>
      <c r="Z11" s="179"/>
    </row>
    <row r="12" ht="13.5" customHeight="1" spans="1:26" x14ac:dyDescent="0.25">
      <c r="A12" s="179"/>
      <c r="B12" s="179"/>
      <c r="C12" s="179"/>
      <c r="D12" s="806" t="s">
        <v>1049</v>
      </c>
      <c r="E12" s="991" t="s">
        <v>1340</v>
      </c>
      <c r="F12" s="991"/>
      <c r="G12" s="991"/>
      <c r="H12" s="996">
        <f>IRR(E13:E23,0.8)</f>
        <v>0.09431406852176805</v>
      </c>
      <c r="I12" s="806"/>
      <c r="J12" s="806" t="s">
        <v>1341</v>
      </c>
      <c r="K12" s="179"/>
      <c r="L12" s="997" t="s">
        <v>1049</v>
      </c>
      <c r="M12" s="992" t="s">
        <v>1342</v>
      </c>
      <c r="N12" s="992" t="s">
        <v>1343</v>
      </c>
      <c r="O12" s="992" t="s">
        <v>1344</v>
      </c>
      <c r="P12" s="992" t="s">
        <v>1345</v>
      </c>
      <c r="Q12" s="179"/>
      <c r="R12" s="179"/>
      <c r="S12" s="179"/>
      <c r="T12" s="179"/>
      <c r="U12" s="998" t="s">
        <v>1342</v>
      </c>
      <c r="V12" s="999" t="s">
        <v>1343</v>
      </c>
      <c r="W12" s="999" t="s">
        <v>1344</v>
      </c>
      <c r="X12" s="1000" t="s">
        <v>1345</v>
      </c>
      <c r="Y12" s="179"/>
      <c r="Z12" s="179"/>
    </row>
    <row r="13" ht="13.5" customHeight="1" spans="1:26" x14ac:dyDescent="0.25">
      <c r="A13" s="179"/>
      <c r="B13" s="179"/>
      <c r="C13" s="179"/>
      <c r="D13" s="866" t="s">
        <v>1346</v>
      </c>
      <c r="E13" s="815">
        <f>-P13</f>
        <v>-11919143.782648498</v>
      </c>
      <c r="F13" s="179"/>
      <c r="G13" s="179"/>
      <c r="H13" s="179"/>
      <c r="I13" s="866"/>
      <c r="J13" s="866"/>
      <c r="K13" s="179"/>
      <c r="L13" s="866" t="s">
        <v>1346</v>
      </c>
      <c r="M13" s="861"/>
      <c r="N13" s="861"/>
      <c r="O13" s="861"/>
      <c r="P13" s="815">
        <f>Financing!O37</f>
        <v>11919143.782648498</v>
      </c>
      <c r="Q13" s="179"/>
      <c r="R13" s="179"/>
      <c r="S13" s="179"/>
      <c r="T13" s="179"/>
      <c r="U13" s="1001"/>
      <c r="V13" s="1002"/>
      <c r="W13" s="1002"/>
      <c r="X13" s="1003">
        <f>P13</f>
        <v>11919143.782648498</v>
      </c>
      <c r="Y13" s="179"/>
      <c r="Z13" s="179"/>
    </row>
    <row r="14" ht="13.5" customHeight="1" spans="1:26" x14ac:dyDescent="0.25">
      <c r="A14" s="179"/>
      <c r="B14" s="179"/>
      <c r="C14" s="179"/>
      <c r="D14" s="1004">
        <v>1</v>
      </c>
      <c r="E14" s="815">
        <f>Financing!O39</f>
        <v>1249645.934789624</v>
      </c>
      <c r="F14" s="1005"/>
      <c r="G14" s="1005" t="s">
        <v>1347</v>
      </c>
      <c r="H14" s="1006">
        <f t="shared" ref="H14:H23" si="0">1/(1+$H$12)^D14</f>
        <v>0.9138144420923233</v>
      </c>
      <c r="I14" s="866" t="s">
        <v>1348</v>
      </c>
      <c r="J14" s="1007">
        <f t="shared" ref="J14:J23" si="1">H14*E14</f>
        <v>1141944.50271272</v>
      </c>
      <c r="K14" s="179"/>
      <c r="L14" s="179">
        <v>1</v>
      </c>
      <c r="M14" s="815">
        <f>'True Monthly'!N25</f>
        <v>1249645.934789624</v>
      </c>
      <c r="N14" s="815">
        <f>'True Monthly'!O25</f>
        <v>1127072.7912735164</v>
      </c>
      <c r="O14" s="815">
        <f>'True Monthly'!P25</f>
        <v>122573.14351610778</v>
      </c>
      <c r="P14" s="815">
        <f t="shared" ref="P14:P23" si="2">P13-O14</f>
        <v>11796570.63913239</v>
      </c>
      <c r="Q14" s="818"/>
      <c r="R14" s="179">
        <v>1</v>
      </c>
      <c r="S14" s="179"/>
      <c r="T14" s="179"/>
      <c r="U14" s="1001">
        <f>Financing!$O$28*Financing!$O$37</f>
        <v>1132318.6593516073</v>
      </c>
      <c r="V14" s="1002">
        <f>'True Monthly No Interest'!O25</f>
        <v>1132318.6593516076</v>
      </c>
      <c r="W14" s="1002">
        <f>(U14-V14)+AB12</f>
        <v>-2.3283064365386963e-10</v>
      </c>
      <c r="X14" s="1003">
        <f t="shared" ref="X14:X23" si="3">X13-W14</f>
        <v>11919143.782648498</v>
      </c>
      <c r="Y14" s="179"/>
      <c r="Z14" s="179"/>
    </row>
    <row r="15" ht="13.5" customHeight="1" spans="1:26" x14ac:dyDescent="0.25">
      <c r="A15" s="179"/>
      <c r="B15" s="179"/>
      <c r="C15" s="179"/>
      <c r="D15" s="1004">
        <v>2</v>
      </c>
      <c r="E15" s="815">
        <f>Financing!O39</f>
        <v>1249645.934789624</v>
      </c>
      <c r="F15" s="1005"/>
      <c r="G15" s="1005" t="s">
        <v>1347</v>
      </c>
      <c r="H15" s="1006">
        <f t="shared" si="0"/>
        <v>0.8350568345765041</v>
      </c>
      <c r="I15" s="866" t="s">
        <v>1348</v>
      </c>
      <c r="J15" s="1007">
        <f t="shared" si="1"/>
        <v>1043525.37864682</v>
      </c>
      <c r="K15" s="179"/>
      <c r="L15" s="179">
        <v>2</v>
      </c>
      <c r="M15" s="815">
        <f>'True Monthly'!N37</f>
        <v>1249645.934789624</v>
      </c>
      <c r="N15" s="815">
        <f>'True Monthly'!O37</f>
        <v>1114907.7029063276</v>
      </c>
      <c r="O15" s="815">
        <f>'True Monthly'!P37</f>
        <v>134738.2318832964</v>
      </c>
      <c r="P15" s="815">
        <f t="shared" si="2"/>
        <v>11661832.407249093</v>
      </c>
      <c r="Q15" s="818"/>
      <c r="R15" s="179">
        <v>2</v>
      </c>
      <c r="S15" s="179"/>
      <c r="T15" s="179"/>
      <c r="U15" s="1001">
        <f>U14</f>
        <v>1132318.6593516073</v>
      </c>
      <c r="V15" s="1002">
        <f>'True Monthly No Interest'!O37</f>
        <v>1132318.6593516076</v>
      </c>
      <c r="W15" s="1002">
        <f>(U15-V15)+AB13</f>
        <v>-2.3283064365386963e-10</v>
      </c>
      <c r="X15" s="1003">
        <f t="shared" si="3"/>
        <v>11919143.782648498</v>
      </c>
      <c r="Y15" s="179"/>
      <c r="Z15" s="179"/>
    </row>
    <row r="16" ht="13.5" customHeight="1" spans="1:26" x14ac:dyDescent="0.25">
      <c r="A16" s="179"/>
      <c r="B16" s="179"/>
      <c r="C16" s="179"/>
      <c r="D16" s="1004">
        <v>3</v>
      </c>
      <c r="E16" s="815">
        <f t="shared" ref="E16:E22" si="4">E15</f>
        <v>1249645.934789624</v>
      </c>
      <c r="F16" s="1005"/>
      <c r="G16" s="1005" t="s">
        <v>1347</v>
      </c>
      <c r="H16" s="1006">
        <f t="shared" si="0"/>
        <v>0.7630869954039097</v>
      </c>
      <c r="I16" s="866" t="s">
        <v>1348</v>
      </c>
      <c r="J16" s="1007">
        <f t="shared" si="1"/>
        <v>953588.5616973243</v>
      </c>
      <c r="K16" s="179"/>
      <c r="L16" s="179">
        <v>3</v>
      </c>
      <c r="M16" s="815">
        <f>'True Monthly'!N49</f>
        <v>1249645.934789624</v>
      </c>
      <c r="N16" s="815">
        <f>'True Monthly'!O49</f>
        <v>1101535.2589085638</v>
      </c>
      <c r="O16" s="815">
        <f>'True Monthly'!P49</f>
        <v>148110.6758810603</v>
      </c>
      <c r="P16" s="815">
        <f t="shared" si="2"/>
        <v>11513721.731368033</v>
      </c>
      <c r="Q16" s="818"/>
      <c r="R16" s="179">
        <v>3</v>
      </c>
      <c r="S16" s="179"/>
      <c r="T16" s="179"/>
      <c r="U16" s="1001">
        <f t="shared" ref="U16:U22" si="5">M16</f>
        <v>1249645.934789624</v>
      </c>
      <c r="V16" s="1002">
        <f>'True Monthly No Interest'!O49</f>
        <v>1127072.7912735164</v>
      </c>
      <c r="W16" s="1002">
        <f>'True Monthly No Interest'!P49</f>
        <v>122573.14351610778</v>
      </c>
      <c r="X16" s="1003">
        <f t="shared" si="3"/>
        <v>11796570.63913239</v>
      </c>
      <c r="Y16" s="179"/>
      <c r="Z16" s="179"/>
    </row>
    <row r="17" ht="13.5" customHeight="1" spans="1:26" x14ac:dyDescent="0.25">
      <c r="A17" s="179"/>
      <c r="B17" s="179"/>
      <c r="C17" s="179"/>
      <c r="D17" s="1004">
        <v>4</v>
      </c>
      <c r="E17" s="815">
        <f t="shared" si="4"/>
        <v>1249645.934789624</v>
      </c>
      <c r="F17" s="1005"/>
      <c r="G17" s="1005" t="s">
        <v>1347</v>
      </c>
      <c r="H17" s="1006">
        <f t="shared" si="0"/>
        <v>0.697319916972931</v>
      </c>
      <c r="I17" s="866" t="s">
        <v>1348</v>
      </c>
      <c r="J17" s="1007">
        <f t="shared" si="1"/>
        <v>871402.9994930614</v>
      </c>
      <c r="K17" s="179"/>
      <c r="L17" s="179">
        <v>4</v>
      </c>
      <c r="M17" s="815">
        <f>'True Monthly'!N61</f>
        <v>1249645.934789624</v>
      </c>
      <c r="N17" s="815">
        <f>'True Monthly'!O61</f>
        <v>1086835.6321507632</v>
      </c>
      <c r="O17" s="815">
        <f>'True Monthly'!P61</f>
        <v>162810.30263886106</v>
      </c>
      <c r="P17" s="815">
        <f t="shared" si="2"/>
        <v>11350911.428729173</v>
      </c>
      <c r="Q17" s="818"/>
      <c r="R17" s="179">
        <v>4</v>
      </c>
      <c r="S17" s="179"/>
      <c r="T17" s="179"/>
      <c r="U17" s="1001">
        <f t="shared" si="5"/>
        <v>1249645.934789624</v>
      </c>
      <c r="V17" s="1002">
        <f>'True Monthly No Interest'!O61</f>
        <v>1114907.7029063276</v>
      </c>
      <c r="W17" s="1002">
        <f>'True Monthly No Interest'!P61</f>
        <v>134738.2318832964</v>
      </c>
      <c r="X17" s="1003">
        <f t="shared" si="3"/>
        <v>11661832.407249093</v>
      </c>
      <c r="Y17" s="179"/>
      <c r="Z17" s="179"/>
    </row>
    <row r="18" ht="13.5" customHeight="1" spans="1:26" x14ac:dyDescent="0.25">
      <c r="A18" s="179"/>
      <c r="B18" s="179"/>
      <c r="C18" s="179"/>
      <c r="D18" s="1004">
        <v>5</v>
      </c>
      <c r="E18" s="815">
        <f t="shared" si="4"/>
        <v>1249645.934789624</v>
      </c>
      <c r="F18" s="1005"/>
      <c r="G18" s="1005" t="s">
        <v>1347</v>
      </c>
      <c r="H18" s="1006">
        <f t="shared" si="0"/>
        <v>0.6372210108884842</v>
      </c>
      <c r="I18" s="866" t="s">
        <v>1348</v>
      </c>
      <c r="J18" s="1007">
        <f t="shared" si="1"/>
        <v>796300.645819329</v>
      </c>
      <c r="K18" s="179"/>
      <c r="L18" s="179">
        <v>5</v>
      </c>
      <c r="M18" s="815">
        <f>'True Monthly'!N73</f>
        <v>1249645.934789624</v>
      </c>
      <c r="N18" s="815">
        <f>'True Monthly'!O73</f>
        <v>1070677.1029503585</v>
      </c>
      <c r="O18" s="815">
        <f>'True Monthly'!P73</f>
        <v>178968.8318392657</v>
      </c>
      <c r="P18" s="815">
        <f t="shared" si="2"/>
        <v>11171942.596889907</v>
      </c>
      <c r="Q18" s="179"/>
      <c r="R18" s="179">
        <v>5</v>
      </c>
      <c r="S18" s="179"/>
      <c r="T18" s="179"/>
      <c r="U18" s="1001">
        <f t="shared" si="5"/>
        <v>1249645.934789624</v>
      </c>
      <c r="V18" s="1002">
        <f>'True Monthly No Interest'!O73</f>
        <v>1101535.2589085638</v>
      </c>
      <c r="W18" s="1002">
        <f>'True Monthly No Interest'!P73</f>
        <v>148110.6758810603</v>
      </c>
      <c r="X18" s="1003">
        <f t="shared" si="3"/>
        <v>11513721.731368033</v>
      </c>
      <c r="Y18" s="179"/>
      <c r="Z18" s="179"/>
    </row>
    <row r="19" ht="13.5" customHeight="1" spans="1:26" x14ac:dyDescent="0.25">
      <c r="A19" s="179"/>
      <c r="B19" s="179"/>
      <c r="C19" s="179"/>
      <c r="D19" s="1004">
        <v>6</v>
      </c>
      <c r="E19" s="815">
        <f t="shared" si="4"/>
        <v>1249645.934789624</v>
      </c>
      <c r="F19" s="1005"/>
      <c r="G19" s="1005" t="s">
        <v>1347</v>
      </c>
      <c r="H19" s="1006">
        <f t="shared" si="0"/>
        <v>0.5823017625545664</v>
      </c>
      <c r="I19" s="866" t="s">
        <v>1348</v>
      </c>
      <c r="J19" s="1007">
        <f t="shared" si="1"/>
        <v>727671.0303971469</v>
      </c>
      <c r="K19" s="179"/>
      <c r="L19" s="179">
        <v>6</v>
      </c>
      <c r="M19" s="815">
        <f>'True Monthly'!N85</f>
        <v>1249645.934789624</v>
      </c>
      <c r="N19" s="815">
        <f>'True Monthly'!O85</f>
        <v>1052914.8787645109</v>
      </c>
      <c r="O19" s="815">
        <f>'True Monthly'!P85</f>
        <v>196731.0560251131</v>
      </c>
      <c r="P19" s="815">
        <f t="shared" si="2"/>
        <v>10975211.540864794</v>
      </c>
      <c r="Q19" s="179"/>
      <c r="R19" s="179">
        <v>6</v>
      </c>
      <c r="S19" s="179"/>
      <c r="T19" s="179"/>
      <c r="U19" s="1001">
        <f t="shared" si="5"/>
        <v>1249645.934789624</v>
      </c>
      <c r="V19" s="1002">
        <f>'True Monthly No Interest'!O85</f>
        <v>1086835.6321507632</v>
      </c>
      <c r="W19" s="1002">
        <f>'True Monthly No Interest'!P85</f>
        <v>162810.30263886106</v>
      </c>
      <c r="X19" s="1003">
        <f t="shared" si="3"/>
        <v>11350911.428729173</v>
      </c>
      <c r="Y19" s="179"/>
      <c r="Z19" s="179"/>
    </row>
    <row r="20" ht="13.5" customHeight="1" spans="1:26" x14ac:dyDescent="0.25">
      <c r="A20" s="179"/>
      <c r="B20" s="179"/>
      <c r="C20" s="179"/>
      <c r="D20" s="1004">
        <v>7</v>
      </c>
      <c r="E20" s="815">
        <f t="shared" si="4"/>
        <v>1249645.934789624</v>
      </c>
      <c r="F20" s="1005"/>
      <c r="G20" s="1005" t="s">
        <v>1347</v>
      </c>
      <c r="H20" s="1006">
        <f t="shared" si="0"/>
        <v>0.5321157602781776</v>
      </c>
      <c r="I20" s="866" t="s">
        <v>1348</v>
      </c>
      <c r="J20" s="1007">
        <f t="shared" si="1"/>
        <v>664956.2966691148</v>
      </c>
      <c r="K20" s="179"/>
      <c r="L20" s="179">
        <v>7</v>
      </c>
      <c r="M20" s="815">
        <f>'True Monthly'!N97</f>
        <v>1249645.934789624</v>
      </c>
      <c r="N20" s="815">
        <f>'True Monthly'!O97</f>
        <v>1033389.7967403127</v>
      </c>
      <c r="O20" s="815">
        <f>'True Monthly'!P97</f>
        <v>216256.1380493113</v>
      </c>
      <c r="P20" s="815">
        <f t="shared" si="2"/>
        <v>10758955.402815482</v>
      </c>
      <c r="Q20" s="179"/>
      <c r="R20" s="179">
        <v>7</v>
      </c>
      <c r="S20" s="179"/>
      <c r="T20" s="179"/>
      <c r="U20" s="1001">
        <f t="shared" si="5"/>
        <v>1249645.934789624</v>
      </c>
      <c r="V20" s="1002">
        <f>'True Monthly No Interest'!O97</f>
        <v>1070677.1029503585</v>
      </c>
      <c r="W20" s="1002">
        <f>'True Monthly No Interest'!P97</f>
        <v>178968.8318392657</v>
      </c>
      <c r="X20" s="1003">
        <f t="shared" si="3"/>
        <v>11171942.596889907</v>
      </c>
      <c r="Y20" s="179"/>
      <c r="Z20" s="179"/>
    </row>
    <row r="21" ht="13.5" customHeight="1" spans="1:26" x14ac:dyDescent="0.25">
      <c r="A21" s="179"/>
      <c r="B21" s="179"/>
      <c r="C21" s="179"/>
      <c r="D21" s="1004">
        <v>8</v>
      </c>
      <c r="E21" s="815">
        <f t="shared" si="4"/>
        <v>1249645.934789624</v>
      </c>
      <c r="F21" s="1005"/>
      <c r="G21" s="1005" t="s">
        <v>1347</v>
      </c>
      <c r="H21" s="1006">
        <f t="shared" si="0"/>
        <v>0.48625506660713536</v>
      </c>
      <c r="I21" s="866" t="s">
        <v>1348</v>
      </c>
      <c r="J21" s="1007">
        <f t="shared" si="1"/>
        <v>607646.6672564646</v>
      </c>
      <c r="K21" s="179"/>
      <c r="L21" s="179">
        <v>8</v>
      </c>
      <c r="M21" s="815">
        <f>'True Monthly'!N109</f>
        <v>1249645.934789624</v>
      </c>
      <c r="N21" s="815">
        <f>'True Monthly'!O109</f>
        <v>1011926.8974962294</v>
      </c>
      <c r="O21" s="815">
        <f>'True Monthly'!P109</f>
        <v>237719.03729339462</v>
      </c>
      <c r="P21" s="815">
        <f t="shared" si="2"/>
        <v>10521236.365522087</v>
      </c>
      <c r="Q21" s="179"/>
      <c r="R21" s="179">
        <v>8</v>
      </c>
      <c r="S21" s="179"/>
      <c r="T21" s="179"/>
      <c r="U21" s="1001">
        <f t="shared" si="5"/>
        <v>1249645.934789624</v>
      </c>
      <c r="V21" s="1002">
        <f>'True Monthly No Interest'!O109</f>
        <v>1052914.8787645109</v>
      </c>
      <c r="W21" s="1002">
        <f>'True Monthly No Interest'!P109</f>
        <v>196731.0560251131</v>
      </c>
      <c r="X21" s="1003">
        <f t="shared" si="3"/>
        <v>10975211.540864794</v>
      </c>
      <c r="Y21" s="179"/>
      <c r="Z21" s="179"/>
    </row>
    <row r="22" ht="13.5" customHeight="1" spans="1:26" x14ac:dyDescent="0.25">
      <c r="A22" s="179"/>
      <c r="B22" s="179"/>
      <c r="C22" s="179"/>
      <c r="D22" s="1004">
        <v>9</v>
      </c>
      <c r="E22" s="815">
        <f t="shared" si="4"/>
        <v>1249645.934789624</v>
      </c>
      <c r="F22" s="1005"/>
      <c r="G22" s="1005" t="s">
        <v>1347</v>
      </c>
      <c r="H22" s="1006">
        <f t="shared" si="0"/>
        <v>0.4443469024061649</v>
      </c>
      <c r="I22" s="866" t="s">
        <v>1348</v>
      </c>
      <c r="J22" s="1007">
        <f t="shared" si="1"/>
        <v>555276.3002282258</v>
      </c>
      <c r="K22" s="179"/>
      <c r="L22" s="179">
        <v>9</v>
      </c>
      <c r="M22" s="815">
        <f>'True Monthly'!N121</f>
        <v>1249645.934789624</v>
      </c>
      <c r="N22" s="815">
        <f>'True Monthly'!O121</f>
        <v>988333.8573547968</v>
      </c>
      <c r="O22" s="815">
        <f>'True Monthly'!P121</f>
        <v>261312.07743482734</v>
      </c>
      <c r="P22" s="815">
        <f t="shared" si="2"/>
        <v>10259924.28808726</v>
      </c>
      <c r="Q22" s="179"/>
      <c r="R22" s="179">
        <v>9</v>
      </c>
      <c r="S22" s="179"/>
      <c r="T22" s="179"/>
      <c r="U22" s="1001">
        <f t="shared" si="5"/>
        <v>1249645.934789624</v>
      </c>
      <c r="V22" s="1002">
        <f>'True Monthly No Interest'!O121</f>
        <v>1033389.7967403127</v>
      </c>
      <c r="W22" s="1002">
        <f>'True Monthly No Interest'!P121</f>
        <v>216256.1380493113</v>
      </c>
      <c r="X22" s="1003">
        <f t="shared" si="3"/>
        <v>10758955.402815482</v>
      </c>
      <c r="Y22" s="179"/>
      <c r="Z22" s="179"/>
    </row>
    <row r="23" ht="13.5" customHeight="1" spans="1:26" x14ac:dyDescent="0.25">
      <c r="A23" s="179"/>
      <c r="B23" s="179"/>
      <c r="C23" s="179"/>
      <c r="D23" s="1004">
        <v>10</v>
      </c>
      <c r="E23" s="815">
        <f>E22+P23</f>
        <v>11222323.55306546</v>
      </c>
      <c r="F23" s="179" t="s">
        <v>1349</v>
      </c>
      <c r="G23" s="179" t="s">
        <v>1347</v>
      </c>
      <c r="H23" s="1006">
        <f t="shared" si="0"/>
        <v>0.4060506167177417</v>
      </c>
      <c r="I23" s="866" t="s">
        <v>1348</v>
      </c>
      <c r="J23" s="1007">
        <f t="shared" si="1"/>
        <v>4556831.399728268</v>
      </c>
      <c r="K23" s="179"/>
      <c r="L23" s="179">
        <v>10</v>
      </c>
      <c r="M23" s="815">
        <f>'True Monthly'!N133</f>
        <v>1249645.934789624</v>
      </c>
      <c r="N23" s="815">
        <f>'True Monthly'!O133</f>
        <v>962399.2649782003</v>
      </c>
      <c r="O23" s="815">
        <f>'True Monthly'!P133</f>
        <v>287246.66981142375</v>
      </c>
      <c r="P23" s="815">
        <f t="shared" si="2"/>
        <v>9972677.618275836</v>
      </c>
      <c r="Q23" s="179"/>
      <c r="R23" s="179">
        <v>10</v>
      </c>
      <c r="S23" s="179"/>
      <c r="T23" s="179"/>
      <c r="U23" s="1008">
        <f>U22</f>
        <v>1249645.934789624</v>
      </c>
      <c r="V23" s="1009">
        <f>'True Monthly No Interest'!O133</f>
        <v>1011926.8974962294</v>
      </c>
      <c r="W23" s="1009">
        <f>'True Monthly No Interest'!P133</f>
        <v>237719.03729339462</v>
      </c>
      <c r="X23" s="1010">
        <f t="shared" si="3"/>
        <v>10521236.365522087</v>
      </c>
      <c r="Y23" s="179"/>
      <c r="Z23" s="179"/>
    </row>
    <row r="24" ht="13.5" customHeight="1" spans="1:26" x14ac:dyDescent="0.25">
      <c r="A24" s="179"/>
      <c r="B24" s="179"/>
      <c r="C24" s="179"/>
      <c r="D24" s="802"/>
      <c r="E24" s="802"/>
      <c r="F24" s="802"/>
      <c r="G24" s="802"/>
      <c r="H24" s="1011" t="s">
        <v>1350</v>
      </c>
      <c r="I24" s="1012" t="s">
        <v>1351</v>
      </c>
      <c r="J24" s="1013">
        <f>SUM(J14:J23)</f>
        <v>11919143.782648476</v>
      </c>
      <c r="K24" s="179"/>
      <c r="L24" s="179"/>
      <c r="M24" s="861"/>
      <c r="N24" s="861"/>
      <c r="O24" s="861"/>
      <c r="P24" s="861"/>
      <c r="Q24" s="179"/>
      <c r="R24" s="179"/>
      <c r="S24" s="179"/>
      <c r="T24" s="179"/>
      <c r="U24" s="179"/>
      <c r="V24" s="179"/>
      <c r="W24" s="179"/>
      <c r="X24" s="179"/>
      <c r="Y24" s="179"/>
      <c r="Z24" s="179"/>
    </row>
    <row r="25" ht="13.5" customHeight="1" spans="1:26" x14ac:dyDescent="0.25">
      <c r="A25" s="179"/>
      <c r="B25" s="179"/>
      <c r="C25" s="179"/>
      <c r="D25" s="951" t="s">
        <v>1352</v>
      </c>
      <c r="E25" s="179"/>
      <c r="F25" s="179"/>
      <c r="G25" s="179"/>
      <c r="H25" s="179"/>
      <c r="I25" s="866"/>
      <c r="J25" s="866"/>
      <c r="K25" s="179"/>
      <c r="L25" s="179"/>
      <c r="M25" s="861"/>
      <c r="N25" s="861"/>
      <c r="O25" s="861"/>
      <c r="P25" s="861"/>
      <c r="Q25" s="179"/>
      <c r="R25" s="179"/>
      <c r="S25" s="179"/>
      <c r="T25" s="179"/>
      <c r="U25" s="179"/>
      <c r="V25" s="179"/>
      <c r="W25" s="179"/>
      <c r="X25" s="179"/>
      <c r="Y25" s="179"/>
      <c r="Z25" s="179"/>
    </row>
    <row r="26" ht="13.5" customHeight="1" spans="1:26" x14ac:dyDescent="0.25">
      <c r="A26" s="179"/>
      <c r="B26" s="179"/>
      <c r="C26" s="179"/>
      <c r="D26" s="179"/>
      <c r="E26" s="179"/>
      <c r="F26" s="179"/>
      <c r="G26" s="179"/>
      <c r="H26" s="179"/>
      <c r="I26" s="866"/>
      <c r="J26" s="866"/>
      <c r="K26" s="179"/>
      <c r="L26" s="179"/>
      <c r="M26" s="861"/>
      <c r="N26" s="861"/>
      <c r="O26" s="861"/>
      <c r="P26" s="861"/>
      <c r="Q26" s="179"/>
      <c r="R26" s="179"/>
      <c r="S26" s="179"/>
      <c r="T26" s="179"/>
      <c r="U26" s="179"/>
      <c r="V26" s="179"/>
      <c r="W26" s="179"/>
      <c r="X26" s="179"/>
      <c r="Y26" s="179"/>
      <c r="Z26" s="179"/>
    </row>
    <row r="27" ht="13.5" customHeight="1" spans="1:26" x14ac:dyDescent="0.25">
      <c r="A27" s="179"/>
      <c r="B27" s="179"/>
      <c r="C27" s="179"/>
      <c r="D27" s="179"/>
      <c r="E27" s="179"/>
      <c r="F27" s="179"/>
      <c r="G27" s="179"/>
      <c r="H27" s="179"/>
      <c r="I27" s="866"/>
      <c r="J27" s="866"/>
      <c r="K27" s="179"/>
      <c r="L27" s="179"/>
      <c r="M27" s="861"/>
      <c r="N27" s="861"/>
      <c r="O27" s="861"/>
      <c r="P27" s="861"/>
      <c r="Q27" s="179"/>
      <c r="R27" s="179"/>
      <c r="S27" s="179"/>
      <c r="T27" s="179"/>
      <c r="U27" s="179"/>
      <c r="V27" s="179"/>
      <c r="W27" s="179"/>
      <c r="X27" s="179"/>
      <c r="Y27" s="179"/>
      <c r="Z27" s="179"/>
    </row>
    <row r="28" ht="13.5" customHeight="1" spans="1:26" x14ac:dyDescent="0.25">
      <c r="A28" s="179"/>
      <c r="B28" s="179"/>
      <c r="C28" s="179"/>
      <c r="D28" s="179"/>
      <c r="E28" s="179"/>
      <c r="F28" s="179"/>
      <c r="G28" s="179"/>
      <c r="H28" s="179"/>
      <c r="I28" s="866"/>
      <c r="J28" s="866"/>
      <c r="K28" s="179"/>
      <c r="L28" s="179"/>
      <c r="M28" s="861"/>
      <c r="N28" s="861"/>
      <c r="O28" s="861"/>
      <c r="P28" s="861"/>
      <c r="Q28" s="179"/>
      <c r="R28" s="179"/>
      <c r="S28" s="179"/>
      <c r="T28" s="179"/>
      <c r="U28" s="179"/>
      <c r="V28" s="179"/>
      <c r="W28" s="179"/>
      <c r="X28" s="179"/>
      <c r="Y28" s="179"/>
      <c r="Z28" s="179"/>
    </row>
    <row r="29" ht="13.5" customHeight="1" spans="1:26" x14ac:dyDescent="0.25">
      <c r="A29" s="179"/>
      <c r="B29" s="179"/>
      <c r="C29" s="179"/>
      <c r="D29" s="1014" t="s">
        <v>1353</v>
      </c>
      <c r="E29" s="1014"/>
      <c r="F29" s="1014"/>
      <c r="G29" s="1014"/>
      <c r="H29" s="1014"/>
      <c r="I29" s="1014"/>
      <c r="J29" s="1014"/>
      <c r="K29" s="179"/>
      <c r="L29" s="179"/>
      <c r="M29" s="861"/>
      <c r="N29" s="861"/>
      <c r="O29" s="861"/>
      <c r="P29" s="861"/>
      <c r="Q29" s="179"/>
      <c r="R29" s="179"/>
      <c r="S29" s="179"/>
      <c r="T29" s="179"/>
      <c r="U29" s="179"/>
      <c r="V29" s="179"/>
      <c r="W29" s="179"/>
      <c r="X29" s="179"/>
      <c r="Y29" s="179"/>
      <c r="Z29" s="179"/>
    </row>
    <row r="30" ht="13.5" customHeight="1" spans="1:26" x14ac:dyDescent="0.25">
      <c r="A30" s="179"/>
      <c r="B30" s="179"/>
      <c r="C30" s="179"/>
      <c r="D30" s="806"/>
      <c r="E30" s="991" t="s">
        <v>1354</v>
      </c>
      <c r="F30" s="991"/>
      <c r="G30" s="991"/>
      <c r="H30" s="806" t="s">
        <v>1355</v>
      </c>
      <c r="I30" s="806"/>
      <c r="J30" s="806" t="s">
        <v>1339</v>
      </c>
      <c r="K30" s="179"/>
      <c r="L30" s="179"/>
      <c r="M30" s="861"/>
      <c r="N30" s="861"/>
      <c r="O30" s="861"/>
      <c r="P30" s="861"/>
      <c r="Q30" s="179"/>
      <c r="R30" s="179"/>
      <c r="S30" s="179"/>
      <c r="T30" s="179"/>
      <c r="U30" s="179"/>
      <c r="V30" s="179"/>
      <c r="W30" s="179"/>
      <c r="X30" s="179"/>
      <c r="Y30" s="179"/>
      <c r="Z30" s="179"/>
    </row>
    <row r="31" ht="13.5" customHeight="1" spans="1:26" x14ac:dyDescent="0.25">
      <c r="A31" s="179"/>
      <c r="B31" s="179"/>
      <c r="C31" s="179"/>
      <c r="D31" s="806" t="s">
        <v>1049</v>
      </c>
      <c r="E31" s="991" t="s">
        <v>1356</v>
      </c>
      <c r="F31" s="991"/>
      <c r="G31" s="991"/>
      <c r="H31" s="996">
        <f>IRR(E32:E42,0.2)</f>
        <v>0.28498879653965625</v>
      </c>
      <c r="I31" s="806"/>
      <c r="J31" s="806" t="s">
        <v>1341</v>
      </c>
      <c r="K31" s="179"/>
      <c r="L31" s="179"/>
      <c r="M31" s="1015"/>
      <c r="N31" s="1016" t="s">
        <v>1357</v>
      </c>
      <c r="O31" s="1017">
        <f>H31</f>
        <v>0.28498879653965625</v>
      </c>
      <c r="P31" s="861"/>
      <c r="Q31" s="179"/>
      <c r="R31" s="179"/>
      <c r="S31" s="179"/>
      <c r="T31" s="179"/>
      <c r="U31" s="179"/>
      <c r="V31" s="179"/>
      <c r="W31" s="179"/>
      <c r="X31" s="179"/>
      <c r="Y31" s="179"/>
      <c r="Z31" s="179"/>
    </row>
    <row r="32" ht="13.5" customHeight="1" spans="1:26" x14ac:dyDescent="0.25">
      <c r="A32" s="179"/>
      <c r="B32" s="179"/>
      <c r="C32" s="179"/>
      <c r="D32" s="1018" t="s">
        <v>1358</v>
      </c>
      <c r="E32" s="1019">
        <f>-Financing!O35</f>
        <v>-3973047.9275495</v>
      </c>
      <c r="F32" s="1020"/>
      <c r="G32" s="1020"/>
      <c r="H32" s="1020"/>
      <c r="I32" s="1018"/>
      <c r="J32" s="1018"/>
      <c r="K32" s="1020"/>
      <c r="L32" s="1020"/>
      <c r="M32" s="861"/>
      <c r="N32" s="861"/>
      <c r="O32" s="861"/>
      <c r="P32" s="861"/>
      <c r="Q32" s="179"/>
      <c r="R32" s="179"/>
      <c r="S32" s="179"/>
      <c r="T32" s="179"/>
      <c r="U32" s="179"/>
      <c r="V32" s="179"/>
      <c r="W32" s="179"/>
      <c r="X32" s="179"/>
      <c r="Y32" s="179"/>
      <c r="Z32" s="179"/>
    </row>
    <row r="33" ht="13.5" customHeight="1" spans="1:26" x14ac:dyDescent="0.25">
      <c r="A33" s="179"/>
      <c r="B33" s="179"/>
      <c r="C33" s="179"/>
      <c r="D33" s="1021">
        <v>1</v>
      </c>
      <c r="E33" s="1022">
        <f>Financing!H5</f>
        <v>75447.39769506129</v>
      </c>
      <c r="F33" s="1023"/>
      <c r="G33" s="1023" t="s">
        <v>1347</v>
      </c>
      <c r="H33" s="1024">
        <f t="shared" ref="H33:H42" si="6">1/(1+$H$31)^D33</f>
        <v>0.7782169017293364</v>
      </c>
      <c r="I33" s="1018" t="s">
        <v>1348</v>
      </c>
      <c r="J33" s="1025">
        <f t="shared" ref="J33:J42" si="7">H33*E33</f>
        <v>58714.440077791674</v>
      </c>
      <c r="K33" s="1020"/>
      <c r="L33" s="1020"/>
      <c r="M33" s="1026" t="s">
        <v>1359</v>
      </c>
      <c r="N33" s="1026"/>
      <c r="O33" s="359"/>
      <c r="P33" s="359"/>
      <c r="Q33" s="359"/>
      <c r="R33" s="359"/>
      <c r="S33" s="491"/>
      <c r="T33" s="179"/>
      <c r="U33" s="179"/>
      <c r="V33" s="179"/>
      <c r="W33" s="179"/>
      <c r="X33" s="179"/>
      <c r="Y33" s="179"/>
      <c r="Z33" s="179"/>
    </row>
    <row r="34" ht="13.5" customHeight="1" spans="1:26" x14ac:dyDescent="0.25">
      <c r="A34" s="179"/>
      <c r="B34" s="179"/>
      <c r="C34" s="179"/>
      <c r="D34" s="1021">
        <v>2</v>
      </c>
      <c r="E34" s="1022">
        <f>Financing!I5</f>
        <v>310985.0133236316</v>
      </c>
      <c r="F34" s="1023"/>
      <c r="G34" s="1023" t="s">
        <v>1347</v>
      </c>
      <c r="H34" s="1024">
        <f t="shared" si="6"/>
        <v>0.6056215461372078</v>
      </c>
      <c r="I34" s="1018" t="s">
        <v>1348</v>
      </c>
      <c r="J34" s="1025">
        <f t="shared" si="7"/>
        <v>188339.22459455792</v>
      </c>
      <c r="K34" s="1020"/>
      <c r="L34" s="1020"/>
      <c r="M34" s="1027"/>
      <c r="N34" s="861"/>
      <c r="O34" s="861"/>
      <c r="P34" s="861"/>
      <c r="Q34" s="179"/>
      <c r="R34" s="179"/>
      <c r="S34" s="179"/>
      <c r="T34" s="179"/>
      <c r="U34" s="179"/>
      <c r="V34" s="179"/>
      <c r="W34" s="179"/>
      <c r="X34" s="179"/>
      <c r="Y34" s="179"/>
      <c r="Z34" s="179"/>
    </row>
    <row r="35" ht="13.5" customHeight="1" spans="1:26" x14ac:dyDescent="0.25">
      <c r="A35" s="179"/>
      <c r="B35" s="179"/>
      <c r="C35" s="179"/>
      <c r="D35" s="1021">
        <v>3</v>
      </c>
      <c r="E35" s="1019">
        <f>Financing!J5</f>
        <v>814158.0747814041</v>
      </c>
      <c r="F35" s="1023"/>
      <c r="G35" s="1023" t="s">
        <v>1347</v>
      </c>
      <c r="H35" s="1024">
        <f t="shared" si="6"/>
        <v>0.4713049232554282</v>
      </c>
      <c r="I35" s="1018" t="s">
        <v>1348</v>
      </c>
      <c r="J35" s="1028">
        <f t="shared" si="7"/>
        <v>383716.70895263687</v>
      </c>
      <c r="K35" s="1020"/>
      <c r="L35" s="1020"/>
      <c r="M35" s="1027"/>
      <c r="N35" s="861"/>
      <c r="O35" s="861"/>
      <c r="P35" s="861"/>
      <c r="Q35" s="179"/>
      <c r="R35" s="179"/>
      <c r="S35" s="179"/>
      <c r="T35" s="179"/>
      <c r="U35" s="179"/>
      <c r="V35" s="179"/>
      <c r="W35" s="179"/>
      <c r="X35" s="179"/>
      <c r="Y35" s="179"/>
      <c r="Z35" s="179"/>
    </row>
    <row r="36" ht="13.5" customHeight="1" spans="1:26" x14ac:dyDescent="0.25">
      <c r="A36" s="179"/>
      <c r="B36" s="179"/>
      <c r="C36" s="179"/>
      <c r="D36" s="1021">
        <v>4</v>
      </c>
      <c r="E36" s="1019">
        <f>Financing!K5</f>
        <v>1123339.3402488665</v>
      </c>
      <c r="F36" s="1023"/>
      <c r="G36" s="1023" t="s">
        <v>1347</v>
      </c>
      <c r="H36" s="1024">
        <f t="shared" si="6"/>
        <v>0.3667774571456221</v>
      </c>
      <c r="I36" s="1018" t="s">
        <v>1348</v>
      </c>
      <c r="J36" s="1028">
        <f t="shared" si="7"/>
        <v>412015.54672812</v>
      </c>
      <c r="K36" s="1020"/>
      <c r="L36" s="1020"/>
      <c r="M36" s="1027"/>
      <c r="N36" s="861"/>
      <c r="O36" s="861"/>
      <c r="P36" s="861"/>
      <c r="Q36" s="179"/>
      <c r="R36" s="179"/>
      <c r="S36" s="179"/>
      <c r="T36" s="179"/>
      <c r="U36" s="179"/>
      <c r="V36" s="179"/>
      <c r="W36" s="179"/>
      <c r="X36" s="179"/>
      <c r="Y36" s="179"/>
      <c r="Z36" s="179"/>
    </row>
    <row r="37" ht="13.5" customHeight="1" spans="1:26" x14ac:dyDescent="0.25">
      <c r="A37" s="179"/>
      <c r="B37" s="179"/>
      <c r="C37" s="179"/>
      <c r="D37" s="1021">
        <v>5</v>
      </c>
      <c r="E37" s="1019">
        <f>Financing!L5</f>
        <v>1286655.2709448417</v>
      </c>
      <c r="F37" s="1023"/>
      <c r="G37" s="1023" t="s">
        <v>1347</v>
      </c>
      <c r="H37" s="1024">
        <f t="shared" si="6"/>
        <v>0.2854324163240305</v>
      </c>
      <c r="I37" s="1018" t="s">
        <v>1348</v>
      </c>
      <c r="J37" s="1028">
        <f t="shared" si="7"/>
        <v>367253.1229618363</v>
      </c>
      <c r="K37" s="1020"/>
      <c r="L37" s="1020"/>
      <c r="M37" s="1027"/>
      <c r="N37" s="861"/>
      <c r="O37" s="861"/>
      <c r="P37" s="861"/>
      <c r="Q37" s="179"/>
      <c r="R37" s="179"/>
      <c r="S37" s="179"/>
      <c r="T37" s="179"/>
      <c r="U37" s="179"/>
      <c r="V37" s="179"/>
      <c r="W37" s="179"/>
      <c r="X37" s="179"/>
      <c r="Y37" s="179"/>
      <c r="Z37" s="179"/>
    </row>
    <row r="38" ht="13.5" customHeight="1" spans="1:26" x14ac:dyDescent="0.25">
      <c r="A38" s="179"/>
      <c r="B38" s="179"/>
      <c r="C38" s="179"/>
      <c r="D38" s="1021">
        <v>6</v>
      </c>
      <c r="E38" s="1019">
        <f>Financing!H16</f>
        <v>1368764.3977570636</v>
      </c>
      <c r="F38" s="1023"/>
      <c r="G38" s="1023" t="s">
        <v>1347</v>
      </c>
      <c r="H38" s="1024">
        <f t="shared" si="6"/>
        <v>0.22212833068480511</v>
      </c>
      <c r="I38" s="1018" t="s">
        <v>1348</v>
      </c>
      <c r="J38" s="1028">
        <f t="shared" si="7"/>
        <v>304041.35077456915</v>
      </c>
      <c r="K38" s="1020"/>
      <c r="L38" s="1020"/>
      <c r="M38" s="1027"/>
      <c r="N38" s="861"/>
      <c r="O38" s="861"/>
      <c r="P38" s="861"/>
      <c r="Q38" s="179"/>
      <c r="R38" s="179"/>
      <c r="S38" s="179"/>
      <c r="T38" s="179"/>
      <c r="U38" s="179"/>
      <c r="V38" s="179"/>
      <c r="W38" s="179"/>
      <c r="X38" s="179"/>
      <c r="Y38" s="179"/>
      <c r="Z38" s="179"/>
    </row>
    <row r="39" ht="13.5" customHeight="1" spans="1:26" x14ac:dyDescent="0.25">
      <c r="A39" s="179"/>
      <c r="B39" s="179"/>
      <c r="C39" s="179"/>
      <c r="D39" s="1021">
        <v>7</v>
      </c>
      <c r="E39" s="1019">
        <f>Financing!I16</f>
        <v>1453487.300639656</v>
      </c>
      <c r="F39" s="1023"/>
      <c r="G39" s="1023" t="s">
        <v>1347</v>
      </c>
      <c r="H39" s="1024">
        <f t="shared" si="6"/>
        <v>0.17286402129183853</v>
      </c>
      <c r="I39" s="1018" t="s">
        <v>1348</v>
      </c>
      <c r="J39" s="1028">
        <f t="shared" si="7"/>
        <v>251255.6596851904</v>
      </c>
      <c r="K39" s="1020"/>
      <c r="L39" s="1020"/>
      <c r="M39" s="1027"/>
      <c r="N39" s="861"/>
      <c r="O39" s="861"/>
      <c r="P39" s="861"/>
      <c r="Q39" s="179"/>
      <c r="R39" s="179"/>
      <c r="S39" s="179"/>
      <c r="T39" s="179"/>
      <c r="U39" s="179"/>
      <c r="V39" s="179"/>
      <c r="W39" s="179"/>
      <c r="X39" s="179"/>
      <c r="Y39" s="179"/>
      <c r="Z39" s="179"/>
    </row>
    <row r="40" ht="13.5" customHeight="1" spans="1:26" x14ac:dyDescent="0.25">
      <c r="A40" s="179"/>
      <c r="B40" s="179"/>
      <c r="C40" s="179"/>
      <c r="D40" s="1004">
        <v>8</v>
      </c>
      <c r="E40" s="815">
        <f>Financing!J16</f>
        <v>1540906.1554313814</v>
      </c>
      <c r="F40" s="1005"/>
      <c r="G40" s="1005" t="s">
        <v>1347</v>
      </c>
      <c r="H40" s="1006">
        <f t="shared" si="6"/>
        <v>0.13452570307020867</v>
      </c>
      <c r="I40" s="866" t="s">
        <v>1348</v>
      </c>
      <c r="J40" s="1029">
        <f t="shared" si="7"/>
        <v>207291.48392461883</v>
      </c>
      <c r="K40" s="179"/>
      <c r="L40" s="179"/>
      <c r="M40" s="861"/>
      <c r="N40" s="861"/>
      <c r="O40" s="861"/>
      <c r="P40" s="861"/>
      <c r="Q40" s="179"/>
      <c r="R40" s="179"/>
      <c r="S40" s="179"/>
      <c r="T40" s="179"/>
      <c r="U40" s="179"/>
      <c r="V40" s="179"/>
      <c r="W40" s="179"/>
      <c r="X40" s="179"/>
      <c r="Y40" s="179"/>
      <c r="Z40" s="179"/>
    </row>
    <row r="41" ht="13.5" customHeight="1" spans="1:26" x14ac:dyDescent="0.25">
      <c r="A41" s="179"/>
      <c r="B41" s="179"/>
      <c r="C41" s="179"/>
      <c r="D41" s="1004">
        <v>9</v>
      </c>
      <c r="E41" s="815">
        <f>Financing!K16</f>
        <v>1631105.6973100808</v>
      </c>
      <c r="F41" s="1005"/>
      <c r="G41" s="1005" t="s">
        <v>1347</v>
      </c>
      <c r="H41" s="1006">
        <f t="shared" si="6"/>
        <v>0.10469017584625846</v>
      </c>
      <c r="I41" s="866" t="s">
        <v>1348</v>
      </c>
      <c r="J41" s="1029">
        <f t="shared" si="7"/>
        <v>170760.7422752264</v>
      </c>
      <c r="K41" s="179"/>
      <c r="L41" s="179"/>
      <c r="M41" s="861"/>
      <c r="N41" s="861"/>
      <c r="O41" s="861"/>
      <c r="P41" s="861"/>
      <c r="Q41" s="179"/>
      <c r="R41" s="179"/>
      <c r="S41" s="179"/>
      <c r="T41" s="179"/>
      <c r="U41" s="179"/>
      <c r="V41" s="179"/>
      <c r="W41" s="179"/>
      <c r="X41" s="179"/>
      <c r="Y41" s="179"/>
      <c r="Z41" s="179"/>
    </row>
    <row r="42" ht="13.5" customHeight="1" spans="1:26" x14ac:dyDescent="0.25">
      <c r="A42" s="179"/>
      <c r="B42" s="179"/>
      <c r="C42" s="179"/>
      <c r="D42" s="1004">
        <v>10</v>
      </c>
      <c r="E42" s="815">
        <f>Financing!L16+'10 yr PF'!R71-P23</f>
        <v>20002778.411432225</v>
      </c>
      <c r="F42" s="179" t="s">
        <v>1349</v>
      </c>
      <c r="G42" s="179" t="s">
        <v>1347</v>
      </c>
      <c r="H42" s="1006">
        <f t="shared" si="6"/>
        <v>0.08147166428857469</v>
      </c>
      <c r="I42" s="866" t="s">
        <v>1348</v>
      </c>
      <c r="J42" s="1029">
        <f t="shared" si="7"/>
        <v>1629659.6475749556</v>
      </c>
      <c r="K42" s="179"/>
      <c r="L42" s="179"/>
      <c r="M42" s="861"/>
      <c r="N42" s="861"/>
      <c r="O42" s="861"/>
      <c r="P42" s="861"/>
      <c r="Q42" s="179"/>
      <c r="R42" s="179"/>
      <c r="S42" s="179"/>
      <c r="T42" s="179"/>
      <c r="U42" s="179"/>
      <c r="V42" s="179"/>
      <c r="W42" s="179"/>
      <c r="X42" s="179"/>
      <c r="Y42" s="179"/>
      <c r="Z42" s="179"/>
    </row>
    <row r="43" ht="13.5" customHeight="1" spans="1:26" x14ac:dyDescent="0.25">
      <c r="A43" s="179"/>
      <c r="B43" s="179"/>
      <c r="C43" s="179"/>
      <c r="D43" s="802"/>
      <c r="E43" s="179"/>
      <c r="F43" s="179"/>
      <c r="G43" s="179"/>
      <c r="H43" s="1011" t="s">
        <v>1360</v>
      </c>
      <c r="I43" s="1012" t="s">
        <v>1361</v>
      </c>
      <c r="J43" s="1030">
        <f>SUM(J33:J42)</f>
        <v>3973047.927549503</v>
      </c>
      <c r="K43" s="179"/>
      <c r="L43" s="179"/>
      <c r="M43" s="861"/>
      <c r="N43" s="861"/>
      <c r="O43" s="861"/>
      <c r="P43" s="861"/>
      <c r="Q43" s="179"/>
      <c r="R43" s="179"/>
      <c r="S43" s="179"/>
      <c r="T43" s="179"/>
      <c r="U43" s="179"/>
      <c r="V43" s="179"/>
      <c r="W43" s="179"/>
      <c r="X43" s="179"/>
      <c r="Y43" s="179"/>
      <c r="Z43" s="179"/>
    </row>
    <row r="44" ht="14.4" customHeight="1" spans="1:26" x14ac:dyDescent="0.25">
      <c r="A44" s="179"/>
      <c r="B44" s="179"/>
      <c r="C44" s="179"/>
      <c r="D44" s="951" t="s">
        <v>1362</v>
      </c>
      <c r="E44" s="179"/>
      <c r="F44" s="179"/>
      <c r="G44" s="179"/>
      <c r="H44" s="179"/>
      <c r="I44" s="866"/>
      <c r="J44" s="866"/>
      <c r="K44" s="179"/>
      <c r="L44" s="179"/>
      <c r="M44" s="861"/>
      <c r="N44" s="861"/>
      <c r="O44" s="861"/>
      <c r="P44" s="861"/>
      <c r="Q44" s="179"/>
      <c r="R44" s="179"/>
      <c r="S44" s="179"/>
      <c r="T44" s="179"/>
      <c r="U44" s="179"/>
      <c r="V44" s="179"/>
      <c r="W44" s="179"/>
      <c r="X44" s="179"/>
      <c r="Y44" s="179"/>
      <c r="Z44" s="179"/>
    </row>
    <row r="45" ht="13.5" customHeight="1" spans="1:26" x14ac:dyDescent="0.25">
      <c r="A45" s="179"/>
      <c r="B45" s="179"/>
      <c r="C45" s="179"/>
      <c r="E45" s="179"/>
      <c r="F45" s="179"/>
      <c r="G45" s="179"/>
      <c r="H45" s="179"/>
      <c r="I45" s="866"/>
      <c r="J45" s="866"/>
      <c r="K45" s="179"/>
      <c r="L45" s="179"/>
      <c r="M45" s="861"/>
      <c r="N45" s="861"/>
      <c r="O45" s="861"/>
      <c r="P45" s="861"/>
      <c r="Q45" s="179"/>
      <c r="R45" s="179"/>
      <c r="S45" s="179"/>
      <c r="T45" s="179"/>
      <c r="U45" s="179"/>
      <c r="V45" s="179"/>
      <c r="W45" s="179"/>
      <c r="X45" s="179"/>
      <c r="Y45" s="179"/>
      <c r="Z45" s="179"/>
    </row>
    <row r="46" ht="13.5" customHeight="1" spans="1:26" x14ac:dyDescent="0.25">
      <c r="A46" s="179"/>
      <c r="B46" s="179"/>
      <c r="C46" s="179"/>
      <c r="D46" s="179"/>
      <c r="E46" s="179"/>
      <c r="F46" s="179"/>
      <c r="G46" s="179"/>
      <c r="H46" s="179"/>
      <c r="I46" s="866"/>
      <c r="J46" s="866"/>
      <c r="K46" s="179"/>
      <c r="L46" s="179"/>
      <c r="M46" s="861"/>
      <c r="N46" s="861"/>
      <c r="O46" s="861"/>
      <c r="P46" s="861"/>
      <c r="Q46" s="179"/>
      <c r="R46" s="179"/>
      <c r="S46" s="179"/>
      <c r="T46" s="179"/>
      <c r="U46" s="179"/>
      <c r="V46" s="179"/>
      <c r="W46" s="179"/>
      <c r="X46" s="179"/>
      <c r="Y46" s="179"/>
      <c r="Z46" s="179"/>
    </row>
    <row r="47" ht="13.5" customHeight="1" spans="1:26" x14ac:dyDescent="0.25">
      <c r="A47" s="179"/>
      <c r="B47" s="179"/>
      <c r="C47" s="179"/>
      <c r="D47" s="179"/>
      <c r="E47" s="179"/>
      <c r="F47" s="179"/>
      <c r="G47" s="179"/>
      <c r="H47" s="179"/>
      <c r="I47" s="866"/>
      <c r="J47" s="866"/>
      <c r="K47" s="179"/>
      <c r="L47" s="179"/>
      <c r="M47" s="861"/>
      <c r="N47" s="861"/>
      <c r="O47" s="861"/>
      <c r="P47" s="861"/>
      <c r="Q47" s="179"/>
      <c r="R47" s="179"/>
      <c r="S47" s="179"/>
      <c r="T47" s="179"/>
      <c r="U47" s="179"/>
      <c r="V47" s="179"/>
      <c r="W47" s="179"/>
      <c r="X47" s="179"/>
      <c r="Y47" s="179"/>
      <c r="Z47" s="179"/>
    </row>
    <row r="48" ht="13.5" customHeight="1" spans="1:26" x14ac:dyDescent="0.25">
      <c r="A48" s="179"/>
      <c r="B48" s="179"/>
      <c r="C48" s="179"/>
      <c r="D48" s="179"/>
      <c r="E48" s="179"/>
      <c r="F48" s="179"/>
      <c r="G48" s="179"/>
      <c r="H48" s="179"/>
      <c r="I48" s="866"/>
      <c r="J48" s="866"/>
      <c r="K48" s="179"/>
      <c r="L48" s="179"/>
      <c r="M48" s="861"/>
      <c r="N48" s="861"/>
      <c r="O48" s="861"/>
      <c r="P48" s="861"/>
      <c r="Q48" s="179"/>
      <c r="R48" s="179"/>
      <c r="S48" s="179"/>
      <c r="T48" s="179"/>
      <c r="U48" s="179"/>
      <c r="V48" s="179"/>
      <c r="W48" s="179"/>
      <c r="X48" s="179"/>
      <c r="Y48" s="179"/>
      <c r="Z48" s="179"/>
    </row>
    <row r="49" ht="13.5" customHeight="1" spans="1:26" x14ac:dyDescent="0.25">
      <c r="A49" s="179"/>
      <c r="B49" s="179"/>
      <c r="C49" s="179"/>
      <c r="D49" s="179"/>
      <c r="E49" s="179"/>
      <c r="F49" s="179"/>
      <c r="G49" s="179"/>
      <c r="H49" s="818"/>
      <c r="I49" s="1031"/>
      <c r="J49" s="866"/>
      <c r="K49" s="179"/>
      <c r="L49" s="179"/>
      <c r="M49" s="861"/>
      <c r="N49" s="861"/>
      <c r="O49" s="861"/>
      <c r="P49" s="861"/>
      <c r="Q49" s="179"/>
      <c r="R49" s="179"/>
      <c r="S49" s="179"/>
      <c r="T49" s="179"/>
      <c r="U49" s="179"/>
      <c r="V49" s="179"/>
      <c r="W49" s="179"/>
      <c r="X49" s="179"/>
      <c r="Y49" s="179"/>
      <c r="Z49" s="179"/>
    </row>
    <row r="50" ht="13.5" customHeight="1" spans="1:26" x14ac:dyDescent="0.25">
      <c r="A50" s="179"/>
      <c r="B50" s="179"/>
      <c r="C50" s="179"/>
      <c r="D50" s="179"/>
      <c r="E50" s="179"/>
      <c r="F50" s="179"/>
      <c r="G50" s="179"/>
      <c r="H50" s="818"/>
      <c r="I50" s="866"/>
      <c r="J50" s="179"/>
      <c r="K50" s="179"/>
      <c r="L50" s="941"/>
      <c r="M50" s="861"/>
      <c r="N50" s="861"/>
      <c r="O50" s="861"/>
      <c r="P50" s="861"/>
      <c r="Q50" s="179"/>
      <c r="R50" s="179"/>
      <c r="S50" s="179"/>
      <c r="T50" s="179"/>
      <c r="U50" s="179"/>
      <c r="V50" s="179"/>
      <c r="W50" s="179"/>
      <c r="X50" s="179"/>
      <c r="Y50" s="179"/>
      <c r="Z50" s="179"/>
    </row>
    <row r="51" ht="13.5" customHeight="1" spans="1:26" x14ac:dyDescent="0.25">
      <c r="A51" s="179"/>
      <c r="B51" s="179"/>
      <c r="C51" s="179"/>
      <c r="D51" s="179"/>
      <c r="E51" s="179"/>
      <c r="F51" s="179"/>
      <c r="G51" s="179"/>
      <c r="H51" s="818"/>
      <c r="I51" s="866"/>
      <c r="J51" s="818"/>
      <c r="K51" s="179"/>
      <c r="L51" s="941"/>
      <c r="M51" s="1032"/>
      <c r="N51" s="861"/>
      <c r="O51" s="861"/>
      <c r="P51" s="861"/>
      <c r="Q51" s="179"/>
      <c r="R51" s="179"/>
      <c r="S51" s="179"/>
      <c r="T51" s="179"/>
      <c r="U51" s="179"/>
      <c r="V51" s="179"/>
      <c r="W51" s="179"/>
      <c r="X51" s="179"/>
      <c r="Y51" s="179"/>
      <c r="Z51" s="179"/>
    </row>
    <row r="52" ht="13.5" customHeight="1" spans="1:26" x14ac:dyDescent="0.25">
      <c r="A52" s="179"/>
      <c r="B52" s="179"/>
      <c r="C52" s="179"/>
      <c r="D52" s="179"/>
      <c r="E52" s="179"/>
      <c r="F52" s="179"/>
      <c r="G52" s="179"/>
      <c r="H52" s="818"/>
      <c r="I52" s="866"/>
      <c r="J52" s="849"/>
      <c r="K52" s="179"/>
      <c r="L52" s="179"/>
      <c r="M52" s="861"/>
      <c r="N52" s="861"/>
      <c r="O52" s="861"/>
      <c r="P52" s="861"/>
      <c r="Q52" s="179"/>
      <c r="R52" s="179"/>
      <c r="S52" s="179"/>
      <c r="T52" s="179"/>
      <c r="U52" s="179"/>
      <c r="V52" s="179"/>
      <c r="W52" s="179"/>
      <c r="X52" s="179"/>
      <c r="Y52" s="179"/>
      <c r="Z52" s="179"/>
    </row>
    <row r="53" ht="13.5" customHeight="1" spans="1:26" x14ac:dyDescent="0.25">
      <c r="A53" s="179"/>
      <c r="B53" s="179"/>
      <c r="C53" s="179"/>
      <c r="D53" s="179"/>
      <c r="E53" s="179"/>
      <c r="F53" s="179"/>
      <c r="G53" s="179"/>
      <c r="H53" s="818"/>
      <c r="I53" s="866"/>
      <c r="J53" s="866"/>
      <c r="K53" s="179"/>
      <c r="L53" s="179"/>
      <c r="M53" s="861"/>
      <c r="N53" s="861"/>
      <c r="O53" s="861"/>
      <c r="P53" s="861"/>
      <c r="Q53" s="179"/>
      <c r="R53" s="179"/>
      <c r="S53" s="179"/>
      <c r="T53" s="179"/>
      <c r="U53" s="179"/>
      <c r="V53" s="179"/>
      <c r="W53" s="179"/>
      <c r="X53" s="179"/>
      <c r="Y53" s="179"/>
      <c r="Z53" s="179"/>
    </row>
    <row r="54" ht="13.5" customHeight="1" spans="1:26" x14ac:dyDescent="0.25">
      <c r="A54" s="179"/>
      <c r="B54" s="179"/>
      <c r="C54" s="179"/>
      <c r="D54" s="179"/>
      <c r="E54" s="179"/>
      <c r="F54" s="179"/>
      <c r="G54" s="179"/>
      <c r="H54" s="818"/>
      <c r="I54" s="866"/>
      <c r="J54" s="866"/>
      <c r="K54" s="179"/>
      <c r="L54" s="179"/>
      <c r="M54" s="861"/>
      <c r="N54" s="861"/>
      <c r="O54" s="861"/>
      <c r="P54" s="861"/>
      <c r="Q54" s="179"/>
      <c r="R54" s="179"/>
      <c r="S54" s="179"/>
      <c r="T54" s="179"/>
      <c r="U54" s="179"/>
      <c r="V54" s="179"/>
      <c r="W54" s="179"/>
      <c r="X54" s="179"/>
      <c r="Y54" s="179"/>
      <c r="Z54" s="179"/>
    </row>
    <row r="55" ht="13.5" customHeight="1" spans="1:26" x14ac:dyDescent="0.25">
      <c r="A55" s="179"/>
      <c r="B55" s="179"/>
      <c r="C55" s="179"/>
      <c r="D55" s="179"/>
      <c r="E55" s="179"/>
      <c r="F55" s="179"/>
      <c r="G55" s="179"/>
      <c r="H55" s="179"/>
      <c r="I55" s="866"/>
      <c r="J55" s="866"/>
      <c r="K55" s="179"/>
      <c r="L55" s="179"/>
      <c r="M55" s="861"/>
      <c r="N55" s="861"/>
      <c r="O55" s="861"/>
      <c r="P55" s="861"/>
      <c r="Q55" s="179"/>
      <c r="R55" s="179"/>
      <c r="S55" s="179"/>
      <c r="T55" s="179"/>
      <c r="U55" s="179"/>
      <c r="V55" s="179"/>
      <c r="W55" s="179"/>
      <c r="X55" s="179"/>
      <c r="Y55" s="179"/>
      <c r="Z55" s="179"/>
    </row>
    <row r="56" ht="13.5" customHeight="1" spans="1:26" x14ac:dyDescent="0.25">
      <c r="A56" s="179"/>
      <c r="B56" s="179"/>
      <c r="C56" s="179"/>
      <c r="D56" s="179"/>
      <c r="E56" s="179"/>
      <c r="F56" s="179"/>
      <c r="G56" s="179"/>
      <c r="H56" s="179"/>
      <c r="I56" s="866"/>
      <c r="J56" s="866"/>
      <c r="K56" s="179"/>
      <c r="L56" s="179"/>
      <c r="M56" s="861"/>
      <c r="N56" s="861"/>
      <c r="O56" s="861"/>
      <c r="P56" s="861"/>
      <c r="Q56" s="179"/>
      <c r="R56" s="179"/>
      <c r="S56" s="179"/>
      <c r="T56" s="179"/>
      <c r="U56" s="179"/>
      <c r="V56" s="179"/>
      <c r="W56" s="179"/>
      <c r="X56" s="179"/>
      <c r="Y56" s="179"/>
      <c r="Z56" s="179"/>
    </row>
    <row r="57" ht="13.5" customHeight="1" spans="1:26" x14ac:dyDescent="0.25">
      <c r="A57" s="179"/>
      <c r="B57" s="179"/>
      <c r="C57" s="179"/>
      <c r="D57" s="179"/>
      <c r="E57" s="179"/>
      <c r="F57" s="179"/>
      <c r="G57" s="179"/>
      <c r="H57" s="179"/>
      <c r="I57" s="866"/>
      <c r="J57" s="866"/>
      <c r="K57" s="179"/>
      <c r="L57" s="179"/>
      <c r="M57" s="861"/>
      <c r="N57" s="861"/>
      <c r="O57" s="861"/>
      <c r="P57" s="861"/>
      <c r="Q57" s="179"/>
      <c r="R57" s="179"/>
      <c r="S57" s="179"/>
      <c r="T57" s="179"/>
      <c r="U57" s="179"/>
      <c r="V57" s="179"/>
      <c r="W57" s="179"/>
      <c r="X57" s="179"/>
      <c r="Y57" s="179"/>
      <c r="Z57" s="179"/>
    </row>
    <row r="58" ht="13.5" customHeight="1" spans="1:26" x14ac:dyDescent="0.25">
      <c r="A58" s="179"/>
      <c r="B58" s="179"/>
      <c r="C58" s="179"/>
      <c r="D58" s="179"/>
      <c r="E58" s="179"/>
      <c r="F58" s="179"/>
      <c r="G58" s="179"/>
      <c r="H58" s="179"/>
      <c r="I58" s="866"/>
      <c r="J58" s="866"/>
      <c r="K58" s="179"/>
      <c r="L58" s="179"/>
      <c r="M58" s="861"/>
      <c r="N58" s="861"/>
      <c r="O58" s="861"/>
      <c r="P58" s="861"/>
      <c r="Q58" s="179"/>
      <c r="R58" s="179"/>
      <c r="S58" s="179"/>
      <c r="T58" s="179"/>
      <c r="U58" s="179"/>
      <c r="V58" s="179"/>
      <c r="W58" s="179"/>
      <c r="X58" s="179"/>
      <c r="Y58" s="179"/>
      <c r="Z58" s="179"/>
    </row>
    <row r="59" ht="13.5" customHeight="1" spans="1:26" x14ac:dyDescent="0.25">
      <c r="A59" s="179"/>
      <c r="B59" s="179"/>
      <c r="C59" s="179"/>
      <c r="D59" s="179"/>
      <c r="E59" s="179"/>
      <c r="F59" s="179"/>
      <c r="G59" s="179"/>
      <c r="H59" s="179"/>
      <c r="I59" s="866"/>
      <c r="J59" s="866"/>
      <c r="K59" s="179"/>
      <c r="L59" s="179"/>
      <c r="M59" s="861"/>
      <c r="N59" s="861"/>
      <c r="O59" s="861"/>
      <c r="P59" s="861"/>
      <c r="Q59" s="179"/>
      <c r="R59" s="179"/>
      <c r="S59" s="179"/>
      <c r="T59" s="179"/>
      <c r="U59" s="179"/>
      <c r="V59" s="179"/>
      <c r="W59" s="179"/>
      <c r="X59" s="179"/>
      <c r="Y59" s="179"/>
      <c r="Z59" s="179"/>
    </row>
    <row r="60" ht="13.5" customHeight="1" spans="1:26" x14ac:dyDescent="0.25">
      <c r="A60" s="179"/>
      <c r="B60" s="179"/>
      <c r="C60" s="179"/>
      <c r="D60" s="179"/>
      <c r="E60" s="179"/>
      <c r="F60" s="179"/>
      <c r="G60" s="179"/>
      <c r="H60" s="179"/>
      <c r="I60" s="866"/>
      <c r="J60" s="866"/>
      <c r="K60" s="179"/>
      <c r="L60" s="179"/>
      <c r="M60" s="861"/>
      <c r="N60" s="861"/>
      <c r="O60" s="861"/>
      <c r="P60" s="861"/>
      <c r="Q60" s="179"/>
      <c r="R60" s="179"/>
      <c r="S60" s="179"/>
      <c r="T60" s="179"/>
      <c r="U60" s="179"/>
      <c r="V60" s="179"/>
      <c r="W60" s="179"/>
      <c r="X60" s="179"/>
      <c r="Y60" s="179"/>
      <c r="Z60" s="179"/>
    </row>
    <row r="61" ht="13.5" customHeight="1" spans="1:26" x14ac:dyDescent="0.25">
      <c r="A61" s="179"/>
      <c r="B61" s="179"/>
      <c r="C61" s="179"/>
      <c r="D61" s="179"/>
      <c r="E61" s="179"/>
      <c r="F61" s="179"/>
      <c r="G61" s="179"/>
      <c r="H61" s="179"/>
      <c r="I61" s="866"/>
      <c r="J61" s="866"/>
      <c r="K61" s="179"/>
      <c r="L61" s="179"/>
      <c r="M61" s="861"/>
      <c r="N61" s="861"/>
      <c r="O61" s="861"/>
      <c r="P61" s="861"/>
      <c r="Q61" s="179"/>
      <c r="R61" s="179"/>
      <c r="S61" s="179"/>
      <c r="T61" s="179"/>
      <c r="U61" s="179"/>
      <c r="V61" s="179"/>
      <c r="W61" s="179"/>
      <c r="X61" s="179"/>
      <c r="Y61" s="179"/>
      <c r="Z61" s="179"/>
    </row>
    <row r="62" ht="13.5" customHeight="1" spans="1:26" x14ac:dyDescent="0.25">
      <c r="A62" s="179"/>
      <c r="B62" s="179"/>
      <c r="C62" s="179"/>
      <c r="D62" s="179"/>
      <c r="E62" s="179"/>
      <c r="F62" s="179"/>
      <c r="G62" s="179"/>
      <c r="H62" s="179"/>
      <c r="I62" s="866"/>
      <c r="J62" s="866"/>
      <c r="K62" s="179"/>
      <c r="L62" s="179"/>
      <c r="M62" s="861"/>
      <c r="N62" s="861"/>
      <c r="O62" s="861"/>
      <c r="P62" s="861"/>
      <c r="Q62" s="179"/>
      <c r="R62" s="179"/>
      <c r="S62" s="179"/>
      <c r="T62" s="179"/>
      <c r="U62" s="179"/>
      <c r="V62" s="179"/>
      <c r="W62" s="179"/>
      <c r="X62" s="179"/>
      <c r="Y62" s="179"/>
      <c r="Z62" s="179"/>
    </row>
    <row r="63" ht="13.5" customHeight="1" spans="1:26" x14ac:dyDescent="0.25">
      <c r="A63" s="179"/>
      <c r="B63" s="179"/>
      <c r="C63" s="179"/>
      <c r="D63" s="179"/>
      <c r="E63" s="179"/>
      <c r="F63" s="179"/>
      <c r="G63" s="179"/>
      <c r="H63" s="179"/>
      <c r="I63" s="866"/>
      <c r="J63" s="866"/>
      <c r="K63" s="179"/>
      <c r="L63" s="179"/>
      <c r="M63" s="861"/>
      <c r="N63" s="861"/>
      <c r="O63" s="861"/>
      <c r="P63" s="861"/>
      <c r="Q63" s="179"/>
      <c r="R63" s="179"/>
      <c r="S63" s="179"/>
      <c r="T63" s="179"/>
      <c r="U63" s="179"/>
      <c r="V63" s="179"/>
      <c r="W63" s="179"/>
      <c r="X63" s="179"/>
      <c r="Y63" s="179"/>
      <c r="Z63" s="179"/>
    </row>
    <row r="64" ht="13.5" customHeight="1" spans="1:26" x14ac:dyDescent="0.25">
      <c r="A64" s="179"/>
      <c r="B64" s="179"/>
      <c r="C64" s="179"/>
      <c r="D64" s="179"/>
      <c r="E64" s="179"/>
      <c r="F64" s="179"/>
      <c r="G64" s="179"/>
      <c r="H64" s="179"/>
      <c r="I64" s="866"/>
      <c r="J64" s="866"/>
      <c r="K64" s="179"/>
      <c r="L64" s="179"/>
      <c r="M64" s="861"/>
      <c r="N64" s="861"/>
      <c r="O64" s="861"/>
      <c r="P64" s="861"/>
      <c r="Q64" s="179"/>
      <c r="R64" s="179"/>
      <c r="S64" s="179"/>
      <c r="T64" s="179"/>
      <c r="U64" s="179"/>
      <c r="V64" s="179"/>
      <c r="W64" s="179"/>
      <c r="X64" s="179"/>
      <c r="Y64" s="179"/>
      <c r="Z64" s="179"/>
    </row>
    <row r="65" ht="13.5" customHeight="1" spans="1:26" x14ac:dyDescent="0.25">
      <c r="A65" s="179"/>
      <c r="B65" s="179"/>
      <c r="C65" s="179"/>
      <c r="D65" s="179"/>
      <c r="E65" s="179"/>
      <c r="F65" s="179"/>
      <c r="G65" s="179"/>
      <c r="H65" s="179"/>
      <c r="I65" s="866"/>
      <c r="J65" s="866"/>
      <c r="K65" s="179"/>
      <c r="L65" s="179"/>
      <c r="M65" s="861"/>
      <c r="N65" s="861"/>
      <c r="O65" s="861"/>
      <c r="P65" s="861"/>
      <c r="Q65" s="179"/>
      <c r="R65" s="179"/>
      <c r="S65" s="179"/>
      <c r="T65" s="179"/>
      <c r="U65" s="179"/>
      <c r="V65" s="179"/>
      <c r="W65" s="179"/>
      <c r="X65" s="179"/>
      <c r="Y65" s="179"/>
      <c r="Z65" s="179"/>
    </row>
    <row r="66" ht="13.5" customHeight="1" spans="1:26" x14ac:dyDescent="0.25">
      <c r="A66" s="179"/>
      <c r="B66" s="179"/>
      <c r="C66" s="179"/>
      <c r="D66" s="179"/>
      <c r="E66" s="179"/>
      <c r="F66" s="179"/>
      <c r="G66" s="179"/>
      <c r="H66" s="179"/>
      <c r="I66" s="866"/>
      <c r="J66" s="866"/>
      <c r="K66" s="179"/>
      <c r="L66" s="179"/>
      <c r="M66" s="861"/>
      <c r="N66" s="861"/>
      <c r="O66" s="861"/>
      <c r="P66" s="861"/>
      <c r="Q66" s="179"/>
      <c r="R66" s="179"/>
      <c r="S66" s="179"/>
      <c r="T66" s="179"/>
      <c r="U66" s="179"/>
      <c r="V66" s="179"/>
      <c r="W66" s="179"/>
      <c r="X66" s="179"/>
      <c r="Y66" s="179"/>
      <c r="Z66" s="179"/>
    </row>
    <row r="67" ht="13.5" customHeight="1" spans="1:26" x14ac:dyDescent="0.25">
      <c r="A67" s="179"/>
      <c r="B67" s="179"/>
      <c r="C67" s="179"/>
      <c r="D67" s="179"/>
      <c r="E67" s="179"/>
      <c r="F67" s="179"/>
      <c r="G67" s="179"/>
      <c r="H67" s="179"/>
      <c r="I67" s="866"/>
      <c r="J67" s="866"/>
      <c r="K67" s="179"/>
      <c r="L67" s="179"/>
      <c r="M67" s="861"/>
      <c r="N67" s="861"/>
      <c r="O67" s="861"/>
      <c r="P67" s="861"/>
      <c r="Q67" s="179"/>
      <c r="R67" s="179"/>
      <c r="S67" s="179"/>
      <c r="T67" s="179"/>
      <c r="U67" s="179"/>
      <c r="V67" s="179"/>
      <c r="W67" s="179"/>
      <c r="X67" s="179"/>
      <c r="Y67" s="179"/>
      <c r="Z67" s="179"/>
    </row>
    <row r="68" ht="13.5" customHeight="1" spans="1:26" x14ac:dyDescent="0.25">
      <c r="A68" s="179"/>
      <c r="B68" s="179"/>
      <c r="C68" s="179"/>
      <c r="D68" s="179"/>
      <c r="E68" s="179"/>
      <c r="F68" s="179"/>
      <c r="G68" s="179"/>
      <c r="H68" s="179"/>
      <c r="I68" s="866"/>
      <c r="J68" s="866"/>
      <c r="K68" s="179"/>
      <c r="L68" s="179"/>
      <c r="M68" s="861"/>
      <c r="N68" s="861"/>
      <c r="O68" s="861"/>
      <c r="P68" s="861"/>
      <c r="Q68" s="179"/>
      <c r="R68" s="179"/>
      <c r="S68" s="179"/>
      <c r="T68" s="179"/>
      <c r="U68" s="179"/>
      <c r="V68" s="179"/>
      <c r="W68" s="179"/>
      <c r="X68" s="179"/>
      <c r="Y68" s="179"/>
      <c r="Z68" s="179"/>
    </row>
    <row r="69" ht="13.5" customHeight="1" spans="1:26" x14ac:dyDescent="0.25">
      <c r="A69" s="179"/>
      <c r="B69" s="179"/>
      <c r="C69" s="179"/>
      <c r="D69" s="179"/>
      <c r="E69" s="179"/>
      <c r="F69" s="179"/>
      <c r="G69" s="179"/>
      <c r="H69" s="179"/>
      <c r="I69" s="866"/>
      <c r="J69" s="866"/>
      <c r="K69" s="179"/>
      <c r="L69" s="179"/>
      <c r="M69" s="861"/>
      <c r="N69" s="861"/>
      <c r="O69" s="861"/>
      <c r="P69" s="861"/>
      <c r="Q69" s="179"/>
      <c r="R69" s="179"/>
      <c r="S69" s="179"/>
      <c r="T69" s="179"/>
      <c r="U69" s="179"/>
      <c r="V69" s="179"/>
      <c r="W69" s="179"/>
      <c r="X69" s="179"/>
      <c r="Y69" s="179"/>
      <c r="Z69" s="179"/>
    </row>
    <row r="70" ht="13.5" customHeight="1" spans="1:26" x14ac:dyDescent="0.25">
      <c r="A70" s="179"/>
      <c r="B70" s="179"/>
      <c r="C70" s="179"/>
      <c r="D70" s="179"/>
      <c r="E70" s="179"/>
      <c r="F70" s="179"/>
      <c r="G70" s="179"/>
      <c r="H70" s="179"/>
      <c r="I70" s="866"/>
      <c r="J70" s="866"/>
      <c r="K70" s="179"/>
      <c r="L70" s="179"/>
      <c r="M70" s="861"/>
      <c r="N70" s="861"/>
      <c r="O70" s="861"/>
      <c r="P70" s="861"/>
      <c r="Q70" s="179"/>
      <c r="R70" s="179"/>
      <c r="S70" s="179"/>
      <c r="T70" s="179"/>
      <c r="U70" s="179"/>
      <c r="V70" s="179"/>
      <c r="W70" s="179"/>
      <c r="X70" s="179"/>
      <c r="Y70" s="179"/>
      <c r="Z70" s="179"/>
    </row>
    <row r="71" ht="13.5" customHeight="1" spans="1:26" x14ac:dyDescent="0.25">
      <c r="A71" s="179"/>
      <c r="B71" s="179"/>
      <c r="C71" s="179"/>
      <c r="D71" s="179"/>
      <c r="E71" s="179"/>
      <c r="F71" s="179"/>
      <c r="G71" s="179"/>
      <c r="H71" s="179"/>
      <c r="I71" s="866"/>
      <c r="J71" s="866"/>
      <c r="K71" s="179"/>
      <c r="L71" s="179"/>
      <c r="M71" s="861"/>
      <c r="N71" s="861"/>
      <c r="O71" s="861"/>
      <c r="P71" s="861"/>
      <c r="Q71" s="179"/>
      <c r="R71" s="179"/>
      <c r="S71" s="179"/>
      <c r="T71" s="179"/>
      <c r="U71" s="179"/>
      <c r="V71" s="179"/>
      <c r="W71" s="179"/>
      <c r="X71" s="179"/>
      <c r="Y71" s="179"/>
      <c r="Z71" s="179"/>
    </row>
    <row r="72" ht="13.5" customHeight="1" spans="1:26" x14ac:dyDescent="0.25">
      <c r="A72" s="179"/>
      <c r="B72" s="179"/>
      <c r="C72" s="179"/>
      <c r="D72" s="179"/>
      <c r="E72" s="179"/>
      <c r="F72" s="179"/>
      <c r="G72" s="179"/>
      <c r="H72" s="179"/>
      <c r="I72" s="866"/>
      <c r="J72" s="866"/>
      <c r="K72" s="179"/>
      <c r="L72" s="179"/>
      <c r="M72" s="861"/>
      <c r="N72" s="861"/>
      <c r="O72" s="861"/>
      <c r="P72" s="861"/>
      <c r="Q72" s="179"/>
      <c r="R72" s="179"/>
      <c r="S72" s="179"/>
      <c r="T72" s="179"/>
      <c r="U72" s="179"/>
      <c r="V72" s="179"/>
      <c r="W72" s="179"/>
      <c r="X72" s="179"/>
      <c r="Y72" s="179"/>
      <c r="Z72" s="179"/>
    </row>
    <row r="73" ht="13.5" customHeight="1" spans="1:26" x14ac:dyDescent="0.25">
      <c r="A73" s="179"/>
      <c r="B73" s="179"/>
      <c r="C73" s="179"/>
      <c r="D73" s="179"/>
      <c r="E73" s="179"/>
      <c r="F73" s="179"/>
      <c r="G73" s="179"/>
      <c r="H73" s="179"/>
      <c r="I73" s="866"/>
      <c r="J73" s="866"/>
      <c r="K73" s="179"/>
      <c r="L73" s="179"/>
      <c r="M73" s="861"/>
      <c r="N73" s="861"/>
      <c r="O73" s="861"/>
      <c r="P73" s="861"/>
      <c r="Q73" s="179"/>
      <c r="R73" s="179"/>
      <c r="S73" s="179"/>
      <c r="T73" s="179"/>
      <c r="U73" s="179"/>
      <c r="V73" s="179"/>
      <c r="W73" s="179"/>
      <c r="X73" s="179"/>
      <c r="Y73" s="179"/>
      <c r="Z73" s="179"/>
    </row>
    <row r="74" ht="13.5" customHeight="1" spans="1:26" x14ac:dyDescent="0.25">
      <c r="A74" s="179"/>
      <c r="B74" s="179"/>
      <c r="C74" s="179"/>
      <c r="D74" s="179"/>
      <c r="E74" s="179"/>
      <c r="F74" s="179"/>
      <c r="G74" s="179"/>
      <c r="H74" s="179"/>
      <c r="I74" s="866"/>
      <c r="J74" s="866"/>
      <c r="K74" s="179"/>
      <c r="L74" s="179"/>
      <c r="M74" s="861"/>
      <c r="N74" s="861"/>
      <c r="O74" s="861"/>
      <c r="P74" s="861"/>
      <c r="Q74" s="179"/>
      <c r="R74" s="179"/>
      <c r="S74" s="179"/>
      <c r="T74" s="179"/>
      <c r="U74" s="179"/>
      <c r="V74" s="179"/>
      <c r="W74" s="179"/>
      <c r="X74" s="179"/>
      <c r="Y74" s="179"/>
      <c r="Z74" s="179"/>
    </row>
    <row r="75" ht="13.5" customHeight="1" spans="1:26" x14ac:dyDescent="0.25">
      <c r="A75" s="179"/>
      <c r="B75" s="179"/>
      <c r="C75" s="179"/>
      <c r="D75" s="179"/>
      <c r="E75" s="179"/>
      <c r="F75" s="179"/>
      <c r="G75" s="179"/>
      <c r="H75" s="179"/>
      <c r="I75" s="866"/>
      <c r="J75" s="866"/>
      <c r="K75" s="179"/>
      <c r="L75" s="179"/>
      <c r="M75" s="861"/>
      <c r="N75" s="861"/>
      <c r="O75" s="861"/>
      <c r="P75" s="861"/>
      <c r="Q75" s="179"/>
      <c r="R75" s="179"/>
      <c r="S75" s="179"/>
      <c r="T75" s="179"/>
      <c r="U75" s="179"/>
      <c r="V75" s="179"/>
      <c r="W75" s="179"/>
      <c r="X75" s="179"/>
      <c r="Y75" s="179"/>
      <c r="Z75" s="179"/>
    </row>
    <row r="76" ht="13.5" customHeight="1" spans="1:26" x14ac:dyDescent="0.25">
      <c r="A76" s="179"/>
      <c r="B76" s="179"/>
      <c r="C76" s="179"/>
      <c r="D76" s="179"/>
      <c r="E76" s="179"/>
      <c r="F76" s="179"/>
      <c r="G76" s="179"/>
      <c r="H76" s="179"/>
      <c r="I76" s="866"/>
      <c r="J76" s="866"/>
      <c r="K76" s="179"/>
      <c r="L76" s="179"/>
      <c r="M76" s="861"/>
      <c r="N76" s="861"/>
      <c r="O76" s="861"/>
      <c r="P76" s="861"/>
      <c r="Q76" s="179"/>
      <c r="R76" s="179"/>
      <c r="S76" s="179"/>
      <c r="T76" s="179"/>
      <c r="U76" s="179"/>
      <c r="V76" s="179"/>
      <c r="W76" s="179"/>
      <c r="X76" s="179"/>
      <c r="Y76" s="179"/>
      <c r="Z76" s="179"/>
    </row>
    <row r="77" ht="13.5" customHeight="1" spans="1:26" x14ac:dyDescent="0.25">
      <c r="A77" s="179"/>
      <c r="B77" s="179"/>
      <c r="C77" s="179"/>
      <c r="D77" s="179"/>
      <c r="E77" s="179"/>
      <c r="F77" s="179"/>
      <c r="G77" s="179"/>
      <c r="H77" s="179"/>
      <c r="I77" s="866"/>
      <c r="J77" s="866"/>
      <c r="K77" s="179"/>
      <c r="L77" s="179"/>
      <c r="M77" s="861"/>
      <c r="N77" s="861"/>
      <c r="O77" s="861"/>
      <c r="P77" s="861"/>
      <c r="Q77" s="179"/>
      <c r="R77" s="179"/>
      <c r="S77" s="179"/>
      <c r="T77" s="179"/>
      <c r="U77" s="179"/>
      <c r="V77" s="179"/>
      <c r="W77" s="179"/>
      <c r="X77" s="179"/>
      <c r="Y77" s="179"/>
      <c r="Z77" s="179"/>
    </row>
    <row r="78" ht="13.5" customHeight="1" spans="1:26" x14ac:dyDescent="0.25">
      <c r="A78" s="179"/>
      <c r="B78" s="179"/>
      <c r="C78" s="179"/>
      <c r="D78" s="179"/>
      <c r="E78" s="179"/>
      <c r="F78" s="179"/>
      <c r="G78" s="179"/>
      <c r="H78" s="179"/>
      <c r="I78" s="866"/>
      <c r="J78" s="866"/>
      <c r="K78" s="179"/>
      <c r="L78" s="179"/>
      <c r="M78" s="861"/>
      <c r="N78" s="861"/>
      <c r="O78" s="861"/>
      <c r="P78" s="861"/>
      <c r="Q78" s="179"/>
      <c r="R78" s="179"/>
      <c r="S78" s="179"/>
      <c r="T78" s="179"/>
      <c r="U78" s="179"/>
      <c r="V78" s="179"/>
      <c r="W78" s="179"/>
      <c r="X78" s="179"/>
      <c r="Y78" s="179"/>
      <c r="Z78" s="179"/>
    </row>
    <row r="79" ht="13.5" customHeight="1" spans="1:26" x14ac:dyDescent="0.25">
      <c r="A79" s="179"/>
      <c r="B79" s="179"/>
      <c r="C79" s="179"/>
      <c r="D79" s="179"/>
      <c r="E79" s="179"/>
      <c r="F79" s="179"/>
      <c r="G79" s="179"/>
      <c r="H79" s="179"/>
      <c r="I79" s="866"/>
      <c r="J79" s="866"/>
      <c r="K79" s="179"/>
      <c r="L79" s="179"/>
      <c r="M79" s="861"/>
      <c r="N79" s="861"/>
      <c r="O79" s="861"/>
      <c r="P79" s="861"/>
      <c r="Q79" s="179"/>
      <c r="R79" s="179"/>
      <c r="S79" s="179"/>
      <c r="T79" s="179"/>
      <c r="U79" s="179"/>
      <c r="V79" s="179"/>
      <c r="W79" s="179"/>
      <c r="X79" s="179"/>
      <c r="Y79" s="179"/>
      <c r="Z79" s="179"/>
    </row>
    <row r="80" ht="13.5" customHeight="1" spans="1:26" x14ac:dyDescent="0.25">
      <c r="A80" s="179"/>
      <c r="B80" s="179"/>
      <c r="C80" s="179"/>
      <c r="D80" s="179"/>
      <c r="E80" s="179"/>
      <c r="F80" s="179"/>
      <c r="G80" s="179"/>
      <c r="H80" s="179"/>
      <c r="I80" s="866"/>
      <c r="J80" s="866"/>
      <c r="K80" s="179"/>
      <c r="L80" s="179"/>
      <c r="M80" s="861"/>
      <c r="N80" s="861"/>
      <c r="O80" s="861"/>
      <c r="P80" s="861"/>
      <c r="Q80" s="179"/>
      <c r="R80" s="179"/>
      <c r="S80" s="179"/>
      <c r="T80" s="179"/>
      <c r="U80" s="179"/>
      <c r="V80" s="179"/>
      <c r="W80" s="179"/>
      <c r="X80" s="179"/>
      <c r="Y80" s="179"/>
      <c r="Z80" s="179"/>
    </row>
    <row r="81" ht="13.5" customHeight="1" spans="1:26" x14ac:dyDescent="0.25">
      <c r="A81" s="179"/>
      <c r="B81" s="179"/>
      <c r="C81" s="179"/>
      <c r="D81" s="179"/>
      <c r="E81" s="179"/>
      <c r="F81" s="179"/>
      <c r="G81" s="179"/>
      <c r="H81" s="179"/>
      <c r="I81" s="866"/>
      <c r="J81" s="866"/>
      <c r="K81" s="179"/>
      <c r="L81" s="179"/>
      <c r="M81" s="861"/>
      <c r="N81" s="861"/>
      <c r="O81" s="861"/>
      <c r="P81" s="861"/>
      <c r="Q81" s="179"/>
      <c r="R81" s="179"/>
      <c r="S81" s="179"/>
      <c r="T81" s="179"/>
      <c r="U81" s="179"/>
      <c r="V81" s="179"/>
      <c r="W81" s="179"/>
      <c r="X81" s="179"/>
      <c r="Y81" s="179"/>
      <c r="Z81" s="179"/>
    </row>
    <row r="82" ht="13.5" customHeight="1" spans="1:26" x14ac:dyDescent="0.25">
      <c r="A82" s="179"/>
      <c r="B82" s="179"/>
      <c r="C82" s="179"/>
      <c r="D82" s="179"/>
      <c r="E82" s="179"/>
      <c r="F82" s="179"/>
      <c r="G82" s="179"/>
      <c r="H82" s="179"/>
      <c r="I82" s="866"/>
      <c r="J82" s="866"/>
      <c r="K82" s="179"/>
      <c r="L82" s="179"/>
      <c r="M82" s="861"/>
      <c r="N82" s="861"/>
      <c r="O82" s="861"/>
      <c r="P82" s="861"/>
      <c r="Q82" s="179"/>
      <c r="R82" s="179"/>
      <c r="S82" s="179"/>
      <c r="T82" s="179"/>
      <c r="U82" s="179"/>
      <c r="V82" s="179"/>
      <c r="W82" s="179"/>
      <c r="X82" s="179"/>
      <c r="Y82" s="179"/>
      <c r="Z82" s="179"/>
    </row>
    <row r="83" ht="13.5" customHeight="1" spans="1:26" x14ac:dyDescent="0.25">
      <c r="A83" s="179"/>
      <c r="B83" s="179"/>
      <c r="C83" s="179"/>
      <c r="D83" s="179"/>
      <c r="E83" s="179"/>
      <c r="F83" s="179"/>
      <c r="G83" s="179"/>
      <c r="H83" s="179"/>
      <c r="I83" s="866"/>
      <c r="J83" s="866"/>
      <c r="K83" s="179"/>
      <c r="L83" s="179"/>
      <c r="M83" s="861"/>
      <c r="N83" s="861"/>
      <c r="O83" s="861"/>
      <c r="P83" s="861"/>
      <c r="Q83" s="179"/>
      <c r="R83" s="179"/>
      <c r="S83" s="179"/>
      <c r="T83" s="179"/>
      <c r="U83" s="179"/>
      <c r="V83" s="179"/>
      <c r="W83" s="179"/>
      <c r="X83" s="179"/>
      <c r="Y83" s="179"/>
      <c r="Z83" s="179"/>
    </row>
    <row r="84" ht="13.5" customHeight="1" spans="1:26" x14ac:dyDescent="0.25">
      <c r="A84" s="179"/>
      <c r="B84" s="179"/>
      <c r="C84" s="179"/>
      <c r="D84" s="179"/>
      <c r="E84" s="179"/>
      <c r="F84" s="179"/>
      <c r="G84" s="179"/>
      <c r="H84" s="179"/>
      <c r="I84" s="866"/>
      <c r="J84" s="866"/>
      <c r="K84" s="179"/>
      <c r="L84" s="179"/>
      <c r="M84" s="861"/>
      <c r="N84" s="861"/>
      <c r="O84" s="861"/>
      <c r="P84" s="861"/>
      <c r="Q84" s="179"/>
      <c r="R84" s="179"/>
      <c r="S84" s="179"/>
      <c r="T84" s="179"/>
      <c r="U84" s="179"/>
      <c r="V84" s="179"/>
      <c r="W84" s="179"/>
      <c r="X84" s="179"/>
      <c r="Y84" s="179"/>
      <c r="Z84" s="179"/>
    </row>
    <row r="85" ht="13.5" customHeight="1" spans="1:26" x14ac:dyDescent="0.25">
      <c r="A85" s="179"/>
      <c r="B85" s="179"/>
      <c r="C85" s="179"/>
      <c r="D85" s="179"/>
      <c r="E85" s="179"/>
      <c r="F85" s="179"/>
      <c r="G85" s="179"/>
      <c r="H85" s="179"/>
      <c r="I85" s="866"/>
      <c r="J85" s="866"/>
      <c r="K85" s="179"/>
      <c r="L85" s="179"/>
      <c r="M85" s="861"/>
      <c r="N85" s="861"/>
      <c r="O85" s="861"/>
      <c r="P85" s="861"/>
      <c r="Q85" s="179"/>
      <c r="R85" s="179"/>
      <c r="S85" s="179"/>
      <c r="T85" s="179"/>
      <c r="U85" s="179"/>
      <c r="V85" s="179"/>
      <c r="W85" s="179"/>
      <c r="X85" s="179"/>
      <c r="Y85" s="179"/>
      <c r="Z85" s="179"/>
    </row>
    <row r="86" ht="13.5" customHeight="1" spans="1:26" x14ac:dyDescent="0.25">
      <c r="A86" s="179"/>
      <c r="B86" s="179"/>
      <c r="C86" s="179"/>
      <c r="D86" s="179"/>
      <c r="E86" s="179"/>
      <c r="F86" s="179"/>
      <c r="G86" s="179"/>
      <c r="H86" s="179"/>
      <c r="I86" s="866"/>
      <c r="J86" s="866"/>
      <c r="K86" s="179"/>
      <c r="L86" s="179"/>
      <c r="M86" s="861"/>
      <c r="N86" s="861"/>
      <c r="O86" s="861"/>
      <c r="P86" s="861"/>
      <c r="Q86" s="179"/>
      <c r="R86" s="179"/>
      <c r="S86" s="179"/>
      <c r="T86" s="179"/>
      <c r="U86" s="179"/>
      <c r="V86" s="179"/>
      <c r="W86" s="179"/>
      <c r="X86" s="179"/>
      <c r="Y86" s="179"/>
      <c r="Z86" s="179"/>
    </row>
    <row r="87" ht="13.5" customHeight="1" spans="1:26" x14ac:dyDescent="0.25">
      <c r="A87" s="179"/>
      <c r="B87" s="179"/>
      <c r="C87" s="179"/>
      <c r="D87" s="179"/>
      <c r="E87" s="179"/>
      <c r="F87" s="179"/>
      <c r="G87" s="179"/>
      <c r="H87" s="179"/>
      <c r="I87" s="866"/>
      <c r="J87" s="866"/>
      <c r="K87" s="179"/>
      <c r="L87" s="179"/>
      <c r="M87" s="861"/>
      <c r="N87" s="861"/>
      <c r="O87" s="861"/>
      <c r="P87" s="861"/>
      <c r="Q87" s="179"/>
      <c r="R87" s="179"/>
      <c r="S87" s="179"/>
      <c r="T87" s="179"/>
      <c r="U87" s="179"/>
      <c r="V87" s="179"/>
      <c r="W87" s="179"/>
      <c r="X87" s="179"/>
      <c r="Y87" s="179"/>
      <c r="Z87" s="179"/>
    </row>
    <row r="88" ht="13.5" customHeight="1" spans="1:26" x14ac:dyDescent="0.25">
      <c r="A88" s="179"/>
      <c r="B88" s="179"/>
      <c r="C88" s="179"/>
      <c r="D88" s="179"/>
      <c r="E88" s="179"/>
      <c r="F88" s="179"/>
      <c r="G88" s="179"/>
      <c r="H88" s="179"/>
      <c r="I88" s="866"/>
      <c r="J88" s="866"/>
      <c r="K88" s="179"/>
      <c r="L88" s="179"/>
      <c r="M88" s="861"/>
      <c r="N88" s="861"/>
      <c r="O88" s="861"/>
      <c r="P88" s="861"/>
      <c r="Q88" s="179"/>
      <c r="R88" s="179"/>
      <c r="S88" s="179"/>
      <c r="T88" s="179"/>
      <c r="U88" s="179"/>
      <c r="V88" s="179"/>
      <c r="W88" s="179"/>
      <c r="X88" s="179"/>
      <c r="Y88" s="179"/>
      <c r="Z88" s="179"/>
    </row>
    <row r="89" ht="13.5" customHeight="1" spans="1:26" x14ac:dyDescent="0.25">
      <c r="A89" s="179"/>
      <c r="B89" s="179"/>
      <c r="C89" s="179"/>
      <c r="D89" s="179"/>
      <c r="E89" s="179"/>
      <c r="F89" s="179"/>
      <c r="G89" s="179"/>
      <c r="H89" s="179"/>
      <c r="I89" s="866"/>
      <c r="J89" s="866"/>
      <c r="K89" s="179"/>
      <c r="L89" s="179"/>
      <c r="M89" s="861"/>
      <c r="N89" s="861"/>
      <c r="O89" s="861"/>
      <c r="P89" s="861"/>
      <c r="Q89" s="179"/>
      <c r="R89" s="179"/>
      <c r="S89" s="179"/>
      <c r="T89" s="179"/>
      <c r="U89" s="179"/>
      <c r="V89" s="179"/>
      <c r="W89" s="179"/>
      <c r="X89" s="179"/>
      <c r="Y89" s="179"/>
      <c r="Z89" s="179"/>
    </row>
    <row r="90" ht="13.5" customHeight="1" spans="1:26" x14ac:dyDescent="0.25">
      <c r="A90" s="179"/>
      <c r="B90" s="179"/>
      <c r="C90" s="179"/>
      <c r="D90" s="179"/>
      <c r="E90" s="179"/>
      <c r="F90" s="179"/>
      <c r="G90" s="179"/>
      <c r="H90" s="179"/>
      <c r="I90" s="866"/>
      <c r="J90" s="866"/>
      <c r="K90" s="179"/>
      <c r="L90" s="179"/>
      <c r="M90" s="861"/>
      <c r="N90" s="861"/>
      <c r="O90" s="861"/>
      <c r="P90" s="861"/>
      <c r="Q90" s="179"/>
      <c r="R90" s="179"/>
      <c r="S90" s="179"/>
      <c r="T90" s="179"/>
      <c r="U90" s="179"/>
      <c r="V90" s="179"/>
      <c r="W90" s="179"/>
      <c r="X90" s="179"/>
      <c r="Y90" s="179"/>
      <c r="Z90" s="179"/>
    </row>
    <row r="91" ht="13.5" customHeight="1" spans="1:26" x14ac:dyDescent="0.25">
      <c r="A91" s="179"/>
      <c r="B91" s="179"/>
      <c r="C91" s="179"/>
      <c r="D91" s="179"/>
      <c r="E91" s="179"/>
      <c r="F91" s="179"/>
      <c r="G91" s="179"/>
      <c r="H91" s="179"/>
      <c r="I91" s="866"/>
      <c r="J91" s="866"/>
      <c r="K91" s="179"/>
      <c r="L91" s="179"/>
      <c r="M91" s="861"/>
      <c r="N91" s="861"/>
      <c r="O91" s="861"/>
      <c r="P91" s="861"/>
      <c r="Q91" s="179"/>
      <c r="R91" s="179"/>
      <c r="S91" s="179"/>
      <c r="T91" s="179"/>
      <c r="U91" s="179"/>
      <c r="V91" s="179"/>
      <c r="W91" s="179"/>
      <c r="X91" s="179"/>
      <c r="Y91" s="179"/>
      <c r="Z91" s="179"/>
    </row>
    <row r="92" ht="13.5" customHeight="1" spans="1:26" x14ac:dyDescent="0.25">
      <c r="A92" s="179"/>
      <c r="B92" s="179"/>
      <c r="C92" s="179"/>
      <c r="D92" s="179"/>
      <c r="E92" s="179"/>
      <c r="F92" s="179"/>
      <c r="G92" s="179"/>
      <c r="H92" s="179"/>
      <c r="I92" s="866"/>
      <c r="J92" s="866"/>
      <c r="K92" s="179"/>
      <c r="L92" s="179"/>
      <c r="M92" s="861"/>
      <c r="N92" s="861"/>
      <c r="O92" s="861"/>
      <c r="P92" s="861"/>
      <c r="Q92" s="179"/>
      <c r="R92" s="179"/>
      <c r="S92" s="179"/>
      <c r="T92" s="179"/>
      <c r="U92" s="179"/>
      <c r="V92" s="179"/>
      <c r="W92" s="179"/>
      <c r="X92" s="179"/>
      <c r="Y92" s="179"/>
      <c r="Z92" s="179"/>
    </row>
    <row r="93" ht="13.5" customHeight="1" spans="1:26" x14ac:dyDescent="0.25">
      <c r="A93" s="179"/>
      <c r="B93" s="179"/>
      <c r="C93" s="179"/>
      <c r="D93" s="179"/>
      <c r="E93" s="179"/>
      <c r="F93" s="179"/>
      <c r="G93" s="179"/>
      <c r="H93" s="179"/>
      <c r="I93" s="866"/>
      <c r="J93" s="866"/>
      <c r="K93" s="179"/>
      <c r="L93" s="179"/>
      <c r="M93" s="861"/>
      <c r="N93" s="861"/>
      <c r="O93" s="861"/>
      <c r="P93" s="861"/>
      <c r="Q93" s="179"/>
      <c r="R93" s="179"/>
      <c r="S93" s="179"/>
      <c r="T93" s="179"/>
      <c r="U93" s="179"/>
      <c r="V93" s="179"/>
      <c r="W93" s="179"/>
      <c r="X93" s="179"/>
      <c r="Y93" s="179"/>
      <c r="Z93" s="179"/>
    </row>
    <row r="94" ht="13.5" customHeight="1" spans="1:26" x14ac:dyDescent="0.25">
      <c r="A94" s="179"/>
      <c r="B94" s="179"/>
      <c r="C94" s="179"/>
      <c r="D94" s="179"/>
      <c r="E94" s="179"/>
      <c r="F94" s="179"/>
      <c r="G94" s="179"/>
      <c r="H94" s="179"/>
      <c r="I94" s="866"/>
      <c r="J94" s="866"/>
      <c r="K94" s="179"/>
      <c r="L94" s="179"/>
      <c r="M94" s="861"/>
      <c r="N94" s="861"/>
      <c r="O94" s="861"/>
      <c r="P94" s="861"/>
      <c r="Q94" s="179"/>
      <c r="R94" s="179"/>
      <c r="S94" s="179"/>
      <c r="T94" s="179"/>
      <c r="U94" s="179"/>
      <c r="V94" s="179"/>
      <c r="W94" s="179"/>
      <c r="X94" s="179"/>
      <c r="Y94" s="179"/>
      <c r="Z94" s="179"/>
    </row>
    <row r="95" ht="13.5" customHeight="1" spans="1:26" x14ac:dyDescent="0.25">
      <c r="A95" s="179"/>
      <c r="B95" s="179"/>
      <c r="C95" s="179"/>
      <c r="D95" s="179"/>
      <c r="E95" s="179"/>
      <c r="F95" s="179"/>
      <c r="G95" s="179"/>
      <c r="H95" s="179"/>
      <c r="I95" s="866"/>
      <c r="J95" s="866"/>
      <c r="K95" s="179"/>
      <c r="L95" s="179"/>
      <c r="M95" s="861"/>
      <c r="N95" s="861"/>
      <c r="O95" s="861"/>
      <c r="P95" s="861"/>
      <c r="Q95" s="179"/>
      <c r="R95" s="179"/>
      <c r="S95" s="179"/>
      <c r="T95" s="179"/>
      <c r="U95" s="179"/>
      <c r="V95" s="179"/>
      <c r="W95" s="179"/>
      <c r="X95" s="179"/>
      <c r="Y95" s="179"/>
      <c r="Z95" s="179"/>
    </row>
    <row r="96" ht="13.5" customHeight="1" spans="1:26" x14ac:dyDescent="0.25">
      <c r="A96" s="179"/>
      <c r="B96" s="179"/>
      <c r="C96" s="179"/>
      <c r="D96" s="179"/>
      <c r="E96" s="179"/>
      <c r="F96" s="179"/>
      <c r="G96" s="179"/>
      <c r="H96" s="179"/>
      <c r="I96" s="866"/>
      <c r="J96" s="866"/>
      <c r="K96" s="179"/>
      <c r="L96" s="179"/>
      <c r="M96" s="861"/>
      <c r="N96" s="861"/>
      <c r="O96" s="861"/>
      <c r="P96" s="861"/>
      <c r="Q96" s="179"/>
      <c r="R96" s="179"/>
      <c r="S96" s="179"/>
      <c r="T96" s="179"/>
      <c r="U96" s="179"/>
      <c r="V96" s="179"/>
      <c r="W96" s="179"/>
      <c r="X96" s="179"/>
      <c r="Y96" s="179"/>
      <c r="Z96" s="179"/>
    </row>
    <row r="97" ht="13.5" customHeight="1" spans="1:26" x14ac:dyDescent="0.25">
      <c r="A97" s="179"/>
      <c r="B97" s="179"/>
      <c r="C97" s="179"/>
      <c r="D97" s="179"/>
      <c r="E97" s="179"/>
      <c r="F97" s="179"/>
      <c r="G97" s="179"/>
      <c r="H97" s="179"/>
      <c r="I97" s="866"/>
      <c r="J97" s="866"/>
      <c r="K97" s="179"/>
      <c r="L97" s="179"/>
      <c r="M97" s="861"/>
      <c r="N97" s="861"/>
      <c r="O97" s="861"/>
      <c r="P97" s="861"/>
      <c r="Q97" s="179"/>
      <c r="R97" s="179"/>
      <c r="S97" s="179"/>
      <c r="T97" s="179"/>
      <c r="U97" s="179"/>
      <c r="V97" s="179"/>
      <c r="W97" s="179"/>
      <c r="X97" s="179"/>
      <c r="Y97" s="179"/>
      <c r="Z97" s="179"/>
    </row>
    <row r="98" ht="13.5" customHeight="1" spans="1:26" x14ac:dyDescent="0.25">
      <c r="A98" s="179"/>
      <c r="B98" s="179"/>
      <c r="C98" s="179"/>
      <c r="D98" s="179"/>
      <c r="E98" s="179"/>
      <c r="F98" s="179"/>
      <c r="G98" s="179"/>
      <c r="H98" s="179"/>
      <c r="I98" s="866"/>
      <c r="J98" s="866"/>
      <c r="K98" s="179"/>
      <c r="L98" s="179"/>
      <c r="M98" s="861"/>
      <c r="N98" s="861"/>
      <c r="O98" s="861"/>
      <c r="P98" s="861"/>
      <c r="Q98" s="179"/>
      <c r="R98" s="179"/>
      <c r="S98" s="179"/>
      <c r="T98" s="179"/>
      <c r="U98" s="179"/>
      <c r="V98" s="179"/>
      <c r="W98" s="179"/>
      <c r="X98" s="179"/>
      <c r="Y98" s="179"/>
      <c r="Z98" s="179"/>
    </row>
    <row r="99" ht="13.5" customHeight="1" spans="1:26" x14ac:dyDescent="0.25">
      <c r="A99" s="179"/>
      <c r="B99" s="179"/>
      <c r="C99" s="179"/>
      <c r="D99" s="179"/>
      <c r="E99" s="179"/>
      <c r="F99" s="179"/>
      <c r="G99" s="179"/>
      <c r="H99" s="179"/>
      <c r="I99" s="866"/>
      <c r="J99" s="866"/>
      <c r="K99" s="179"/>
      <c r="L99" s="179"/>
      <c r="M99" s="861"/>
      <c r="N99" s="861"/>
      <c r="O99" s="861"/>
      <c r="P99" s="861"/>
      <c r="Q99" s="179"/>
      <c r="R99" s="179"/>
      <c r="S99" s="179"/>
      <c r="T99" s="179"/>
      <c r="U99" s="179"/>
      <c r="V99" s="179"/>
      <c r="W99" s="179"/>
      <c r="X99" s="179"/>
      <c r="Y99" s="179"/>
      <c r="Z99" s="179"/>
    </row>
    <row r="100" ht="13.5" customHeight="1" spans="1:26" x14ac:dyDescent="0.25">
      <c r="A100" s="179"/>
      <c r="B100" s="179"/>
      <c r="C100" s="179"/>
      <c r="D100" s="179"/>
      <c r="E100" s="179"/>
      <c r="F100" s="179"/>
      <c r="G100" s="179"/>
      <c r="H100" s="179"/>
      <c r="I100" s="866"/>
      <c r="J100" s="866"/>
      <c r="K100" s="179"/>
      <c r="L100" s="179"/>
      <c r="M100" s="861"/>
      <c r="N100" s="861"/>
      <c r="O100" s="861"/>
      <c r="P100" s="861"/>
      <c r="Q100" s="179"/>
      <c r="R100" s="179"/>
      <c r="S100" s="179"/>
      <c r="T100" s="179"/>
      <c r="U100" s="179"/>
      <c r="V100" s="179"/>
      <c r="W100" s="179"/>
      <c r="X100" s="179"/>
      <c r="Y100" s="179"/>
      <c r="Z100" s="179"/>
    </row>
    <row r="101" ht="13.5" customHeight="1" spans="1:26" x14ac:dyDescent="0.25">
      <c r="A101" s="179"/>
      <c r="B101" s="179"/>
      <c r="C101" s="179"/>
      <c r="D101" s="179"/>
      <c r="E101" s="179"/>
      <c r="F101" s="179"/>
      <c r="G101" s="179"/>
      <c r="H101" s="179"/>
      <c r="I101" s="866"/>
      <c r="J101" s="866"/>
      <c r="K101" s="179"/>
      <c r="L101" s="179"/>
      <c r="M101" s="861"/>
      <c r="N101" s="861"/>
      <c r="O101" s="861"/>
      <c r="P101" s="861"/>
      <c r="Q101" s="179"/>
      <c r="R101" s="179"/>
      <c r="S101" s="179"/>
      <c r="T101" s="179"/>
      <c r="U101" s="179"/>
      <c r="V101" s="179"/>
      <c r="W101" s="179"/>
      <c r="X101" s="179"/>
      <c r="Y101" s="179"/>
      <c r="Z101" s="179"/>
    </row>
    <row r="102" ht="13.5" customHeight="1" spans="1:26" x14ac:dyDescent="0.25">
      <c r="A102" s="179"/>
      <c r="B102" s="179"/>
      <c r="C102" s="179"/>
      <c r="D102" s="179"/>
      <c r="E102" s="179"/>
      <c r="F102" s="179"/>
      <c r="G102" s="179"/>
      <c r="H102" s="179"/>
      <c r="I102" s="866"/>
      <c r="J102" s="866"/>
      <c r="K102" s="179"/>
      <c r="L102" s="179"/>
      <c r="M102" s="861"/>
      <c r="N102" s="861"/>
      <c r="O102" s="861"/>
      <c r="P102" s="861"/>
      <c r="Q102" s="179"/>
      <c r="R102" s="179"/>
      <c r="S102" s="179"/>
      <c r="T102" s="179"/>
      <c r="U102" s="179"/>
      <c r="V102" s="179"/>
      <c r="W102" s="179"/>
      <c r="X102" s="179"/>
      <c r="Y102" s="179"/>
      <c r="Z102" s="179"/>
    </row>
    <row r="103" ht="13.5" customHeight="1" spans="1:26" x14ac:dyDescent="0.25">
      <c r="A103" s="179"/>
      <c r="B103" s="179"/>
      <c r="C103" s="179"/>
      <c r="D103" s="179"/>
      <c r="E103" s="179"/>
      <c r="F103" s="179"/>
      <c r="G103" s="179"/>
      <c r="H103" s="179"/>
      <c r="I103" s="866"/>
      <c r="J103" s="866"/>
      <c r="K103" s="179"/>
      <c r="L103" s="179"/>
      <c r="M103" s="861"/>
      <c r="N103" s="861"/>
      <c r="O103" s="861"/>
      <c r="P103" s="861"/>
      <c r="Q103" s="179"/>
      <c r="R103" s="179"/>
      <c r="S103" s="179"/>
      <c r="T103" s="179"/>
      <c r="U103" s="179"/>
      <c r="V103" s="179"/>
      <c r="W103" s="179"/>
      <c r="X103" s="179"/>
      <c r="Y103" s="179"/>
      <c r="Z103" s="179"/>
    </row>
    <row r="104" ht="13.5" customHeight="1" spans="1:26" x14ac:dyDescent="0.25">
      <c r="A104" s="179"/>
      <c r="B104" s="179"/>
      <c r="C104" s="179"/>
      <c r="D104" s="179"/>
      <c r="E104" s="179"/>
      <c r="F104" s="179"/>
      <c r="G104" s="179"/>
      <c r="H104" s="179"/>
      <c r="I104" s="866"/>
      <c r="J104" s="866"/>
      <c r="K104" s="179"/>
      <c r="L104" s="179"/>
      <c r="M104" s="861"/>
      <c r="N104" s="861"/>
      <c r="O104" s="861"/>
      <c r="P104" s="861"/>
      <c r="Q104" s="179"/>
      <c r="R104" s="179"/>
      <c r="S104" s="179"/>
      <c r="T104" s="179"/>
      <c r="U104" s="179"/>
      <c r="V104" s="179"/>
      <c r="W104" s="179"/>
      <c r="X104" s="179"/>
      <c r="Y104" s="179"/>
      <c r="Z104" s="179"/>
    </row>
    <row r="105" ht="13.5" customHeight="1" spans="1:26" x14ac:dyDescent="0.25">
      <c r="A105" s="179"/>
      <c r="B105" s="179"/>
      <c r="C105" s="179"/>
      <c r="D105" s="179"/>
      <c r="E105" s="179"/>
      <c r="F105" s="179"/>
      <c r="G105" s="179"/>
      <c r="H105" s="179"/>
      <c r="I105" s="866"/>
      <c r="J105" s="866"/>
      <c r="K105" s="179"/>
      <c r="L105" s="179"/>
      <c r="M105" s="861"/>
      <c r="N105" s="861"/>
      <c r="O105" s="861"/>
      <c r="P105" s="861"/>
      <c r="Q105" s="179"/>
      <c r="R105" s="179"/>
      <c r="S105" s="179"/>
      <c r="T105" s="179"/>
      <c r="U105" s="179"/>
      <c r="V105" s="179"/>
      <c r="W105" s="179"/>
      <c r="X105" s="179"/>
      <c r="Y105" s="179"/>
      <c r="Z105" s="179"/>
    </row>
    <row r="106" ht="13.5" customHeight="1" spans="1:26" x14ac:dyDescent="0.25">
      <c r="A106" s="179"/>
      <c r="B106" s="179"/>
      <c r="C106" s="179"/>
      <c r="D106" s="179"/>
      <c r="E106" s="179"/>
      <c r="F106" s="179"/>
      <c r="G106" s="179"/>
      <c r="H106" s="179"/>
      <c r="I106" s="866"/>
      <c r="J106" s="866"/>
      <c r="K106" s="179"/>
      <c r="L106" s="179"/>
      <c r="M106" s="861"/>
      <c r="N106" s="861"/>
      <c r="O106" s="861"/>
      <c r="P106" s="861"/>
      <c r="Q106" s="179"/>
      <c r="R106" s="179"/>
      <c r="S106" s="179"/>
      <c r="T106" s="179"/>
      <c r="U106" s="179"/>
      <c r="V106" s="179"/>
      <c r="W106" s="179"/>
      <c r="X106" s="179"/>
      <c r="Y106" s="179"/>
      <c r="Z106" s="179"/>
    </row>
    <row r="107" ht="13.5" customHeight="1" spans="1:26" x14ac:dyDescent="0.25">
      <c r="A107" s="179"/>
      <c r="B107" s="179"/>
      <c r="C107" s="179"/>
      <c r="D107" s="179"/>
      <c r="E107" s="179"/>
      <c r="F107" s="179"/>
      <c r="G107" s="179"/>
      <c r="H107" s="179"/>
      <c r="I107" s="866"/>
      <c r="J107" s="866"/>
      <c r="K107" s="179"/>
      <c r="L107" s="179"/>
      <c r="M107" s="861"/>
      <c r="N107" s="861"/>
      <c r="O107" s="861"/>
      <c r="P107" s="861"/>
      <c r="Q107" s="179"/>
      <c r="R107" s="179"/>
      <c r="S107" s="179"/>
      <c r="T107" s="179"/>
      <c r="U107" s="179"/>
      <c r="V107" s="179"/>
      <c r="W107" s="179"/>
      <c r="X107" s="179"/>
      <c r="Y107" s="179"/>
      <c r="Z107" s="179"/>
    </row>
    <row r="108" ht="13.5" customHeight="1" spans="1:26" x14ac:dyDescent="0.25">
      <c r="A108" s="179"/>
      <c r="B108" s="179"/>
      <c r="C108" s="179"/>
      <c r="D108" s="179"/>
      <c r="E108" s="179"/>
      <c r="F108" s="179"/>
      <c r="G108" s="179"/>
      <c r="H108" s="179"/>
      <c r="I108" s="866"/>
      <c r="J108" s="866"/>
      <c r="K108" s="179"/>
      <c r="L108" s="179"/>
      <c r="M108" s="861"/>
      <c r="N108" s="861"/>
      <c r="O108" s="861"/>
      <c r="P108" s="861"/>
      <c r="Q108" s="179"/>
      <c r="R108" s="179"/>
      <c r="S108" s="179"/>
      <c r="T108" s="179"/>
      <c r="U108" s="179"/>
      <c r="V108" s="179"/>
      <c r="W108" s="179"/>
      <c r="X108" s="179"/>
      <c r="Y108" s="179"/>
      <c r="Z108" s="179"/>
    </row>
    <row r="109" ht="13.5" customHeight="1" spans="1:26" x14ac:dyDescent="0.25">
      <c r="A109" s="179"/>
      <c r="B109" s="179"/>
      <c r="C109" s="179"/>
      <c r="D109" s="179"/>
      <c r="E109" s="179"/>
      <c r="F109" s="179"/>
      <c r="G109" s="179"/>
      <c r="H109" s="179"/>
      <c r="I109" s="866"/>
      <c r="J109" s="866"/>
      <c r="K109" s="179"/>
      <c r="L109" s="179"/>
      <c r="M109" s="861"/>
      <c r="N109" s="861"/>
      <c r="O109" s="861"/>
      <c r="P109" s="861"/>
      <c r="Q109" s="179"/>
      <c r="R109" s="179"/>
      <c r="S109" s="179"/>
      <c r="T109" s="179"/>
      <c r="U109" s="179"/>
      <c r="V109" s="179"/>
      <c r="W109" s="179"/>
      <c r="X109" s="179"/>
      <c r="Y109" s="179"/>
      <c r="Z109" s="179"/>
    </row>
    <row r="110" ht="13.5" customHeight="1" spans="1:26" x14ac:dyDescent="0.25">
      <c r="A110" s="179"/>
      <c r="B110" s="179"/>
      <c r="C110" s="179"/>
      <c r="D110" s="179"/>
      <c r="E110" s="179"/>
      <c r="F110" s="179"/>
      <c r="G110" s="179"/>
      <c r="H110" s="179"/>
      <c r="I110" s="866"/>
      <c r="J110" s="866"/>
      <c r="K110" s="179"/>
      <c r="L110" s="179"/>
      <c r="M110" s="861"/>
      <c r="N110" s="861"/>
      <c r="O110" s="861"/>
      <c r="P110" s="861"/>
      <c r="Q110" s="179"/>
      <c r="R110" s="179"/>
      <c r="S110" s="179"/>
      <c r="T110" s="179"/>
      <c r="U110" s="179"/>
      <c r="V110" s="179"/>
      <c r="W110" s="179"/>
      <c r="X110" s="179"/>
      <c r="Y110" s="179"/>
      <c r="Z110" s="179"/>
    </row>
    <row r="111" ht="13.5" customHeight="1" spans="1:26" x14ac:dyDescent="0.25">
      <c r="A111" s="179"/>
      <c r="B111" s="179"/>
      <c r="C111" s="179"/>
      <c r="D111" s="179"/>
      <c r="E111" s="179"/>
      <c r="F111" s="179"/>
      <c r="G111" s="179"/>
      <c r="H111" s="179"/>
      <c r="I111" s="866"/>
      <c r="J111" s="866"/>
      <c r="K111" s="179"/>
      <c r="L111" s="179"/>
      <c r="M111" s="861"/>
      <c r="N111" s="861"/>
      <c r="O111" s="861"/>
      <c r="P111" s="861"/>
      <c r="Q111" s="179"/>
      <c r="R111" s="179"/>
      <c r="S111" s="179"/>
      <c r="T111" s="179"/>
      <c r="U111" s="179"/>
      <c r="V111" s="179"/>
      <c r="W111" s="179"/>
      <c r="X111" s="179"/>
      <c r="Y111" s="179"/>
      <c r="Z111" s="179"/>
    </row>
    <row r="112" ht="13.5" customHeight="1" spans="1:26" x14ac:dyDescent="0.25">
      <c r="A112" s="179"/>
      <c r="B112" s="179"/>
      <c r="C112" s="179"/>
      <c r="D112" s="179"/>
      <c r="E112" s="179"/>
      <c r="F112" s="179"/>
      <c r="G112" s="179"/>
      <c r="H112" s="179"/>
      <c r="I112" s="866"/>
      <c r="J112" s="866"/>
      <c r="K112" s="179"/>
      <c r="L112" s="179"/>
      <c r="M112" s="861"/>
      <c r="N112" s="861"/>
      <c r="O112" s="861"/>
      <c r="P112" s="861"/>
      <c r="Q112" s="179"/>
      <c r="R112" s="179"/>
      <c r="S112" s="179"/>
      <c r="T112" s="179"/>
      <c r="U112" s="179"/>
      <c r="V112" s="179"/>
      <c r="W112" s="179"/>
      <c r="X112" s="179"/>
      <c r="Y112" s="179"/>
      <c r="Z112" s="179"/>
    </row>
    <row r="113" ht="13.5" customHeight="1" spans="1:26" x14ac:dyDescent="0.25">
      <c r="A113" s="179"/>
      <c r="B113" s="179"/>
      <c r="C113" s="179"/>
      <c r="D113" s="179"/>
      <c r="E113" s="179"/>
      <c r="F113" s="179"/>
      <c r="G113" s="179"/>
      <c r="H113" s="179"/>
      <c r="I113" s="866"/>
      <c r="J113" s="866"/>
      <c r="K113" s="179"/>
      <c r="L113" s="179"/>
      <c r="M113" s="861"/>
      <c r="N113" s="861"/>
      <c r="O113" s="861"/>
      <c r="P113" s="861"/>
      <c r="Q113" s="179"/>
      <c r="R113" s="179"/>
      <c r="S113" s="179"/>
      <c r="T113" s="179"/>
      <c r="U113" s="179"/>
      <c r="V113" s="179"/>
      <c r="W113" s="179"/>
      <c r="X113" s="179"/>
      <c r="Y113" s="179"/>
      <c r="Z113" s="179"/>
    </row>
    <row r="114" ht="13.5" customHeight="1" spans="1:26" x14ac:dyDescent="0.25">
      <c r="A114" s="179"/>
      <c r="B114" s="179"/>
      <c r="C114" s="179"/>
      <c r="D114" s="179"/>
      <c r="E114" s="179"/>
      <c r="F114" s="179"/>
      <c r="G114" s="179"/>
      <c r="H114" s="179"/>
      <c r="I114" s="866"/>
      <c r="J114" s="866"/>
      <c r="K114" s="179"/>
      <c r="L114" s="179"/>
      <c r="M114" s="861"/>
      <c r="N114" s="861"/>
      <c r="O114" s="861"/>
      <c r="P114" s="861"/>
      <c r="Q114" s="179"/>
      <c r="R114" s="179"/>
      <c r="S114" s="179"/>
      <c r="T114" s="179"/>
      <c r="U114" s="179"/>
      <c r="V114" s="179"/>
      <c r="W114" s="179"/>
      <c r="X114" s="179"/>
      <c r="Y114" s="179"/>
      <c r="Z114" s="179"/>
    </row>
    <row r="115" ht="13.5" customHeight="1" spans="1:26" x14ac:dyDescent="0.25">
      <c r="A115" s="179"/>
      <c r="B115" s="179"/>
      <c r="C115" s="179"/>
      <c r="D115" s="179"/>
      <c r="E115" s="179"/>
      <c r="F115" s="179"/>
      <c r="G115" s="179"/>
      <c r="H115" s="179"/>
      <c r="I115" s="866"/>
      <c r="J115" s="866"/>
      <c r="K115" s="179"/>
      <c r="L115" s="179"/>
      <c r="M115" s="861"/>
      <c r="N115" s="861"/>
      <c r="O115" s="861"/>
      <c r="P115" s="861"/>
      <c r="Q115" s="179"/>
      <c r="R115" s="179"/>
      <c r="S115" s="179"/>
      <c r="T115" s="179"/>
      <c r="U115" s="179"/>
      <c r="V115" s="179"/>
      <c r="W115" s="179"/>
      <c r="X115" s="179"/>
      <c r="Y115" s="179"/>
      <c r="Z115" s="179"/>
    </row>
    <row r="116" ht="13.5" customHeight="1" spans="1:26" x14ac:dyDescent="0.25">
      <c r="A116" s="179"/>
      <c r="B116" s="179"/>
      <c r="C116" s="179"/>
      <c r="D116" s="179"/>
      <c r="E116" s="179"/>
      <c r="F116" s="179"/>
      <c r="G116" s="179"/>
      <c r="H116" s="179"/>
      <c r="I116" s="866"/>
      <c r="J116" s="866"/>
      <c r="K116" s="179"/>
      <c r="L116" s="179"/>
      <c r="M116" s="861"/>
      <c r="N116" s="861"/>
      <c r="O116" s="861"/>
      <c r="P116" s="861"/>
      <c r="Q116" s="179"/>
      <c r="R116" s="179"/>
      <c r="S116" s="179"/>
      <c r="T116" s="179"/>
      <c r="U116" s="179"/>
      <c r="V116" s="179"/>
      <c r="W116" s="179"/>
      <c r="X116" s="179"/>
      <c r="Y116" s="179"/>
      <c r="Z116" s="179"/>
    </row>
    <row r="117" ht="13.5" customHeight="1" spans="1:26" x14ac:dyDescent="0.25">
      <c r="A117" s="179"/>
      <c r="B117" s="179"/>
      <c r="C117" s="179"/>
      <c r="D117" s="179"/>
      <c r="E117" s="179"/>
      <c r="F117" s="179"/>
      <c r="G117" s="179"/>
      <c r="H117" s="179"/>
      <c r="I117" s="866"/>
      <c r="J117" s="866"/>
      <c r="K117" s="179"/>
      <c r="L117" s="179"/>
      <c r="M117" s="861"/>
      <c r="N117" s="861"/>
      <c r="O117" s="861"/>
      <c r="P117" s="861"/>
      <c r="Q117" s="179"/>
      <c r="R117" s="179"/>
      <c r="S117" s="179"/>
      <c r="T117" s="179"/>
      <c r="U117" s="179"/>
      <c r="V117" s="179"/>
      <c r="W117" s="179"/>
      <c r="X117" s="179"/>
      <c r="Y117" s="179"/>
      <c r="Z117" s="179"/>
    </row>
    <row r="118" ht="13.5" customHeight="1" spans="1:26" x14ac:dyDescent="0.25">
      <c r="A118" s="179"/>
      <c r="B118" s="179"/>
      <c r="C118" s="179"/>
      <c r="D118" s="179"/>
      <c r="E118" s="179"/>
      <c r="F118" s="179"/>
      <c r="G118" s="179"/>
      <c r="H118" s="179"/>
      <c r="I118" s="866"/>
      <c r="J118" s="866"/>
      <c r="K118" s="179"/>
      <c r="L118" s="179"/>
      <c r="M118" s="861"/>
      <c r="N118" s="861"/>
      <c r="O118" s="861"/>
      <c r="P118" s="861"/>
      <c r="Q118" s="179"/>
      <c r="R118" s="179"/>
      <c r="S118" s="179"/>
      <c r="T118" s="179"/>
      <c r="U118" s="179"/>
      <c r="V118" s="179"/>
      <c r="W118" s="179"/>
      <c r="X118" s="179"/>
      <c r="Y118" s="179"/>
      <c r="Z118" s="179"/>
    </row>
    <row r="119" ht="13.5" customHeight="1" spans="1:26" x14ac:dyDescent="0.25">
      <c r="A119" s="179"/>
      <c r="B119" s="179"/>
      <c r="C119" s="179"/>
      <c r="D119" s="179"/>
      <c r="E119" s="179"/>
      <c r="F119" s="179"/>
      <c r="G119" s="179"/>
      <c r="H119" s="179"/>
      <c r="I119" s="866"/>
      <c r="J119" s="866"/>
      <c r="K119" s="179"/>
      <c r="L119" s="179"/>
      <c r="M119" s="861"/>
      <c r="N119" s="861"/>
      <c r="O119" s="861"/>
      <c r="P119" s="861"/>
      <c r="Q119" s="179"/>
      <c r="R119" s="179"/>
      <c r="S119" s="179"/>
      <c r="T119" s="179"/>
      <c r="U119" s="179"/>
      <c r="V119" s="179"/>
      <c r="W119" s="179"/>
      <c r="X119" s="179"/>
      <c r="Y119" s="179"/>
      <c r="Z119" s="179"/>
    </row>
    <row r="120" ht="13.5" customHeight="1" spans="1:26" x14ac:dyDescent="0.25">
      <c r="A120" s="179"/>
      <c r="B120" s="179"/>
      <c r="C120" s="179"/>
      <c r="D120" s="179"/>
      <c r="E120" s="179"/>
      <c r="F120" s="179"/>
      <c r="G120" s="179"/>
      <c r="H120" s="179"/>
      <c r="I120" s="866"/>
      <c r="J120" s="866"/>
      <c r="K120" s="179"/>
      <c r="L120" s="179"/>
      <c r="M120" s="861"/>
      <c r="N120" s="861"/>
      <c r="O120" s="861"/>
      <c r="P120" s="861"/>
      <c r="Q120" s="179"/>
      <c r="R120" s="179"/>
      <c r="S120" s="179"/>
      <c r="T120" s="179"/>
      <c r="U120" s="179"/>
      <c r="V120" s="179"/>
      <c r="W120" s="179"/>
      <c r="X120" s="179"/>
      <c r="Y120" s="179"/>
      <c r="Z120" s="179"/>
    </row>
    <row r="121" ht="13.5" customHeight="1" spans="1:26" x14ac:dyDescent="0.25">
      <c r="A121" s="179"/>
      <c r="B121" s="179"/>
      <c r="C121" s="179"/>
      <c r="D121" s="179"/>
      <c r="E121" s="179"/>
      <c r="F121" s="179"/>
      <c r="G121" s="179"/>
      <c r="H121" s="179"/>
      <c r="I121" s="866"/>
      <c r="J121" s="866"/>
      <c r="K121" s="179"/>
      <c r="L121" s="179"/>
      <c r="M121" s="861"/>
      <c r="N121" s="861"/>
      <c r="O121" s="861"/>
      <c r="P121" s="861"/>
      <c r="Q121" s="179"/>
      <c r="R121" s="179"/>
      <c r="S121" s="179"/>
      <c r="T121" s="179"/>
      <c r="U121" s="179"/>
      <c r="V121" s="179"/>
      <c r="W121" s="179"/>
      <c r="X121" s="179"/>
      <c r="Y121" s="179"/>
      <c r="Z121" s="179"/>
    </row>
    <row r="122" ht="13.5" customHeight="1" spans="1:26" x14ac:dyDescent="0.25">
      <c r="A122" s="179"/>
      <c r="B122" s="179"/>
      <c r="C122" s="179"/>
      <c r="D122" s="179"/>
      <c r="E122" s="179"/>
      <c r="F122" s="179"/>
      <c r="G122" s="179"/>
      <c r="H122" s="179"/>
      <c r="I122" s="866"/>
      <c r="J122" s="866"/>
      <c r="K122" s="179"/>
      <c r="L122" s="179"/>
      <c r="M122" s="861"/>
      <c r="N122" s="861"/>
      <c r="O122" s="861"/>
      <c r="P122" s="861"/>
      <c r="Q122" s="179"/>
      <c r="R122" s="179"/>
      <c r="S122" s="179"/>
      <c r="T122" s="179"/>
      <c r="U122" s="179"/>
      <c r="V122" s="179"/>
      <c r="W122" s="179"/>
      <c r="X122" s="179"/>
      <c r="Y122" s="179"/>
      <c r="Z122" s="179"/>
    </row>
    <row r="123" ht="13.5" customHeight="1" spans="1:26" x14ac:dyDescent="0.25">
      <c r="A123" s="179"/>
      <c r="B123" s="179"/>
      <c r="C123" s="179"/>
      <c r="D123" s="179"/>
      <c r="E123" s="179"/>
      <c r="F123" s="179"/>
      <c r="G123" s="179"/>
      <c r="H123" s="179"/>
      <c r="I123" s="866"/>
      <c r="J123" s="866"/>
      <c r="K123" s="179"/>
      <c r="L123" s="179"/>
      <c r="M123" s="861"/>
      <c r="N123" s="861"/>
      <c r="O123" s="861"/>
      <c r="P123" s="861"/>
      <c r="Q123" s="179"/>
      <c r="R123" s="179"/>
      <c r="S123" s="179"/>
      <c r="T123" s="179"/>
      <c r="U123" s="179"/>
      <c r="V123" s="179"/>
      <c r="W123" s="179"/>
      <c r="X123" s="179"/>
      <c r="Y123" s="179"/>
      <c r="Z123" s="179"/>
    </row>
    <row r="124" ht="13.5" customHeight="1" spans="1:26" x14ac:dyDescent="0.25">
      <c r="A124" s="179"/>
      <c r="B124" s="179"/>
      <c r="C124" s="179"/>
      <c r="D124" s="179"/>
      <c r="E124" s="179"/>
      <c r="F124" s="179"/>
      <c r="G124" s="179"/>
      <c r="H124" s="179"/>
      <c r="I124" s="866"/>
      <c r="J124" s="866"/>
      <c r="K124" s="179"/>
      <c r="L124" s="179"/>
      <c r="M124" s="861"/>
      <c r="N124" s="861"/>
      <c r="O124" s="861"/>
      <c r="P124" s="861"/>
      <c r="Q124" s="179"/>
      <c r="R124" s="179"/>
      <c r="S124" s="179"/>
      <c r="T124" s="179"/>
      <c r="U124" s="179"/>
      <c r="V124" s="179"/>
      <c r="W124" s="179"/>
      <c r="X124" s="179"/>
      <c r="Y124" s="179"/>
      <c r="Z124" s="179"/>
    </row>
    <row r="125" ht="13.5" customHeight="1" spans="1:26" x14ac:dyDescent="0.25">
      <c r="A125" s="179"/>
      <c r="B125" s="179"/>
      <c r="C125" s="179"/>
      <c r="D125" s="179"/>
      <c r="E125" s="179"/>
      <c r="F125" s="179"/>
      <c r="G125" s="179"/>
      <c r="H125" s="179"/>
      <c r="I125" s="866"/>
      <c r="J125" s="866"/>
      <c r="K125" s="179"/>
      <c r="L125" s="179"/>
      <c r="M125" s="861"/>
      <c r="N125" s="861"/>
      <c r="O125" s="861"/>
      <c r="P125" s="861"/>
      <c r="Q125" s="179"/>
      <c r="R125" s="179"/>
      <c r="S125" s="179"/>
      <c r="T125" s="179"/>
      <c r="U125" s="179"/>
      <c r="V125" s="179"/>
      <c r="W125" s="179"/>
      <c r="X125" s="179"/>
      <c r="Y125" s="179"/>
      <c r="Z125" s="179"/>
    </row>
    <row r="126" ht="13.5" customHeight="1" spans="1:26" x14ac:dyDescent="0.25">
      <c r="A126" s="179"/>
      <c r="B126" s="179"/>
      <c r="C126" s="179"/>
      <c r="D126" s="179"/>
      <c r="E126" s="179"/>
      <c r="F126" s="179"/>
      <c r="G126" s="179"/>
      <c r="H126" s="179"/>
      <c r="I126" s="866"/>
      <c r="J126" s="866"/>
      <c r="K126" s="179"/>
      <c r="L126" s="179"/>
      <c r="M126" s="861"/>
      <c r="N126" s="861"/>
      <c r="O126" s="861"/>
      <c r="P126" s="861"/>
      <c r="Q126" s="179"/>
      <c r="R126" s="179"/>
      <c r="S126" s="179"/>
      <c r="T126" s="179"/>
      <c r="U126" s="179"/>
      <c r="V126" s="179"/>
      <c r="W126" s="179"/>
      <c r="X126" s="179"/>
      <c r="Y126" s="179"/>
      <c r="Z126" s="179"/>
    </row>
    <row r="127" ht="13.5" customHeight="1" spans="1:26" x14ac:dyDescent="0.25">
      <c r="A127" s="179"/>
      <c r="B127" s="179"/>
      <c r="C127" s="179"/>
      <c r="D127" s="179"/>
      <c r="E127" s="179"/>
      <c r="F127" s="179"/>
      <c r="G127" s="179"/>
      <c r="H127" s="179"/>
      <c r="I127" s="866"/>
      <c r="J127" s="866"/>
      <c r="K127" s="179"/>
      <c r="L127" s="179"/>
      <c r="M127" s="861"/>
      <c r="N127" s="861"/>
      <c r="O127" s="861"/>
      <c r="P127" s="861"/>
      <c r="Q127" s="179"/>
      <c r="R127" s="179"/>
      <c r="S127" s="179"/>
      <c r="T127" s="179"/>
      <c r="U127" s="179"/>
      <c r="V127" s="179"/>
      <c r="W127" s="179"/>
      <c r="X127" s="179"/>
      <c r="Y127" s="179"/>
      <c r="Z127" s="179"/>
    </row>
    <row r="128" ht="13.5" customHeight="1" spans="1:26" x14ac:dyDescent="0.25">
      <c r="A128" s="179"/>
      <c r="B128" s="179"/>
      <c r="C128" s="179"/>
      <c r="D128" s="179"/>
      <c r="E128" s="179"/>
      <c r="F128" s="179"/>
      <c r="G128" s="179"/>
      <c r="H128" s="179"/>
      <c r="I128" s="866"/>
      <c r="J128" s="866"/>
      <c r="K128" s="179"/>
      <c r="L128" s="179"/>
      <c r="M128" s="861"/>
      <c r="N128" s="861"/>
      <c r="O128" s="861"/>
      <c r="P128" s="861"/>
      <c r="Q128" s="179"/>
      <c r="R128" s="179"/>
      <c r="S128" s="179"/>
      <c r="T128" s="179"/>
      <c r="U128" s="179"/>
      <c r="V128" s="179"/>
      <c r="W128" s="179"/>
      <c r="X128" s="179"/>
      <c r="Y128" s="179"/>
      <c r="Z128" s="179"/>
    </row>
    <row r="129" ht="13.5" customHeight="1" spans="1:26" x14ac:dyDescent="0.25">
      <c r="A129" s="179"/>
      <c r="B129" s="179"/>
      <c r="C129" s="179"/>
      <c r="D129" s="179"/>
      <c r="E129" s="179"/>
      <c r="F129" s="179"/>
      <c r="G129" s="179"/>
      <c r="H129" s="179"/>
      <c r="I129" s="866"/>
      <c r="J129" s="866"/>
      <c r="K129" s="179"/>
      <c r="L129" s="179"/>
      <c r="M129" s="861"/>
      <c r="N129" s="861"/>
      <c r="O129" s="861"/>
      <c r="P129" s="861"/>
      <c r="Q129" s="179"/>
      <c r="R129" s="179"/>
      <c r="S129" s="179"/>
      <c r="T129" s="179"/>
      <c r="U129" s="179"/>
      <c r="V129" s="179"/>
      <c r="W129" s="179"/>
      <c r="X129" s="179"/>
      <c r="Y129" s="179"/>
      <c r="Z129" s="179"/>
    </row>
    <row r="130" ht="13.5" customHeight="1" spans="1:26" x14ac:dyDescent="0.25">
      <c r="A130" s="179"/>
      <c r="B130" s="179"/>
      <c r="C130" s="179"/>
      <c r="D130" s="179"/>
      <c r="E130" s="179"/>
      <c r="F130" s="179"/>
      <c r="G130" s="179"/>
      <c r="H130" s="179"/>
      <c r="I130" s="866"/>
      <c r="J130" s="866"/>
      <c r="K130" s="179"/>
      <c r="L130" s="179"/>
      <c r="M130" s="861"/>
      <c r="N130" s="861"/>
      <c r="O130" s="861"/>
      <c r="P130" s="861"/>
      <c r="Q130" s="179"/>
      <c r="R130" s="179"/>
      <c r="S130" s="179"/>
      <c r="T130" s="179"/>
      <c r="U130" s="179"/>
      <c r="V130" s="179"/>
      <c r="W130" s="179"/>
      <c r="X130" s="179"/>
      <c r="Y130" s="179"/>
      <c r="Z130" s="179"/>
    </row>
    <row r="131" ht="13.5" customHeight="1" spans="1:26" x14ac:dyDescent="0.25">
      <c r="A131" s="179"/>
      <c r="B131" s="179"/>
      <c r="C131" s="179"/>
      <c r="D131" s="179"/>
      <c r="E131" s="179"/>
      <c r="F131" s="179"/>
      <c r="G131" s="179"/>
      <c r="H131" s="179"/>
      <c r="I131" s="866"/>
      <c r="J131" s="866"/>
      <c r="K131" s="179"/>
      <c r="L131" s="179"/>
      <c r="M131" s="861"/>
      <c r="N131" s="861"/>
      <c r="O131" s="861"/>
      <c r="P131" s="861"/>
      <c r="Q131" s="179"/>
      <c r="R131" s="179"/>
      <c r="S131" s="179"/>
      <c r="T131" s="179"/>
      <c r="U131" s="179"/>
      <c r="V131" s="179"/>
      <c r="W131" s="179"/>
      <c r="X131" s="179"/>
      <c r="Y131" s="179"/>
      <c r="Z131" s="179"/>
    </row>
    <row r="132" ht="13.5" customHeight="1" spans="1:26" x14ac:dyDescent="0.25">
      <c r="A132" s="179"/>
      <c r="B132" s="179"/>
      <c r="C132" s="179"/>
      <c r="D132" s="179"/>
      <c r="E132" s="179"/>
      <c r="F132" s="179"/>
      <c r="G132" s="179"/>
      <c r="H132" s="179"/>
      <c r="I132" s="866"/>
      <c r="J132" s="866"/>
      <c r="K132" s="179"/>
      <c r="L132" s="179"/>
      <c r="M132" s="861"/>
      <c r="N132" s="861"/>
      <c r="O132" s="861"/>
      <c r="P132" s="861"/>
      <c r="Q132" s="179"/>
      <c r="R132" s="179"/>
      <c r="S132" s="179"/>
      <c r="T132" s="179"/>
      <c r="U132" s="179"/>
      <c r="V132" s="179"/>
      <c r="W132" s="179"/>
      <c r="X132" s="179"/>
      <c r="Y132" s="179"/>
      <c r="Z132" s="179"/>
    </row>
    <row r="133" ht="13.5" customHeight="1" spans="1:26" x14ac:dyDescent="0.25">
      <c r="A133" s="179"/>
      <c r="B133" s="179"/>
      <c r="C133" s="179"/>
      <c r="D133" s="179"/>
      <c r="E133" s="179"/>
      <c r="F133" s="179"/>
      <c r="G133" s="179"/>
      <c r="H133" s="179"/>
      <c r="I133" s="866"/>
      <c r="J133" s="866"/>
      <c r="K133" s="179"/>
      <c r="L133" s="179"/>
      <c r="M133" s="861"/>
      <c r="N133" s="861"/>
      <c r="O133" s="861"/>
      <c r="P133" s="861"/>
      <c r="Q133" s="179"/>
      <c r="R133" s="179"/>
      <c r="S133" s="179"/>
      <c r="T133" s="179"/>
      <c r="U133" s="179"/>
      <c r="V133" s="179"/>
      <c r="W133" s="179"/>
      <c r="X133" s="179"/>
      <c r="Y133" s="179"/>
      <c r="Z133" s="179"/>
    </row>
    <row r="134" ht="13.5" customHeight="1" spans="1:26" x14ac:dyDescent="0.25">
      <c r="A134" s="179"/>
      <c r="B134" s="179"/>
      <c r="C134" s="179"/>
      <c r="D134" s="179"/>
      <c r="E134" s="179"/>
      <c r="F134" s="179"/>
      <c r="G134" s="179"/>
      <c r="H134" s="179"/>
      <c r="I134" s="866"/>
      <c r="J134" s="866"/>
      <c r="K134" s="179"/>
      <c r="L134" s="179"/>
      <c r="M134" s="861"/>
      <c r="N134" s="861"/>
      <c r="O134" s="861"/>
      <c r="P134" s="861"/>
      <c r="Q134" s="179"/>
      <c r="R134" s="179"/>
      <c r="S134" s="179"/>
      <c r="T134" s="179"/>
      <c r="U134" s="179"/>
      <c r="V134" s="179"/>
      <c r="W134" s="179"/>
      <c r="X134" s="179"/>
      <c r="Y134" s="179"/>
      <c r="Z134" s="179"/>
    </row>
    <row r="135" ht="13.5" customHeight="1" spans="1:26" x14ac:dyDescent="0.25">
      <c r="A135" s="179"/>
      <c r="B135" s="179"/>
      <c r="C135" s="179"/>
      <c r="D135" s="179"/>
      <c r="E135" s="179"/>
      <c r="F135" s="179"/>
      <c r="G135" s="179"/>
      <c r="H135" s="179"/>
      <c r="I135" s="866"/>
      <c r="J135" s="866"/>
      <c r="K135" s="179"/>
      <c r="L135" s="179"/>
      <c r="M135" s="861"/>
      <c r="N135" s="861"/>
      <c r="O135" s="861"/>
      <c r="P135" s="861"/>
      <c r="Q135" s="179"/>
      <c r="R135" s="179"/>
      <c r="S135" s="179"/>
      <c r="T135" s="179"/>
      <c r="U135" s="179"/>
      <c r="V135" s="179"/>
      <c r="W135" s="179"/>
      <c r="X135" s="179"/>
      <c r="Y135" s="179"/>
      <c r="Z135" s="179"/>
    </row>
    <row r="136" ht="13.5" customHeight="1" spans="1:26" x14ac:dyDescent="0.25">
      <c r="A136" s="179"/>
      <c r="B136" s="179"/>
      <c r="C136" s="179"/>
      <c r="D136" s="179"/>
      <c r="E136" s="179"/>
      <c r="F136" s="179"/>
      <c r="G136" s="179"/>
      <c r="H136" s="179"/>
      <c r="I136" s="866"/>
      <c r="J136" s="866"/>
      <c r="K136" s="179"/>
      <c r="L136" s="179"/>
      <c r="M136" s="861"/>
      <c r="N136" s="861"/>
      <c r="O136" s="861"/>
      <c r="P136" s="861"/>
      <c r="Q136" s="179"/>
      <c r="R136" s="179"/>
      <c r="S136" s="179"/>
      <c r="T136" s="179"/>
      <c r="U136" s="179"/>
      <c r="V136" s="179"/>
      <c r="W136" s="179"/>
      <c r="X136" s="179"/>
      <c r="Y136" s="179"/>
      <c r="Z136" s="179"/>
    </row>
    <row r="137" ht="13.5" customHeight="1" spans="1:26" x14ac:dyDescent="0.25">
      <c r="A137" s="179"/>
      <c r="B137" s="179"/>
      <c r="C137" s="179"/>
      <c r="D137" s="179"/>
      <c r="E137" s="179"/>
      <c r="F137" s="179"/>
      <c r="G137" s="179"/>
      <c r="H137" s="179"/>
      <c r="I137" s="866"/>
      <c r="J137" s="866"/>
      <c r="K137" s="179"/>
      <c r="L137" s="179"/>
      <c r="M137" s="861"/>
      <c r="N137" s="861"/>
      <c r="O137" s="861"/>
      <c r="P137" s="861"/>
      <c r="Q137" s="179"/>
      <c r="R137" s="179"/>
      <c r="S137" s="179"/>
      <c r="T137" s="179"/>
      <c r="U137" s="179"/>
      <c r="V137" s="179"/>
      <c r="W137" s="179"/>
      <c r="X137" s="179"/>
      <c r="Y137" s="179"/>
      <c r="Z137" s="179"/>
    </row>
    <row r="138" ht="13.5" customHeight="1" spans="1:26" x14ac:dyDescent="0.25">
      <c r="A138" s="179"/>
      <c r="B138" s="179"/>
      <c r="C138" s="179"/>
      <c r="D138" s="179"/>
      <c r="E138" s="179"/>
      <c r="F138" s="179"/>
      <c r="G138" s="179"/>
      <c r="H138" s="179"/>
      <c r="I138" s="866"/>
      <c r="J138" s="866"/>
      <c r="K138" s="179"/>
      <c r="L138" s="179"/>
      <c r="M138" s="861"/>
      <c r="N138" s="861"/>
      <c r="O138" s="861"/>
      <c r="P138" s="861"/>
      <c r="Q138" s="179"/>
      <c r="R138" s="179"/>
      <c r="S138" s="179"/>
      <c r="T138" s="179"/>
      <c r="U138" s="179"/>
      <c r="V138" s="179"/>
      <c r="W138" s="179"/>
      <c r="X138" s="179"/>
      <c r="Y138" s="179"/>
      <c r="Z138" s="179"/>
    </row>
    <row r="139" ht="13.5" customHeight="1" spans="1:26" x14ac:dyDescent="0.25">
      <c r="A139" s="179"/>
      <c r="B139" s="179"/>
      <c r="C139" s="179"/>
      <c r="D139" s="179"/>
      <c r="E139" s="179"/>
      <c r="F139" s="179"/>
      <c r="G139" s="179"/>
      <c r="H139" s="179"/>
      <c r="I139" s="866"/>
      <c r="J139" s="866"/>
      <c r="K139" s="179"/>
      <c r="L139" s="179"/>
      <c r="M139" s="861"/>
      <c r="N139" s="861"/>
      <c r="O139" s="861"/>
      <c r="P139" s="861"/>
      <c r="Q139" s="179"/>
      <c r="R139" s="179"/>
      <c r="S139" s="179"/>
      <c r="T139" s="179"/>
      <c r="U139" s="179"/>
      <c r="V139" s="179"/>
      <c r="W139" s="179"/>
      <c r="X139" s="179"/>
      <c r="Y139" s="179"/>
      <c r="Z139" s="179"/>
    </row>
    <row r="140" ht="13.5" customHeight="1" spans="1:26" x14ac:dyDescent="0.25">
      <c r="A140" s="179"/>
      <c r="B140" s="179"/>
      <c r="C140" s="179"/>
      <c r="D140" s="179"/>
      <c r="E140" s="179"/>
      <c r="F140" s="179"/>
      <c r="G140" s="179"/>
      <c r="H140" s="179"/>
      <c r="I140" s="866"/>
      <c r="J140" s="866"/>
      <c r="K140" s="179"/>
      <c r="L140" s="179"/>
      <c r="M140" s="861"/>
      <c r="N140" s="861"/>
      <c r="O140" s="861"/>
      <c r="P140" s="861"/>
      <c r="Q140" s="179"/>
      <c r="R140" s="179"/>
      <c r="S140" s="179"/>
      <c r="T140" s="179"/>
      <c r="U140" s="179"/>
      <c r="V140" s="179"/>
      <c r="W140" s="179"/>
      <c r="X140" s="179"/>
      <c r="Y140" s="179"/>
      <c r="Z140" s="179"/>
    </row>
    <row r="141" ht="13.5" customHeight="1" spans="1:26" x14ac:dyDescent="0.25">
      <c r="A141" s="179"/>
      <c r="B141" s="179"/>
      <c r="C141" s="179"/>
      <c r="D141" s="179"/>
      <c r="E141" s="179"/>
      <c r="F141" s="179"/>
      <c r="G141" s="179"/>
      <c r="H141" s="179"/>
      <c r="I141" s="866"/>
      <c r="J141" s="866"/>
      <c r="K141" s="179"/>
      <c r="L141" s="179"/>
      <c r="M141" s="861"/>
      <c r="N141" s="861"/>
      <c r="O141" s="861"/>
      <c r="P141" s="861"/>
      <c r="Q141" s="179"/>
      <c r="R141" s="179"/>
      <c r="S141" s="179"/>
      <c r="T141" s="179"/>
      <c r="U141" s="179"/>
      <c r="V141" s="179"/>
      <c r="W141" s="179"/>
      <c r="X141" s="179"/>
      <c r="Y141" s="179"/>
      <c r="Z141" s="179"/>
    </row>
    <row r="142" ht="13.5" customHeight="1" spans="1:26" x14ac:dyDescent="0.25">
      <c r="A142" s="179"/>
      <c r="B142" s="179"/>
      <c r="C142" s="179"/>
      <c r="D142" s="179"/>
      <c r="E142" s="179"/>
      <c r="F142" s="179"/>
      <c r="G142" s="179"/>
      <c r="H142" s="179"/>
      <c r="I142" s="866"/>
      <c r="J142" s="866"/>
      <c r="K142" s="179"/>
      <c r="L142" s="179"/>
      <c r="M142" s="861"/>
      <c r="N142" s="861"/>
      <c r="O142" s="861"/>
      <c r="P142" s="861"/>
      <c r="Q142" s="179"/>
      <c r="R142" s="179"/>
      <c r="S142" s="179"/>
      <c r="T142" s="179"/>
      <c r="U142" s="179"/>
      <c r="V142" s="179"/>
      <c r="W142" s="179"/>
      <c r="X142" s="179"/>
      <c r="Y142" s="179"/>
      <c r="Z142" s="179"/>
    </row>
    <row r="143" ht="13.5" customHeight="1" spans="1:26" x14ac:dyDescent="0.25">
      <c r="A143" s="179"/>
      <c r="B143" s="179"/>
      <c r="C143" s="179"/>
      <c r="D143" s="179"/>
      <c r="E143" s="179"/>
      <c r="F143" s="179"/>
      <c r="G143" s="179"/>
      <c r="H143" s="179"/>
      <c r="I143" s="866"/>
      <c r="J143" s="866"/>
      <c r="K143" s="179"/>
      <c r="L143" s="179"/>
      <c r="M143" s="861"/>
      <c r="N143" s="861"/>
      <c r="O143" s="861"/>
      <c r="P143" s="861"/>
      <c r="Q143" s="179"/>
      <c r="R143" s="179"/>
      <c r="S143" s="179"/>
      <c r="T143" s="179"/>
      <c r="U143" s="179"/>
      <c r="V143" s="179"/>
      <c r="W143" s="179"/>
      <c r="X143" s="179"/>
      <c r="Y143" s="179"/>
      <c r="Z143" s="179"/>
    </row>
    <row r="144" ht="13.5" customHeight="1" spans="1:26" x14ac:dyDescent="0.25">
      <c r="A144" s="179"/>
      <c r="B144" s="179"/>
      <c r="C144" s="179"/>
      <c r="D144" s="179"/>
      <c r="E144" s="179"/>
      <c r="F144" s="179"/>
      <c r="G144" s="179"/>
      <c r="H144" s="179"/>
      <c r="I144" s="866"/>
      <c r="J144" s="866"/>
      <c r="K144" s="179"/>
      <c r="L144" s="179"/>
      <c r="M144" s="861"/>
      <c r="N144" s="861"/>
      <c r="O144" s="861"/>
      <c r="P144" s="861"/>
      <c r="Q144" s="179"/>
      <c r="R144" s="179"/>
      <c r="S144" s="179"/>
      <c r="T144" s="179"/>
      <c r="U144" s="179"/>
      <c r="V144" s="179"/>
      <c r="W144" s="179"/>
      <c r="X144" s="179"/>
      <c r="Y144" s="179"/>
      <c r="Z144" s="179"/>
    </row>
    <row r="145" ht="13.5" customHeight="1" spans="1:26" x14ac:dyDescent="0.25">
      <c r="A145" s="179"/>
      <c r="B145" s="179"/>
      <c r="C145" s="179"/>
      <c r="D145" s="179"/>
      <c r="E145" s="179"/>
      <c r="F145" s="179"/>
      <c r="G145" s="179"/>
      <c r="H145" s="179"/>
      <c r="I145" s="866"/>
      <c r="J145" s="866"/>
      <c r="K145" s="179"/>
      <c r="L145" s="179"/>
      <c r="M145" s="861"/>
      <c r="N145" s="861"/>
      <c r="O145" s="861"/>
      <c r="P145" s="861"/>
      <c r="Q145" s="179"/>
      <c r="R145" s="179"/>
      <c r="S145" s="179"/>
      <c r="T145" s="179"/>
      <c r="U145" s="179"/>
      <c r="V145" s="179"/>
      <c r="W145" s="179"/>
      <c r="X145" s="179"/>
      <c r="Y145" s="179"/>
      <c r="Z145" s="179"/>
    </row>
    <row r="146" ht="13.5" customHeight="1" spans="1:26" x14ac:dyDescent="0.25">
      <c r="A146" s="179"/>
      <c r="B146" s="179"/>
      <c r="C146" s="179"/>
      <c r="D146" s="179"/>
      <c r="E146" s="179"/>
      <c r="F146" s="179"/>
      <c r="G146" s="179"/>
      <c r="H146" s="179"/>
      <c r="I146" s="866"/>
      <c r="J146" s="866"/>
      <c r="K146" s="179"/>
      <c r="L146" s="179"/>
      <c r="M146" s="861"/>
      <c r="N146" s="861"/>
      <c r="O146" s="861"/>
      <c r="P146" s="861"/>
      <c r="Q146" s="179"/>
      <c r="R146" s="179"/>
      <c r="S146" s="179"/>
      <c r="T146" s="179"/>
      <c r="U146" s="179"/>
      <c r="V146" s="179"/>
      <c r="W146" s="179"/>
      <c r="X146" s="179"/>
      <c r="Y146" s="179"/>
      <c r="Z146" s="179"/>
    </row>
    <row r="147" ht="13.5" customHeight="1" spans="1:26" x14ac:dyDescent="0.25">
      <c r="A147" s="179"/>
      <c r="B147" s="179"/>
      <c r="C147" s="179"/>
      <c r="D147" s="179"/>
      <c r="E147" s="179"/>
      <c r="F147" s="179"/>
      <c r="G147" s="179"/>
      <c r="H147" s="179"/>
      <c r="I147" s="866"/>
      <c r="J147" s="866"/>
      <c r="K147" s="179"/>
      <c r="L147" s="179"/>
      <c r="M147" s="861"/>
      <c r="N147" s="861"/>
      <c r="O147" s="861"/>
      <c r="P147" s="861"/>
      <c r="Q147" s="179"/>
      <c r="R147" s="179"/>
      <c r="S147" s="179"/>
      <c r="T147" s="179"/>
      <c r="U147" s="179"/>
      <c r="V147" s="179"/>
      <c r="W147" s="179"/>
      <c r="X147" s="179"/>
      <c r="Y147" s="179"/>
      <c r="Z147" s="179"/>
    </row>
    <row r="148" ht="13.5" customHeight="1" spans="1:26" x14ac:dyDescent="0.25">
      <c r="A148" s="179"/>
      <c r="B148" s="179"/>
      <c r="C148" s="179"/>
      <c r="D148" s="179"/>
      <c r="E148" s="179"/>
      <c r="F148" s="179"/>
      <c r="G148" s="179"/>
      <c r="H148" s="179"/>
      <c r="I148" s="866"/>
      <c r="J148" s="866"/>
      <c r="K148" s="179"/>
      <c r="L148" s="179"/>
      <c r="M148" s="861"/>
      <c r="N148" s="861"/>
      <c r="O148" s="861"/>
      <c r="P148" s="861"/>
      <c r="Q148" s="179"/>
      <c r="R148" s="179"/>
      <c r="S148" s="179"/>
      <c r="T148" s="179"/>
      <c r="U148" s="179"/>
      <c r="V148" s="179"/>
      <c r="W148" s="179"/>
      <c r="X148" s="179"/>
      <c r="Y148" s="179"/>
      <c r="Z148" s="179"/>
    </row>
    <row r="149" ht="13.5" customHeight="1" spans="1:26" x14ac:dyDescent="0.25">
      <c r="A149" s="179"/>
      <c r="B149" s="179"/>
      <c r="C149" s="179"/>
      <c r="D149" s="179"/>
      <c r="E149" s="179"/>
      <c r="F149" s="179"/>
      <c r="G149" s="179"/>
      <c r="H149" s="179"/>
      <c r="I149" s="866"/>
      <c r="J149" s="866"/>
      <c r="K149" s="179"/>
      <c r="L149" s="179"/>
      <c r="M149" s="861"/>
      <c r="N149" s="861"/>
      <c r="O149" s="861"/>
      <c r="P149" s="861"/>
      <c r="Q149" s="179"/>
      <c r="R149" s="179"/>
      <c r="S149" s="179"/>
      <c r="T149" s="179"/>
      <c r="U149" s="179"/>
      <c r="V149" s="179"/>
      <c r="W149" s="179"/>
      <c r="X149" s="179"/>
      <c r="Y149" s="179"/>
      <c r="Z149" s="179"/>
    </row>
    <row r="150" ht="13.5" customHeight="1" spans="1:26" x14ac:dyDescent="0.25">
      <c r="A150" s="179"/>
      <c r="B150" s="179"/>
      <c r="C150" s="179"/>
      <c r="D150" s="179"/>
      <c r="E150" s="179"/>
      <c r="F150" s="179"/>
      <c r="G150" s="179"/>
      <c r="H150" s="179"/>
      <c r="I150" s="866"/>
      <c r="J150" s="866"/>
      <c r="K150" s="179"/>
      <c r="L150" s="179"/>
      <c r="M150" s="861"/>
      <c r="N150" s="861"/>
      <c r="O150" s="861"/>
      <c r="P150" s="861"/>
      <c r="Q150" s="179"/>
      <c r="R150" s="179"/>
      <c r="S150" s="179"/>
      <c r="T150" s="179"/>
      <c r="U150" s="179"/>
      <c r="V150" s="179"/>
      <c r="W150" s="179"/>
      <c r="X150" s="179"/>
      <c r="Y150" s="179"/>
      <c r="Z150" s="179"/>
    </row>
    <row r="151" ht="13.5" customHeight="1" spans="1:26" x14ac:dyDescent="0.25">
      <c r="A151" s="179"/>
      <c r="B151" s="179"/>
      <c r="C151" s="179"/>
      <c r="D151" s="179"/>
      <c r="E151" s="179"/>
      <c r="F151" s="179"/>
      <c r="G151" s="179"/>
      <c r="H151" s="179"/>
      <c r="I151" s="866"/>
      <c r="J151" s="866"/>
      <c r="K151" s="179"/>
      <c r="L151" s="179"/>
      <c r="M151" s="861"/>
      <c r="N151" s="861"/>
      <c r="O151" s="861"/>
      <c r="P151" s="861"/>
      <c r="Q151" s="179"/>
      <c r="R151" s="179"/>
      <c r="S151" s="179"/>
      <c r="T151" s="179"/>
      <c r="U151" s="179"/>
      <c r="V151" s="179"/>
      <c r="W151" s="179"/>
      <c r="X151" s="179"/>
      <c r="Y151" s="179"/>
      <c r="Z151" s="179"/>
    </row>
    <row r="152" ht="13.5" customHeight="1" spans="1:26" x14ac:dyDescent="0.25">
      <c r="A152" s="179"/>
      <c r="B152" s="179"/>
      <c r="C152" s="179"/>
      <c r="D152" s="179"/>
      <c r="E152" s="179"/>
      <c r="F152" s="179"/>
      <c r="G152" s="179"/>
      <c r="H152" s="179"/>
      <c r="I152" s="866"/>
      <c r="J152" s="866"/>
      <c r="K152" s="179"/>
      <c r="L152" s="179"/>
      <c r="M152" s="861"/>
      <c r="N152" s="861"/>
      <c r="O152" s="861"/>
      <c r="P152" s="861"/>
      <c r="Q152" s="179"/>
      <c r="R152" s="179"/>
      <c r="S152" s="179"/>
      <c r="T152" s="179"/>
      <c r="U152" s="179"/>
      <c r="V152" s="179"/>
      <c r="W152" s="179"/>
      <c r="X152" s="179"/>
      <c r="Y152" s="179"/>
      <c r="Z152" s="179"/>
    </row>
    <row r="153" ht="13.5" customHeight="1" spans="1:26" x14ac:dyDescent="0.25">
      <c r="A153" s="179"/>
      <c r="B153" s="179"/>
      <c r="C153" s="179"/>
      <c r="D153" s="179"/>
      <c r="E153" s="179"/>
      <c r="F153" s="179"/>
      <c r="G153" s="179"/>
      <c r="H153" s="179"/>
      <c r="I153" s="866"/>
      <c r="J153" s="866"/>
      <c r="K153" s="179"/>
      <c r="L153" s="179"/>
      <c r="M153" s="861"/>
      <c r="N153" s="861"/>
      <c r="O153" s="861"/>
      <c r="P153" s="861"/>
      <c r="Q153" s="179"/>
      <c r="R153" s="179"/>
      <c r="S153" s="179"/>
      <c r="T153" s="179"/>
      <c r="U153" s="179"/>
      <c r="V153" s="179"/>
      <c r="W153" s="179"/>
      <c r="X153" s="179"/>
      <c r="Y153" s="179"/>
      <c r="Z153" s="179"/>
    </row>
    <row r="154" ht="13.5" customHeight="1" spans="1:26" x14ac:dyDescent="0.25">
      <c r="A154" s="179"/>
      <c r="B154" s="179"/>
      <c r="C154" s="179"/>
      <c r="D154" s="179"/>
      <c r="E154" s="179"/>
      <c r="F154" s="179"/>
      <c r="G154" s="179"/>
      <c r="H154" s="179"/>
      <c r="I154" s="866"/>
      <c r="J154" s="866"/>
      <c r="K154" s="179"/>
      <c r="L154" s="179"/>
      <c r="M154" s="861"/>
      <c r="N154" s="861"/>
      <c r="O154" s="861"/>
      <c r="P154" s="861"/>
      <c r="Q154" s="179"/>
      <c r="R154" s="179"/>
      <c r="S154" s="179"/>
      <c r="T154" s="179"/>
      <c r="U154" s="179"/>
      <c r="V154" s="179"/>
      <c r="W154" s="179"/>
      <c r="X154" s="179"/>
      <c r="Y154" s="179"/>
      <c r="Z154" s="179"/>
    </row>
    <row r="155" ht="13.5" customHeight="1" spans="1:26" x14ac:dyDescent="0.25">
      <c r="A155" s="179"/>
      <c r="B155" s="179"/>
      <c r="C155" s="179"/>
      <c r="D155" s="179"/>
      <c r="E155" s="179"/>
      <c r="F155" s="179"/>
      <c r="G155" s="179"/>
      <c r="H155" s="179"/>
      <c r="I155" s="866"/>
      <c r="J155" s="866"/>
      <c r="K155" s="179"/>
      <c r="L155" s="179"/>
      <c r="M155" s="861"/>
      <c r="N155" s="861"/>
      <c r="O155" s="861"/>
      <c r="P155" s="861"/>
      <c r="Q155" s="179"/>
      <c r="R155" s="179"/>
      <c r="S155" s="179"/>
      <c r="T155" s="179"/>
      <c r="U155" s="179"/>
      <c r="V155" s="179"/>
      <c r="W155" s="179"/>
      <c r="X155" s="179"/>
      <c r="Y155" s="179"/>
      <c r="Z155" s="179"/>
    </row>
    <row r="156" ht="13.5" customHeight="1" spans="1:26" x14ac:dyDescent="0.25">
      <c r="A156" s="179"/>
      <c r="B156" s="179"/>
      <c r="C156" s="179"/>
      <c r="D156" s="179"/>
      <c r="E156" s="179"/>
      <c r="F156" s="179"/>
      <c r="G156" s="179"/>
      <c r="H156" s="179"/>
      <c r="I156" s="866"/>
      <c r="J156" s="866"/>
      <c r="K156" s="179"/>
      <c r="L156" s="179"/>
      <c r="M156" s="861"/>
      <c r="N156" s="861"/>
      <c r="O156" s="861"/>
      <c r="P156" s="861"/>
      <c r="Q156" s="179"/>
      <c r="R156" s="179"/>
      <c r="S156" s="179"/>
      <c r="T156" s="179"/>
      <c r="U156" s="179"/>
      <c r="V156" s="179"/>
      <c r="W156" s="179"/>
      <c r="X156" s="179"/>
      <c r="Y156" s="179"/>
      <c r="Z156" s="179"/>
    </row>
    <row r="157" ht="13.5" customHeight="1" spans="1:26" x14ac:dyDescent="0.25">
      <c r="A157" s="179"/>
      <c r="B157" s="179"/>
      <c r="C157" s="179"/>
      <c r="D157" s="179"/>
      <c r="E157" s="179"/>
      <c r="F157" s="179"/>
      <c r="G157" s="179"/>
      <c r="H157" s="179"/>
      <c r="I157" s="866"/>
      <c r="J157" s="866"/>
      <c r="K157" s="179"/>
      <c r="L157" s="179"/>
      <c r="M157" s="861"/>
      <c r="N157" s="861"/>
      <c r="O157" s="861"/>
      <c r="P157" s="861"/>
      <c r="Q157" s="179"/>
      <c r="R157" s="179"/>
      <c r="S157" s="179"/>
      <c r="T157" s="179"/>
      <c r="U157" s="179"/>
      <c r="V157" s="179"/>
      <c r="W157" s="179"/>
      <c r="X157" s="179"/>
      <c r="Y157" s="179"/>
      <c r="Z157" s="179"/>
    </row>
    <row r="158" ht="13.5" customHeight="1" spans="1:26" x14ac:dyDescent="0.25">
      <c r="A158" s="179"/>
      <c r="B158" s="179"/>
      <c r="C158" s="179"/>
      <c r="D158" s="179"/>
      <c r="E158" s="179"/>
      <c r="F158" s="179"/>
      <c r="G158" s="179"/>
      <c r="H158" s="179"/>
      <c r="I158" s="866"/>
      <c r="J158" s="866"/>
      <c r="K158" s="179"/>
      <c r="L158" s="179"/>
      <c r="M158" s="861"/>
      <c r="N158" s="861"/>
      <c r="O158" s="861"/>
      <c r="P158" s="861"/>
      <c r="Q158" s="179"/>
      <c r="R158" s="179"/>
      <c r="S158" s="179"/>
      <c r="T158" s="179"/>
      <c r="U158" s="179"/>
      <c r="V158" s="179"/>
      <c r="W158" s="179"/>
      <c r="X158" s="179"/>
      <c r="Y158" s="179"/>
      <c r="Z158" s="179"/>
    </row>
    <row r="159" ht="13.5" customHeight="1" spans="1:26" x14ac:dyDescent="0.25">
      <c r="A159" s="179"/>
      <c r="B159" s="179"/>
      <c r="C159" s="179"/>
      <c r="D159" s="179"/>
      <c r="E159" s="179"/>
      <c r="F159" s="179"/>
      <c r="G159" s="179"/>
      <c r="H159" s="179"/>
      <c r="I159" s="866"/>
      <c r="J159" s="866"/>
      <c r="K159" s="179"/>
      <c r="L159" s="179"/>
      <c r="M159" s="861"/>
      <c r="N159" s="861"/>
      <c r="O159" s="861"/>
      <c r="P159" s="861"/>
      <c r="Q159" s="179"/>
      <c r="R159" s="179"/>
      <c r="S159" s="179"/>
      <c r="T159" s="179"/>
      <c r="U159" s="179"/>
      <c r="V159" s="179"/>
      <c r="W159" s="179"/>
      <c r="X159" s="179"/>
      <c r="Y159" s="179"/>
      <c r="Z159" s="179"/>
    </row>
    <row r="160" ht="13.5" customHeight="1" spans="1:26" x14ac:dyDescent="0.25">
      <c r="A160" s="179"/>
      <c r="B160" s="179"/>
      <c r="C160" s="179"/>
      <c r="D160" s="179"/>
      <c r="E160" s="179"/>
      <c r="F160" s="179"/>
      <c r="G160" s="179"/>
      <c r="H160" s="179"/>
      <c r="I160" s="866"/>
      <c r="J160" s="866"/>
      <c r="K160" s="179"/>
      <c r="L160" s="179"/>
      <c r="M160" s="861"/>
      <c r="N160" s="861"/>
      <c r="O160" s="861"/>
      <c r="P160" s="861"/>
      <c r="Q160" s="179"/>
      <c r="R160" s="179"/>
      <c r="S160" s="179"/>
      <c r="T160" s="179"/>
      <c r="U160" s="179"/>
      <c r="V160" s="179"/>
      <c r="W160" s="179"/>
      <c r="X160" s="179"/>
      <c r="Y160" s="179"/>
      <c r="Z160" s="179"/>
    </row>
    <row r="161" ht="13.5" customHeight="1" spans="1:26" x14ac:dyDescent="0.25">
      <c r="A161" s="179"/>
      <c r="B161" s="179"/>
      <c r="C161" s="179"/>
      <c r="D161" s="179"/>
      <c r="E161" s="179"/>
      <c r="F161" s="179"/>
      <c r="G161" s="179"/>
      <c r="H161" s="179"/>
      <c r="I161" s="866"/>
      <c r="J161" s="866"/>
      <c r="K161" s="179"/>
      <c r="L161" s="179"/>
      <c r="M161" s="861"/>
      <c r="N161" s="861"/>
      <c r="O161" s="861"/>
      <c r="P161" s="861"/>
      <c r="Q161" s="179"/>
      <c r="R161" s="179"/>
      <c r="S161" s="179"/>
      <c r="T161" s="179"/>
      <c r="U161" s="179"/>
      <c r="V161" s="179"/>
      <c r="W161" s="179"/>
      <c r="X161" s="179"/>
      <c r="Y161" s="179"/>
      <c r="Z161" s="179"/>
    </row>
    <row r="162" ht="13.5" customHeight="1" spans="1:26" x14ac:dyDescent="0.25">
      <c r="A162" s="179"/>
      <c r="B162" s="179"/>
      <c r="C162" s="179"/>
      <c r="D162" s="179"/>
      <c r="E162" s="179"/>
      <c r="F162" s="179"/>
      <c r="G162" s="179"/>
      <c r="H162" s="179"/>
      <c r="I162" s="866"/>
      <c r="J162" s="866"/>
      <c r="K162" s="179"/>
      <c r="L162" s="179"/>
      <c r="M162" s="861"/>
      <c r="N162" s="861"/>
      <c r="O162" s="861"/>
      <c r="P162" s="861"/>
      <c r="Q162" s="179"/>
      <c r="R162" s="179"/>
      <c r="S162" s="179"/>
      <c r="T162" s="179"/>
      <c r="U162" s="179"/>
      <c r="V162" s="179"/>
      <c r="W162" s="179"/>
      <c r="X162" s="179"/>
      <c r="Y162" s="179"/>
      <c r="Z162" s="179"/>
    </row>
    <row r="163" ht="13.5" customHeight="1" spans="1:26" x14ac:dyDescent="0.25">
      <c r="A163" s="179"/>
      <c r="B163" s="179"/>
      <c r="C163" s="179"/>
      <c r="D163" s="179"/>
      <c r="E163" s="179"/>
      <c r="F163" s="179"/>
      <c r="G163" s="179"/>
      <c r="H163" s="179"/>
      <c r="I163" s="866"/>
      <c r="J163" s="866"/>
      <c r="K163" s="179"/>
      <c r="L163" s="179"/>
      <c r="M163" s="861"/>
      <c r="N163" s="861"/>
      <c r="O163" s="861"/>
      <c r="P163" s="861"/>
      <c r="Q163" s="179"/>
      <c r="R163" s="179"/>
      <c r="S163" s="179"/>
      <c r="T163" s="179"/>
      <c r="U163" s="179"/>
      <c r="V163" s="179"/>
      <c r="W163" s="179"/>
      <c r="X163" s="179"/>
      <c r="Y163" s="179"/>
      <c r="Z163" s="179"/>
    </row>
    <row r="164" ht="13.5" customHeight="1" spans="1:26" x14ac:dyDescent="0.25">
      <c r="A164" s="179"/>
      <c r="B164" s="179"/>
      <c r="C164" s="179"/>
      <c r="D164" s="179"/>
      <c r="E164" s="179"/>
      <c r="F164" s="179"/>
      <c r="G164" s="179"/>
      <c r="H164" s="179"/>
      <c r="I164" s="866"/>
      <c r="J164" s="866"/>
      <c r="K164" s="179"/>
      <c r="L164" s="179"/>
      <c r="M164" s="861"/>
      <c r="N164" s="861"/>
      <c r="O164" s="861"/>
      <c r="P164" s="861"/>
      <c r="Q164" s="179"/>
      <c r="R164" s="179"/>
      <c r="S164" s="179"/>
      <c r="T164" s="179"/>
      <c r="U164" s="179"/>
      <c r="V164" s="179"/>
      <c r="W164" s="179"/>
      <c r="X164" s="179"/>
      <c r="Y164" s="179"/>
      <c r="Z164" s="179"/>
    </row>
    <row r="165" ht="13.5" customHeight="1" spans="1:26" x14ac:dyDescent="0.25">
      <c r="A165" s="179"/>
      <c r="B165" s="179"/>
      <c r="C165" s="179"/>
      <c r="D165" s="179"/>
      <c r="E165" s="179"/>
      <c r="F165" s="179"/>
      <c r="G165" s="179"/>
      <c r="H165" s="179"/>
      <c r="I165" s="866"/>
      <c r="J165" s="866"/>
      <c r="K165" s="179"/>
      <c r="L165" s="179"/>
      <c r="M165" s="861"/>
      <c r="N165" s="861"/>
      <c r="O165" s="861"/>
      <c r="P165" s="861"/>
      <c r="Q165" s="179"/>
      <c r="R165" s="179"/>
      <c r="S165" s="179"/>
      <c r="T165" s="179"/>
      <c r="U165" s="179"/>
      <c r="V165" s="179"/>
      <c r="W165" s="179"/>
      <c r="X165" s="179"/>
      <c r="Y165" s="179"/>
      <c r="Z165" s="179"/>
    </row>
    <row r="166" ht="13.5" customHeight="1" spans="1:26" x14ac:dyDescent="0.25">
      <c r="A166" s="179"/>
      <c r="B166" s="179"/>
      <c r="C166" s="179"/>
      <c r="D166" s="179"/>
      <c r="E166" s="179"/>
      <c r="F166" s="179"/>
      <c r="G166" s="179"/>
      <c r="H166" s="179"/>
      <c r="I166" s="866"/>
      <c r="J166" s="866"/>
      <c r="K166" s="179"/>
      <c r="L166" s="179"/>
      <c r="M166" s="861"/>
      <c r="N166" s="861"/>
      <c r="O166" s="861"/>
      <c r="P166" s="861"/>
      <c r="Q166" s="179"/>
      <c r="R166" s="179"/>
      <c r="S166" s="179"/>
      <c r="T166" s="179"/>
      <c r="U166" s="179"/>
      <c r="V166" s="179"/>
      <c r="W166" s="179"/>
      <c r="X166" s="179"/>
      <c r="Y166" s="179"/>
      <c r="Z166" s="179"/>
    </row>
    <row r="167" ht="13.5" customHeight="1" spans="1:26" x14ac:dyDescent="0.25">
      <c r="A167" s="179"/>
      <c r="B167" s="179"/>
      <c r="C167" s="179"/>
      <c r="D167" s="179"/>
      <c r="E167" s="179"/>
      <c r="F167" s="179"/>
      <c r="G167" s="179"/>
      <c r="H167" s="179"/>
      <c r="I167" s="866"/>
      <c r="J167" s="866"/>
      <c r="K167" s="179"/>
      <c r="L167" s="179"/>
      <c r="M167" s="861"/>
      <c r="N167" s="861"/>
      <c r="O167" s="861"/>
      <c r="P167" s="861"/>
      <c r="Q167" s="179"/>
      <c r="R167" s="179"/>
      <c r="S167" s="179"/>
      <c r="T167" s="179"/>
      <c r="U167" s="179"/>
      <c r="V167" s="179"/>
      <c r="W167" s="179"/>
      <c r="X167" s="179"/>
      <c r="Y167" s="179"/>
      <c r="Z167" s="179"/>
    </row>
    <row r="168" ht="13.5" customHeight="1" spans="1:26" x14ac:dyDescent="0.25">
      <c r="A168" s="179"/>
      <c r="B168" s="179"/>
      <c r="C168" s="179"/>
      <c r="D168" s="179"/>
      <c r="E168" s="179"/>
      <c r="F168" s="179"/>
      <c r="G168" s="179"/>
      <c r="H168" s="179"/>
      <c r="I168" s="866"/>
      <c r="J168" s="866"/>
      <c r="K168" s="179"/>
      <c r="L168" s="179"/>
      <c r="M168" s="861"/>
      <c r="N168" s="861"/>
      <c r="O168" s="861"/>
      <c r="P168" s="861"/>
      <c r="Q168" s="179"/>
      <c r="R168" s="179"/>
      <c r="S168" s="179"/>
      <c r="T168" s="179"/>
      <c r="U168" s="179"/>
      <c r="V168" s="179"/>
      <c r="W168" s="179"/>
      <c r="X168" s="179"/>
      <c r="Y168" s="179"/>
      <c r="Z168" s="179"/>
    </row>
    <row r="169" ht="13.5" customHeight="1" spans="1:26" x14ac:dyDescent="0.25">
      <c r="A169" s="179"/>
      <c r="B169" s="179"/>
      <c r="C169" s="179"/>
      <c r="D169" s="179"/>
      <c r="E169" s="179"/>
      <c r="F169" s="179"/>
      <c r="G169" s="179"/>
      <c r="H169" s="179"/>
      <c r="I169" s="866"/>
      <c r="J169" s="866"/>
      <c r="K169" s="179"/>
      <c r="L169" s="179"/>
      <c r="M169" s="861"/>
      <c r="N169" s="861"/>
      <c r="O169" s="861"/>
      <c r="P169" s="861"/>
      <c r="Q169" s="179"/>
      <c r="R169" s="179"/>
      <c r="S169" s="179"/>
      <c r="T169" s="179"/>
      <c r="U169" s="179"/>
      <c r="V169" s="179"/>
      <c r="W169" s="179"/>
      <c r="X169" s="179"/>
      <c r="Y169" s="179"/>
      <c r="Z169" s="179"/>
    </row>
    <row r="170" ht="13.5" customHeight="1" spans="1:26" x14ac:dyDescent="0.25">
      <c r="A170" s="179"/>
      <c r="B170" s="179"/>
      <c r="C170" s="179"/>
      <c r="D170" s="179"/>
      <c r="E170" s="179"/>
      <c r="F170" s="179"/>
      <c r="G170" s="179"/>
      <c r="H170" s="179"/>
      <c r="I170" s="866"/>
      <c r="J170" s="866"/>
      <c r="K170" s="179"/>
      <c r="L170" s="179"/>
      <c r="M170" s="861"/>
      <c r="N170" s="861"/>
      <c r="O170" s="861"/>
      <c r="P170" s="861"/>
      <c r="Q170" s="179"/>
      <c r="R170" s="179"/>
      <c r="S170" s="179"/>
      <c r="T170" s="179"/>
      <c r="U170" s="179"/>
      <c r="V170" s="179"/>
      <c r="W170" s="179"/>
      <c r="X170" s="179"/>
      <c r="Y170" s="179"/>
      <c r="Z170" s="179"/>
    </row>
    <row r="171" ht="13.5" customHeight="1" spans="1:26" x14ac:dyDescent="0.25">
      <c r="A171" s="179"/>
      <c r="B171" s="179"/>
      <c r="C171" s="179"/>
      <c r="D171" s="179"/>
      <c r="E171" s="179"/>
      <c r="F171" s="179"/>
      <c r="G171" s="179"/>
      <c r="H171" s="179"/>
      <c r="I171" s="866"/>
      <c r="J171" s="866"/>
      <c r="K171" s="179"/>
      <c r="L171" s="179"/>
      <c r="M171" s="861"/>
      <c r="N171" s="861"/>
      <c r="O171" s="861"/>
      <c r="P171" s="861"/>
      <c r="Q171" s="179"/>
      <c r="R171" s="179"/>
      <c r="S171" s="179"/>
      <c r="T171" s="179"/>
      <c r="U171" s="179"/>
      <c r="V171" s="179"/>
      <c r="W171" s="179"/>
      <c r="X171" s="179"/>
      <c r="Y171" s="179"/>
      <c r="Z171" s="179"/>
    </row>
    <row r="172" ht="13.5" customHeight="1" spans="1:26" x14ac:dyDescent="0.25">
      <c r="A172" s="179"/>
      <c r="B172" s="179"/>
      <c r="C172" s="179"/>
      <c r="D172" s="179"/>
      <c r="E172" s="179"/>
      <c r="F172" s="179"/>
      <c r="G172" s="179"/>
      <c r="H172" s="179"/>
      <c r="I172" s="866"/>
      <c r="J172" s="866"/>
      <c r="K172" s="179"/>
      <c r="L172" s="179"/>
      <c r="M172" s="861"/>
      <c r="N172" s="861"/>
      <c r="O172" s="861"/>
      <c r="P172" s="861"/>
      <c r="Q172" s="179"/>
      <c r="R172" s="179"/>
      <c r="S172" s="179"/>
      <c r="T172" s="179"/>
      <c r="U172" s="179"/>
      <c r="V172" s="179"/>
      <c r="W172" s="179"/>
      <c r="X172" s="179"/>
      <c r="Y172" s="179"/>
      <c r="Z172" s="179"/>
    </row>
    <row r="173" ht="13.5" customHeight="1" spans="1:26" x14ac:dyDescent="0.25">
      <c r="A173" s="179"/>
      <c r="B173" s="179"/>
      <c r="C173" s="179"/>
      <c r="D173" s="179"/>
      <c r="E173" s="179"/>
      <c r="F173" s="179"/>
      <c r="G173" s="179"/>
      <c r="H173" s="179"/>
      <c r="I173" s="866"/>
      <c r="J173" s="866"/>
      <c r="K173" s="179"/>
      <c r="L173" s="179"/>
      <c r="M173" s="861"/>
      <c r="N173" s="861"/>
      <c r="O173" s="861"/>
      <c r="P173" s="861"/>
      <c r="Q173" s="179"/>
      <c r="R173" s="179"/>
      <c r="S173" s="179"/>
      <c r="T173" s="179"/>
      <c r="U173" s="179"/>
      <c r="V173" s="179"/>
      <c r="W173" s="179"/>
      <c r="X173" s="179"/>
      <c r="Y173" s="179"/>
      <c r="Z173" s="179"/>
    </row>
    <row r="174" ht="13.5" customHeight="1" spans="1:26" x14ac:dyDescent="0.25">
      <c r="A174" s="179"/>
      <c r="B174" s="179"/>
      <c r="C174" s="179"/>
      <c r="D174" s="179"/>
      <c r="E174" s="179"/>
      <c r="F174" s="179"/>
      <c r="G174" s="179"/>
      <c r="H174" s="179"/>
      <c r="I174" s="866"/>
      <c r="J174" s="866"/>
      <c r="K174" s="179"/>
      <c r="L174" s="179"/>
      <c r="M174" s="861"/>
      <c r="N174" s="861"/>
      <c r="O174" s="861"/>
      <c r="P174" s="861"/>
      <c r="Q174" s="179"/>
      <c r="R174" s="179"/>
      <c r="S174" s="179"/>
      <c r="T174" s="179"/>
      <c r="U174" s="179"/>
      <c r="V174" s="179"/>
      <c r="W174" s="179"/>
      <c r="X174" s="179"/>
      <c r="Y174" s="179"/>
      <c r="Z174" s="179"/>
    </row>
    <row r="175" ht="13.5" customHeight="1" spans="1:26" x14ac:dyDescent="0.25">
      <c r="A175" s="179"/>
      <c r="B175" s="179"/>
      <c r="C175" s="179"/>
      <c r="D175" s="179"/>
      <c r="E175" s="179"/>
      <c r="F175" s="179"/>
      <c r="G175" s="179"/>
      <c r="H175" s="179"/>
      <c r="I175" s="866"/>
      <c r="J175" s="866"/>
      <c r="K175" s="179"/>
      <c r="L175" s="179"/>
      <c r="M175" s="861"/>
      <c r="N175" s="861"/>
      <c r="O175" s="861"/>
      <c r="P175" s="861"/>
      <c r="Q175" s="179"/>
      <c r="R175" s="179"/>
      <c r="S175" s="179"/>
      <c r="T175" s="179"/>
      <c r="U175" s="179"/>
      <c r="V175" s="179"/>
      <c r="W175" s="179"/>
      <c r="X175" s="179"/>
      <c r="Y175" s="179"/>
      <c r="Z175" s="179"/>
    </row>
    <row r="176" ht="13.5" customHeight="1" spans="1:26" x14ac:dyDescent="0.25">
      <c r="A176" s="179"/>
      <c r="B176" s="179"/>
      <c r="C176" s="179"/>
      <c r="D176" s="179"/>
      <c r="E176" s="179"/>
      <c r="F176" s="179"/>
      <c r="G176" s="179"/>
      <c r="H176" s="179"/>
      <c r="I176" s="866"/>
      <c r="J176" s="866"/>
      <c r="K176" s="179"/>
      <c r="L176" s="179"/>
      <c r="M176" s="861"/>
      <c r="N176" s="861"/>
      <c r="O176" s="861"/>
      <c r="P176" s="861"/>
      <c r="Q176" s="179"/>
      <c r="R176" s="179"/>
      <c r="S176" s="179"/>
      <c r="T176" s="179"/>
      <c r="U176" s="179"/>
      <c r="V176" s="179"/>
      <c r="W176" s="179"/>
      <c r="X176" s="179"/>
      <c r="Y176" s="179"/>
      <c r="Z176" s="179"/>
    </row>
    <row r="177" ht="13.5" customHeight="1" spans="1:26" x14ac:dyDescent="0.25">
      <c r="A177" s="179"/>
      <c r="B177" s="179"/>
      <c r="C177" s="179"/>
      <c r="D177" s="179"/>
      <c r="E177" s="179"/>
      <c r="F177" s="179"/>
      <c r="G177" s="179"/>
      <c r="H177" s="179"/>
      <c r="I177" s="866"/>
      <c r="J177" s="866"/>
      <c r="K177" s="179"/>
      <c r="L177" s="179"/>
      <c r="M177" s="861"/>
      <c r="N177" s="861"/>
      <c r="O177" s="861"/>
      <c r="P177" s="861"/>
      <c r="Q177" s="179"/>
      <c r="R177" s="179"/>
      <c r="S177" s="179"/>
      <c r="T177" s="179"/>
      <c r="U177" s="179"/>
      <c r="V177" s="179"/>
      <c r="W177" s="179"/>
      <c r="X177" s="179"/>
      <c r="Y177" s="179"/>
      <c r="Z177" s="179"/>
    </row>
    <row r="178" ht="13.5" customHeight="1" spans="1:26" x14ac:dyDescent="0.25">
      <c r="A178" s="179"/>
      <c r="B178" s="179"/>
      <c r="C178" s="179"/>
      <c r="D178" s="179"/>
      <c r="E178" s="179"/>
      <c r="F178" s="179"/>
      <c r="G178" s="179"/>
      <c r="H178" s="179"/>
      <c r="I178" s="866"/>
      <c r="J178" s="866"/>
      <c r="K178" s="179"/>
      <c r="L178" s="179"/>
      <c r="M178" s="861"/>
      <c r="N178" s="861"/>
      <c r="O178" s="861"/>
      <c r="P178" s="861"/>
      <c r="Q178" s="179"/>
      <c r="R178" s="179"/>
      <c r="S178" s="179"/>
      <c r="T178" s="179"/>
      <c r="U178" s="179"/>
      <c r="V178" s="179"/>
      <c r="W178" s="179"/>
      <c r="X178" s="179"/>
      <c r="Y178" s="179"/>
      <c r="Z178" s="179"/>
    </row>
    <row r="179" ht="13.5" customHeight="1" spans="1:26" x14ac:dyDescent="0.25">
      <c r="A179" s="179"/>
      <c r="B179" s="179"/>
      <c r="C179" s="179"/>
      <c r="D179" s="179"/>
      <c r="E179" s="179"/>
      <c r="F179" s="179"/>
      <c r="G179" s="179"/>
      <c r="H179" s="179"/>
      <c r="I179" s="866"/>
      <c r="J179" s="866"/>
      <c r="K179" s="179"/>
      <c r="L179" s="179"/>
      <c r="M179" s="861"/>
      <c r="N179" s="861"/>
      <c r="O179" s="861"/>
      <c r="P179" s="861"/>
      <c r="Q179" s="179"/>
      <c r="R179" s="179"/>
      <c r="S179" s="179"/>
      <c r="T179" s="179"/>
      <c r="U179" s="179"/>
      <c r="V179" s="179"/>
      <c r="W179" s="179"/>
      <c r="X179" s="179"/>
      <c r="Y179" s="179"/>
      <c r="Z179" s="179"/>
    </row>
    <row r="180" ht="13.5" customHeight="1" spans="1:26" x14ac:dyDescent="0.25">
      <c r="A180" s="179"/>
      <c r="B180" s="179"/>
      <c r="C180" s="179"/>
      <c r="D180" s="179"/>
      <c r="E180" s="179"/>
      <c r="F180" s="179"/>
      <c r="G180" s="179"/>
      <c r="H180" s="179"/>
      <c r="I180" s="866"/>
      <c r="J180" s="866"/>
      <c r="K180" s="179"/>
      <c r="L180" s="179"/>
      <c r="M180" s="861"/>
      <c r="N180" s="861"/>
      <c r="O180" s="861"/>
      <c r="P180" s="861"/>
      <c r="Q180" s="179"/>
      <c r="R180" s="179"/>
      <c r="S180" s="179"/>
      <c r="T180" s="179"/>
      <c r="U180" s="179"/>
      <c r="V180" s="179"/>
      <c r="W180" s="179"/>
      <c r="X180" s="179"/>
      <c r="Y180" s="179"/>
      <c r="Z180" s="179"/>
    </row>
    <row r="181" ht="13.5" customHeight="1" spans="1:26" x14ac:dyDescent="0.25">
      <c r="A181" s="179"/>
      <c r="B181" s="179"/>
      <c r="C181" s="179"/>
      <c r="D181" s="179"/>
      <c r="E181" s="179"/>
      <c r="F181" s="179"/>
      <c r="G181" s="179"/>
      <c r="H181" s="179"/>
      <c r="I181" s="866"/>
      <c r="J181" s="866"/>
      <c r="K181" s="179"/>
      <c r="L181" s="179"/>
      <c r="M181" s="861"/>
      <c r="N181" s="861"/>
      <c r="O181" s="861"/>
      <c r="P181" s="861"/>
      <c r="Q181" s="179"/>
      <c r="R181" s="179"/>
      <c r="S181" s="179"/>
      <c r="T181" s="179"/>
      <c r="U181" s="179"/>
      <c r="V181" s="179"/>
      <c r="W181" s="179"/>
      <c r="X181" s="179"/>
      <c r="Y181" s="179"/>
      <c r="Z181" s="179"/>
    </row>
    <row r="182" ht="13.5" customHeight="1" spans="1:26" x14ac:dyDescent="0.25">
      <c r="A182" s="179"/>
      <c r="B182" s="179"/>
      <c r="C182" s="179"/>
      <c r="D182" s="179"/>
      <c r="E182" s="179"/>
      <c r="F182" s="179"/>
      <c r="G182" s="179"/>
      <c r="H182" s="179"/>
      <c r="I182" s="866"/>
      <c r="J182" s="866"/>
      <c r="K182" s="179"/>
      <c r="L182" s="179"/>
      <c r="M182" s="861"/>
      <c r="N182" s="861"/>
      <c r="O182" s="861"/>
      <c r="P182" s="861"/>
      <c r="Q182" s="179"/>
      <c r="R182" s="179"/>
      <c r="S182" s="179"/>
      <c r="T182" s="179"/>
      <c r="U182" s="179"/>
      <c r="V182" s="179"/>
      <c r="W182" s="179"/>
      <c r="X182" s="179"/>
      <c r="Y182" s="179"/>
      <c r="Z182" s="179"/>
    </row>
    <row r="183" ht="13.5" customHeight="1" spans="1:26" x14ac:dyDescent="0.25">
      <c r="A183" s="179"/>
      <c r="B183" s="179"/>
      <c r="C183" s="179"/>
      <c r="D183" s="179"/>
      <c r="E183" s="179"/>
      <c r="F183" s="179"/>
      <c r="G183" s="179"/>
      <c r="H183" s="179"/>
      <c r="I183" s="866"/>
      <c r="J183" s="866"/>
      <c r="K183" s="179"/>
      <c r="L183" s="179"/>
      <c r="M183" s="861"/>
      <c r="N183" s="861"/>
      <c r="O183" s="861"/>
      <c r="P183" s="861"/>
      <c r="Q183" s="179"/>
      <c r="R183" s="179"/>
      <c r="S183" s="179"/>
      <c r="T183" s="179"/>
      <c r="U183" s="179"/>
      <c r="V183" s="179"/>
      <c r="W183" s="179"/>
      <c r="X183" s="179"/>
      <c r="Y183" s="179"/>
      <c r="Z183" s="179"/>
    </row>
    <row r="184" ht="13.5" customHeight="1" spans="1:26" x14ac:dyDescent="0.25">
      <c r="A184" s="179"/>
      <c r="B184" s="179"/>
      <c r="C184" s="179"/>
      <c r="D184" s="179"/>
      <c r="E184" s="179"/>
      <c r="F184" s="179"/>
      <c r="G184" s="179"/>
      <c r="H184" s="179"/>
      <c r="I184" s="866"/>
      <c r="J184" s="866"/>
      <c r="K184" s="179"/>
      <c r="L184" s="179"/>
      <c r="M184" s="861"/>
      <c r="N184" s="861"/>
      <c r="O184" s="861"/>
      <c r="P184" s="861"/>
      <c r="Q184" s="179"/>
      <c r="R184" s="179"/>
      <c r="S184" s="179"/>
      <c r="T184" s="179"/>
      <c r="U184" s="179"/>
      <c r="V184" s="179"/>
      <c r="W184" s="179"/>
      <c r="X184" s="179"/>
      <c r="Y184" s="179"/>
      <c r="Z184" s="179"/>
    </row>
    <row r="185" ht="13.5" customHeight="1" spans="1:26" x14ac:dyDescent="0.25">
      <c r="A185" s="179"/>
      <c r="B185" s="179"/>
      <c r="C185" s="179"/>
      <c r="D185" s="179"/>
      <c r="E185" s="179"/>
      <c r="F185" s="179"/>
      <c r="G185" s="179"/>
      <c r="H185" s="179"/>
      <c r="I185" s="866"/>
      <c r="J185" s="866"/>
      <c r="K185" s="179"/>
      <c r="L185" s="179"/>
      <c r="M185" s="861"/>
      <c r="N185" s="861"/>
      <c r="O185" s="861"/>
      <c r="P185" s="861"/>
      <c r="Q185" s="179"/>
      <c r="R185" s="179"/>
      <c r="S185" s="179"/>
      <c r="T185" s="179"/>
      <c r="U185" s="179"/>
      <c r="V185" s="179"/>
      <c r="W185" s="179"/>
      <c r="X185" s="179"/>
      <c r="Y185" s="179"/>
      <c r="Z185" s="179"/>
    </row>
    <row r="186" ht="13.5" customHeight="1" spans="1:26" x14ac:dyDescent="0.25">
      <c r="A186" s="179"/>
      <c r="B186" s="179"/>
      <c r="C186" s="179"/>
      <c r="D186" s="179"/>
      <c r="E186" s="179"/>
      <c r="F186" s="179"/>
      <c r="G186" s="179"/>
      <c r="H186" s="179"/>
      <c r="I186" s="866"/>
      <c r="J186" s="866"/>
      <c r="K186" s="179"/>
      <c r="L186" s="179"/>
      <c r="M186" s="861"/>
      <c r="N186" s="861"/>
      <c r="O186" s="861"/>
      <c r="P186" s="861"/>
      <c r="Q186" s="179"/>
      <c r="R186" s="179"/>
      <c r="S186" s="179"/>
      <c r="T186" s="179"/>
      <c r="U186" s="179"/>
      <c r="V186" s="179"/>
      <c r="W186" s="179"/>
      <c r="X186" s="179"/>
      <c r="Y186" s="179"/>
      <c r="Z186" s="179"/>
    </row>
    <row r="187" ht="13.5" customHeight="1" spans="1:26" x14ac:dyDescent="0.25">
      <c r="A187" s="179"/>
      <c r="B187" s="179"/>
      <c r="C187" s="179"/>
      <c r="D187" s="179"/>
      <c r="E187" s="179"/>
      <c r="F187" s="179"/>
      <c r="G187" s="179"/>
      <c r="H187" s="179"/>
      <c r="I187" s="866"/>
      <c r="J187" s="866"/>
      <c r="K187" s="179"/>
      <c r="L187" s="179"/>
      <c r="M187" s="861"/>
      <c r="N187" s="861"/>
      <c r="O187" s="861"/>
      <c r="P187" s="861"/>
      <c r="Q187" s="179"/>
      <c r="R187" s="179"/>
      <c r="S187" s="179"/>
      <c r="T187" s="179"/>
      <c r="U187" s="179"/>
      <c r="V187" s="179"/>
      <c r="W187" s="179"/>
      <c r="X187" s="179"/>
      <c r="Y187" s="179"/>
      <c r="Z187" s="179"/>
    </row>
    <row r="188" ht="13.5" customHeight="1" spans="1:26" x14ac:dyDescent="0.25">
      <c r="A188" s="179"/>
      <c r="B188" s="179"/>
      <c r="C188" s="179"/>
      <c r="D188" s="179"/>
      <c r="E188" s="179"/>
      <c r="F188" s="179"/>
      <c r="G188" s="179"/>
      <c r="H188" s="179"/>
      <c r="I188" s="866"/>
      <c r="J188" s="866"/>
      <c r="K188" s="179"/>
      <c r="L188" s="179"/>
      <c r="M188" s="861"/>
      <c r="N188" s="861"/>
      <c r="O188" s="861"/>
      <c r="P188" s="861"/>
      <c r="Q188" s="179"/>
      <c r="R188" s="179"/>
      <c r="S188" s="179"/>
      <c r="T188" s="179"/>
      <c r="U188" s="179"/>
      <c r="V188" s="179"/>
      <c r="W188" s="179"/>
      <c r="X188" s="179"/>
      <c r="Y188" s="179"/>
      <c r="Z188" s="179"/>
    </row>
    <row r="189" ht="13.5" customHeight="1" spans="1:26" x14ac:dyDescent="0.25">
      <c r="A189" s="179"/>
      <c r="B189" s="179"/>
      <c r="C189" s="179"/>
      <c r="D189" s="179"/>
      <c r="E189" s="179"/>
      <c r="F189" s="179"/>
      <c r="G189" s="179"/>
      <c r="H189" s="179"/>
      <c r="I189" s="866"/>
      <c r="J189" s="866"/>
      <c r="K189" s="179"/>
      <c r="L189" s="179"/>
      <c r="M189" s="861"/>
      <c r="N189" s="861"/>
      <c r="O189" s="861"/>
      <c r="P189" s="861"/>
      <c r="Q189" s="179"/>
      <c r="R189" s="179"/>
      <c r="S189" s="179"/>
      <c r="T189" s="179"/>
      <c r="U189" s="179"/>
      <c r="V189" s="179"/>
      <c r="W189" s="179"/>
      <c r="X189" s="179"/>
      <c r="Y189" s="179"/>
      <c r="Z189" s="179"/>
    </row>
    <row r="190" ht="13.5" customHeight="1" spans="1:26" x14ac:dyDescent="0.25">
      <c r="A190" s="179"/>
      <c r="B190" s="179"/>
      <c r="C190" s="179"/>
      <c r="D190" s="179"/>
      <c r="E190" s="179"/>
      <c r="F190" s="179"/>
      <c r="G190" s="179"/>
      <c r="H190" s="179"/>
      <c r="I190" s="866"/>
      <c r="J190" s="866"/>
      <c r="K190" s="179"/>
      <c r="L190" s="179"/>
      <c r="M190" s="861"/>
      <c r="N190" s="861"/>
      <c r="O190" s="861"/>
      <c r="P190" s="861"/>
      <c r="Q190" s="179"/>
      <c r="R190" s="179"/>
      <c r="S190" s="179"/>
      <c r="T190" s="179"/>
      <c r="U190" s="179"/>
      <c r="V190" s="179"/>
      <c r="W190" s="179"/>
      <c r="X190" s="179"/>
      <c r="Y190" s="179"/>
      <c r="Z190" s="179"/>
    </row>
    <row r="191" ht="13.5" customHeight="1" spans="1:26" x14ac:dyDescent="0.25">
      <c r="A191" s="179"/>
      <c r="B191" s="179"/>
      <c r="C191" s="179"/>
      <c r="D191" s="179"/>
      <c r="E191" s="179"/>
      <c r="F191" s="179"/>
      <c r="G191" s="179"/>
      <c r="H191" s="179"/>
      <c r="I191" s="866"/>
      <c r="J191" s="866"/>
      <c r="K191" s="179"/>
      <c r="L191" s="179"/>
      <c r="M191" s="861"/>
      <c r="N191" s="861"/>
      <c r="O191" s="861"/>
      <c r="P191" s="861"/>
      <c r="Q191" s="179"/>
      <c r="R191" s="179"/>
      <c r="S191" s="179"/>
      <c r="T191" s="179"/>
      <c r="U191" s="179"/>
      <c r="V191" s="179"/>
      <c r="W191" s="179"/>
      <c r="X191" s="179"/>
      <c r="Y191" s="179"/>
      <c r="Z191" s="179"/>
    </row>
    <row r="192" ht="13.5" customHeight="1" spans="1:26" x14ac:dyDescent="0.25">
      <c r="A192" s="179"/>
      <c r="B192" s="179"/>
      <c r="C192" s="179"/>
      <c r="D192" s="179"/>
      <c r="E192" s="179"/>
      <c r="F192" s="179"/>
      <c r="G192" s="179"/>
      <c r="H192" s="179"/>
      <c r="I192" s="866"/>
      <c r="J192" s="866"/>
      <c r="K192" s="179"/>
      <c r="L192" s="179"/>
      <c r="M192" s="861"/>
      <c r="N192" s="861"/>
      <c r="O192" s="861"/>
      <c r="P192" s="861"/>
      <c r="Q192" s="179"/>
      <c r="R192" s="179"/>
      <c r="S192" s="179"/>
      <c r="T192" s="179"/>
      <c r="U192" s="179"/>
      <c r="V192" s="179"/>
      <c r="W192" s="179"/>
      <c r="X192" s="179"/>
      <c r="Y192" s="179"/>
      <c r="Z192" s="179"/>
    </row>
    <row r="193" ht="13.5" customHeight="1" spans="1:26" x14ac:dyDescent="0.25">
      <c r="A193" s="179"/>
      <c r="B193" s="179"/>
      <c r="C193" s="179"/>
      <c r="D193" s="179"/>
      <c r="E193" s="179"/>
      <c r="F193" s="179"/>
      <c r="G193" s="179"/>
      <c r="H193" s="179"/>
      <c r="I193" s="866"/>
      <c r="J193" s="866"/>
      <c r="K193" s="179"/>
      <c r="L193" s="179"/>
      <c r="M193" s="861"/>
      <c r="N193" s="861"/>
      <c r="O193" s="861"/>
      <c r="P193" s="861"/>
      <c r="Q193" s="179"/>
      <c r="R193" s="179"/>
      <c r="S193" s="179"/>
      <c r="T193" s="179"/>
      <c r="U193" s="179"/>
      <c r="V193" s="179"/>
      <c r="W193" s="179"/>
      <c r="X193" s="179"/>
      <c r="Y193" s="179"/>
      <c r="Z193" s="179"/>
    </row>
    <row r="194" ht="13.5" customHeight="1" spans="1:26" x14ac:dyDescent="0.25">
      <c r="A194" s="179"/>
      <c r="B194" s="179"/>
      <c r="C194" s="179"/>
      <c r="D194" s="179"/>
      <c r="E194" s="179"/>
      <c r="F194" s="179"/>
      <c r="G194" s="179"/>
      <c r="H194" s="179"/>
      <c r="I194" s="866"/>
      <c r="J194" s="866"/>
      <c r="K194" s="179"/>
      <c r="L194" s="179"/>
      <c r="M194" s="861"/>
      <c r="N194" s="861"/>
      <c r="O194" s="861"/>
      <c r="P194" s="861"/>
      <c r="Q194" s="179"/>
      <c r="R194" s="179"/>
      <c r="S194" s="179"/>
      <c r="T194" s="179"/>
      <c r="U194" s="179"/>
      <c r="V194" s="179"/>
      <c r="W194" s="179"/>
      <c r="X194" s="179"/>
      <c r="Y194" s="179"/>
      <c r="Z194" s="179"/>
    </row>
    <row r="195" ht="13.5" customHeight="1" spans="1:26" x14ac:dyDescent="0.25">
      <c r="A195" s="179"/>
      <c r="B195" s="179"/>
      <c r="C195" s="179"/>
      <c r="D195" s="179"/>
      <c r="E195" s="179"/>
      <c r="F195" s="179"/>
      <c r="G195" s="179"/>
      <c r="H195" s="179"/>
      <c r="I195" s="866"/>
      <c r="J195" s="866"/>
      <c r="K195" s="179"/>
      <c r="L195" s="179"/>
      <c r="M195" s="861"/>
      <c r="N195" s="861"/>
      <c r="O195" s="861"/>
      <c r="P195" s="861"/>
      <c r="Q195" s="179"/>
      <c r="R195" s="179"/>
      <c r="S195" s="179"/>
      <c r="T195" s="179"/>
      <c r="U195" s="179"/>
      <c r="V195" s="179"/>
      <c r="W195" s="179"/>
      <c r="X195" s="179"/>
      <c r="Y195" s="179"/>
      <c r="Z195" s="179"/>
    </row>
    <row r="196" ht="13.5" customHeight="1" spans="1:26" x14ac:dyDescent="0.25">
      <c r="A196" s="179"/>
      <c r="B196" s="179"/>
      <c r="C196" s="179"/>
      <c r="D196" s="179"/>
      <c r="E196" s="179"/>
      <c r="F196" s="179"/>
      <c r="G196" s="179"/>
      <c r="H196" s="179"/>
      <c r="I196" s="866"/>
      <c r="J196" s="866"/>
      <c r="K196" s="179"/>
      <c r="L196" s="179"/>
      <c r="M196" s="861"/>
      <c r="N196" s="861"/>
      <c r="O196" s="861"/>
      <c r="P196" s="861"/>
      <c r="Q196" s="179"/>
      <c r="R196" s="179"/>
      <c r="S196" s="179"/>
      <c r="T196" s="179"/>
      <c r="U196" s="179"/>
      <c r="V196" s="179"/>
      <c r="W196" s="179"/>
      <c r="X196" s="179"/>
      <c r="Y196" s="179"/>
      <c r="Z196" s="179"/>
    </row>
    <row r="197" ht="13.5" customHeight="1" spans="1:26" x14ac:dyDescent="0.25">
      <c r="A197" s="179"/>
      <c r="B197" s="179"/>
      <c r="C197" s="179"/>
      <c r="D197" s="179"/>
      <c r="E197" s="179"/>
      <c r="F197" s="179"/>
      <c r="G197" s="179"/>
      <c r="H197" s="179"/>
      <c r="I197" s="866"/>
      <c r="J197" s="866"/>
      <c r="K197" s="179"/>
      <c r="L197" s="179"/>
      <c r="M197" s="861"/>
      <c r="N197" s="861"/>
      <c r="O197" s="861"/>
      <c r="P197" s="861"/>
      <c r="Q197" s="179"/>
      <c r="R197" s="179"/>
      <c r="S197" s="179"/>
      <c r="T197" s="179"/>
      <c r="U197" s="179"/>
      <c r="V197" s="179"/>
      <c r="W197" s="179"/>
      <c r="X197" s="179"/>
      <c r="Y197" s="179"/>
      <c r="Z197" s="179"/>
    </row>
    <row r="198" ht="13.5" customHeight="1" spans="1:26" x14ac:dyDescent="0.25">
      <c r="A198" s="179"/>
      <c r="B198" s="179"/>
      <c r="C198" s="179"/>
      <c r="D198" s="179"/>
      <c r="E198" s="179"/>
      <c r="F198" s="179"/>
      <c r="G198" s="179"/>
      <c r="H198" s="179"/>
      <c r="I198" s="866"/>
      <c r="J198" s="866"/>
      <c r="K198" s="179"/>
      <c r="L198" s="179"/>
      <c r="M198" s="861"/>
      <c r="N198" s="861"/>
      <c r="O198" s="861"/>
      <c r="P198" s="861"/>
      <c r="Q198" s="179"/>
      <c r="R198" s="179"/>
      <c r="S198" s="179"/>
      <c r="T198" s="179"/>
      <c r="U198" s="179"/>
      <c r="V198" s="179"/>
      <c r="W198" s="179"/>
      <c r="X198" s="179"/>
      <c r="Y198" s="179"/>
      <c r="Z198" s="179"/>
    </row>
    <row r="199" ht="13.5" customHeight="1" spans="1:26" x14ac:dyDescent="0.25">
      <c r="A199" s="179"/>
      <c r="B199" s="179"/>
      <c r="C199" s="179"/>
      <c r="D199" s="179"/>
      <c r="E199" s="179"/>
      <c r="F199" s="179"/>
      <c r="G199" s="179"/>
      <c r="H199" s="179"/>
      <c r="I199" s="866"/>
      <c r="J199" s="866"/>
      <c r="K199" s="179"/>
      <c r="L199" s="179"/>
      <c r="M199" s="861"/>
      <c r="N199" s="861"/>
      <c r="O199" s="861"/>
      <c r="P199" s="861"/>
      <c r="Q199" s="179"/>
      <c r="R199" s="179"/>
      <c r="S199" s="179"/>
      <c r="T199" s="179"/>
      <c r="U199" s="179"/>
      <c r="V199" s="179"/>
      <c r="W199" s="179"/>
      <c r="X199" s="179"/>
      <c r="Y199" s="179"/>
      <c r="Z199" s="179"/>
    </row>
    <row r="200" ht="13.5" customHeight="1" spans="1:26" x14ac:dyDescent="0.25">
      <c r="A200" s="179"/>
      <c r="B200" s="179"/>
      <c r="C200" s="179"/>
      <c r="D200" s="179"/>
      <c r="E200" s="179"/>
      <c r="F200" s="179"/>
      <c r="G200" s="179"/>
      <c r="H200" s="179"/>
      <c r="I200" s="866"/>
      <c r="J200" s="866"/>
      <c r="K200" s="179"/>
      <c r="L200" s="179"/>
      <c r="M200" s="861"/>
      <c r="N200" s="861"/>
      <c r="O200" s="861"/>
      <c r="P200" s="861"/>
      <c r="Q200" s="179"/>
      <c r="R200" s="179"/>
      <c r="S200" s="179"/>
      <c r="T200" s="179"/>
      <c r="U200" s="179"/>
      <c r="V200" s="179"/>
      <c r="W200" s="179"/>
      <c r="X200" s="179"/>
      <c r="Y200" s="179"/>
      <c r="Z200" s="179"/>
    </row>
    <row r="201" ht="13.5" customHeight="1" spans="1:26" x14ac:dyDescent="0.25">
      <c r="A201" s="179"/>
      <c r="B201" s="179"/>
      <c r="C201" s="179"/>
      <c r="D201" s="179"/>
      <c r="E201" s="179"/>
      <c r="F201" s="179"/>
      <c r="G201" s="179"/>
      <c r="H201" s="179"/>
      <c r="I201" s="866"/>
      <c r="J201" s="866"/>
      <c r="K201" s="179"/>
      <c r="L201" s="179"/>
      <c r="M201" s="861"/>
      <c r="N201" s="861"/>
      <c r="O201" s="861"/>
      <c r="P201" s="861"/>
      <c r="Q201" s="179"/>
      <c r="R201" s="179"/>
      <c r="S201" s="179"/>
      <c r="T201" s="179"/>
      <c r="U201" s="179"/>
      <c r="V201" s="179"/>
      <c r="W201" s="179"/>
      <c r="X201" s="179"/>
      <c r="Y201" s="179"/>
      <c r="Z201" s="179"/>
    </row>
    <row r="202" ht="13.5" customHeight="1" spans="1:26" x14ac:dyDescent="0.25">
      <c r="A202" s="179"/>
      <c r="B202" s="179"/>
      <c r="C202" s="179"/>
      <c r="D202" s="179"/>
      <c r="E202" s="179"/>
      <c r="F202" s="179"/>
      <c r="G202" s="179"/>
      <c r="H202" s="179"/>
      <c r="I202" s="866"/>
      <c r="J202" s="866"/>
      <c r="K202" s="179"/>
      <c r="L202" s="179"/>
      <c r="M202" s="861"/>
      <c r="N202" s="861"/>
      <c r="O202" s="861"/>
      <c r="P202" s="861"/>
      <c r="Q202" s="179"/>
      <c r="R202" s="179"/>
      <c r="S202" s="179"/>
      <c r="T202" s="179"/>
      <c r="U202" s="179"/>
      <c r="V202" s="179"/>
      <c r="W202" s="179"/>
      <c r="X202" s="179"/>
      <c r="Y202" s="179"/>
      <c r="Z202" s="179"/>
    </row>
    <row r="203" ht="13.5" customHeight="1" spans="1:26" x14ac:dyDescent="0.25">
      <c r="A203" s="179"/>
      <c r="B203" s="179"/>
      <c r="C203" s="179"/>
      <c r="D203" s="179"/>
      <c r="E203" s="179"/>
      <c r="F203" s="179"/>
      <c r="G203" s="179"/>
      <c r="H203" s="179"/>
      <c r="I203" s="866"/>
      <c r="J203" s="866"/>
      <c r="K203" s="179"/>
      <c r="L203" s="179"/>
      <c r="M203" s="861"/>
      <c r="N203" s="861"/>
      <c r="O203" s="861"/>
      <c r="P203" s="861"/>
      <c r="Q203" s="179"/>
      <c r="R203" s="179"/>
      <c r="S203" s="179"/>
      <c r="T203" s="179"/>
      <c r="U203" s="179"/>
      <c r="V203" s="179"/>
      <c r="W203" s="179"/>
      <c r="X203" s="179"/>
      <c r="Y203" s="179"/>
      <c r="Z203" s="179"/>
    </row>
    <row r="204" ht="13.5" customHeight="1" spans="1:26" x14ac:dyDescent="0.25">
      <c r="A204" s="179"/>
      <c r="B204" s="179"/>
      <c r="C204" s="179"/>
      <c r="D204" s="179"/>
      <c r="E204" s="179"/>
      <c r="F204" s="179"/>
      <c r="G204" s="179"/>
      <c r="H204" s="179"/>
      <c r="I204" s="866"/>
      <c r="J204" s="866"/>
      <c r="K204" s="179"/>
      <c r="L204" s="179"/>
      <c r="M204" s="861"/>
      <c r="N204" s="861"/>
      <c r="O204" s="861"/>
      <c r="P204" s="861"/>
      <c r="Q204" s="179"/>
      <c r="R204" s="179"/>
      <c r="S204" s="179"/>
      <c r="T204" s="179"/>
      <c r="U204" s="179"/>
      <c r="V204" s="179"/>
      <c r="W204" s="179"/>
      <c r="X204" s="179"/>
      <c r="Y204" s="179"/>
      <c r="Z204" s="179"/>
    </row>
    <row r="205" ht="13.5" customHeight="1" spans="1:26" x14ac:dyDescent="0.25">
      <c r="A205" s="179"/>
      <c r="B205" s="179"/>
      <c r="C205" s="179"/>
      <c r="D205" s="179"/>
      <c r="E205" s="179"/>
      <c r="F205" s="179"/>
      <c r="G205" s="179"/>
      <c r="H205" s="179"/>
      <c r="I205" s="866"/>
      <c r="J205" s="866"/>
      <c r="K205" s="179"/>
      <c r="L205" s="179"/>
      <c r="M205" s="861"/>
      <c r="N205" s="861"/>
      <c r="O205" s="861"/>
      <c r="P205" s="861"/>
      <c r="Q205" s="179"/>
      <c r="R205" s="179"/>
      <c r="S205" s="179"/>
      <c r="T205" s="179"/>
      <c r="U205" s="179"/>
      <c r="V205" s="179"/>
      <c r="W205" s="179"/>
      <c r="X205" s="179"/>
      <c r="Y205" s="179"/>
      <c r="Z205" s="179"/>
    </row>
    <row r="206" ht="13.5" customHeight="1" spans="1:26" x14ac:dyDescent="0.25">
      <c r="A206" s="179"/>
      <c r="B206" s="179"/>
      <c r="C206" s="179"/>
      <c r="D206" s="179"/>
      <c r="E206" s="179"/>
      <c r="F206" s="179"/>
      <c r="G206" s="179"/>
      <c r="H206" s="179"/>
      <c r="I206" s="866"/>
      <c r="J206" s="866"/>
      <c r="K206" s="179"/>
      <c r="L206" s="179"/>
      <c r="M206" s="861"/>
      <c r="N206" s="861"/>
      <c r="O206" s="861"/>
      <c r="P206" s="861"/>
      <c r="Q206" s="179"/>
      <c r="R206" s="179"/>
      <c r="S206" s="179"/>
      <c r="T206" s="179"/>
      <c r="U206" s="179"/>
      <c r="V206" s="179"/>
      <c r="W206" s="179"/>
      <c r="X206" s="179"/>
      <c r="Y206" s="179"/>
      <c r="Z206" s="179"/>
    </row>
    <row r="207" ht="13.5" customHeight="1" spans="1:26" x14ac:dyDescent="0.25">
      <c r="A207" s="179"/>
      <c r="B207" s="179"/>
      <c r="C207" s="179"/>
      <c r="D207" s="179"/>
      <c r="E207" s="179"/>
      <c r="F207" s="179"/>
      <c r="G207" s="179"/>
      <c r="H207" s="179"/>
      <c r="I207" s="866"/>
      <c r="J207" s="866"/>
      <c r="K207" s="179"/>
      <c r="L207" s="179"/>
      <c r="M207" s="861"/>
      <c r="N207" s="861"/>
      <c r="O207" s="861"/>
      <c r="P207" s="861"/>
      <c r="Q207" s="179"/>
      <c r="R207" s="179"/>
      <c r="S207" s="179"/>
      <c r="T207" s="179"/>
      <c r="U207" s="179"/>
      <c r="V207" s="179"/>
      <c r="W207" s="179"/>
      <c r="X207" s="179"/>
      <c r="Y207" s="179"/>
      <c r="Z207" s="179"/>
    </row>
    <row r="208" ht="13.5" customHeight="1" spans="1:26" x14ac:dyDescent="0.25">
      <c r="A208" s="179"/>
      <c r="B208" s="179"/>
      <c r="C208" s="179"/>
      <c r="D208" s="179"/>
      <c r="E208" s="179"/>
      <c r="F208" s="179"/>
      <c r="G208" s="179"/>
      <c r="H208" s="179"/>
      <c r="I208" s="866"/>
      <c r="J208" s="866"/>
      <c r="K208" s="179"/>
      <c r="L208" s="179"/>
      <c r="M208" s="861"/>
      <c r="N208" s="861"/>
      <c r="O208" s="861"/>
      <c r="P208" s="861"/>
      <c r="Q208" s="179"/>
      <c r="R208" s="179"/>
      <c r="S208" s="179"/>
      <c r="T208" s="179"/>
      <c r="U208" s="179"/>
      <c r="V208" s="179"/>
      <c r="W208" s="179"/>
      <c r="X208" s="179"/>
      <c r="Y208" s="179"/>
      <c r="Z208" s="179"/>
    </row>
    <row r="209" ht="13.5" customHeight="1" spans="1:26" x14ac:dyDescent="0.25">
      <c r="A209" s="179"/>
      <c r="B209" s="179"/>
      <c r="C209" s="179"/>
      <c r="D209" s="179"/>
      <c r="E209" s="179"/>
      <c r="F209" s="179"/>
      <c r="G209" s="179"/>
      <c r="H209" s="179"/>
      <c r="I209" s="866"/>
      <c r="J209" s="866"/>
      <c r="K209" s="179"/>
      <c r="L209" s="179"/>
      <c r="M209" s="861"/>
      <c r="N209" s="861"/>
      <c r="O209" s="861"/>
      <c r="P209" s="861"/>
      <c r="Q209" s="179"/>
      <c r="R209" s="179"/>
      <c r="S209" s="179"/>
      <c r="T209" s="179"/>
      <c r="U209" s="179"/>
      <c r="V209" s="179"/>
      <c r="W209" s="179"/>
      <c r="X209" s="179"/>
      <c r="Y209" s="179"/>
      <c r="Z209" s="179"/>
    </row>
    <row r="210" ht="13.5" customHeight="1" spans="1:26" x14ac:dyDescent="0.25">
      <c r="A210" s="179"/>
      <c r="B210" s="179"/>
      <c r="C210" s="179"/>
      <c r="D210" s="179"/>
      <c r="E210" s="179"/>
      <c r="F210" s="179"/>
      <c r="G210" s="179"/>
      <c r="H210" s="179"/>
      <c r="I210" s="866"/>
      <c r="J210" s="866"/>
      <c r="K210" s="179"/>
      <c r="L210" s="179"/>
      <c r="M210" s="861"/>
      <c r="N210" s="861"/>
      <c r="O210" s="861"/>
      <c r="P210" s="861"/>
      <c r="Q210" s="179"/>
      <c r="R210" s="179"/>
      <c r="S210" s="179"/>
      <c r="T210" s="179"/>
      <c r="U210" s="179"/>
      <c r="V210" s="179"/>
      <c r="W210" s="179"/>
      <c r="X210" s="179"/>
      <c r="Y210" s="179"/>
      <c r="Z210" s="179"/>
    </row>
    <row r="211" ht="13.5" customHeight="1" spans="1:26" x14ac:dyDescent="0.25">
      <c r="A211" s="179"/>
      <c r="B211" s="179"/>
      <c r="C211" s="179"/>
      <c r="D211" s="179"/>
      <c r="E211" s="179"/>
      <c r="F211" s="179"/>
      <c r="G211" s="179"/>
      <c r="H211" s="179"/>
      <c r="I211" s="866"/>
      <c r="J211" s="866"/>
      <c r="K211" s="179"/>
      <c r="L211" s="179"/>
      <c r="M211" s="861"/>
      <c r="N211" s="861"/>
      <c r="O211" s="861"/>
      <c r="P211" s="861"/>
      <c r="Q211" s="179"/>
      <c r="R211" s="179"/>
      <c r="S211" s="179"/>
      <c r="T211" s="179"/>
      <c r="U211" s="179"/>
      <c r="V211" s="179"/>
      <c r="W211" s="179"/>
      <c r="X211" s="179"/>
      <c r="Y211" s="179"/>
      <c r="Z211" s="179"/>
    </row>
    <row r="212" ht="13.5" customHeight="1" spans="1:26" x14ac:dyDescent="0.25">
      <c r="A212" s="179"/>
      <c r="B212" s="179"/>
      <c r="C212" s="179"/>
      <c r="D212" s="179"/>
      <c r="E212" s="179"/>
      <c r="F212" s="179"/>
      <c r="G212" s="179"/>
      <c r="H212" s="179"/>
      <c r="I212" s="866"/>
      <c r="J212" s="866"/>
      <c r="K212" s="179"/>
      <c r="L212" s="179"/>
      <c r="M212" s="861"/>
      <c r="N212" s="861"/>
      <c r="O212" s="861"/>
      <c r="P212" s="861"/>
      <c r="Q212" s="179"/>
      <c r="R212" s="179"/>
      <c r="S212" s="179"/>
      <c r="T212" s="179"/>
      <c r="U212" s="179"/>
      <c r="V212" s="179"/>
      <c r="W212" s="179"/>
      <c r="X212" s="179"/>
      <c r="Y212" s="179"/>
      <c r="Z212" s="179"/>
    </row>
    <row r="213" ht="13.5" customHeight="1" spans="1:26" x14ac:dyDescent="0.25">
      <c r="A213" s="179"/>
      <c r="B213" s="179"/>
      <c r="C213" s="179"/>
      <c r="D213" s="179"/>
      <c r="E213" s="179"/>
      <c r="F213" s="179"/>
      <c r="G213" s="179"/>
      <c r="H213" s="179"/>
      <c r="I213" s="866"/>
      <c r="J213" s="866"/>
      <c r="K213" s="179"/>
      <c r="L213" s="179"/>
      <c r="M213" s="861"/>
      <c r="N213" s="861"/>
      <c r="O213" s="861"/>
      <c r="P213" s="861"/>
      <c r="Q213" s="179"/>
      <c r="R213" s="179"/>
      <c r="S213" s="179"/>
      <c r="T213" s="179"/>
      <c r="U213" s="179"/>
      <c r="V213" s="179"/>
      <c r="W213" s="179"/>
      <c r="X213" s="179"/>
      <c r="Y213" s="179"/>
      <c r="Z213" s="179"/>
    </row>
    <row r="214" ht="13.5" customHeight="1" spans="1:26" x14ac:dyDescent="0.25">
      <c r="A214" s="179"/>
      <c r="B214" s="179"/>
      <c r="C214" s="179"/>
      <c r="D214" s="179"/>
      <c r="E214" s="179"/>
      <c r="F214" s="179"/>
      <c r="G214" s="179"/>
      <c r="H214" s="179"/>
      <c r="I214" s="866"/>
      <c r="J214" s="866"/>
      <c r="K214" s="179"/>
      <c r="L214" s="179"/>
      <c r="M214" s="861"/>
      <c r="N214" s="861"/>
      <c r="O214" s="861"/>
      <c r="P214" s="861"/>
      <c r="Q214" s="179"/>
      <c r="R214" s="179"/>
      <c r="S214" s="179"/>
      <c r="T214" s="179"/>
      <c r="U214" s="179"/>
      <c r="V214" s="179"/>
      <c r="W214" s="179"/>
      <c r="X214" s="179"/>
      <c r="Y214" s="179"/>
      <c r="Z214" s="179"/>
    </row>
    <row r="215" ht="13.5" customHeight="1" spans="1:26" x14ac:dyDescent="0.25">
      <c r="A215" s="179"/>
      <c r="B215" s="179"/>
      <c r="C215" s="179"/>
      <c r="D215" s="179"/>
      <c r="E215" s="179"/>
      <c r="F215" s="179"/>
      <c r="G215" s="179"/>
      <c r="H215" s="179"/>
      <c r="I215" s="866"/>
      <c r="J215" s="866"/>
      <c r="K215" s="179"/>
      <c r="L215" s="179"/>
      <c r="M215" s="861"/>
      <c r="N215" s="861"/>
      <c r="O215" s="861"/>
      <c r="P215" s="861"/>
      <c r="Q215" s="179"/>
      <c r="R215" s="179"/>
      <c r="S215" s="179"/>
      <c r="T215" s="179"/>
      <c r="U215" s="179"/>
      <c r="V215" s="179"/>
      <c r="W215" s="179"/>
      <c r="X215" s="179"/>
      <c r="Y215" s="179"/>
      <c r="Z215" s="179"/>
    </row>
    <row r="216" ht="13.5" customHeight="1" spans="1:26" x14ac:dyDescent="0.25">
      <c r="A216" s="179"/>
      <c r="B216" s="179"/>
      <c r="C216" s="179"/>
      <c r="D216" s="179"/>
      <c r="E216" s="179"/>
      <c r="F216" s="179"/>
      <c r="G216" s="179"/>
      <c r="H216" s="179"/>
      <c r="I216" s="866"/>
      <c r="J216" s="866"/>
      <c r="K216" s="179"/>
      <c r="L216" s="179"/>
      <c r="M216" s="861"/>
      <c r="N216" s="861"/>
      <c r="O216" s="861"/>
      <c r="P216" s="861"/>
      <c r="Q216" s="179"/>
      <c r="R216" s="179"/>
      <c r="S216" s="179"/>
      <c r="T216" s="179"/>
      <c r="U216" s="179"/>
      <c r="V216" s="179"/>
      <c r="W216" s="179"/>
      <c r="X216" s="179"/>
      <c r="Y216" s="179"/>
      <c r="Z216" s="179"/>
    </row>
    <row r="217" ht="13.5" customHeight="1" spans="1:26" x14ac:dyDescent="0.25">
      <c r="A217" s="179"/>
      <c r="B217" s="179"/>
      <c r="C217" s="179"/>
      <c r="D217" s="179"/>
      <c r="E217" s="179"/>
      <c r="F217" s="179"/>
      <c r="G217" s="179"/>
      <c r="H217" s="179"/>
      <c r="I217" s="866"/>
      <c r="J217" s="866"/>
      <c r="K217" s="179"/>
      <c r="L217" s="179"/>
      <c r="M217" s="861"/>
      <c r="N217" s="861"/>
      <c r="O217" s="861"/>
      <c r="P217" s="861"/>
      <c r="Q217" s="179"/>
      <c r="R217" s="179"/>
      <c r="S217" s="179"/>
      <c r="T217" s="179"/>
      <c r="U217" s="179"/>
      <c r="V217" s="179"/>
      <c r="W217" s="179"/>
      <c r="X217" s="179"/>
      <c r="Y217" s="179"/>
      <c r="Z217" s="179"/>
    </row>
    <row r="218" ht="13.5" customHeight="1" spans="1:26" x14ac:dyDescent="0.25">
      <c r="A218" s="179"/>
      <c r="B218" s="179"/>
      <c r="C218" s="179"/>
      <c r="D218" s="179"/>
      <c r="E218" s="179"/>
      <c r="F218" s="179"/>
      <c r="G218" s="179"/>
      <c r="H218" s="179"/>
      <c r="I218" s="866"/>
      <c r="J218" s="866"/>
      <c r="K218" s="179"/>
      <c r="L218" s="179"/>
      <c r="M218" s="861"/>
      <c r="N218" s="861"/>
      <c r="O218" s="861"/>
      <c r="P218" s="861"/>
      <c r="Q218" s="179"/>
      <c r="R218" s="179"/>
      <c r="S218" s="179"/>
      <c r="T218" s="179"/>
      <c r="U218" s="179"/>
      <c r="V218" s="179"/>
      <c r="W218" s="179"/>
      <c r="X218" s="179"/>
      <c r="Y218" s="179"/>
      <c r="Z218" s="179"/>
    </row>
    <row r="219" ht="13.5" customHeight="1" spans="1:26" x14ac:dyDescent="0.25">
      <c r="A219" s="179"/>
      <c r="B219" s="179"/>
      <c r="C219" s="179"/>
      <c r="D219" s="179"/>
      <c r="E219" s="179"/>
      <c r="F219" s="179"/>
      <c r="G219" s="179"/>
      <c r="H219" s="179"/>
      <c r="I219" s="866"/>
      <c r="J219" s="866"/>
      <c r="K219" s="179"/>
      <c r="L219" s="179"/>
      <c r="M219" s="861"/>
      <c r="N219" s="861"/>
      <c r="O219" s="861"/>
      <c r="P219" s="861"/>
      <c r="Q219" s="179"/>
      <c r="R219" s="179"/>
      <c r="S219" s="179"/>
      <c r="T219" s="179"/>
      <c r="U219" s="179"/>
      <c r="V219" s="179"/>
      <c r="W219" s="179"/>
      <c r="X219" s="179"/>
      <c r="Y219" s="179"/>
      <c r="Z219" s="179"/>
    </row>
    <row r="220" ht="13.5" customHeight="1" spans="1:26" x14ac:dyDescent="0.25">
      <c r="A220" s="179"/>
      <c r="B220" s="179"/>
      <c r="C220" s="179"/>
      <c r="D220" s="179"/>
      <c r="E220" s="179"/>
      <c r="F220" s="179"/>
      <c r="G220" s="179"/>
      <c r="H220" s="179"/>
      <c r="I220" s="866"/>
      <c r="J220" s="866"/>
      <c r="K220" s="179"/>
      <c r="L220" s="179"/>
      <c r="M220" s="861"/>
      <c r="N220" s="861"/>
      <c r="O220" s="861"/>
      <c r="P220" s="861"/>
      <c r="Q220" s="179"/>
      <c r="R220" s="179"/>
      <c r="S220" s="179"/>
      <c r="T220" s="179"/>
      <c r="U220" s="179"/>
      <c r="V220" s="179"/>
      <c r="W220" s="179"/>
      <c r="X220" s="179"/>
      <c r="Y220" s="179"/>
      <c r="Z220" s="179"/>
    </row>
    <row r="221" ht="13.5" customHeight="1" spans="1:26" x14ac:dyDescent="0.25">
      <c r="A221" s="179"/>
      <c r="B221" s="179"/>
      <c r="C221" s="179"/>
      <c r="D221" s="179"/>
      <c r="E221" s="179"/>
      <c r="F221" s="179"/>
      <c r="G221" s="179"/>
      <c r="H221" s="179"/>
      <c r="I221" s="866"/>
      <c r="J221" s="866"/>
      <c r="K221" s="179"/>
      <c r="L221" s="179"/>
      <c r="M221" s="861"/>
      <c r="N221" s="861"/>
      <c r="O221" s="861"/>
      <c r="P221" s="861"/>
      <c r="Q221" s="179"/>
      <c r="R221" s="179"/>
      <c r="S221" s="179"/>
      <c r="T221" s="179"/>
      <c r="U221" s="179"/>
      <c r="V221" s="179"/>
      <c r="W221" s="179"/>
      <c r="X221" s="179"/>
      <c r="Y221" s="179"/>
      <c r="Z221" s="179"/>
    </row>
    <row r="222" ht="13.5" customHeight="1" spans="1:26" x14ac:dyDescent="0.25">
      <c r="A222" s="179"/>
      <c r="B222" s="179"/>
      <c r="C222" s="179"/>
      <c r="D222" s="179"/>
      <c r="E222" s="179"/>
      <c r="F222" s="179"/>
      <c r="G222" s="179"/>
      <c r="H222" s="179"/>
      <c r="I222" s="866"/>
      <c r="J222" s="866"/>
      <c r="K222" s="179"/>
      <c r="L222" s="179"/>
      <c r="M222" s="861"/>
      <c r="N222" s="861"/>
      <c r="O222" s="861"/>
      <c r="P222" s="861"/>
      <c r="Q222" s="179"/>
      <c r="R222" s="179"/>
      <c r="S222" s="179"/>
      <c r="T222" s="179"/>
      <c r="U222" s="179"/>
      <c r="V222" s="179"/>
      <c r="W222" s="179"/>
      <c r="X222" s="179"/>
      <c r="Y222" s="179"/>
      <c r="Z222" s="179"/>
    </row>
    <row r="223" ht="13.5" customHeight="1" spans="1:26" x14ac:dyDescent="0.25">
      <c r="A223" s="179"/>
      <c r="B223" s="179"/>
      <c r="C223" s="179"/>
      <c r="D223" s="179"/>
      <c r="E223" s="179"/>
      <c r="F223" s="179"/>
      <c r="G223" s="179"/>
      <c r="H223" s="179"/>
      <c r="I223" s="866"/>
      <c r="J223" s="866"/>
      <c r="K223" s="179"/>
      <c r="L223" s="179"/>
      <c r="M223" s="861"/>
      <c r="N223" s="861"/>
      <c r="O223" s="861"/>
      <c r="P223" s="861"/>
      <c r="Q223" s="179"/>
      <c r="R223" s="179"/>
      <c r="S223" s="179"/>
      <c r="T223" s="179"/>
      <c r="U223" s="179"/>
      <c r="V223" s="179"/>
      <c r="W223" s="179"/>
      <c r="X223" s="179"/>
      <c r="Y223" s="179"/>
      <c r="Z223" s="179"/>
    </row>
    <row r="224" ht="13.5" customHeight="1" spans="1:26" x14ac:dyDescent="0.25">
      <c r="A224" s="179"/>
      <c r="B224" s="179"/>
      <c r="C224" s="179"/>
      <c r="D224" s="179"/>
      <c r="E224" s="179"/>
      <c r="F224" s="179"/>
      <c r="G224" s="179"/>
      <c r="H224" s="179"/>
      <c r="I224" s="866"/>
      <c r="J224" s="866"/>
      <c r="K224" s="179"/>
      <c r="L224" s="179"/>
      <c r="M224" s="861"/>
      <c r="N224" s="861"/>
      <c r="O224" s="861"/>
      <c r="P224" s="861"/>
      <c r="Q224" s="179"/>
      <c r="R224" s="179"/>
      <c r="S224" s="179"/>
      <c r="T224" s="179"/>
      <c r="U224" s="179"/>
      <c r="V224" s="179"/>
      <c r="W224" s="179"/>
      <c r="X224" s="179"/>
      <c r="Y224" s="179"/>
      <c r="Z224" s="179"/>
    </row>
    <row r="225" ht="13.5" customHeight="1" spans="1:26" x14ac:dyDescent="0.25">
      <c r="A225" s="179"/>
      <c r="B225" s="179"/>
      <c r="C225" s="179"/>
      <c r="D225" s="179"/>
      <c r="E225" s="179"/>
      <c r="F225" s="179"/>
      <c r="G225" s="179"/>
      <c r="H225" s="179"/>
      <c r="I225" s="866"/>
      <c r="J225" s="866"/>
      <c r="K225" s="179"/>
      <c r="L225" s="179"/>
      <c r="M225" s="861"/>
      <c r="N225" s="861"/>
      <c r="O225" s="861"/>
      <c r="P225" s="861"/>
      <c r="Q225" s="179"/>
      <c r="R225" s="179"/>
      <c r="S225" s="179"/>
      <c r="T225" s="179"/>
      <c r="U225" s="179"/>
      <c r="V225" s="179"/>
      <c r="W225" s="179"/>
      <c r="X225" s="179"/>
      <c r="Y225" s="179"/>
      <c r="Z225" s="179"/>
    </row>
    <row r="226" ht="13.5" customHeight="1" spans="1:26" x14ac:dyDescent="0.25">
      <c r="A226" s="179"/>
      <c r="B226" s="179"/>
      <c r="C226" s="179"/>
      <c r="D226" s="179"/>
      <c r="E226" s="179"/>
      <c r="F226" s="179"/>
      <c r="G226" s="179"/>
      <c r="H226" s="179"/>
      <c r="I226" s="866"/>
      <c r="J226" s="866"/>
      <c r="K226" s="179"/>
      <c r="L226" s="179"/>
      <c r="M226" s="861"/>
      <c r="N226" s="861"/>
      <c r="O226" s="861"/>
      <c r="P226" s="861"/>
      <c r="Q226" s="179"/>
      <c r="R226" s="179"/>
      <c r="S226" s="179"/>
      <c r="T226" s="179"/>
      <c r="U226" s="179"/>
      <c r="V226" s="179"/>
      <c r="W226" s="179"/>
      <c r="X226" s="179"/>
      <c r="Y226" s="179"/>
      <c r="Z226" s="179"/>
    </row>
    <row r="227" ht="13.5" customHeight="1" spans="1:26" x14ac:dyDescent="0.25">
      <c r="A227" s="179"/>
      <c r="B227" s="179"/>
      <c r="C227" s="179"/>
      <c r="D227" s="179"/>
      <c r="E227" s="179"/>
      <c r="F227" s="179"/>
      <c r="G227" s="179"/>
      <c r="H227" s="179"/>
      <c r="I227" s="866"/>
      <c r="J227" s="866"/>
      <c r="K227" s="179"/>
      <c r="L227" s="179"/>
      <c r="M227" s="861"/>
      <c r="N227" s="861"/>
      <c r="O227" s="861"/>
      <c r="P227" s="861"/>
      <c r="Q227" s="179"/>
      <c r="R227" s="179"/>
      <c r="S227" s="179"/>
      <c r="T227" s="179"/>
      <c r="U227" s="179"/>
      <c r="V227" s="179"/>
      <c r="W227" s="179"/>
      <c r="X227" s="179"/>
      <c r="Y227" s="179"/>
      <c r="Z227" s="179"/>
    </row>
    <row r="228" ht="13.5" customHeight="1" spans="1:26" x14ac:dyDescent="0.25">
      <c r="A228" s="179"/>
      <c r="B228" s="179"/>
      <c r="C228" s="179"/>
      <c r="D228" s="179"/>
      <c r="E228" s="179"/>
      <c r="F228" s="179"/>
      <c r="G228" s="179"/>
      <c r="H228" s="179"/>
      <c r="I228" s="866"/>
      <c r="J228" s="866"/>
      <c r="K228" s="179"/>
      <c r="L228" s="179"/>
      <c r="M228" s="861"/>
      <c r="N228" s="861"/>
      <c r="O228" s="861"/>
      <c r="P228" s="861"/>
      <c r="Q228" s="179"/>
      <c r="R228" s="179"/>
      <c r="S228" s="179"/>
      <c r="T228" s="179"/>
      <c r="U228" s="179"/>
      <c r="V228" s="179"/>
      <c r="W228" s="179"/>
      <c r="X228" s="179"/>
      <c r="Y228" s="179"/>
      <c r="Z228" s="179"/>
    </row>
    <row r="229" ht="13.5" customHeight="1" spans="1:26" x14ac:dyDescent="0.25">
      <c r="A229" s="179"/>
      <c r="B229" s="179"/>
      <c r="C229" s="179"/>
      <c r="D229" s="179"/>
      <c r="E229" s="179"/>
      <c r="F229" s="179"/>
      <c r="G229" s="179"/>
      <c r="H229" s="179"/>
      <c r="I229" s="866"/>
      <c r="J229" s="866"/>
      <c r="K229" s="179"/>
      <c r="L229" s="179"/>
      <c r="M229" s="861"/>
      <c r="N229" s="861"/>
      <c r="O229" s="861"/>
      <c r="P229" s="861"/>
      <c r="Q229" s="179"/>
      <c r="R229" s="179"/>
      <c r="S229" s="179"/>
      <c r="T229" s="179"/>
      <c r="U229" s="179"/>
      <c r="V229" s="179"/>
      <c r="W229" s="179"/>
      <c r="X229" s="179"/>
      <c r="Y229" s="179"/>
      <c r="Z229" s="179"/>
    </row>
    <row r="230" ht="13.5" customHeight="1" spans="1:26" x14ac:dyDescent="0.25">
      <c r="A230" s="179"/>
      <c r="B230" s="179"/>
      <c r="C230" s="179"/>
      <c r="D230" s="179"/>
      <c r="E230" s="179"/>
      <c r="F230" s="179"/>
      <c r="G230" s="179"/>
      <c r="H230" s="179"/>
      <c r="I230" s="866"/>
      <c r="J230" s="866"/>
      <c r="K230" s="179"/>
      <c r="L230" s="179"/>
      <c r="M230" s="861"/>
      <c r="N230" s="861"/>
      <c r="O230" s="861"/>
      <c r="P230" s="861"/>
      <c r="Q230" s="179"/>
      <c r="R230" s="179"/>
      <c r="S230" s="179"/>
      <c r="T230" s="179"/>
      <c r="U230" s="179"/>
      <c r="V230" s="179"/>
      <c r="W230" s="179"/>
      <c r="X230" s="179"/>
      <c r="Y230" s="179"/>
      <c r="Z230" s="179"/>
    </row>
    <row r="231" ht="13.5" customHeight="1" spans="1:26" x14ac:dyDescent="0.25">
      <c r="A231" s="179"/>
      <c r="B231" s="179"/>
      <c r="C231" s="179"/>
      <c r="D231" s="179"/>
      <c r="E231" s="179"/>
      <c r="F231" s="179"/>
      <c r="G231" s="179"/>
      <c r="H231" s="179"/>
      <c r="I231" s="866"/>
      <c r="J231" s="866"/>
      <c r="K231" s="179"/>
      <c r="L231" s="179"/>
      <c r="M231" s="861"/>
      <c r="N231" s="861"/>
      <c r="O231" s="861"/>
      <c r="P231" s="861"/>
      <c r="Q231" s="179"/>
      <c r="R231" s="179"/>
      <c r="S231" s="179"/>
      <c r="T231" s="179"/>
      <c r="U231" s="179"/>
      <c r="V231" s="179"/>
      <c r="W231" s="179"/>
      <c r="X231" s="179"/>
      <c r="Y231" s="179"/>
      <c r="Z231" s="179"/>
    </row>
    <row r="232" ht="13.5" customHeight="1" spans="1:26" x14ac:dyDescent="0.25">
      <c r="A232" s="179"/>
      <c r="B232" s="179"/>
      <c r="C232" s="179"/>
      <c r="D232" s="179"/>
      <c r="E232" s="179"/>
      <c r="F232" s="179"/>
      <c r="G232" s="179"/>
      <c r="H232" s="179"/>
      <c r="I232" s="866"/>
      <c r="J232" s="866"/>
      <c r="K232" s="179"/>
      <c r="L232" s="179"/>
      <c r="M232" s="861"/>
      <c r="N232" s="861"/>
      <c r="O232" s="861"/>
      <c r="P232" s="861"/>
      <c r="Q232" s="179"/>
      <c r="R232" s="179"/>
      <c r="S232" s="179"/>
      <c r="T232" s="179"/>
      <c r="U232" s="179"/>
      <c r="V232" s="179"/>
      <c r="W232" s="179"/>
      <c r="X232" s="179"/>
      <c r="Y232" s="179"/>
      <c r="Z232" s="179"/>
    </row>
    <row r="233" ht="13.5" customHeight="1" spans="1:26" x14ac:dyDescent="0.25">
      <c r="A233" s="179"/>
      <c r="B233" s="179"/>
      <c r="C233" s="179"/>
      <c r="D233" s="179"/>
      <c r="E233" s="179"/>
      <c r="F233" s="179"/>
      <c r="G233" s="179"/>
      <c r="H233" s="179"/>
      <c r="I233" s="866"/>
      <c r="J233" s="866"/>
      <c r="K233" s="179"/>
      <c r="L233" s="179"/>
      <c r="M233" s="861"/>
      <c r="N233" s="861"/>
      <c r="O233" s="861"/>
      <c r="P233" s="861"/>
      <c r="Q233" s="179"/>
      <c r="R233" s="179"/>
      <c r="S233" s="179"/>
      <c r="T233" s="179"/>
      <c r="U233" s="179"/>
      <c r="V233" s="179"/>
      <c r="W233" s="179"/>
      <c r="X233" s="179"/>
      <c r="Y233" s="179"/>
      <c r="Z233" s="179"/>
    </row>
    <row r="234" ht="13.5" customHeight="1" spans="1:26" x14ac:dyDescent="0.25">
      <c r="A234" s="179"/>
      <c r="B234" s="179"/>
      <c r="C234" s="179"/>
      <c r="D234" s="179"/>
      <c r="E234" s="179"/>
      <c r="F234" s="179"/>
      <c r="G234" s="179"/>
      <c r="H234" s="179"/>
      <c r="I234" s="866"/>
      <c r="J234" s="866"/>
      <c r="K234" s="179"/>
      <c r="L234" s="179"/>
      <c r="M234" s="861"/>
      <c r="N234" s="861"/>
      <c r="O234" s="861"/>
      <c r="P234" s="861"/>
      <c r="Q234" s="179"/>
      <c r="R234" s="179"/>
      <c r="S234" s="179"/>
      <c r="T234" s="179"/>
      <c r="U234" s="179"/>
      <c r="V234" s="179"/>
      <c r="W234" s="179"/>
      <c r="X234" s="179"/>
      <c r="Y234" s="179"/>
      <c r="Z234" s="179"/>
    </row>
    <row r="235" ht="13.5" customHeight="1" spans="1:26" x14ac:dyDescent="0.25">
      <c r="A235" s="179"/>
      <c r="B235" s="179"/>
      <c r="C235" s="179"/>
      <c r="D235" s="179"/>
      <c r="E235" s="179"/>
      <c r="F235" s="179"/>
      <c r="G235" s="179"/>
      <c r="H235" s="179"/>
      <c r="I235" s="866"/>
      <c r="J235" s="866"/>
      <c r="K235" s="179"/>
      <c r="L235" s="179"/>
      <c r="M235" s="861"/>
      <c r="N235" s="861"/>
      <c r="O235" s="861"/>
      <c r="P235" s="861"/>
      <c r="Q235" s="179"/>
      <c r="R235" s="179"/>
      <c r="S235" s="179"/>
      <c r="T235" s="179"/>
      <c r="U235" s="179"/>
      <c r="V235" s="179"/>
      <c r="W235" s="179"/>
      <c r="X235" s="179"/>
      <c r="Y235" s="179"/>
      <c r="Z235" s="179"/>
    </row>
    <row r="236" ht="13.5" customHeight="1" spans="1:26" x14ac:dyDescent="0.25">
      <c r="A236" s="179"/>
      <c r="B236" s="179"/>
      <c r="C236" s="179"/>
      <c r="D236" s="179"/>
      <c r="E236" s="179"/>
      <c r="F236" s="179"/>
      <c r="G236" s="179"/>
      <c r="H236" s="179"/>
      <c r="I236" s="866"/>
      <c r="J236" s="866"/>
      <c r="K236" s="179"/>
      <c r="L236" s="179"/>
      <c r="M236" s="861"/>
      <c r="N236" s="861"/>
      <c r="O236" s="861"/>
      <c r="P236" s="861"/>
      <c r="Q236" s="179"/>
      <c r="R236" s="179"/>
      <c r="S236" s="179"/>
      <c r="T236" s="179"/>
      <c r="U236" s="179"/>
      <c r="V236" s="179"/>
      <c r="W236" s="179"/>
      <c r="X236" s="179"/>
      <c r="Y236" s="179"/>
      <c r="Z236" s="179"/>
    </row>
    <row r="237" ht="13.5" customHeight="1" spans="1:26" x14ac:dyDescent="0.25">
      <c r="A237" s="179"/>
      <c r="B237" s="179"/>
      <c r="C237" s="179"/>
      <c r="D237" s="179"/>
      <c r="E237" s="179"/>
      <c r="F237" s="179"/>
      <c r="G237" s="179"/>
      <c r="H237" s="179"/>
      <c r="I237" s="866"/>
      <c r="J237" s="866"/>
      <c r="K237" s="179"/>
      <c r="L237" s="179"/>
      <c r="M237" s="861"/>
      <c r="N237" s="861"/>
      <c r="O237" s="861"/>
      <c r="P237" s="861"/>
      <c r="Q237" s="179"/>
      <c r="R237" s="179"/>
      <c r="S237" s="179"/>
      <c r="T237" s="179"/>
      <c r="U237" s="179"/>
      <c r="V237" s="179"/>
      <c r="W237" s="179"/>
      <c r="X237" s="179"/>
      <c r="Y237" s="179"/>
      <c r="Z237" s="179"/>
    </row>
    <row r="238" ht="13.5" customHeight="1" spans="1:26" x14ac:dyDescent="0.25">
      <c r="A238" s="179"/>
      <c r="B238" s="179"/>
      <c r="C238" s="179"/>
      <c r="D238" s="179"/>
      <c r="E238" s="179"/>
      <c r="F238" s="179"/>
      <c r="G238" s="179"/>
      <c r="H238" s="179"/>
      <c r="I238" s="866"/>
      <c r="J238" s="866"/>
      <c r="K238" s="179"/>
      <c r="L238" s="179"/>
      <c r="M238" s="861"/>
      <c r="N238" s="861"/>
      <c r="O238" s="861"/>
      <c r="P238" s="861"/>
      <c r="Q238" s="179"/>
      <c r="R238" s="179"/>
      <c r="S238" s="179"/>
      <c r="T238" s="179"/>
      <c r="U238" s="179"/>
      <c r="V238" s="179"/>
      <c r="W238" s="179"/>
      <c r="X238" s="179"/>
      <c r="Y238" s="179"/>
      <c r="Z238" s="179"/>
    </row>
    <row r="239" ht="13.5" customHeight="1" spans="1:26" x14ac:dyDescent="0.25">
      <c r="A239" s="179"/>
      <c r="B239" s="179"/>
      <c r="C239" s="179"/>
      <c r="D239" s="179"/>
      <c r="E239" s="179"/>
      <c r="F239" s="179"/>
      <c r="G239" s="179"/>
      <c r="H239" s="179"/>
      <c r="I239" s="866"/>
      <c r="J239" s="866"/>
      <c r="K239" s="179"/>
      <c r="L239" s="179"/>
      <c r="M239" s="861"/>
      <c r="N239" s="861"/>
      <c r="O239" s="861"/>
      <c r="P239" s="861"/>
      <c r="Q239" s="179"/>
      <c r="R239" s="179"/>
      <c r="S239" s="179"/>
      <c r="T239" s="179"/>
      <c r="U239" s="179"/>
      <c r="V239" s="179"/>
      <c r="W239" s="179"/>
      <c r="X239" s="179"/>
      <c r="Y239" s="179"/>
      <c r="Z239" s="179"/>
    </row>
    <row r="240" ht="13.5" customHeight="1" spans="1:26" x14ac:dyDescent="0.25">
      <c r="A240" s="179"/>
      <c r="B240" s="179"/>
      <c r="C240" s="179"/>
      <c r="D240" s="179"/>
      <c r="E240" s="179"/>
      <c r="F240" s="179"/>
      <c r="G240" s="179"/>
      <c r="H240" s="179"/>
      <c r="I240" s="866"/>
      <c r="J240" s="866"/>
      <c r="K240" s="179"/>
      <c r="L240" s="179"/>
      <c r="M240" s="861"/>
      <c r="N240" s="861"/>
      <c r="O240" s="861"/>
      <c r="P240" s="861"/>
      <c r="Q240" s="179"/>
      <c r="R240" s="179"/>
      <c r="S240" s="179"/>
      <c r="T240" s="179"/>
      <c r="U240" s="179"/>
      <c r="V240" s="179"/>
      <c r="W240" s="179"/>
      <c r="X240" s="179"/>
      <c r="Y240" s="179"/>
      <c r="Z240" s="179"/>
    </row>
    <row r="241" ht="13.5" customHeight="1" spans="1:26" x14ac:dyDescent="0.25">
      <c r="A241" s="179"/>
      <c r="B241" s="179"/>
      <c r="C241" s="179"/>
      <c r="D241" s="179"/>
      <c r="E241" s="179"/>
      <c r="F241" s="179"/>
      <c r="G241" s="179"/>
      <c r="H241" s="179"/>
      <c r="I241" s="866"/>
      <c r="J241" s="866"/>
      <c r="K241" s="179"/>
      <c r="L241" s="179"/>
      <c r="M241" s="861"/>
      <c r="N241" s="861"/>
      <c r="O241" s="861"/>
      <c r="P241" s="861"/>
      <c r="Q241" s="179"/>
      <c r="R241" s="179"/>
      <c r="S241" s="179"/>
      <c r="T241" s="179"/>
      <c r="U241" s="179"/>
      <c r="V241" s="179"/>
      <c r="W241" s="179"/>
      <c r="X241" s="179"/>
      <c r="Y241" s="179"/>
      <c r="Z241" s="179"/>
    </row>
    <row r="242" ht="13.5" customHeight="1" spans="1:26" x14ac:dyDescent="0.25">
      <c r="A242" s="179"/>
      <c r="B242" s="179"/>
      <c r="C242" s="179"/>
      <c r="D242" s="179"/>
      <c r="E242" s="179"/>
      <c r="F242" s="179"/>
      <c r="G242" s="179"/>
      <c r="H242" s="179"/>
      <c r="I242" s="866"/>
      <c r="J242" s="866"/>
      <c r="K242" s="179"/>
      <c r="L242" s="179"/>
      <c r="M242" s="861"/>
      <c r="N242" s="861"/>
      <c r="O242" s="861"/>
      <c r="P242" s="861"/>
      <c r="Q242" s="179"/>
      <c r="R242" s="179"/>
      <c r="S242" s="179"/>
      <c r="T242" s="179"/>
      <c r="U242" s="179"/>
      <c r="V242" s="179"/>
      <c r="W242" s="179"/>
      <c r="X242" s="179"/>
      <c r="Y242" s="179"/>
      <c r="Z242" s="179"/>
    </row>
    <row r="243" ht="13.5" customHeight="1" spans="1:26" x14ac:dyDescent="0.25">
      <c r="A243" s="179"/>
      <c r="B243" s="179"/>
      <c r="C243" s="179"/>
      <c r="D243" s="179"/>
      <c r="E243" s="179"/>
      <c r="F243" s="179"/>
      <c r="G243" s="179"/>
      <c r="H243" s="179"/>
      <c r="I243" s="866"/>
      <c r="J243" s="866"/>
      <c r="K243" s="179"/>
      <c r="L243" s="179"/>
      <c r="M243" s="861"/>
      <c r="N243" s="861"/>
      <c r="O243" s="861"/>
      <c r="P243" s="861"/>
      <c r="Q243" s="179"/>
      <c r="R243" s="179"/>
      <c r="S243" s="179"/>
      <c r="T243" s="179"/>
      <c r="U243" s="179"/>
      <c r="V243" s="179"/>
      <c r="W243" s="179"/>
      <c r="X243" s="179"/>
      <c r="Y243" s="179"/>
      <c r="Z243" s="179"/>
    </row>
    <row r="244" ht="13.5" customHeight="1" spans="1:26" x14ac:dyDescent="0.25">
      <c r="A244" s="179"/>
      <c r="B244" s="179"/>
      <c r="C244" s="179"/>
      <c r="D244" s="179"/>
      <c r="E244" s="179"/>
      <c r="F244" s="179"/>
      <c r="G244" s="179"/>
      <c r="H244" s="179"/>
      <c r="I244" s="866"/>
      <c r="J244" s="866"/>
      <c r="K244" s="179"/>
      <c r="L244" s="179"/>
      <c r="M244" s="861"/>
      <c r="N244" s="861"/>
      <c r="O244" s="861"/>
      <c r="P244" s="861"/>
      <c r="Q244" s="179"/>
      <c r="R244" s="179"/>
      <c r="S244" s="179"/>
      <c r="T244" s="179"/>
      <c r="U244" s="179"/>
      <c r="V244" s="179"/>
      <c r="W244" s="179"/>
      <c r="X244" s="179"/>
      <c r="Y244" s="179"/>
      <c r="Z244" s="179"/>
    </row>
    <row r="245" ht="13.5" customHeight="1" spans="1:26" x14ac:dyDescent="0.25">
      <c r="A245" s="179"/>
      <c r="B245" s="179"/>
      <c r="C245" s="179"/>
      <c r="D245" s="179"/>
      <c r="E245" s="179"/>
      <c r="F245" s="179"/>
      <c r="G245" s="179"/>
      <c r="H245" s="179"/>
      <c r="I245" s="866"/>
      <c r="J245" s="866"/>
      <c r="K245" s="179"/>
      <c r="L245" s="179"/>
      <c r="M245" s="861"/>
      <c r="N245" s="861"/>
      <c r="O245" s="861"/>
      <c r="P245" s="861"/>
      <c r="Q245" s="179"/>
      <c r="R245" s="179"/>
      <c r="S245" s="179"/>
      <c r="T245" s="179"/>
      <c r="U245" s="179"/>
      <c r="V245" s="179"/>
      <c r="W245" s="179"/>
      <c r="X245" s="179"/>
      <c r="Y245" s="179"/>
      <c r="Z245" s="179"/>
    </row>
    <row r="246" ht="13.5" customHeight="1" spans="1:26" x14ac:dyDescent="0.25">
      <c r="A246" s="179"/>
      <c r="B246" s="179"/>
      <c r="C246" s="179"/>
      <c r="D246" s="179"/>
      <c r="E246" s="179"/>
      <c r="F246" s="179"/>
      <c r="G246" s="179"/>
      <c r="H246" s="179"/>
      <c r="I246" s="866"/>
      <c r="J246" s="866"/>
      <c r="K246" s="179"/>
      <c r="L246" s="179"/>
      <c r="M246" s="861"/>
      <c r="N246" s="861"/>
      <c r="O246" s="861"/>
      <c r="P246" s="861"/>
      <c r="Q246" s="179"/>
      <c r="R246" s="179"/>
      <c r="S246" s="179"/>
      <c r="T246" s="179"/>
      <c r="U246" s="179"/>
      <c r="V246" s="179"/>
      <c r="W246" s="179"/>
      <c r="X246" s="179"/>
      <c r="Y246" s="179"/>
      <c r="Z246" s="179"/>
    </row>
    <row r="247" ht="13.5" customHeight="1" spans="1:26" x14ac:dyDescent="0.25">
      <c r="A247" s="179"/>
      <c r="B247" s="179"/>
      <c r="C247" s="179"/>
      <c r="D247" s="179"/>
      <c r="E247" s="179"/>
      <c r="F247" s="179"/>
      <c r="G247" s="179"/>
      <c r="H247" s="179"/>
      <c r="I247" s="866"/>
      <c r="J247" s="866"/>
      <c r="K247" s="179"/>
      <c r="L247" s="179"/>
      <c r="M247" s="861"/>
      <c r="N247" s="861"/>
      <c r="O247" s="861"/>
      <c r="P247" s="861"/>
      <c r="Q247" s="179"/>
      <c r="R247" s="179"/>
      <c r="S247" s="179"/>
      <c r="T247" s="179"/>
      <c r="U247" s="179"/>
      <c r="V247" s="179"/>
      <c r="W247" s="179"/>
      <c r="X247" s="179"/>
      <c r="Y247" s="179"/>
      <c r="Z247" s="179"/>
    </row>
    <row r="248" ht="13.5" customHeight="1" spans="1:26" x14ac:dyDescent="0.25">
      <c r="A248" s="179"/>
      <c r="B248" s="179"/>
      <c r="C248" s="179"/>
      <c r="D248" s="179"/>
      <c r="E248" s="179"/>
      <c r="F248" s="179"/>
      <c r="G248" s="179"/>
      <c r="H248" s="179"/>
      <c r="I248" s="866"/>
      <c r="J248" s="866"/>
      <c r="K248" s="179"/>
      <c r="L248" s="179"/>
      <c r="M248" s="861"/>
      <c r="N248" s="861"/>
      <c r="O248" s="861"/>
      <c r="P248" s="861"/>
      <c r="Q248" s="179"/>
      <c r="R248" s="179"/>
      <c r="S248" s="179"/>
      <c r="T248" s="179"/>
      <c r="U248" s="179"/>
      <c r="V248" s="179"/>
      <c r="W248" s="179"/>
      <c r="X248" s="179"/>
      <c r="Y248" s="179"/>
      <c r="Z248" s="179"/>
    </row>
    <row r="249" ht="13.5" customHeight="1" spans="1:26" x14ac:dyDescent="0.25">
      <c r="A249" s="179"/>
      <c r="B249" s="179"/>
      <c r="C249" s="179"/>
      <c r="D249" s="179"/>
      <c r="E249" s="179"/>
      <c r="F249" s="179"/>
      <c r="G249" s="179"/>
      <c r="H249" s="179"/>
      <c r="I249" s="866"/>
      <c r="J249" s="866"/>
      <c r="K249" s="179"/>
      <c r="L249" s="179"/>
      <c r="M249" s="861"/>
      <c r="N249" s="861"/>
      <c r="O249" s="861"/>
      <c r="P249" s="861"/>
      <c r="Q249" s="179"/>
      <c r="R249" s="179"/>
      <c r="S249" s="179"/>
      <c r="T249" s="179"/>
      <c r="U249" s="179"/>
      <c r="V249" s="179"/>
      <c r="W249" s="179"/>
      <c r="X249" s="179"/>
      <c r="Y249" s="179"/>
      <c r="Z249" s="179"/>
    </row>
    <row r="250" ht="13.5" customHeight="1" spans="1:26" x14ac:dyDescent="0.25">
      <c r="A250" s="179"/>
      <c r="B250" s="179"/>
      <c r="C250" s="179"/>
      <c r="D250" s="179"/>
      <c r="E250" s="179"/>
      <c r="F250" s="179"/>
      <c r="G250" s="179"/>
      <c r="H250" s="179"/>
      <c r="I250" s="866"/>
      <c r="J250" s="866"/>
      <c r="K250" s="179"/>
      <c r="L250" s="179"/>
      <c r="M250" s="861"/>
      <c r="N250" s="861"/>
      <c r="O250" s="861"/>
      <c r="P250" s="861"/>
      <c r="Q250" s="179"/>
      <c r="R250" s="179"/>
      <c r="S250" s="179"/>
      <c r="T250" s="179"/>
      <c r="U250" s="179"/>
      <c r="V250" s="179"/>
      <c r="W250" s="179"/>
      <c r="X250" s="179"/>
      <c r="Y250" s="179"/>
      <c r="Z250" s="179"/>
    </row>
    <row r="251" ht="13.5" customHeight="1" spans="1:26" x14ac:dyDescent="0.25">
      <c r="A251" s="179"/>
      <c r="B251" s="179"/>
      <c r="C251" s="179"/>
      <c r="D251" s="179"/>
      <c r="E251" s="179"/>
      <c r="F251" s="179"/>
      <c r="G251" s="179"/>
      <c r="H251" s="179"/>
      <c r="I251" s="866"/>
      <c r="J251" s="866"/>
      <c r="K251" s="179"/>
      <c r="L251" s="179"/>
      <c r="M251" s="861"/>
      <c r="N251" s="861"/>
      <c r="O251" s="861"/>
      <c r="P251" s="861"/>
      <c r="Q251" s="179"/>
      <c r="R251" s="179"/>
      <c r="S251" s="179"/>
      <c r="T251" s="179"/>
      <c r="U251" s="179"/>
      <c r="V251" s="179"/>
      <c r="W251" s="179"/>
      <c r="X251" s="179"/>
      <c r="Y251" s="179"/>
      <c r="Z251" s="179"/>
    </row>
    <row r="252" ht="13.5" customHeight="1" spans="1:26" x14ac:dyDescent="0.25">
      <c r="A252" s="179"/>
      <c r="B252" s="179"/>
      <c r="C252" s="179"/>
      <c r="D252" s="179"/>
      <c r="E252" s="179"/>
      <c r="F252" s="179"/>
      <c r="G252" s="179"/>
      <c r="H252" s="179"/>
      <c r="I252" s="866"/>
      <c r="J252" s="866"/>
      <c r="K252" s="179"/>
      <c r="L252" s="179"/>
      <c r="M252" s="861"/>
      <c r="N252" s="861"/>
      <c r="O252" s="861"/>
      <c r="P252" s="861"/>
      <c r="Q252" s="179"/>
      <c r="R252" s="179"/>
      <c r="S252" s="179"/>
      <c r="T252" s="179"/>
      <c r="U252" s="179"/>
      <c r="V252" s="179"/>
      <c r="W252" s="179"/>
      <c r="X252" s="179"/>
      <c r="Y252" s="179"/>
      <c r="Z252" s="179"/>
    </row>
    <row r="253" ht="13.5" customHeight="1" spans="1:26" x14ac:dyDescent="0.25">
      <c r="A253" s="179"/>
      <c r="B253" s="179"/>
      <c r="C253" s="179"/>
      <c r="D253" s="179"/>
      <c r="E253" s="179"/>
      <c r="F253" s="179"/>
      <c r="G253" s="179"/>
      <c r="H253" s="179"/>
      <c r="I253" s="866"/>
      <c r="J253" s="866"/>
      <c r="K253" s="179"/>
      <c r="L253" s="179"/>
      <c r="M253" s="861"/>
      <c r="N253" s="861"/>
      <c r="O253" s="861"/>
      <c r="P253" s="861"/>
      <c r="Q253" s="179"/>
      <c r="R253" s="179"/>
      <c r="S253" s="179"/>
      <c r="T253" s="179"/>
      <c r="U253" s="179"/>
      <c r="V253" s="179"/>
      <c r="W253" s="179"/>
      <c r="X253" s="179"/>
      <c r="Y253" s="179"/>
      <c r="Z253" s="179"/>
    </row>
    <row r="254" ht="13.5" customHeight="1" spans="1:26" x14ac:dyDescent="0.25">
      <c r="A254" s="179"/>
      <c r="B254" s="179"/>
      <c r="C254" s="179"/>
      <c r="D254" s="179"/>
      <c r="E254" s="179"/>
      <c r="F254" s="179"/>
      <c r="G254" s="179"/>
      <c r="H254" s="179"/>
      <c r="I254" s="866"/>
      <c r="J254" s="866"/>
      <c r="K254" s="179"/>
      <c r="L254" s="179"/>
      <c r="M254" s="861"/>
      <c r="N254" s="861"/>
      <c r="O254" s="861"/>
      <c r="P254" s="861"/>
      <c r="Q254" s="179"/>
      <c r="R254" s="179"/>
      <c r="S254" s="179"/>
      <c r="T254" s="179"/>
      <c r="U254" s="179"/>
      <c r="V254" s="179"/>
      <c r="W254" s="179"/>
      <c r="X254" s="179"/>
      <c r="Y254" s="179"/>
      <c r="Z254" s="179"/>
    </row>
    <row r="255" ht="13.5" customHeight="1" spans="1:26" x14ac:dyDescent="0.25">
      <c r="A255" s="179"/>
      <c r="B255" s="179"/>
      <c r="C255" s="179"/>
      <c r="D255" s="179"/>
      <c r="E255" s="179"/>
      <c r="F255" s="179"/>
      <c r="G255" s="179"/>
      <c r="H255" s="179"/>
      <c r="I255" s="866"/>
      <c r="J255" s="866"/>
      <c r="K255" s="179"/>
      <c r="L255" s="179"/>
      <c r="M255" s="861"/>
      <c r="N255" s="861"/>
      <c r="O255" s="861"/>
      <c r="P255" s="861"/>
      <c r="Q255" s="179"/>
      <c r="R255" s="179"/>
      <c r="S255" s="179"/>
      <c r="T255" s="179"/>
      <c r="U255" s="179"/>
      <c r="V255" s="179"/>
      <c r="W255" s="179"/>
      <c r="X255" s="179"/>
      <c r="Y255" s="179"/>
      <c r="Z255" s="179"/>
    </row>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sheetData>
  <mergeCells count="5">
    <mergeCell ref="M5:P8"/>
    <mergeCell ref="U8:W8"/>
    <mergeCell ref="D10:J10"/>
    <mergeCell ref="L10:P10"/>
    <mergeCell ref="D29:J29"/>
  </mergeCells>
  <pageMargins left="0.7" right="0.7" top="0.75" bottom="0.75" header="0" footer="0"/>
  <pageSetup orientation="portrait" horizontalDpi="4294967295" verticalDpi="4294967295" scale="100" fitToWidth="1" fitToHeight="1" firstPageNumber="1" useFirstPageNumber="1" copies="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F31"/>
  <sheetViews>
    <sheetView workbookViewId="0" showGridLines="0" zoomScale="100" zoomScaleNormal="100">
      <selection activeCell="I28" sqref="I28"/>
    </sheetView>
  </sheetViews>
  <sheetFormatPr defaultRowHeight="14.4" outlineLevelRow="0" outlineLevelCol="0" x14ac:dyDescent="0" customHeight="1"/>
  <cols>
    <col min="1" max="1" width="19.88671875" customWidth="1"/>
    <col min="2" max="2" width="12.6640625" style="260" customWidth="1"/>
    <col min="3" max="6" width="14.5546875" style="260" customWidth="1"/>
    <col min="7" max="7" width="14.33203125" style="260" customWidth="1"/>
  </cols>
  <sheetData>
    <row r="1" spans="1:2" x14ac:dyDescent="0.25">
      <c r="A1" s="261" t="s">
        <v>517</v>
      </c>
      <c r="B1" t="s">
        <v>518</v>
      </c>
    </row>
    <row r="2" spans="1:2" x14ac:dyDescent="0.25">
      <c r="A2" s="261" t="s">
        <v>519</v>
      </c>
      <c r="B2" t="s">
        <v>518</v>
      </c>
    </row>
    <row r="3" spans="1:2" x14ac:dyDescent="0.25">
      <c r="A3" s="261" t="s">
        <v>520</v>
      </c>
      <c r="B3" t="s">
        <v>521</v>
      </c>
    </row>
    <row r="4" spans="1:2" x14ac:dyDescent="0.25">
      <c r="A4" s="261" t="s">
        <v>522</v>
      </c>
      <c r="B4" t="s">
        <v>521</v>
      </c>
    </row>
    <row r="5" spans="1:2" x14ac:dyDescent="0.25">
      <c r="A5" s="261" t="s">
        <v>523</v>
      </c>
      <c r="B5" t="s">
        <v>521</v>
      </c>
    </row>
    <row r="6" spans="1:2" x14ac:dyDescent="0.25">
      <c r="A6" s="261" t="s">
        <v>524</v>
      </c>
      <c r="B6" t="s">
        <v>518</v>
      </c>
    </row>
    <row r="8" ht="43.2" customHeight="1" spans="1:6" x14ac:dyDescent="0.25">
      <c r="A8" s="262" t="s">
        <v>525</v>
      </c>
      <c r="B8" s="263" t="s">
        <v>526</v>
      </c>
      <c r="C8" s="263" t="s">
        <v>527</v>
      </c>
      <c r="D8" s="263" t="s">
        <v>528</v>
      </c>
      <c r="E8" s="263" t="s">
        <v>529</v>
      </c>
      <c r="F8" s="263" t="s">
        <v>530</v>
      </c>
    </row>
    <row r="9" spans="1:6" x14ac:dyDescent="0.25">
      <c r="A9" s="134" t="s">
        <v>531</v>
      </c>
      <c r="B9" s="264">
        <v>210.27777777777777</v>
      </c>
      <c r="C9" s="264">
        <v>229.16666666666666</v>
      </c>
      <c r="D9" s="264">
        <v>218.66666666666666</v>
      </c>
      <c r="E9" s="264">
        <v>240.88888888888889</v>
      </c>
      <c r="F9" s="265">
        <v>0.6322222222222222</v>
      </c>
    </row>
    <row r="10" spans="1:6" x14ac:dyDescent="0.25">
      <c r="A10" s="266" t="s">
        <v>532</v>
      </c>
      <c r="B10" s="264">
        <v>100</v>
      </c>
      <c r="C10" s="264">
        <v>100</v>
      </c>
      <c r="D10" s="264">
        <v>100</v>
      </c>
      <c r="E10" s="264">
        <v>100</v>
      </c>
      <c r="F10" s="265">
        <v>0.13</v>
      </c>
    </row>
    <row r="11" spans="1:6" x14ac:dyDescent="0.25">
      <c r="A11" s="266" t="s">
        <v>533</v>
      </c>
      <c r="B11" s="264">
        <v>323</v>
      </c>
      <c r="C11" s="264">
        <v>358</v>
      </c>
      <c r="D11" s="264">
        <v>336</v>
      </c>
      <c r="E11" s="264">
        <v>378</v>
      </c>
      <c r="F11" s="265">
        <v>0.28</v>
      </c>
    </row>
    <row r="12" spans="1:6" x14ac:dyDescent="0.25">
      <c r="A12" s="266" t="s">
        <v>534</v>
      </c>
      <c r="B12" s="264">
        <v>132</v>
      </c>
      <c r="C12" s="264">
        <v>110</v>
      </c>
      <c r="D12" s="264">
        <v>100</v>
      </c>
      <c r="E12" s="264">
        <v>130</v>
      </c>
      <c r="F12" s="265">
        <v>0.21</v>
      </c>
    </row>
    <row r="13" spans="1:6" x14ac:dyDescent="0.25">
      <c r="A13" s="266" t="s">
        <v>535</v>
      </c>
      <c r="B13" s="264">
        <v>266</v>
      </c>
      <c r="C13" s="264">
        <v>295.8</v>
      </c>
      <c r="D13" s="264">
        <v>277</v>
      </c>
      <c r="E13" s="264">
        <v>313.4</v>
      </c>
      <c r="F13" s="265">
        <v>0.9259999999999999</v>
      </c>
    </row>
    <row r="14" spans="1:6" x14ac:dyDescent="0.25">
      <c r="A14" s="266" t="s">
        <v>536</v>
      </c>
      <c r="B14" s="264">
        <v>268</v>
      </c>
      <c r="C14" s="264">
        <v>295</v>
      </c>
      <c r="D14" s="264">
        <v>292.5</v>
      </c>
      <c r="E14" s="264">
        <v>297.5</v>
      </c>
      <c r="F14" s="265">
        <v>0.5825</v>
      </c>
    </row>
    <row r="15" spans="1:6" x14ac:dyDescent="0.25">
      <c r="A15" s="266" t="s">
        <v>537</v>
      </c>
      <c r="B15" s="264">
        <v>195</v>
      </c>
      <c r="C15" s="264">
        <v>215</v>
      </c>
      <c r="D15" s="264">
        <v>194</v>
      </c>
      <c r="E15" s="264">
        <v>244</v>
      </c>
      <c r="F15" s="265">
        <v>0.59</v>
      </c>
    </row>
    <row r="16" spans="1:6" x14ac:dyDescent="0.25">
      <c r="A16" s="266" t="s">
        <v>538</v>
      </c>
      <c r="B16" s="264">
        <v>118</v>
      </c>
      <c r="C16" s="264">
        <v>152</v>
      </c>
      <c r="D16" s="264">
        <v>152</v>
      </c>
      <c r="E16" s="264">
        <v>152</v>
      </c>
      <c r="F16" s="265">
        <v>0.93</v>
      </c>
    </row>
    <row r="17" spans="1:6" x14ac:dyDescent="0.25">
      <c r="A17" s="266" t="s">
        <v>539</v>
      </c>
      <c r="B17" s="264">
        <v>113.66666666666667</v>
      </c>
      <c r="C17" s="264">
        <v>114</v>
      </c>
      <c r="D17" s="264">
        <v>105</v>
      </c>
      <c r="E17" s="264">
        <v>127</v>
      </c>
      <c r="F17" s="265">
        <v>0.6333333333333334</v>
      </c>
    </row>
    <row r="18" spans="1:6" x14ac:dyDescent="0.25">
      <c r="A18" s="266" t="s">
        <v>540</v>
      </c>
      <c r="B18" s="264">
        <v>174</v>
      </c>
      <c r="C18" s="264">
        <v>189</v>
      </c>
      <c r="D18" s="264">
        <v>184</v>
      </c>
      <c r="E18" s="264">
        <v>194</v>
      </c>
      <c r="F18" s="265">
        <v>0.38</v>
      </c>
    </row>
    <row r="19" spans="1:6" x14ac:dyDescent="0.25">
      <c r="A19" s="134" t="s">
        <v>541</v>
      </c>
      <c r="B19" s="264">
        <v>222.5</v>
      </c>
      <c r="C19" s="264">
        <v>228.25</v>
      </c>
      <c r="D19" s="264">
        <v>224.41666666666666</v>
      </c>
      <c r="E19" s="264">
        <v>231.83333333333334</v>
      </c>
      <c r="F19" s="265">
        <v>0.5916666666666667</v>
      </c>
    </row>
    <row r="20" spans="1:6" x14ac:dyDescent="0.25">
      <c r="A20" s="266" t="s">
        <v>542</v>
      </c>
      <c r="B20" s="264">
        <v>311</v>
      </c>
      <c r="C20" s="264">
        <v>337</v>
      </c>
      <c r="D20" s="264">
        <v>304</v>
      </c>
      <c r="E20" s="264">
        <v>367</v>
      </c>
      <c r="F20" s="265">
        <v>0.69</v>
      </c>
    </row>
    <row r="21" spans="1:6" x14ac:dyDescent="0.25">
      <c r="A21" s="266" t="s">
        <v>543</v>
      </c>
      <c r="B21" s="264">
        <v>169.5</v>
      </c>
      <c r="C21" s="264">
        <v>165</v>
      </c>
      <c r="D21" s="264">
        <v>161</v>
      </c>
      <c r="E21" s="264">
        <v>169</v>
      </c>
      <c r="F21" s="265">
        <v>0.495</v>
      </c>
    </row>
    <row r="22" spans="1:6" x14ac:dyDescent="0.25">
      <c r="A22" s="266" t="s">
        <v>544</v>
      </c>
      <c r="B22" s="264">
        <v>103</v>
      </c>
      <c r="C22" s="264">
        <v>109</v>
      </c>
      <c r="D22" s="264">
        <v>109</v>
      </c>
      <c r="E22" s="264">
        <v>109</v>
      </c>
      <c r="F22" s="265">
        <v>0.68</v>
      </c>
    </row>
    <row r="23" spans="1:6" x14ac:dyDescent="0.25">
      <c r="A23" s="266" t="s">
        <v>545</v>
      </c>
      <c r="B23" s="264">
        <v>162</v>
      </c>
      <c r="C23" s="264">
        <v>189</v>
      </c>
      <c r="D23" s="264">
        <v>184</v>
      </c>
      <c r="E23" s="264">
        <v>194</v>
      </c>
      <c r="F23" s="265">
        <v>0.18</v>
      </c>
    </row>
    <row r="24" spans="1:6" x14ac:dyDescent="0.25">
      <c r="A24" s="266" t="s">
        <v>546</v>
      </c>
      <c r="B24" s="264">
        <v>275</v>
      </c>
      <c r="C24" s="264">
        <v>275</v>
      </c>
      <c r="D24" s="264">
        <v>275</v>
      </c>
      <c r="E24" s="264">
        <v>275</v>
      </c>
      <c r="F24" s="265">
        <v>0.43</v>
      </c>
    </row>
    <row r="25" spans="1:6" x14ac:dyDescent="0.25">
      <c r="A25" s="266" t="s">
        <v>547</v>
      </c>
      <c r="B25" s="264">
        <v>583</v>
      </c>
      <c r="C25" s="264">
        <v>600</v>
      </c>
      <c r="D25" s="264">
        <v>600</v>
      </c>
      <c r="E25" s="264">
        <v>600</v>
      </c>
      <c r="F25" s="265">
        <v>0.89</v>
      </c>
    </row>
    <row r="26" spans="1:6" x14ac:dyDescent="0.25">
      <c r="A26" s="266" t="s">
        <v>548</v>
      </c>
      <c r="B26" s="264">
        <v>350</v>
      </c>
      <c r="C26" s="264">
        <v>350</v>
      </c>
      <c r="D26" s="264">
        <v>350</v>
      </c>
      <c r="E26" s="264">
        <v>350</v>
      </c>
      <c r="F26" s="265">
        <v>0.54</v>
      </c>
    </row>
    <row r="27" spans="1:6" x14ac:dyDescent="0.25">
      <c r="A27" s="266" t="s">
        <v>549</v>
      </c>
      <c r="B27" s="264">
        <v>115</v>
      </c>
      <c r="C27" s="264">
        <v>115</v>
      </c>
      <c r="D27" s="264">
        <v>115</v>
      </c>
      <c r="E27" s="264">
        <v>115</v>
      </c>
      <c r="F27" s="265">
        <v>0.64</v>
      </c>
    </row>
    <row r="28" spans="1:6" x14ac:dyDescent="0.25">
      <c r="A28" s="266" t="s">
        <v>550</v>
      </c>
      <c r="B28" s="264">
        <v>135</v>
      </c>
      <c r="C28" s="264">
        <v>135</v>
      </c>
      <c r="D28" s="264">
        <v>135</v>
      </c>
      <c r="E28" s="264">
        <v>135</v>
      </c>
      <c r="F28" s="265">
        <v>0.36</v>
      </c>
    </row>
    <row r="29" spans="1:6" x14ac:dyDescent="0.25">
      <c r="A29" s="266" t="s">
        <v>551</v>
      </c>
      <c r="B29" s="264">
        <v>147</v>
      </c>
      <c r="C29" s="264">
        <v>149</v>
      </c>
      <c r="D29" s="264">
        <v>149</v>
      </c>
      <c r="E29" s="264">
        <v>149</v>
      </c>
      <c r="F29" s="265">
        <v>0.85</v>
      </c>
    </row>
    <row r="30" spans="1:6" x14ac:dyDescent="0.25">
      <c r="A30" s="266" t="s">
        <v>552</v>
      </c>
      <c r="B30" s="264">
        <v>150</v>
      </c>
      <c r="C30" s="264">
        <v>150</v>
      </c>
      <c r="D30" s="264">
        <v>150</v>
      </c>
      <c r="E30" s="264">
        <v>150</v>
      </c>
      <c r="F30" s="265">
        <v>0.85</v>
      </c>
    </row>
    <row r="31" spans="1:6" x14ac:dyDescent="0.25">
      <c r="A31" s="267" t="s">
        <v>553</v>
      </c>
      <c r="B31" s="268">
        <v>215.16666666666666</v>
      </c>
      <c r="C31" s="268">
        <v>228.8</v>
      </c>
      <c r="D31" s="268">
        <v>220.96666666666667</v>
      </c>
      <c r="E31" s="268">
        <v>237.26666666666668</v>
      </c>
      <c r="F31" s="269">
        <v>0.6160000000000001</v>
      </c>
    </row>
  </sheetData>
  <pageMargins left="0.7" right="0.7" top="0.75" bottom="0.75" header="0.3" footer="0.3"/>
  <pageSetup orientation="portrait" horizontalDpi="4294967295" verticalDpi="4294967295" scale="100" fitToWidth="1" fitToHeight="1" firstPageNumber="1" useFirstPageNumber="1" copies="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F26"/>
  <sheetViews>
    <sheetView workbookViewId="0" showGridLines="0" zoomScale="100" zoomScaleNormal="100">
      <selection activeCell="A7" sqref="A7"/>
    </sheetView>
  </sheetViews>
  <sheetFormatPr defaultRowHeight="14.4" outlineLevelRow="0" outlineLevelCol="0" x14ac:dyDescent="0" customHeight="1"/>
  <cols>
    <col min="1" max="1" width="23.88671875" customWidth="1"/>
    <col min="2" max="2" width="12.6640625" customWidth="1"/>
    <col min="3" max="5" width="15.33203125" customWidth="1"/>
    <col min="6" max="6" width="10.33203125" customWidth="1"/>
  </cols>
  <sheetData>
    <row r="1" spans="1:2" x14ac:dyDescent="0.25">
      <c r="A1" s="261" t="s">
        <v>519</v>
      </c>
      <c r="B1" t="s">
        <v>518</v>
      </c>
    </row>
    <row r="2" spans="1:2" x14ac:dyDescent="0.25">
      <c r="A2" s="261" t="s">
        <v>524</v>
      </c>
      <c r="B2" t="s">
        <v>518</v>
      </c>
    </row>
    <row r="3" spans="1:2" x14ac:dyDescent="0.25">
      <c r="A3" s="261" t="s">
        <v>520</v>
      </c>
      <c r="B3" t="s">
        <v>521</v>
      </c>
    </row>
    <row r="4" spans="1:2" x14ac:dyDescent="0.25">
      <c r="A4" s="261" t="s">
        <v>522</v>
      </c>
      <c r="B4" t="s">
        <v>518</v>
      </c>
    </row>
    <row r="5" spans="1:2" x14ac:dyDescent="0.25">
      <c r="A5" s="261" t="s">
        <v>523</v>
      </c>
      <c r="B5" t="s">
        <v>518</v>
      </c>
    </row>
    <row r="7" ht="46.95" customHeight="1" spans="1:6" x14ac:dyDescent="0.25">
      <c r="A7" s="262" t="s">
        <v>525</v>
      </c>
      <c r="B7" s="263" t="s">
        <v>554</v>
      </c>
      <c r="C7" s="263" t="s">
        <v>527</v>
      </c>
      <c r="D7" s="263" t="s">
        <v>528</v>
      </c>
      <c r="E7" s="263" t="s">
        <v>529</v>
      </c>
      <c r="F7" s="263" t="s">
        <v>530</v>
      </c>
    </row>
    <row r="8" spans="1:6" x14ac:dyDescent="0.25">
      <c r="A8" s="134" t="s">
        <v>555</v>
      </c>
      <c r="B8" s="264">
        <v>181</v>
      </c>
      <c r="C8" s="264">
        <v>103</v>
      </c>
      <c r="D8" s="264">
        <v>92</v>
      </c>
      <c r="E8" s="264">
        <v>131</v>
      </c>
      <c r="F8" s="265">
        <v>0.95</v>
      </c>
    </row>
    <row r="9" spans="1:6" x14ac:dyDescent="0.25">
      <c r="A9" s="134" t="s">
        <v>556</v>
      </c>
      <c r="B9" s="264">
        <v>135.66666666666666</v>
      </c>
      <c r="C9" s="264">
        <v>138.33333333333334</v>
      </c>
      <c r="D9" s="264">
        <v>133</v>
      </c>
      <c r="E9" s="264">
        <v>143.66666666666666</v>
      </c>
      <c r="F9" s="265">
        <v>0.5133333333333333</v>
      </c>
    </row>
    <row r="10" spans="1:6" x14ac:dyDescent="0.25">
      <c r="A10" s="134" t="s">
        <v>557</v>
      </c>
      <c r="B10" s="264">
        <v>269.1578947368421</v>
      </c>
      <c r="C10" s="264">
        <v>296.7368421052632</v>
      </c>
      <c r="D10" s="264">
        <v>277.7368421052632</v>
      </c>
      <c r="E10" s="264">
        <v>314.94736842105266</v>
      </c>
      <c r="F10" s="265">
        <v>0.5726315789473684</v>
      </c>
    </row>
    <row r="11" spans="1:6" x14ac:dyDescent="0.25">
      <c r="A11" s="134" t="s">
        <v>558</v>
      </c>
      <c r="B11" s="264">
        <v>119</v>
      </c>
      <c r="C11" s="264">
        <v>119</v>
      </c>
      <c r="D11" s="264">
        <v>119</v>
      </c>
      <c r="E11" s="264">
        <v>120</v>
      </c>
      <c r="F11" s="265">
        <v>0.8</v>
      </c>
    </row>
    <row r="12" spans="1:6" x14ac:dyDescent="0.25">
      <c r="A12" s="134" t="s">
        <v>559</v>
      </c>
      <c r="B12" s="264">
        <v>379</v>
      </c>
      <c r="C12" s="264">
        <v>379</v>
      </c>
      <c r="D12" s="264">
        <v>379</v>
      </c>
      <c r="E12" s="264">
        <v>379</v>
      </c>
      <c r="F12" s="265">
        <v>0.89</v>
      </c>
    </row>
    <row r="13" spans="1:6" x14ac:dyDescent="0.25">
      <c r="A13" s="134" t="s">
        <v>560</v>
      </c>
      <c r="B13" s="264">
        <v>248.5</v>
      </c>
      <c r="C13" s="264">
        <v>215.5</v>
      </c>
      <c r="D13" s="264">
        <v>214.5</v>
      </c>
      <c r="E13" s="264">
        <v>217</v>
      </c>
      <c r="F13" s="265">
        <v>0.515</v>
      </c>
    </row>
    <row r="14" spans="1:6" x14ac:dyDescent="0.25">
      <c r="A14" s="134" t="s">
        <v>561</v>
      </c>
      <c r="B14" s="264">
        <v>101</v>
      </c>
      <c r="C14" s="264">
        <v>107</v>
      </c>
      <c r="D14" s="264">
        <v>101</v>
      </c>
      <c r="E14" s="264">
        <v>113</v>
      </c>
      <c r="F14" s="265">
        <v>0.54</v>
      </c>
    </row>
    <row r="15" spans="1:6" x14ac:dyDescent="0.25">
      <c r="A15" s="134" t="s">
        <v>562</v>
      </c>
      <c r="B15" s="264">
        <v>120</v>
      </c>
      <c r="C15" s="264">
        <v>195</v>
      </c>
      <c r="D15" s="264">
        <v>162</v>
      </c>
      <c r="E15" s="264">
        <v>236</v>
      </c>
      <c r="F15" s="265">
        <v>0.875</v>
      </c>
    </row>
    <row r="16" spans="1:6" x14ac:dyDescent="0.25">
      <c r="A16" s="134" t="s">
        <v>563</v>
      </c>
      <c r="B16" s="264">
        <v>145</v>
      </c>
      <c r="C16" s="264">
        <v>141</v>
      </c>
      <c r="D16" s="264">
        <v>136</v>
      </c>
      <c r="E16" s="264">
        <v>145</v>
      </c>
      <c r="F16" s="265">
        <v>0.77</v>
      </c>
    </row>
    <row r="17" spans="1:6" x14ac:dyDescent="0.25">
      <c r="A17" s="134" t="s">
        <v>564</v>
      </c>
      <c r="B17" s="264">
        <v>171</v>
      </c>
      <c r="C17" s="264">
        <v>178</v>
      </c>
      <c r="D17" s="264">
        <v>167</v>
      </c>
      <c r="E17" s="264">
        <v>188</v>
      </c>
      <c r="F17" s="265">
        <v>0.68</v>
      </c>
    </row>
    <row r="18" spans="1:6" x14ac:dyDescent="0.25">
      <c r="A18" s="134" t="s">
        <v>565</v>
      </c>
      <c r="B18" s="264">
        <v>214.4</v>
      </c>
      <c r="C18" s="264">
        <v>223.8</v>
      </c>
      <c r="D18" s="264">
        <v>214.2</v>
      </c>
      <c r="E18" s="264">
        <v>233</v>
      </c>
      <c r="F18" s="265">
        <v>0.5780000000000001</v>
      </c>
    </row>
    <row r="19" spans="1:6" x14ac:dyDescent="0.25">
      <c r="A19" s="134" t="s">
        <v>566</v>
      </c>
      <c r="B19" s="264">
        <v>292.5</v>
      </c>
      <c r="C19" s="264">
        <v>317</v>
      </c>
      <c r="D19" s="264">
        <v>293.5</v>
      </c>
      <c r="E19" s="264">
        <v>338</v>
      </c>
      <c r="F19" s="265">
        <v>0.195</v>
      </c>
    </row>
    <row r="20" spans="1:6" x14ac:dyDescent="0.25">
      <c r="A20" s="134" t="s">
        <v>567</v>
      </c>
      <c r="B20" s="264">
        <v>150.75</v>
      </c>
      <c r="C20" s="264">
        <v>153.5</v>
      </c>
      <c r="D20" s="264">
        <v>150</v>
      </c>
      <c r="E20" s="264">
        <v>156.25</v>
      </c>
      <c r="F20" s="265">
        <v>0.4525</v>
      </c>
    </row>
    <row r="21" spans="1:6" x14ac:dyDescent="0.25">
      <c r="A21" s="134" t="s">
        <v>568</v>
      </c>
      <c r="B21" s="264">
        <v>191.2</v>
      </c>
      <c r="C21" s="264">
        <v>209.8</v>
      </c>
      <c r="D21" s="264">
        <v>196.2</v>
      </c>
      <c r="E21" s="264">
        <v>222</v>
      </c>
      <c r="F21" s="265">
        <v>0.398</v>
      </c>
    </row>
    <row r="22" spans="1:6" x14ac:dyDescent="0.25">
      <c r="A22" s="134" t="s">
        <v>569</v>
      </c>
      <c r="B22" s="264">
        <v>298.25</v>
      </c>
      <c r="C22" s="264">
        <v>303.6666666666667</v>
      </c>
      <c r="D22" s="264">
        <v>287.75</v>
      </c>
      <c r="E22" s="264">
        <v>318.3333333333333</v>
      </c>
      <c r="F22" s="265">
        <v>0.6591666666666667</v>
      </c>
    </row>
    <row r="23" spans="1:6" x14ac:dyDescent="0.25">
      <c r="A23" s="134" t="s">
        <v>570</v>
      </c>
      <c r="B23" s="264">
        <v>118</v>
      </c>
      <c r="C23" s="264">
        <v>150</v>
      </c>
      <c r="D23" s="264">
        <v>150</v>
      </c>
      <c r="E23" s="264">
        <v>150</v>
      </c>
      <c r="F23" s="265">
        <v>0.82</v>
      </c>
    </row>
    <row r="24" spans="1:6" x14ac:dyDescent="0.25">
      <c r="A24" s="134" t="s">
        <v>571</v>
      </c>
      <c r="B24" s="264">
        <v>209</v>
      </c>
      <c r="C24" s="264">
        <v>164</v>
      </c>
      <c r="D24" s="264">
        <v>133</v>
      </c>
      <c r="E24" s="264">
        <v>198</v>
      </c>
      <c r="F24" s="265">
        <v>0.2625</v>
      </c>
    </row>
    <row r="25" spans="1:6" x14ac:dyDescent="0.25">
      <c r="A25" s="134" t="s">
        <v>572</v>
      </c>
      <c r="B25" s="264">
        <v>221</v>
      </c>
      <c r="C25" s="264">
        <v>224</v>
      </c>
      <c r="D25" s="264">
        <v>214</v>
      </c>
      <c r="E25" s="264">
        <v>234</v>
      </c>
      <c r="F25" s="265">
        <v>0.82</v>
      </c>
    </row>
    <row r="26" spans="1:6" x14ac:dyDescent="0.25">
      <c r="A26" s="267" t="s">
        <v>553</v>
      </c>
      <c r="B26" s="268">
        <v>232.1818181818182</v>
      </c>
      <c r="C26" s="268">
        <v>242.28787878787878</v>
      </c>
      <c r="D26" s="268">
        <v>227.43939393939394</v>
      </c>
      <c r="E26" s="268">
        <v>257.1060606060606</v>
      </c>
      <c r="F26" s="269">
        <v>0.5683333333333334</v>
      </c>
    </row>
  </sheetData>
  <pageMargins left="0.7" right="0.7" top="0.75" bottom="0.75" header="0.3" footer="0.3"/>
  <pageSetup orientation="portrait" horizontalDpi="4294967295" verticalDpi="4294967295" scale="100" fitToWidth="1" fitToHeight="1" firstPageNumber="1" useFirstPageNumber="1" copies="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B1:BX102"/>
  <sheetViews>
    <sheetView workbookViewId="0" showGridLines="0" zoomScale="100" zoomScaleNormal="100">
      <pane ySplit="2" topLeftCell="A65" activePane="bottomLeft" state="frozen"/>
      <selection pane="bottomLeft" activeCell="BU88" sqref="BU88"/>
    </sheetView>
  </sheetViews>
  <sheetFormatPr defaultRowHeight="13.8" outlineLevelRow="0" outlineLevelCol="0" x14ac:dyDescent="0" defaultColWidth="11.33203125" customHeight="1"/>
  <cols>
    <col min="1" max="1" width="4" style="515" customWidth="1"/>
    <col min="2" max="2" width="28.5546875" style="515" customWidth="1"/>
    <col min="3" max="3" width="11.33203125" style="515" customWidth="1"/>
    <col min="4" max="4" width="30.6640625" style="515" customWidth="1"/>
    <col min="5" max="16" width="11.33203125" style="556" customWidth="1"/>
    <col min="17" max="17" width="11.33203125" style="557" customWidth="1"/>
    <col min="18" max="18" width="28.33203125" style="557" customWidth="1"/>
    <col min="19" max="30" width="11.33203125" style="556" customWidth="1"/>
    <col min="31" max="31" width="11.33203125" style="557" customWidth="1"/>
    <col min="32" max="32" width="28.33203125" style="557" customWidth="1"/>
    <col min="33" max="44" width="11.33203125" style="556" customWidth="1"/>
    <col min="45" max="45" width="11.33203125" style="557" customWidth="1"/>
    <col min="46" max="46" width="28.33203125" style="557" customWidth="1"/>
    <col min="47" max="58" width="11.33203125" style="515" customWidth="1"/>
    <col min="59" max="59" width="11.33203125" style="558" customWidth="1"/>
    <col min="60" max="60" width="28.33203125" style="558" customWidth="1"/>
    <col min="61" max="72" width="11.33203125" style="515" customWidth="1"/>
    <col min="73" max="73" width="11.33203125" style="558" customWidth="1"/>
    <col min="74" max="16384" width="11.33203125" style="515" customWidth="1"/>
  </cols>
  <sheetData>
    <row r="1" spans="2:75" x14ac:dyDescent="0.25">
      <c r="B1" s="559"/>
      <c r="C1" s="515"/>
      <c r="D1" s="515"/>
      <c r="E1" s="556"/>
      <c r="F1" s="556"/>
      <c r="G1" s="556"/>
      <c r="H1" s="556"/>
      <c r="I1" s="556"/>
      <c r="J1" s="556"/>
      <c r="K1" s="556"/>
      <c r="L1" s="556"/>
      <c r="M1" s="556"/>
      <c r="N1" s="556"/>
      <c r="O1" s="556"/>
      <c r="P1" s="556"/>
      <c r="Q1" s="557" t="s">
        <v>955</v>
      </c>
      <c r="S1" s="556"/>
      <c r="T1" s="556"/>
      <c r="U1" s="556"/>
      <c r="V1" s="556"/>
      <c r="W1" s="556"/>
      <c r="X1" s="556"/>
      <c r="Y1" s="556"/>
      <c r="Z1" s="556"/>
      <c r="AA1" s="556"/>
      <c r="AB1" s="556"/>
      <c r="AC1" s="556"/>
      <c r="AD1" s="556"/>
      <c r="AG1" s="556"/>
      <c r="AH1" s="556"/>
      <c r="AI1" s="556"/>
      <c r="AJ1" s="556"/>
      <c r="AK1" s="556"/>
      <c r="AL1" s="556"/>
      <c r="AM1" s="556"/>
      <c r="AN1" s="556"/>
      <c r="AO1" s="556"/>
      <c r="AP1" s="556"/>
      <c r="AQ1" s="556"/>
      <c r="AR1" s="556"/>
      <c r="AU1" s="515"/>
      <c r="AV1" s="515"/>
      <c r="AW1" s="515"/>
      <c r="AX1" s="515"/>
      <c r="AY1" s="515"/>
      <c r="AZ1" s="515"/>
      <c r="BA1" s="515"/>
      <c r="BB1" s="515"/>
      <c r="BC1" s="515"/>
      <c r="BD1" s="515"/>
      <c r="BE1" s="515"/>
      <c r="BF1" s="515"/>
      <c r="BI1" s="515"/>
      <c r="BJ1" s="515"/>
      <c r="BK1" s="515"/>
      <c r="BL1" s="515"/>
      <c r="BM1" s="515"/>
      <c r="BN1" s="515"/>
      <c r="BO1" s="515"/>
      <c r="BP1" s="515"/>
      <c r="BQ1" s="515"/>
      <c r="BR1" s="515"/>
      <c r="BS1" s="515"/>
      <c r="BT1" s="515"/>
      <c r="BV1" s="515"/>
      <c r="BW1" s="515"/>
    </row>
    <row r="2" spans="2:75" x14ac:dyDescent="0.25">
      <c r="B2" s="560" t="s">
        <v>956</v>
      </c>
      <c r="C2" s="560"/>
      <c r="D2" s="561" t="s">
        <v>957</v>
      </c>
      <c r="E2" s="562" t="s">
        <v>958</v>
      </c>
      <c r="F2" s="562" t="s">
        <v>959</v>
      </c>
      <c r="G2" s="562" t="s">
        <v>960</v>
      </c>
      <c r="H2" s="562" t="s">
        <v>961</v>
      </c>
      <c r="I2" s="562" t="s">
        <v>962</v>
      </c>
      <c r="J2" s="562" t="s">
        <v>963</v>
      </c>
      <c r="K2" s="562" t="s">
        <v>964</v>
      </c>
      <c r="L2" s="562" t="s">
        <v>965</v>
      </c>
      <c r="M2" s="562" t="s">
        <v>966</v>
      </c>
      <c r="N2" s="562" t="s">
        <v>967</v>
      </c>
      <c r="O2" s="562" t="s">
        <v>968</v>
      </c>
      <c r="P2" s="562" t="s">
        <v>969</v>
      </c>
      <c r="Q2" s="563" t="s">
        <v>834</v>
      </c>
      <c r="R2" s="561" t="s">
        <v>957</v>
      </c>
      <c r="S2" s="562" t="s">
        <v>958</v>
      </c>
      <c r="T2" s="562" t="s">
        <v>959</v>
      </c>
      <c r="U2" s="562" t="s">
        <v>960</v>
      </c>
      <c r="V2" s="562" t="s">
        <v>961</v>
      </c>
      <c r="W2" s="562" t="s">
        <v>962</v>
      </c>
      <c r="X2" s="562" t="s">
        <v>963</v>
      </c>
      <c r="Y2" s="562" t="s">
        <v>964</v>
      </c>
      <c r="Z2" s="562" t="s">
        <v>965</v>
      </c>
      <c r="AA2" s="562" t="s">
        <v>966</v>
      </c>
      <c r="AB2" s="562" t="s">
        <v>967</v>
      </c>
      <c r="AC2" s="562" t="s">
        <v>968</v>
      </c>
      <c r="AD2" s="562" t="s">
        <v>969</v>
      </c>
      <c r="AE2" s="563" t="s">
        <v>835</v>
      </c>
      <c r="AF2" s="561" t="s">
        <v>957</v>
      </c>
      <c r="AG2" s="562" t="s">
        <v>958</v>
      </c>
      <c r="AH2" s="562" t="s">
        <v>959</v>
      </c>
      <c r="AI2" s="562" t="s">
        <v>960</v>
      </c>
      <c r="AJ2" s="562" t="s">
        <v>961</v>
      </c>
      <c r="AK2" s="562" t="s">
        <v>962</v>
      </c>
      <c r="AL2" s="562" t="s">
        <v>963</v>
      </c>
      <c r="AM2" s="562" t="s">
        <v>964</v>
      </c>
      <c r="AN2" s="562" t="s">
        <v>965</v>
      </c>
      <c r="AO2" s="562" t="s">
        <v>966</v>
      </c>
      <c r="AP2" s="562" t="s">
        <v>967</v>
      </c>
      <c r="AQ2" s="562" t="s">
        <v>968</v>
      </c>
      <c r="AR2" s="562" t="s">
        <v>969</v>
      </c>
      <c r="AS2" s="563" t="s">
        <v>836</v>
      </c>
      <c r="AT2" s="561" t="s">
        <v>957</v>
      </c>
      <c r="AU2" s="562" t="s">
        <v>958</v>
      </c>
      <c r="AV2" s="562" t="s">
        <v>959</v>
      </c>
      <c r="AW2" s="562" t="s">
        <v>960</v>
      </c>
      <c r="AX2" s="562" t="s">
        <v>961</v>
      </c>
      <c r="AY2" s="562" t="s">
        <v>962</v>
      </c>
      <c r="AZ2" s="562" t="s">
        <v>963</v>
      </c>
      <c r="BA2" s="562" t="s">
        <v>964</v>
      </c>
      <c r="BB2" s="562" t="s">
        <v>965</v>
      </c>
      <c r="BC2" s="562" t="s">
        <v>966</v>
      </c>
      <c r="BD2" s="562" t="s">
        <v>967</v>
      </c>
      <c r="BE2" s="562" t="s">
        <v>968</v>
      </c>
      <c r="BF2" s="562" t="s">
        <v>969</v>
      </c>
      <c r="BG2" s="563" t="s">
        <v>837</v>
      </c>
      <c r="BH2" s="561" t="s">
        <v>957</v>
      </c>
      <c r="BI2" s="562" t="s">
        <v>958</v>
      </c>
      <c r="BJ2" s="562" t="s">
        <v>959</v>
      </c>
      <c r="BK2" s="562" t="s">
        <v>960</v>
      </c>
      <c r="BL2" s="562" t="s">
        <v>961</v>
      </c>
      <c r="BM2" s="562" t="s">
        <v>962</v>
      </c>
      <c r="BN2" s="562" t="s">
        <v>963</v>
      </c>
      <c r="BO2" s="562" t="s">
        <v>964</v>
      </c>
      <c r="BP2" s="562" t="s">
        <v>965</v>
      </c>
      <c r="BQ2" s="562" t="s">
        <v>966</v>
      </c>
      <c r="BR2" s="562" t="s">
        <v>967</v>
      </c>
      <c r="BS2" s="562" t="s">
        <v>968</v>
      </c>
      <c r="BT2" s="562" t="s">
        <v>969</v>
      </c>
      <c r="BU2" s="563" t="s">
        <v>838</v>
      </c>
      <c r="BV2" s="564" t="s">
        <v>957</v>
      </c>
      <c r="BW2" s="515"/>
    </row>
    <row r="3" spans="2:75" s="536" customFormat="1" x14ac:dyDescent="0.25">
      <c r="B3" s="515" t="s">
        <v>970</v>
      </c>
      <c r="C3" s="565">
        <v>0.03</v>
      </c>
      <c r="D3" s="566" t="s">
        <v>971</v>
      </c>
      <c r="E3" s="567">
        <v>31</v>
      </c>
      <c r="F3" s="567">
        <v>28</v>
      </c>
      <c r="G3" s="567">
        <v>31</v>
      </c>
      <c r="H3" s="567">
        <v>30</v>
      </c>
      <c r="I3" s="567">
        <v>31</v>
      </c>
      <c r="J3" s="567">
        <v>30</v>
      </c>
      <c r="K3" s="567">
        <v>31</v>
      </c>
      <c r="L3" s="567">
        <v>31</v>
      </c>
      <c r="M3" s="567">
        <v>30</v>
      </c>
      <c r="N3" s="567">
        <v>31</v>
      </c>
      <c r="O3" s="567">
        <v>30</v>
      </c>
      <c r="P3" s="567">
        <v>31</v>
      </c>
      <c r="Q3" s="563">
        <f>SUM(E3:P3)</f>
        <v>365</v>
      </c>
      <c r="R3" s="566" t="s">
        <v>971</v>
      </c>
      <c r="S3" s="567">
        <v>31</v>
      </c>
      <c r="T3" s="567">
        <v>28</v>
      </c>
      <c r="U3" s="567">
        <v>31</v>
      </c>
      <c r="V3" s="567">
        <v>30</v>
      </c>
      <c r="W3" s="567">
        <v>31</v>
      </c>
      <c r="X3" s="567">
        <v>30</v>
      </c>
      <c r="Y3" s="567">
        <v>31</v>
      </c>
      <c r="Z3" s="567">
        <v>31</v>
      </c>
      <c r="AA3" s="567">
        <v>30</v>
      </c>
      <c r="AB3" s="567">
        <v>31</v>
      </c>
      <c r="AC3" s="567">
        <v>30</v>
      </c>
      <c r="AD3" s="567">
        <v>31</v>
      </c>
      <c r="AE3" s="563">
        <f>SUM(S3:AD3)</f>
        <v>365</v>
      </c>
      <c r="AF3" s="566" t="s">
        <v>971</v>
      </c>
      <c r="AG3" s="567">
        <v>31</v>
      </c>
      <c r="AH3" s="567">
        <v>28</v>
      </c>
      <c r="AI3" s="567">
        <v>31</v>
      </c>
      <c r="AJ3" s="567">
        <v>30</v>
      </c>
      <c r="AK3" s="567">
        <v>31</v>
      </c>
      <c r="AL3" s="567">
        <v>30</v>
      </c>
      <c r="AM3" s="567">
        <v>31</v>
      </c>
      <c r="AN3" s="567">
        <v>31</v>
      </c>
      <c r="AO3" s="567">
        <v>30</v>
      </c>
      <c r="AP3" s="567">
        <v>31</v>
      </c>
      <c r="AQ3" s="567">
        <v>30</v>
      </c>
      <c r="AR3" s="567">
        <v>31</v>
      </c>
      <c r="AS3" s="563">
        <f>SUM(AG3:AR3)</f>
        <v>365</v>
      </c>
      <c r="AT3" s="566" t="s">
        <v>971</v>
      </c>
      <c r="AU3" s="567">
        <v>31</v>
      </c>
      <c r="AV3" s="567">
        <v>28</v>
      </c>
      <c r="AW3" s="567">
        <v>31</v>
      </c>
      <c r="AX3" s="567">
        <v>30</v>
      </c>
      <c r="AY3" s="567">
        <v>31</v>
      </c>
      <c r="AZ3" s="567">
        <v>30</v>
      </c>
      <c r="BA3" s="567">
        <v>31</v>
      </c>
      <c r="BB3" s="567">
        <v>31</v>
      </c>
      <c r="BC3" s="567">
        <v>30</v>
      </c>
      <c r="BD3" s="567">
        <v>31</v>
      </c>
      <c r="BE3" s="567">
        <v>30</v>
      </c>
      <c r="BF3" s="567">
        <v>31</v>
      </c>
      <c r="BG3" s="563">
        <f>SUM(AU3:BF3)</f>
        <v>365</v>
      </c>
      <c r="BH3" s="566" t="s">
        <v>971</v>
      </c>
      <c r="BI3" s="567">
        <v>31</v>
      </c>
      <c r="BJ3" s="567">
        <v>28</v>
      </c>
      <c r="BK3" s="567">
        <v>31</v>
      </c>
      <c r="BL3" s="567">
        <v>30</v>
      </c>
      <c r="BM3" s="567">
        <v>31</v>
      </c>
      <c r="BN3" s="567">
        <v>30</v>
      </c>
      <c r="BO3" s="567">
        <v>31</v>
      </c>
      <c r="BP3" s="567">
        <v>31</v>
      </c>
      <c r="BQ3" s="567">
        <v>30</v>
      </c>
      <c r="BR3" s="567">
        <v>31</v>
      </c>
      <c r="BS3" s="567">
        <v>30</v>
      </c>
      <c r="BT3" s="567">
        <v>31</v>
      </c>
      <c r="BU3" s="563">
        <f>SUM(BI3:BT3)</f>
        <v>365</v>
      </c>
      <c r="BV3" s="568"/>
      <c r="BW3" s="536"/>
    </row>
    <row r="4" spans="2:75" x14ac:dyDescent="0.25">
      <c r="B4" s="558" t="s">
        <v>972</v>
      </c>
      <c r="C4" s="515"/>
      <c r="D4" s="569" t="str">
        <f>'ToT (Intake Form)'!C23</f>
        <v>Mirror Cabin Large</v>
      </c>
      <c r="E4" s="556">
        <f>'ToT (Intake Form)'!C24</f>
        <v>15</v>
      </c>
      <c r="F4" s="556">
        <f>E4</f>
        <v>15</v>
      </c>
      <c r="G4" s="556">
        <f t="shared" ref="G4:P4" si="0">F4</f>
        <v>15</v>
      </c>
      <c r="H4" s="556">
        <f t="shared" si="0"/>
        <v>15</v>
      </c>
      <c r="I4" s="556">
        <f t="shared" si="0"/>
        <v>15</v>
      </c>
      <c r="J4" s="556">
        <f t="shared" si="0"/>
        <v>15</v>
      </c>
      <c r="K4" s="556">
        <f t="shared" si="0"/>
        <v>15</v>
      </c>
      <c r="L4" s="556">
        <f t="shared" si="0"/>
        <v>15</v>
      </c>
      <c r="M4" s="556">
        <f t="shared" si="0"/>
        <v>15</v>
      </c>
      <c r="N4" s="556">
        <f t="shared" si="0"/>
        <v>15</v>
      </c>
      <c r="O4" s="556">
        <f t="shared" si="0"/>
        <v>15</v>
      </c>
      <c r="P4" s="556">
        <f t="shared" si="0"/>
        <v>15</v>
      </c>
      <c r="Q4" s="563">
        <f>AVERAGE(E4:P4)</f>
        <v>15</v>
      </c>
      <c r="R4" s="569" t="str">
        <f>$D4</f>
        <v>Mirror Cabin Large</v>
      </c>
      <c r="S4" s="556">
        <f>Q4</f>
        <v>15</v>
      </c>
      <c r="T4" s="556">
        <f>S4</f>
        <v>15</v>
      </c>
      <c r="U4" s="556">
        <f t="shared" ref="U4" si="1">T4</f>
        <v>15</v>
      </c>
      <c r="V4" s="556">
        <f t="shared" ref="V4" si="2">U4</f>
        <v>15</v>
      </c>
      <c r="W4" s="556">
        <f t="shared" ref="W4" si="3">V4</f>
        <v>15</v>
      </c>
      <c r="X4" s="556">
        <f t="shared" ref="X4" si="4">W4</f>
        <v>15</v>
      </c>
      <c r="Y4" s="556">
        <f t="shared" ref="Y4" si="5">X4</f>
        <v>15</v>
      </c>
      <c r="Z4" s="556">
        <f t="shared" ref="Z4" si="6">Y4</f>
        <v>15</v>
      </c>
      <c r="AA4" s="556">
        <f t="shared" ref="AA4" si="7">Z4</f>
        <v>15</v>
      </c>
      <c r="AB4" s="556">
        <f t="shared" ref="AB4" si="8">AA4</f>
        <v>15</v>
      </c>
      <c r="AC4" s="556">
        <f t="shared" ref="AC4" si="9">AB4</f>
        <v>15</v>
      </c>
      <c r="AD4" s="556">
        <f t="shared" ref="AD4" si="10">AC4</f>
        <v>15</v>
      </c>
      <c r="AE4" s="563">
        <f>AVERAGE(S4:AD4)</f>
        <v>15</v>
      </c>
      <c r="AF4" s="569" t="str">
        <f>$D4</f>
        <v>Mirror Cabin Large</v>
      </c>
      <c r="AG4" s="556">
        <f>AE4</f>
        <v>15</v>
      </c>
      <c r="AH4" s="556">
        <f>AG4</f>
        <v>15</v>
      </c>
      <c r="AI4" s="556">
        <f t="shared" ref="AI4" si="11">AH4</f>
        <v>15</v>
      </c>
      <c r="AJ4" s="556">
        <f t="shared" ref="AJ4" si="12">AI4</f>
        <v>15</v>
      </c>
      <c r="AK4" s="556">
        <f t="shared" ref="AK4" si="13">AJ4</f>
        <v>15</v>
      </c>
      <c r="AL4" s="556">
        <f t="shared" ref="AL4" si="14">AK4</f>
        <v>15</v>
      </c>
      <c r="AM4" s="556">
        <f t="shared" ref="AM4" si="15">AL4</f>
        <v>15</v>
      </c>
      <c r="AN4" s="556">
        <f t="shared" ref="AN4" si="16">AM4</f>
        <v>15</v>
      </c>
      <c r="AO4" s="556">
        <f t="shared" ref="AO4" si="17">AN4</f>
        <v>15</v>
      </c>
      <c r="AP4" s="556">
        <f t="shared" ref="AP4" si="18">AO4</f>
        <v>15</v>
      </c>
      <c r="AQ4" s="556">
        <f t="shared" ref="AQ4" si="19">AP4</f>
        <v>15</v>
      </c>
      <c r="AR4" s="556">
        <f t="shared" ref="AR4" si="20">AQ4</f>
        <v>15</v>
      </c>
      <c r="AS4" s="563">
        <f>AVERAGE(AG4:AR4)</f>
        <v>15</v>
      </c>
      <c r="AT4" s="569" t="str">
        <f>$D4</f>
        <v>Mirror Cabin Large</v>
      </c>
      <c r="AU4" s="556">
        <f>AS4</f>
        <v>15</v>
      </c>
      <c r="AV4" s="556">
        <f>AU4</f>
        <v>15</v>
      </c>
      <c r="AW4" s="556">
        <f t="shared" ref="AW4" si="21">AV4</f>
        <v>15</v>
      </c>
      <c r="AX4" s="556">
        <f t="shared" ref="AX4" si="22">AW4</f>
        <v>15</v>
      </c>
      <c r="AY4" s="556">
        <f t="shared" ref="AY4" si="23">AX4</f>
        <v>15</v>
      </c>
      <c r="AZ4" s="556">
        <f t="shared" ref="AZ4" si="24">AY4</f>
        <v>15</v>
      </c>
      <c r="BA4" s="556">
        <f t="shared" ref="BA4" si="25">AZ4</f>
        <v>15</v>
      </c>
      <c r="BB4" s="556">
        <f t="shared" ref="BB4" si="26">BA4</f>
        <v>15</v>
      </c>
      <c r="BC4" s="556">
        <f t="shared" ref="BC4" si="27">BB4</f>
        <v>15</v>
      </c>
      <c r="BD4" s="556">
        <f t="shared" ref="BD4" si="28">BC4</f>
        <v>15</v>
      </c>
      <c r="BE4" s="556">
        <f t="shared" ref="BE4" si="29">BD4</f>
        <v>15</v>
      </c>
      <c r="BF4" s="556">
        <f t="shared" ref="BF4" si="30">BE4</f>
        <v>15</v>
      </c>
      <c r="BG4" s="563">
        <f>AVERAGE(AU4:BF4)</f>
        <v>15</v>
      </c>
      <c r="BH4" s="569" t="str">
        <f>$D4</f>
        <v>Mirror Cabin Large</v>
      </c>
      <c r="BI4" s="556">
        <f>BF4</f>
        <v>15</v>
      </c>
      <c r="BJ4" s="556">
        <f>BI4</f>
        <v>15</v>
      </c>
      <c r="BK4" s="556">
        <f t="shared" ref="BK4" si="31">BJ4</f>
        <v>15</v>
      </c>
      <c r="BL4" s="556">
        <f t="shared" ref="BL4" si="32">BK4</f>
        <v>15</v>
      </c>
      <c r="BM4" s="556">
        <f t="shared" ref="BM4" si="33">BL4</f>
        <v>15</v>
      </c>
      <c r="BN4" s="556">
        <f t="shared" ref="BN4" si="34">BM4</f>
        <v>15</v>
      </c>
      <c r="BO4" s="556">
        <f t="shared" ref="BO4" si="35">BN4</f>
        <v>15</v>
      </c>
      <c r="BP4" s="556">
        <f t="shared" ref="BP4" si="36">BO4</f>
        <v>15</v>
      </c>
      <c r="BQ4" s="556">
        <f t="shared" ref="BQ4" si="37">BP4</f>
        <v>15</v>
      </c>
      <c r="BR4" s="556">
        <f t="shared" ref="BR4" si="38">BQ4</f>
        <v>15</v>
      </c>
      <c r="BS4" s="556">
        <f t="shared" ref="BS4" si="39">BR4</f>
        <v>15</v>
      </c>
      <c r="BT4" s="556">
        <f t="shared" ref="BT4" si="40">BS4</f>
        <v>15</v>
      </c>
      <c r="BU4" s="563">
        <f>AVERAGE(BI4:BT4)</f>
        <v>15</v>
      </c>
      <c r="BV4" s="569" t="str">
        <f>D4</f>
        <v>Mirror Cabin Large</v>
      </c>
      <c r="BW4" s="515"/>
    </row>
    <row r="5" spans="2:75" s="570" customFormat="1" x14ac:dyDescent="0.25">
      <c r="B5" s="570" t="s">
        <v>973</v>
      </c>
      <c r="C5" s="571">
        <f>'Occ. Proj'!N26</f>
        <v>0.6</v>
      </c>
      <c r="D5" s="572" t="s">
        <v>974</v>
      </c>
      <c r="E5" s="573">
        <f>'Rates Proj'!M51</f>
        <v>250</v>
      </c>
      <c r="F5" s="573">
        <f>E5</f>
        <v>250</v>
      </c>
      <c r="G5" s="573">
        <f>F5</f>
        <v>250</v>
      </c>
      <c r="H5" s="573">
        <v>275</v>
      </c>
      <c r="I5" s="573">
        <v>300</v>
      </c>
      <c r="J5" s="573">
        <f>'Rates Proj'!N51</f>
        <v>350</v>
      </c>
      <c r="K5" s="573">
        <f>J5</f>
        <v>350</v>
      </c>
      <c r="L5" s="573">
        <f>K5</f>
        <v>350</v>
      </c>
      <c r="M5" s="573">
        <v>300</v>
      </c>
      <c r="N5" s="573">
        <v>300</v>
      </c>
      <c r="O5" s="573">
        <f>E5</f>
        <v>250</v>
      </c>
      <c r="P5" s="573">
        <f>O5</f>
        <v>250</v>
      </c>
      <c r="Q5" s="574">
        <f>IFERROR(Q8/Q7,0)</f>
        <v>296.66259323248073</v>
      </c>
      <c r="R5" s="572" t="s">
        <v>974</v>
      </c>
      <c r="S5" s="575">
        <f t="shared" ref="S5:AD5" si="41">E5*(1+$C$3)</f>
        <v>257.5</v>
      </c>
      <c r="T5" s="575">
        <f t="shared" si="41"/>
        <v>257.5</v>
      </c>
      <c r="U5" s="575">
        <f t="shared" si="41"/>
        <v>257.5</v>
      </c>
      <c r="V5" s="575">
        <f t="shared" si="41"/>
        <v>283.25</v>
      </c>
      <c r="W5" s="575">
        <f t="shared" si="41"/>
        <v>309</v>
      </c>
      <c r="X5" s="575">
        <f t="shared" si="41"/>
        <v>360.5</v>
      </c>
      <c r="Y5" s="575">
        <f t="shared" si="41"/>
        <v>360.5</v>
      </c>
      <c r="Z5" s="575">
        <f t="shared" si="41"/>
        <v>360.5</v>
      </c>
      <c r="AA5" s="575">
        <f t="shared" si="41"/>
        <v>309</v>
      </c>
      <c r="AB5" s="575">
        <f t="shared" si="41"/>
        <v>309</v>
      </c>
      <c r="AC5" s="575">
        <f t="shared" si="41"/>
        <v>257.5</v>
      </c>
      <c r="AD5" s="575">
        <f t="shared" si="41"/>
        <v>257.5</v>
      </c>
      <c r="AE5" s="574">
        <f>IFERROR(AE8/AE7,0)</f>
        <v>305.56247102945514</v>
      </c>
      <c r="AF5" s="572" t="s">
        <v>974</v>
      </c>
      <c r="AG5" s="575">
        <f t="shared" ref="AG5:AR5" si="42">S5*(1+$C$3)</f>
        <v>265.225</v>
      </c>
      <c r="AH5" s="575">
        <f t="shared" si="42"/>
        <v>265.225</v>
      </c>
      <c r="AI5" s="575">
        <f t="shared" si="42"/>
        <v>265.225</v>
      </c>
      <c r="AJ5" s="575">
        <f t="shared" si="42"/>
        <v>291.7475</v>
      </c>
      <c r="AK5" s="575">
        <f t="shared" si="42"/>
        <v>318.27</v>
      </c>
      <c r="AL5" s="575">
        <f t="shared" si="42"/>
        <v>371.315</v>
      </c>
      <c r="AM5" s="575">
        <f t="shared" si="42"/>
        <v>371.315</v>
      </c>
      <c r="AN5" s="575">
        <f t="shared" si="42"/>
        <v>371.315</v>
      </c>
      <c r="AO5" s="575">
        <f t="shared" si="42"/>
        <v>318.27</v>
      </c>
      <c r="AP5" s="575">
        <f t="shared" si="42"/>
        <v>318.27</v>
      </c>
      <c r="AQ5" s="575">
        <f t="shared" si="42"/>
        <v>265.225</v>
      </c>
      <c r="AR5" s="575">
        <f t="shared" si="42"/>
        <v>265.225</v>
      </c>
      <c r="AS5" s="574">
        <f>IFERROR(AS8/AS7,0)</f>
        <v>314.7293451603388</v>
      </c>
      <c r="AT5" s="572" t="s">
        <v>974</v>
      </c>
      <c r="AU5" s="575">
        <f t="shared" ref="AU5:BF5" si="43">AG5*(1+$C$3)</f>
        <v>273.18175</v>
      </c>
      <c r="AV5" s="575">
        <f t="shared" si="43"/>
        <v>273.18175</v>
      </c>
      <c r="AW5" s="575">
        <f t="shared" si="43"/>
        <v>273.18175</v>
      </c>
      <c r="AX5" s="575">
        <f t="shared" si="43"/>
        <v>300.499925</v>
      </c>
      <c r="AY5" s="575">
        <f t="shared" si="43"/>
        <v>327.8181</v>
      </c>
      <c r="AZ5" s="575">
        <f t="shared" si="43"/>
        <v>382.45445</v>
      </c>
      <c r="BA5" s="575">
        <f t="shared" si="43"/>
        <v>382.45445</v>
      </c>
      <c r="BB5" s="575">
        <f t="shared" si="43"/>
        <v>382.45445</v>
      </c>
      <c r="BC5" s="575">
        <f t="shared" si="43"/>
        <v>327.8181</v>
      </c>
      <c r="BD5" s="575">
        <f t="shared" si="43"/>
        <v>327.8181</v>
      </c>
      <c r="BE5" s="575">
        <f t="shared" si="43"/>
        <v>273.18175</v>
      </c>
      <c r="BF5" s="575">
        <f t="shared" si="43"/>
        <v>273.18175</v>
      </c>
      <c r="BG5" s="574">
        <f>IFERROR(BG8/BG7,0)</f>
        <v>324.1712255151489</v>
      </c>
      <c r="BH5" s="572" t="s">
        <v>974</v>
      </c>
      <c r="BI5" s="575">
        <f t="shared" ref="BI5:BT5" si="44">AU5*(1+$C$3)</f>
        <v>281.3772025</v>
      </c>
      <c r="BJ5" s="575">
        <f t="shared" si="44"/>
        <v>281.3772025</v>
      </c>
      <c r="BK5" s="575">
        <f t="shared" si="44"/>
        <v>281.3772025</v>
      </c>
      <c r="BL5" s="575">
        <f t="shared" si="44"/>
        <v>309.51492275000004</v>
      </c>
      <c r="BM5" s="575">
        <f t="shared" si="44"/>
        <v>337.652643</v>
      </c>
      <c r="BN5" s="575">
        <f t="shared" si="44"/>
        <v>393.9280835</v>
      </c>
      <c r="BO5" s="575">
        <f t="shared" si="44"/>
        <v>393.9280835</v>
      </c>
      <c r="BP5" s="575">
        <f t="shared" si="44"/>
        <v>393.9280835</v>
      </c>
      <c r="BQ5" s="575">
        <f t="shared" si="44"/>
        <v>337.652643</v>
      </c>
      <c r="BR5" s="575">
        <f t="shared" si="44"/>
        <v>337.652643</v>
      </c>
      <c r="BS5" s="575">
        <f t="shared" si="44"/>
        <v>281.3772025</v>
      </c>
      <c r="BT5" s="575">
        <f t="shared" si="44"/>
        <v>281.3772025</v>
      </c>
      <c r="BU5" s="574">
        <f>IFERROR(BU8/BU7,0)</f>
        <v>333.8963622806035</v>
      </c>
      <c r="BV5" s="572" t="s">
        <v>974</v>
      </c>
      <c r="BW5" s="570"/>
    </row>
    <row r="6" spans="2:75" s="576" customFormat="1" x14ac:dyDescent="0.25">
      <c r="B6" s="515" t="s">
        <v>975</v>
      </c>
      <c r="C6" s="571">
        <f>'Occ. Proj'!O26</f>
        <v>0.75</v>
      </c>
      <c r="D6" s="577" t="s">
        <v>976</v>
      </c>
      <c r="E6" s="578">
        <f t="shared" ref="E6:P6" si="45">BI6*$C5</f>
        <v>0.27</v>
      </c>
      <c r="F6" s="578">
        <f t="shared" si="45"/>
        <v>0.27</v>
      </c>
      <c r="G6" s="578">
        <f t="shared" si="45"/>
        <v>0.36</v>
      </c>
      <c r="H6" s="578">
        <f t="shared" si="45"/>
        <v>0.42</v>
      </c>
      <c r="I6" s="578">
        <f t="shared" si="45"/>
        <v>0.42</v>
      </c>
      <c r="J6" s="578">
        <f t="shared" si="45"/>
        <v>0.46799999999999997</v>
      </c>
      <c r="K6" s="578">
        <f t="shared" si="45"/>
        <v>0.46799999999999997</v>
      </c>
      <c r="L6" s="578">
        <f t="shared" si="45"/>
        <v>0.46799999999999997</v>
      </c>
      <c r="M6" s="578">
        <f t="shared" si="45"/>
        <v>0.44999999999999996</v>
      </c>
      <c r="N6" s="578">
        <f t="shared" si="45"/>
        <v>0.44999999999999996</v>
      </c>
      <c r="O6" s="578">
        <f t="shared" si="45"/>
        <v>0.36</v>
      </c>
      <c r="P6" s="578">
        <f t="shared" si="45"/>
        <v>0.27</v>
      </c>
      <c r="Q6" s="579">
        <f>IFERROR(Q7/(Q4*$Q$3),0)</f>
        <v>0.3900986301369863</v>
      </c>
      <c r="R6" s="577" t="s">
        <v>976</v>
      </c>
      <c r="S6" s="578">
        <f t="shared" ref="S6:AD6" si="46">BI6*$C6</f>
        <v>0.3375</v>
      </c>
      <c r="T6" s="578">
        <f t="shared" si="46"/>
        <v>0.3375</v>
      </c>
      <c r="U6" s="578">
        <f t="shared" si="46"/>
        <v>0.44999999999999996</v>
      </c>
      <c r="V6" s="578">
        <f t="shared" si="46"/>
        <v>0.5249999999999999</v>
      </c>
      <c r="W6" s="578">
        <f t="shared" si="46"/>
        <v>0.5249999999999999</v>
      </c>
      <c r="X6" s="578">
        <f t="shared" si="46"/>
        <v>0.585</v>
      </c>
      <c r="Y6" s="578">
        <f t="shared" si="46"/>
        <v>0.585</v>
      </c>
      <c r="Z6" s="578">
        <f t="shared" si="46"/>
        <v>0.585</v>
      </c>
      <c r="AA6" s="578">
        <f t="shared" si="46"/>
        <v>0.5625</v>
      </c>
      <c r="AB6" s="578">
        <f t="shared" si="46"/>
        <v>0.5625</v>
      </c>
      <c r="AC6" s="578">
        <f t="shared" si="46"/>
        <v>0.44999999999999996</v>
      </c>
      <c r="AD6" s="578">
        <f t="shared" si="46"/>
        <v>0.3375</v>
      </c>
      <c r="AE6" s="579">
        <f>IFERROR(AE7/(AE4*$Q$3),0)</f>
        <v>0.4876232876712329</v>
      </c>
      <c r="AF6" s="577" t="s">
        <v>976</v>
      </c>
      <c r="AG6" s="578">
        <f t="shared" ref="AG6:AR6" si="47">BI6*$C7</f>
        <v>0.405</v>
      </c>
      <c r="AH6" s="578">
        <f t="shared" si="47"/>
        <v>0.405</v>
      </c>
      <c r="AI6" s="578">
        <f t="shared" si="47"/>
        <v>0.54</v>
      </c>
      <c r="AJ6" s="578">
        <f t="shared" si="47"/>
        <v>0.63</v>
      </c>
      <c r="AK6" s="578">
        <f t="shared" si="47"/>
        <v>0.63</v>
      </c>
      <c r="AL6" s="578">
        <f t="shared" si="47"/>
        <v>0.7020000000000001</v>
      </c>
      <c r="AM6" s="578">
        <f t="shared" si="47"/>
        <v>0.7020000000000001</v>
      </c>
      <c r="AN6" s="578">
        <f t="shared" si="47"/>
        <v>0.7020000000000001</v>
      </c>
      <c r="AO6" s="578">
        <f t="shared" si="47"/>
        <v>0.675</v>
      </c>
      <c r="AP6" s="578">
        <f t="shared" si="47"/>
        <v>0.675</v>
      </c>
      <c r="AQ6" s="578">
        <f t="shared" si="47"/>
        <v>0.54</v>
      </c>
      <c r="AR6" s="578">
        <f t="shared" si="47"/>
        <v>0.405</v>
      </c>
      <c r="AS6" s="579">
        <f>IFERROR(AS7/(AS4*$Q$3),0)</f>
        <v>0.5851479452054794</v>
      </c>
      <c r="AT6" s="577" t="s">
        <v>976</v>
      </c>
      <c r="AU6" s="578">
        <f t="shared" ref="AU6:BF6" si="48">BI6*$C8</f>
        <v>0.43875</v>
      </c>
      <c r="AV6" s="578">
        <f t="shared" si="48"/>
        <v>0.43875</v>
      </c>
      <c r="AW6" s="578">
        <f t="shared" si="48"/>
        <v>0.585</v>
      </c>
      <c r="AX6" s="578">
        <f t="shared" si="48"/>
        <v>0.6825</v>
      </c>
      <c r="AY6" s="578">
        <f t="shared" si="48"/>
        <v>0.6825</v>
      </c>
      <c r="AZ6" s="578">
        <f t="shared" si="48"/>
        <v>0.7605</v>
      </c>
      <c r="BA6" s="578">
        <f t="shared" si="48"/>
        <v>0.7605</v>
      </c>
      <c r="BB6" s="578">
        <f t="shared" si="48"/>
        <v>0.7605</v>
      </c>
      <c r="BC6" s="578">
        <f t="shared" si="48"/>
        <v>0.73125</v>
      </c>
      <c r="BD6" s="578">
        <f t="shared" si="48"/>
        <v>0.73125</v>
      </c>
      <c r="BE6" s="578">
        <f t="shared" si="48"/>
        <v>0.585</v>
      </c>
      <c r="BF6" s="578">
        <f t="shared" si="48"/>
        <v>0.43875</v>
      </c>
      <c r="BG6" s="579">
        <f>IFERROR(BG7/(BG4*$Q$3),0)</f>
        <v>0.6339102739726028</v>
      </c>
      <c r="BH6" s="577" t="s">
        <v>976</v>
      </c>
      <c r="BI6" s="580">
        <f>'Occ. Proj'!$I$17</f>
        <v>0.45</v>
      </c>
      <c r="BJ6" s="580">
        <f>'Occ. Proj'!$I$17</f>
        <v>0.45</v>
      </c>
      <c r="BK6" s="580">
        <v>0.6</v>
      </c>
      <c r="BL6" s="580">
        <v>0.7</v>
      </c>
      <c r="BM6" s="580">
        <v>0.7</v>
      </c>
      <c r="BN6" s="580">
        <f>'Occ. Proj'!$J$17</f>
        <v>0.78</v>
      </c>
      <c r="BO6" s="580">
        <f>'Occ. Proj'!$J$17</f>
        <v>0.78</v>
      </c>
      <c r="BP6" s="580">
        <f>'Occ. Proj'!$J$17</f>
        <v>0.78</v>
      </c>
      <c r="BQ6" s="580">
        <v>0.75</v>
      </c>
      <c r="BR6" s="580">
        <v>0.75</v>
      </c>
      <c r="BS6" s="580">
        <v>0.6</v>
      </c>
      <c r="BT6" s="580">
        <f>BI6</f>
        <v>0.45</v>
      </c>
      <c r="BU6" s="579">
        <f>IFERROR(BU7/(BU4*$Q$3),0)</f>
        <v>0.6501643835616439</v>
      </c>
      <c r="BV6" s="577" t="s">
        <v>976</v>
      </c>
      <c r="BW6" s="576"/>
    </row>
    <row r="7" spans="2:75" x14ac:dyDescent="0.25">
      <c r="B7" s="515" t="s">
        <v>977</v>
      </c>
      <c r="C7" s="571">
        <f>'Occ. Proj'!P26</f>
        <v>0.9</v>
      </c>
      <c r="D7" s="581" t="s">
        <v>978</v>
      </c>
      <c r="E7" s="582">
        <f>E6*E3*E4</f>
        <v>125.55000000000001</v>
      </c>
      <c r="F7" s="582">
        <f t="shared" ref="F7:P7" si="49">F6*F3*F4</f>
        <v>113.4</v>
      </c>
      <c r="G7" s="582">
        <f t="shared" si="49"/>
        <v>167.4</v>
      </c>
      <c r="H7" s="582">
        <f t="shared" si="49"/>
        <v>189</v>
      </c>
      <c r="I7" s="582">
        <f t="shared" si="49"/>
        <v>195.29999999999998</v>
      </c>
      <c r="J7" s="582">
        <f t="shared" si="49"/>
        <v>210.6</v>
      </c>
      <c r="K7" s="582">
        <f t="shared" si="49"/>
        <v>217.61999999999998</v>
      </c>
      <c r="L7" s="582">
        <f t="shared" si="49"/>
        <v>217.61999999999998</v>
      </c>
      <c r="M7" s="582">
        <f t="shared" si="49"/>
        <v>202.49999999999997</v>
      </c>
      <c r="N7" s="582">
        <f t="shared" si="49"/>
        <v>209.25</v>
      </c>
      <c r="O7" s="582">
        <f t="shared" si="49"/>
        <v>161.99999999999997</v>
      </c>
      <c r="P7" s="582">
        <f t="shared" si="49"/>
        <v>125.55000000000001</v>
      </c>
      <c r="Q7" s="583">
        <f>SUM(E7:P7)</f>
        <v>2135.79</v>
      </c>
      <c r="R7" s="581" t="s">
        <v>978</v>
      </c>
      <c r="S7" s="582">
        <f>S6*S3*S4</f>
        <v>156.9375</v>
      </c>
      <c r="T7" s="582">
        <f t="shared" ref="T7" si="50">T6*T3*T4</f>
        <v>141.75000000000003</v>
      </c>
      <c r="U7" s="582">
        <f t="shared" ref="U7" si="51">U6*U3*U4</f>
        <v>209.25</v>
      </c>
      <c r="V7" s="582">
        <f t="shared" ref="V7" si="52">V6*V3*V4</f>
        <v>236.24999999999994</v>
      </c>
      <c r="W7" s="582">
        <f t="shared" ref="W7" si="53">W6*W3*W4</f>
        <v>244.12499999999997</v>
      </c>
      <c r="X7" s="582">
        <f t="shared" ref="X7" si="54">X6*X3*X4</f>
        <v>263.24999999999994</v>
      </c>
      <c r="Y7" s="582">
        <f t="shared" ref="Y7" si="55">Y6*Y3*Y4</f>
        <v>272.025</v>
      </c>
      <c r="Z7" s="582">
        <f t="shared" ref="Z7" si="56">Z6*Z3*Z4</f>
        <v>272.025</v>
      </c>
      <c r="AA7" s="582">
        <f t="shared" ref="AA7" si="57">AA6*AA3*AA4</f>
        <v>253.125</v>
      </c>
      <c r="AB7" s="582">
        <f t="shared" ref="AB7" si="58">AB6*AB3*AB4</f>
        <v>261.5625</v>
      </c>
      <c r="AC7" s="582">
        <f t="shared" ref="AC7" si="59">AC6*AC3*AC4</f>
        <v>202.49999999999997</v>
      </c>
      <c r="AD7" s="582">
        <f t="shared" ref="AD7" si="60">AD6*AD3*AD4</f>
        <v>156.9375</v>
      </c>
      <c r="AE7" s="583">
        <f>SUM(S7:AD7)</f>
        <v>2669.7375</v>
      </c>
      <c r="AF7" s="581" t="s">
        <v>978</v>
      </c>
      <c r="AG7" s="582">
        <f>AG6*AG3*AG4</f>
        <v>188.32500000000002</v>
      </c>
      <c r="AH7" s="582">
        <f t="shared" ref="AH7" si="61">AH6*AH3*AH4</f>
        <v>170.1</v>
      </c>
      <c r="AI7" s="582">
        <f t="shared" ref="AI7" si="62">AI6*AI3*AI4</f>
        <v>251.10000000000002</v>
      </c>
      <c r="AJ7" s="582">
        <f t="shared" ref="AJ7" si="63">AJ6*AJ3*AJ4</f>
        <v>283.5</v>
      </c>
      <c r="AK7" s="582">
        <f t="shared" ref="AK7" si="64">AK6*AK3*AK4</f>
        <v>292.95000000000005</v>
      </c>
      <c r="AL7" s="582">
        <f t="shared" ref="AL7" si="65">AL6*AL3*AL4</f>
        <v>315.90000000000003</v>
      </c>
      <c r="AM7" s="582">
        <f t="shared" ref="AM7" si="66">AM6*AM3*AM4</f>
        <v>326.43</v>
      </c>
      <c r="AN7" s="582">
        <f t="shared" ref="AN7" si="67">AN6*AN3*AN4</f>
        <v>326.43</v>
      </c>
      <c r="AO7" s="582">
        <f t="shared" ref="AO7" si="68">AO6*AO3*AO4</f>
        <v>303.75</v>
      </c>
      <c r="AP7" s="582">
        <f t="shared" ref="AP7" si="69">AP6*AP3*AP4</f>
        <v>313.875</v>
      </c>
      <c r="AQ7" s="582">
        <f t="shared" ref="AQ7" si="70">AQ6*AQ3*AQ4</f>
        <v>243.00000000000006</v>
      </c>
      <c r="AR7" s="582">
        <f t="shared" ref="AR7" si="71">AR6*AR3*AR4</f>
        <v>188.32500000000002</v>
      </c>
      <c r="AS7" s="583">
        <f>SUM(AG7:AR7)</f>
        <v>3203.685</v>
      </c>
      <c r="AT7" s="581" t="s">
        <v>978</v>
      </c>
      <c r="AU7" s="582">
        <f>AU6*AU3*AU4</f>
        <v>204.01874999999998</v>
      </c>
      <c r="AV7" s="582">
        <f t="shared" ref="AV7" si="72">AV6*AV3*AV4</f>
        <v>184.275</v>
      </c>
      <c r="AW7" s="582">
        <f t="shared" ref="AW7" si="73">AW6*AW3*AW4</f>
        <v>272.025</v>
      </c>
      <c r="AX7" s="582">
        <f t="shared" ref="AX7" si="74">AX6*AX3*AX4</f>
        <v>307.125</v>
      </c>
      <c r="AY7" s="582">
        <f t="shared" ref="AY7" si="75">AY6*AY3*AY4</f>
        <v>317.36249999999995</v>
      </c>
      <c r="AZ7" s="582">
        <f t="shared" ref="AZ7" si="76">AZ6*AZ3*AZ4</f>
        <v>342.22499999999997</v>
      </c>
      <c r="BA7" s="582">
        <f t="shared" ref="BA7" si="77">BA6*BA3*BA4</f>
        <v>353.6325</v>
      </c>
      <c r="BB7" s="582">
        <f t="shared" ref="BB7" si="78">BB6*BB3*BB4</f>
        <v>353.6325</v>
      </c>
      <c r="BC7" s="582">
        <f t="shared" ref="BC7" si="79">BC6*BC3*BC4</f>
        <v>329.0625</v>
      </c>
      <c r="BD7" s="582">
        <f t="shared" ref="BD7" si="80">BD6*BD3*BD4</f>
        <v>340.03125</v>
      </c>
      <c r="BE7" s="582">
        <f t="shared" ref="BE7" si="81">BE6*BE3*BE4</f>
        <v>263.24999999999994</v>
      </c>
      <c r="BF7" s="582">
        <f t="shared" ref="BF7" si="82">BF6*BF3*BF4</f>
        <v>204.01874999999998</v>
      </c>
      <c r="BG7" s="583">
        <f>SUM(AU7:BF7)</f>
        <v>3470.65875</v>
      </c>
      <c r="BH7" s="581" t="s">
        <v>978</v>
      </c>
      <c r="BI7" s="582">
        <f t="shared" ref="BI7:BT7" si="83">BI6*BI3*BI4</f>
        <v>209.25000000000003</v>
      </c>
      <c r="BJ7" s="582">
        <f t="shared" si="83"/>
        <v>189</v>
      </c>
      <c r="BK7" s="582">
        <f t="shared" si="83"/>
        <v>278.99999999999994</v>
      </c>
      <c r="BL7" s="582">
        <f t="shared" si="83"/>
        <v>315</v>
      </c>
      <c r="BM7" s="582">
        <f t="shared" si="83"/>
        <v>325.5</v>
      </c>
      <c r="BN7" s="582">
        <f t="shared" si="83"/>
        <v>351.00000000000006</v>
      </c>
      <c r="BO7" s="582">
        <f t="shared" si="83"/>
        <v>362.7</v>
      </c>
      <c r="BP7" s="582">
        <f t="shared" si="83"/>
        <v>362.7</v>
      </c>
      <c r="BQ7" s="582">
        <f t="shared" si="83"/>
        <v>337.5</v>
      </c>
      <c r="BR7" s="582">
        <f t="shared" si="83"/>
        <v>348.75</v>
      </c>
      <c r="BS7" s="582">
        <f t="shared" si="83"/>
        <v>270</v>
      </c>
      <c r="BT7" s="582">
        <f t="shared" si="83"/>
        <v>209.25000000000003</v>
      </c>
      <c r="BU7" s="583">
        <f>SUM(BI7:BT7)</f>
        <v>3559.65</v>
      </c>
      <c r="BV7" s="581" t="s">
        <v>978</v>
      </c>
      <c r="BW7" s="584"/>
    </row>
    <row r="8" spans="2:75" s="551" customFormat="1" x14ac:dyDescent="0.25">
      <c r="B8" s="551" t="s">
        <v>979</v>
      </c>
      <c r="C8" s="571">
        <f>'Occ. Proj'!Q26</f>
        <v>0.975</v>
      </c>
      <c r="D8" s="585" t="s">
        <v>980</v>
      </c>
      <c r="E8" s="586">
        <f t="shared" ref="E8:P8" si="84">E5*E7</f>
        <v>31387.500000000004</v>
      </c>
      <c r="F8" s="586">
        <f t="shared" si="84"/>
        <v>28350</v>
      </c>
      <c r="G8" s="586">
        <f t="shared" si="84"/>
        <v>41850</v>
      </c>
      <c r="H8" s="586">
        <f t="shared" si="84"/>
        <v>51975</v>
      </c>
      <c r="I8" s="586">
        <f t="shared" si="84"/>
        <v>58589.99999999999</v>
      </c>
      <c r="J8" s="586">
        <f t="shared" si="84"/>
        <v>73710</v>
      </c>
      <c r="K8" s="586">
        <f t="shared" si="84"/>
        <v>76166.99999999999</v>
      </c>
      <c r="L8" s="586">
        <f t="shared" si="84"/>
        <v>76166.99999999999</v>
      </c>
      <c r="M8" s="586">
        <f t="shared" si="84"/>
        <v>60749.99999999999</v>
      </c>
      <c r="N8" s="586">
        <f t="shared" si="84"/>
        <v>62775</v>
      </c>
      <c r="O8" s="586">
        <f t="shared" si="84"/>
        <v>40499.99999999999</v>
      </c>
      <c r="P8" s="586">
        <f t="shared" si="84"/>
        <v>31387.500000000004</v>
      </c>
      <c r="Q8" s="587">
        <f>SUM(E8:P8)</f>
        <v>633609</v>
      </c>
      <c r="R8" s="585" t="s">
        <v>980</v>
      </c>
      <c r="S8" s="586">
        <f t="shared" ref="S8:AD8" si="85">S5*S7</f>
        <v>40411.40625</v>
      </c>
      <c r="T8" s="586">
        <f t="shared" si="85"/>
        <v>36500.62500000001</v>
      </c>
      <c r="U8" s="586">
        <f t="shared" si="85"/>
        <v>53881.875</v>
      </c>
      <c r="V8" s="586">
        <f t="shared" si="85"/>
        <v>66917.81249999999</v>
      </c>
      <c r="W8" s="586">
        <f t="shared" si="85"/>
        <v>75434.62499999999</v>
      </c>
      <c r="X8" s="586">
        <f t="shared" si="85"/>
        <v>94901.62499999999</v>
      </c>
      <c r="Y8" s="586">
        <f t="shared" si="85"/>
        <v>98065.0125</v>
      </c>
      <c r="Z8" s="586">
        <f t="shared" si="85"/>
        <v>98065.0125</v>
      </c>
      <c r="AA8" s="586">
        <f t="shared" si="85"/>
        <v>78215.625</v>
      </c>
      <c r="AB8" s="586">
        <f t="shared" si="85"/>
        <v>80822.8125</v>
      </c>
      <c r="AC8" s="586">
        <f t="shared" si="85"/>
        <v>52143.74999999999</v>
      </c>
      <c r="AD8" s="586">
        <f t="shared" si="85"/>
        <v>40411.40625</v>
      </c>
      <c r="AE8" s="587">
        <f>SUM(S8:AD8)</f>
        <v>815771.5875</v>
      </c>
      <c r="AF8" s="585" t="s">
        <v>980</v>
      </c>
      <c r="AG8" s="586">
        <f t="shared" ref="AG8:AR8" si="86">AG5*AG7</f>
        <v>49948.498125000006</v>
      </c>
      <c r="AH8" s="586">
        <f t="shared" si="86"/>
        <v>45114.7725</v>
      </c>
      <c r="AI8" s="586">
        <f t="shared" si="86"/>
        <v>66597.99750000001</v>
      </c>
      <c r="AJ8" s="586">
        <f t="shared" si="86"/>
        <v>82710.41625</v>
      </c>
      <c r="AK8" s="586">
        <f t="shared" si="86"/>
        <v>93237.1965</v>
      </c>
      <c r="AL8" s="586">
        <f t="shared" si="86"/>
        <v>117298.4085</v>
      </c>
      <c r="AM8" s="586">
        <f t="shared" si="86"/>
        <v>121208.35545</v>
      </c>
      <c r="AN8" s="586">
        <f t="shared" si="86"/>
        <v>121208.35545</v>
      </c>
      <c r="AO8" s="586">
        <f t="shared" si="86"/>
        <v>96674.5125</v>
      </c>
      <c r="AP8" s="586">
        <f t="shared" si="86"/>
        <v>99896.99625</v>
      </c>
      <c r="AQ8" s="586">
        <f t="shared" si="86"/>
        <v>64449.67500000002</v>
      </c>
      <c r="AR8" s="586">
        <f t="shared" si="86"/>
        <v>49948.498125000006</v>
      </c>
      <c r="AS8" s="587">
        <f>SUM(AG8:AR8)</f>
        <v>1008293.6821500001</v>
      </c>
      <c r="AT8" s="585" t="s">
        <v>980</v>
      </c>
      <c r="AU8" s="586">
        <f t="shared" ref="AU8:BF8" si="87">AU5*AU7</f>
        <v>55734.1991578125</v>
      </c>
      <c r="AV8" s="586">
        <f t="shared" si="87"/>
        <v>50340.566981250005</v>
      </c>
      <c r="AW8" s="586">
        <f t="shared" si="87"/>
        <v>74312.26554375</v>
      </c>
      <c r="AX8" s="586">
        <f t="shared" si="87"/>
        <v>92291.039465625</v>
      </c>
      <c r="AY8" s="586">
        <f t="shared" si="87"/>
        <v>104037.17176124999</v>
      </c>
      <c r="AZ8" s="586">
        <f t="shared" si="87"/>
        <v>130885.47415124999</v>
      </c>
      <c r="BA8" s="586">
        <f t="shared" si="87"/>
        <v>135248.323289625</v>
      </c>
      <c r="BB8" s="586">
        <f t="shared" si="87"/>
        <v>135248.323289625</v>
      </c>
      <c r="BC8" s="586">
        <f t="shared" si="87"/>
        <v>107872.64353125001</v>
      </c>
      <c r="BD8" s="586">
        <f t="shared" si="87"/>
        <v>111468.398315625</v>
      </c>
      <c r="BE8" s="586">
        <f t="shared" si="87"/>
        <v>71915.0956875</v>
      </c>
      <c r="BF8" s="586">
        <f t="shared" si="87"/>
        <v>55734.1991578125</v>
      </c>
      <c r="BG8" s="587">
        <f>SUM(AU8:BF8)</f>
        <v>1125087.7003323748</v>
      </c>
      <c r="BH8" s="585" t="s">
        <v>980</v>
      </c>
      <c r="BI8" s="586">
        <f t="shared" ref="BI8:BT8" si="88">BI5*BI7</f>
        <v>58878.17962312501</v>
      </c>
      <c r="BJ8" s="586">
        <f t="shared" si="88"/>
        <v>53180.2912725</v>
      </c>
      <c r="BK8" s="586">
        <f t="shared" si="88"/>
        <v>78504.23949749999</v>
      </c>
      <c r="BL8" s="586">
        <f t="shared" si="88"/>
        <v>97497.20066625</v>
      </c>
      <c r="BM8" s="586">
        <f t="shared" si="88"/>
        <v>109905.9352965</v>
      </c>
      <c r="BN8" s="586">
        <f t="shared" si="88"/>
        <v>138268.75730850003</v>
      </c>
      <c r="BO8" s="586">
        <f t="shared" si="88"/>
        <v>142877.71588545</v>
      </c>
      <c r="BP8" s="586">
        <f t="shared" si="88"/>
        <v>142877.71588545</v>
      </c>
      <c r="BQ8" s="586">
        <f t="shared" si="88"/>
        <v>113957.7670125</v>
      </c>
      <c r="BR8" s="586">
        <f t="shared" si="88"/>
        <v>117756.35924625001</v>
      </c>
      <c r="BS8" s="586">
        <f t="shared" si="88"/>
        <v>75971.844675</v>
      </c>
      <c r="BT8" s="586">
        <f t="shared" si="88"/>
        <v>58878.17962312501</v>
      </c>
      <c r="BU8" s="587">
        <f>SUM(BI8:BT8)</f>
        <v>1188554.1859921503</v>
      </c>
      <c r="BV8" s="585" t="s">
        <v>980</v>
      </c>
      <c r="BW8" s="551"/>
    </row>
    <row r="9" spans="2:75" x14ac:dyDescent="0.25">
      <c r="B9" s="515"/>
      <c r="C9" s="571"/>
      <c r="D9" s="569" t="str">
        <f>'ToT (Intake Form)'!C26</f>
        <v>Mirror Cabin Small</v>
      </c>
      <c r="E9" s="556">
        <f>'ToT (Intake Form)'!C27</f>
        <v>10</v>
      </c>
      <c r="F9" s="556">
        <f>E9</f>
        <v>10</v>
      </c>
      <c r="G9" s="556">
        <f t="shared" ref="G9:P9" si="89">F9</f>
        <v>10</v>
      </c>
      <c r="H9" s="556">
        <f t="shared" si="89"/>
        <v>10</v>
      </c>
      <c r="I9" s="556">
        <f t="shared" si="89"/>
        <v>10</v>
      </c>
      <c r="J9" s="556">
        <f t="shared" si="89"/>
        <v>10</v>
      </c>
      <c r="K9" s="556">
        <f t="shared" si="89"/>
        <v>10</v>
      </c>
      <c r="L9" s="556">
        <f t="shared" si="89"/>
        <v>10</v>
      </c>
      <c r="M9" s="556">
        <f t="shared" si="89"/>
        <v>10</v>
      </c>
      <c r="N9" s="556">
        <f t="shared" si="89"/>
        <v>10</v>
      </c>
      <c r="O9" s="556">
        <f t="shared" si="89"/>
        <v>10</v>
      </c>
      <c r="P9" s="556">
        <f t="shared" si="89"/>
        <v>10</v>
      </c>
      <c r="Q9" s="563">
        <f>AVERAGE(E9:P9)</f>
        <v>10</v>
      </c>
      <c r="R9" s="569" t="str">
        <f>$D9</f>
        <v>Mirror Cabin Small</v>
      </c>
      <c r="S9" s="556">
        <f>Q9</f>
        <v>10</v>
      </c>
      <c r="T9" s="556">
        <f>S9</f>
        <v>10</v>
      </c>
      <c r="U9" s="556">
        <f t="shared" ref="U9" si="90">T9</f>
        <v>10</v>
      </c>
      <c r="V9" s="556">
        <f t="shared" ref="V9" si="91">U9</f>
        <v>10</v>
      </c>
      <c r="W9" s="556">
        <f t="shared" ref="W9" si="92">V9</f>
        <v>10</v>
      </c>
      <c r="X9" s="556">
        <f t="shared" ref="X9" si="93">W9</f>
        <v>10</v>
      </c>
      <c r="Y9" s="556">
        <f t="shared" ref="Y9" si="94">X9</f>
        <v>10</v>
      </c>
      <c r="Z9" s="556">
        <f t="shared" ref="Z9" si="95">Y9</f>
        <v>10</v>
      </c>
      <c r="AA9" s="556">
        <f t="shared" ref="AA9" si="96">Z9</f>
        <v>10</v>
      </c>
      <c r="AB9" s="556">
        <f t="shared" ref="AB9" si="97">AA9</f>
        <v>10</v>
      </c>
      <c r="AC9" s="556">
        <f t="shared" ref="AC9" si="98">AB9</f>
        <v>10</v>
      </c>
      <c r="AD9" s="556">
        <f t="shared" ref="AD9" si="99">AC9</f>
        <v>10</v>
      </c>
      <c r="AE9" s="563">
        <f>AVERAGE(S9:AD9)</f>
        <v>10</v>
      </c>
      <c r="AF9" s="569" t="str">
        <f>$D9</f>
        <v>Mirror Cabin Small</v>
      </c>
      <c r="AG9" s="556">
        <f>AE9</f>
        <v>10</v>
      </c>
      <c r="AH9" s="556">
        <f>AG9</f>
        <v>10</v>
      </c>
      <c r="AI9" s="556">
        <f t="shared" ref="AI9" si="100">AH9</f>
        <v>10</v>
      </c>
      <c r="AJ9" s="556">
        <f t="shared" ref="AJ9" si="101">AI9</f>
        <v>10</v>
      </c>
      <c r="AK9" s="556">
        <f t="shared" ref="AK9" si="102">AJ9</f>
        <v>10</v>
      </c>
      <c r="AL9" s="556">
        <f t="shared" ref="AL9" si="103">AK9</f>
        <v>10</v>
      </c>
      <c r="AM9" s="556">
        <f t="shared" ref="AM9" si="104">AL9</f>
        <v>10</v>
      </c>
      <c r="AN9" s="556">
        <f t="shared" ref="AN9" si="105">AM9</f>
        <v>10</v>
      </c>
      <c r="AO9" s="556">
        <f t="shared" ref="AO9" si="106">AN9</f>
        <v>10</v>
      </c>
      <c r="AP9" s="556">
        <f t="shared" ref="AP9" si="107">AO9</f>
        <v>10</v>
      </c>
      <c r="AQ9" s="556">
        <f t="shared" ref="AQ9" si="108">AP9</f>
        <v>10</v>
      </c>
      <c r="AR9" s="556">
        <f t="shared" ref="AR9" si="109">AQ9</f>
        <v>10</v>
      </c>
      <c r="AS9" s="563">
        <f>AVERAGE(AG9:AR9)</f>
        <v>10</v>
      </c>
      <c r="AT9" s="569" t="str">
        <f>$D9</f>
        <v>Mirror Cabin Small</v>
      </c>
      <c r="AU9" s="556">
        <f>AS9</f>
        <v>10</v>
      </c>
      <c r="AV9" s="556">
        <f>AU9</f>
        <v>10</v>
      </c>
      <c r="AW9" s="556">
        <f t="shared" ref="AW9" si="110">AV9</f>
        <v>10</v>
      </c>
      <c r="AX9" s="556">
        <f t="shared" ref="AX9" si="111">AW9</f>
        <v>10</v>
      </c>
      <c r="AY9" s="556">
        <f t="shared" ref="AY9" si="112">AX9</f>
        <v>10</v>
      </c>
      <c r="AZ9" s="556">
        <f t="shared" ref="AZ9" si="113">AY9</f>
        <v>10</v>
      </c>
      <c r="BA9" s="556">
        <f t="shared" ref="BA9" si="114">AZ9</f>
        <v>10</v>
      </c>
      <c r="BB9" s="556">
        <f t="shared" ref="BB9" si="115">BA9</f>
        <v>10</v>
      </c>
      <c r="BC9" s="556">
        <f t="shared" ref="BC9" si="116">BB9</f>
        <v>10</v>
      </c>
      <c r="BD9" s="556">
        <f t="shared" ref="BD9" si="117">BC9</f>
        <v>10</v>
      </c>
      <c r="BE9" s="556">
        <f t="shared" ref="BE9" si="118">BD9</f>
        <v>10</v>
      </c>
      <c r="BF9" s="556">
        <f t="shared" ref="BF9" si="119">BE9</f>
        <v>10</v>
      </c>
      <c r="BG9" s="563">
        <f>AVERAGE(AU9:BF9)</f>
        <v>10</v>
      </c>
      <c r="BH9" s="569" t="str">
        <f>$D9</f>
        <v>Mirror Cabin Small</v>
      </c>
      <c r="BI9" s="556">
        <f>BF9</f>
        <v>10</v>
      </c>
      <c r="BJ9" s="556">
        <f>BI9</f>
        <v>10</v>
      </c>
      <c r="BK9" s="556">
        <f t="shared" ref="BK9" si="120">BJ9</f>
        <v>10</v>
      </c>
      <c r="BL9" s="556">
        <f t="shared" ref="BL9" si="121">BK9</f>
        <v>10</v>
      </c>
      <c r="BM9" s="556">
        <f t="shared" ref="BM9" si="122">BL9</f>
        <v>10</v>
      </c>
      <c r="BN9" s="556">
        <f t="shared" ref="BN9" si="123">BM9</f>
        <v>10</v>
      </c>
      <c r="BO9" s="556">
        <f t="shared" ref="BO9" si="124">BN9</f>
        <v>10</v>
      </c>
      <c r="BP9" s="556">
        <f t="shared" ref="BP9" si="125">BO9</f>
        <v>10</v>
      </c>
      <c r="BQ9" s="556">
        <f t="shared" ref="BQ9" si="126">BP9</f>
        <v>10</v>
      </c>
      <c r="BR9" s="556">
        <f t="shared" ref="BR9" si="127">BQ9</f>
        <v>10</v>
      </c>
      <c r="BS9" s="556">
        <f t="shared" ref="BS9" si="128">BR9</f>
        <v>10</v>
      </c>
      <c r="BT9" s="556">
        <f t="shared" ref="BT9" si="129">BS9</f>
        <v>10</v>
      </c>
      <c r="BU9" s="563">
        <f>AVERAGE(BI9:BT9)</f>
        <v>10</v>
      </c>
      <c r="BV9" s="569" t="str">
        <f>D9</f>
        <v>Mirror Cabin Small</v>
      </c>
      <c r="BW9" s="515"/>
    </row>
    <row r="10" spans="2:75" s="570" customFormat="1" x14ac:dyDescent="0.25">
      <c r="B10" s="570" t="s">
        <v>973</v>
      </c>
      <c r="C10" s="571">
        <f>'Occ. Proj'!N27</f>
        <v>0.6</v>
      </c>
      <c r="D10" s="572" t="str">
        <f>D5</f>
        <v>ADR</v>
      </c>
      <c r="E10" s="573">
        <f>'Rates Proj'!M52</f>
        <v>300</v>
      </c>
      <c r="F10" s="573">
        <f>E10</f>
        <v>300</v>
      </c>
      <c r="G10" s="573">
        <f>F10</f>
        <v>300</v>
      </c>
      <c r="H10" s="573">
        <v>325</v>
      </c>
      <c r="I10" s="573">
        <v>375</v>
      </c>
      <c r="J10" s="573">
        <f>'Rates Proj'!N52</f>
        <v>400</v>
      </c>
      <c r="K10" s="573">
        <f>J10</f>
        <v>400</v>
      </c>
      <c r="L10" s="573">
        <f>K10</f>
        <v>400</v>
      </c>
      <c r="M10" s="573">
        <v>375</v>
      </c>
      <c r="N10" s="573">
        <v>375</v>
      </c>
      <c r="O10" s="573">
        <f>E10</f>
        <v>300</v>
      </c>
      <c r="P10" s="573">
        <f>O10</f>
        <v>300</v>
      </c>
      <c r="Q10" s="574">
        <f>IFERROR(Q13/Q12,0)</f>
        <v>355.11618426416635</v>
      </c>
      <c r="R10" s="572" t="str">
        <f>R5</f>
        <v>ADR</v>
      </c>
      <c r="S10" s="575">
        <f t="shared" ref="S10:AD10" si="130">E10*(1+$C$3)</f>
        <v>309</v>
      </c>
      <c r="T10" s="575">
        <f t="shared" si="130"/>
        <v>309</v>
      </c>
      <c r="U10" s="575">
        <f t="shared" si="130"/>
        <v>309</v>
      </c>
      <c r="V10" s="575">
        <f t="shared" si="130"/>
        <v>334.75</v>
      </c>
      <c r="W10" s="575">
        <f t="shared" si="130"/>
        <v>386.25</v>
      </c>
      <c r="X10" s="575">
        <f t="shared" si="130"/>
        <v>412</v>
      </c>
      <c r="Y10" s="575">
        <f t="shared" si="130"/>
        <v>412</v>
      </c>
      <c r="Z10" s="575">
        <f t="shared" si="130"/>
        <v>412</v>
      </c>
      <c r="AA10" s="575">
        <f t="shared" si="130"/>
        <v>386.25</v>
      </c>
      <c r="AB10" s="575">
        <f t="shared" si="130"/>
        <v>386.25</v>
      </c>
      <c r="AC10" s="575">
        <f t="shared" si="130"/>
        <v>309</v>
      </c>
      <c r="AD10" s="575">
        <f t="shared" si="130"/>
        <v>309</v>
      </c>
      <c r="AE10" s="574">
        <f>IFERROR(AE13/AE12,0)</f>
        <v>365.7696697920913</v>
      </c>
      <c r="AF10" s="572" t="str">
        <f>AF5</f>
        <v>ADR</v>
      </c>
      <c r="AG10" s="575">
        <f t="shared" ref="AG10:AR10" si="131">S10*(1+$C$3)</f>
        <v>318.27</v>
      </c>
      <c r="AH10" s="575">
        <f t="shared" si="131"/>
        <v>318.27</v>
      </c>
      <c r="AI10" s="575">
        <f t="shared" si="131"/>
        <v>318.27</v>
      </c>
      <c r="AJ10" s="575">
        <f t="shared" si="131"/>
        <v>344.7925</v>
      </c>
      <c r="AK10" s="575">
        <f t="shared" si="131"/>
        <v>397.83750000000003</v>
      </c>
      <c r="AL10" s="575">
        <f t="shared" si="131"/>
        <v>424.36</v>
      </c>
      <c r="AM10" s="575">
        <f t="shared" si="131"/>
        <v>424.36</v>
      </c>
      <c r="AN10" s="575">
        <f t="shared" si="131"/>
        <v>424.36</v>
      </c>
      <c r="AO10" s="575">
        <f t="shared" si="131"/>
        <v>397.83750000000003</v>
      </c>
      <c r="AP10" s="575">
        <f t="shared" si="131"/>
        <v>397.83750000000003</v>
      </c>
      <c r="AQ10" s="575">
        <f t="shared" si="131"/>
        <v>318.27</v>
      </c>
      <c r="AR10" s="575">
        <f t="shared" si="131"/>
        <v>318.27</v>
      </c>
      <c r="AS10" s="574">
        <f>IFERROR(AS13/AS12,0)</f>
        <v>376.74275988585407</v>
      </c>
      <c r="AT10" s="572" t="str">
        <f>AT5</f>
        <v>ADR</v>
      </c>
      <c r="AU10" s="575">
        <f t="shared" ref="AU10:BF10" si="132">AG10*(1+$C$3)</f>
        <v>327.8181</v>
      </c>
      <c r="AV10" s="575">
        <f t="shared" si="132"/>
        <v>327.8181</v>
      </c>
      <c r="AW10" s="575">
        <f t="shared" si="132"/>
        <v>327.8181</v>
      </c>
      <c r="AX10" s="575">
        <f t="shared" si="132"/>
        <v>355.136275</v>
      </c>
      <c r="AY10" s="575">
        <f t="shared" si="132"/>
        <v>409.77262500000006</v>
      </c>
      <c r="AZ10" s="575">
        <f t="shared" si="132"/>
        <v>437.0908</v>
      </c>
      <c r="BA10" s="575">
        <f t="shared" si="132"/>
        <v>437.0908</v>
      </c>
      <c r="BB10" s="575">
        <f t="shared" si="132"/>
        <v>437.0908</v>
      </c>
      <c r="BC10" s="575">
        <f t="shared" si="132"/>
        <v>409.77262500000006</v>
      </c>
      <c r="BD10" s="575">
        <f t="shared" si="132"/>
        <v>409.77262500000006</v>
      </c>
      <c r="BE10" s="575">
        <f t="shared" si="132"/>
        <v>327.8181</v>
      </c>
      <c r="BF10" s="575">
        <f t="shared" si="132"/>
        <v>327.8181</v>
      </c>
      <c r="BG10" s="574">
        <f>IFERROR(BG13/BG12,0)</f>
        <v>388.04504268242977</v>
      </c>
      <c r="BH10" s="572" t="str">
        <f>BH5</f>
        <v>ADR</v>
      </c>
      <c r="BI10" s="575">
        <f t="shared" ref="BI10:BT10" si="133">AU10*(1+$C$3)</f>
        <v>337.652643</v>
      </c>
      <c r="BJ10" s="575">
        <f t="shared" si="133"/>
        <v>337.652643</v>
      </c>
      <c r="BK10" s="575">
        <f t="shared" si="133"/>
        <v>337.652643</v>
      </c>
      <c r="BL10" s="575">
        <f t="shared" si="133"/>
        <v>365.79036325000004</v>
      </c>
      <c r="BM10" s="575">
        <f t="shared" si="133"/>
        <v>422.0658037500001</v>
      </c>
      <c r="BN10" s="575">
        <f t="shared" si="133"/>
        <v>450.203524</v>
      </c>
      <c r="BO10" s="575">
        <f t="shared" si="133"/>
        <v>450.203524</v>
      </c>
      <c r="BP10" s="575">
        <f t="shared" si="133"/>
        <v>450.203524</v>
      </c>
      <c r="BQ10" s="575">
        <f t="shared" si="133"/>
        <v>422.0658037500001</v>
      </c>
      <c r="BR10" s="575">
        <f t="shared" si="133"/>
        <v>422.0658037500001</v>
      </c>
      <c r="BS10" s="575">
        <f t="shared" si="133"/>
        <v>337.652643</v>
      </c>
      <c r="BT10" s="575">
        <f t="shared" si="133"/>
        <v>337.652643</v>
      </c>
      <c r="BU10" s="574">
        <f>IFERROR(BU13/BU12,0)</f>
        <v>399.68639396290257</v>
      </c>
      <c r="BV10" s="572" t="str">
        <f>BV5</f>
        <v>ADR</v>
      </c>
      <c r="BW10" s="570"/>
    </row>
    <row r="11" spans="2:75" s="576" customFormat="1" x14ac:dyDescent="0.25">
      <c r="B11" s="515" t="s">
        <v>975</v>
      </c>
      <c r="C11" s="571">
        <f>'Occ. Proj'!O27</f>
        <v>0.75</v>
      </c>
      <c r="D11" s="577" t="str">
        <f>D6</f>
        <v>Occupancy</v>
      </c>
      <c r="E11" s="578">
        <f>BI11*$C10</f>
        <v>0.27</v>
      </c>
      <c r="F11" s="578">
        <f t="shared" ref="F11" si="134">BJ11*$C10</f>
        <v>0.27</v>
      </c>
      <c r="G11" s="578">
        <f t="shared" ref="G11" si="135">BK11*$C10</f>
        <v>0.36</v>
      </c>
      <c r="H11" s="578">
        <f t="shared" ref="H11" si="136">BL11*$C10</f>
        <v>0.42</v>
      </c>
      <c r="I11" s="578">
        <f t="shared" ref="I11" si="137">BM11*$C10</f>
        <v>0.44999999999999996</v>
      </c>
      <c r="J11" s="578">
        <f t="shared" ref="J11" si="138">BN11*$C10</f>
        <v>0.51</v>
      </c>
      <c r="K11" s="578">
        <f t="shared" ref="K11" si="139">BO11*$C10</f>
        <v>0.51</v>
      </c>
      <c r="L11" s="578">
        <f t="shared" ref="L11" si="140">BP11*$C10</f>
        <v>0.51</v>
      </c>
      <c r="M11" s="578">
        <f t="shared" ref="M11" si="141">BQ11*$C10</f>
        <v>0.44999999999999996</v>
      </c>
      <c r="N11" s="578">
        <f t="shared" ref="N11" si="142">BR11*$C10</f>
        <v>0.44999999999999996</v>
      </c>
      <c r="O11" s="578">
        <f t="shared" ref="O11" si="143">BS11*$C10</f>
        <v>0.36</v>
      </c>
      <c r="P11" s="578">
        <f t="shared" ref="P11" si="144">BT11*$C10</f>
        <v>0.27</v>
      </c>
      <c r="Q11" s="579">
        <f>IFERROR(Q12/(Q9*$Q$3),0)</f>
        <v>0.40323287671232877</v>
      </c>
      <c r="R11" s="577" t="str">
        <f>R6</f>
        <v>Occupancy</v>
      </c>
      <c r="S11" s="578">
        <f>BI11*$C11</f>
        <v>0.3375</v>
      </c>
      <c r="T11" s="578">
        <f t="shared" ref="T11" si="145">BJ11*$C11</f>
        <v>0.3375</v>
      </c>
      <c r="U11" s="578">
        <f t="shared" ref="U11" si="146">BK11*$C11</f>
        <v>0.44999999999999996</v>
      </c>
      <c r="V11" s="578">
        <f t="shared" ref="V11" si="147">BL11*$C11</f>
        <v>0.5249999999999999</v>
      </c>
      <c r="W11" s="578">
        <f t="shared" ref="W11" si="148">BM11*$C11</f>
        <v>0.5625</v>
      </c>
      <c r="X11" s="578">
        <f t="shared" ref="X11" si="149">BN11*$C11</f>
        <v>0.6375</v>
      </c>
      <c r="Y11" s="578">
        <f t="shared" ref="Y11" si="150">BO11*$C11</f>
        <v>0.6375</v>
      </c>
      <c r="Z11" s="578">
        <f t="shared" ref="Z11" si="151">BP11*$C11</f>
        <v>0.6375</v>
      </c>
      <c r="AA11" s="578">
        <f t="shared" ref="AA11" si="152">BQ11*$C11</f>
        <v>0.5625</v>
      </c>
      <c r="AB11" s="578">
        <f t="shared" ref="AB11" si="153">BR11*$C11</f>
        <v>0.5625</v>
      </c>
      <c r="AC11" s="578">
        <f t="shared" ref="AC11" si="154">BS11*$C11</f>
        <v>0.44999999999999996</v>
      </c>
      <c r="AD11" s="578">
        <f t="shared" ref="AD11" si="155">BT11*$C11</f>
        <v>0.3375</v>
      </c>
      <c r="AE11" s="579">
        <f>IFERROR(AE12/(AE9*$Q$3),0)</f>
        <v>0.5040410958904109</v>
      </c>
      <c r="AF11" s="577" t="str">
        <f>AF6</f>
        <v>Occupancy</v>
      </c>
      <c r="AG11" s="578">
        <f>BI11*$C12</f>
        <v>0.405</v>
      </c>
      <c r="AH11" s="578">
        <f t="shared" ref="AH11" si="156">BJ11*$C12</f>
        <v>0.405</v>
      </c>
      <c r="AI11" s="578">
        <f t="shared" ref="AI11" si="157">BK11*$C12</f>
        <v>0.54</v>
      </c>
      <c r="AJ11" s="578">
        <f t="shared" ref="AJ11" si="158">BL11*$C12</f>
        <v>0.63</v>
      </c>
      <c r="AK11" s="578">
        <f t="shared" ref="AK11" si="159">BM11*$C12</f>
        <v>0.675</v>
      </c>
      <c r="AL11" s="578">
        <f t="shared" ref="AL11" si="160">BN11*$C12</f>
        <v>0.765</v>
      </c>
      <c r="AM11" s="578">
        <f t="shared" ref="AM11" si="161">BO11*$C12</f>
        <v>0.765</v>
      </c>
      <c r="AN11" s="578">
        <f t="shared" ref="AN11" si="162">BP11*$C12</f>
        <v>0.765</v>
      </c>
      <c r="AO11" s="578">
        <f t="shared" ref="AO11" si="163">BQ11*$C12</f>
        <v>0.675</v>
      </c>
      <c r="AP11" s="578">
        <f t="shared" ref="AP11" si="164">BR11*$C12</f>
        <v>0.675</v>
      </c>
      <c r="AQ11" s="578">
        <f t="shared" ref="AQ11" si="165">BS11*$C12</f>
        <v>0.54</v>
      </c>
      <c r="AR11" s="578">
        <f t="shared" ref="AR11" si="166">BT11*$C12</f>
        <v>0.405</v>
      </c>
      <c r="AS11" s="579">
        <f>IFERROR(AS12/(AS9*$Q$3),0)</f>
        <v>0.6048493150684933</v>
      </c>
      <c r="AT11" s="577" t="str">
        <f>AT6</f>
        <v>Occupancy</v>
      </c>
      <c r="AU11" s="578">
        <f>BI11*$C13</f>
        <v>0.43875</v>
      </c>
      <c r="AV11" s="578">
        <f t="shared" ref="AV11" si="167">BJ11*$C13</f>
        <v>0.43875</v>
      </c>
      <c r="AW11" s="578">
        <f t="shared" ref="AW11" si="168">BK11*$C13</f>
        <v>0.585</v>
      </c>
      <c r="AX11" s="578">
        <f t="shared" ref="AX11" si="169">BL11*$C13</f>
        <v>0.6825</v>
      </c>
      <c r="AY11" s="578">
        <f t="shared" ref="AY11" si="170">BM11*$C13</f>
        <v>0.73125</v>
      </c>
      <c r="AZ11" s="578">
        <f t="shared" ref="AZ11" si="171">BN11*$C13</f>
        <v>0.82875</v>
      </c>
      <c r="BA11" s="578">
        <f t="shared" ref="BA11" si="172">BO11*$C13</f>
        <v>0.82875</v>
      </c>
      <c r="BB11" s="578">
        <f t="shared" ref="BB11" si="173">BP11*$C13</f>
        <v>0.82875</v>
      </c>
      <c r="BC11" s="578">
        <f t="shared" ref="BC11" si="174">BQ11*$C13</f>
        <v>0.73125</v>
      </c>
      <c r="BD11" s="578">
        <f t="shared" ref="BD11" si="175">BR11*$C13</f>
        <v>0.73125</v>
      </c>
      <c r="BE11" s="578">
        <f t="shared" ref="BE11" si="176">BS11*$C13</f>
        <v>0.585</v>
      </c>
      <c r="BF11" s="578">
        <f t="shared" ref="BF11" si="177">BT11*$C13</f>
        <v>0.43875</v>
      </c>
      <c r="BG11" s="579">
        <f>IFERROR(BG12/(BG9*$Q$3),0)</f>
        <v>0.6552534246575342</v>
      </c>
      <c r="BH11" s="577" t="str">
        <f>BH6</f>
        <v>Occupancy</v>
      </c>
      <c r="BI11" s="580">
        <f>'Occ. Proj'!$I$18</f>
        <v>0.45</v>
      </c>
      <c r="BJ11" s="580">
        <f>'Occ. Proj'!$I$18</f>
        <v>0.45</v>
      </c>
      <c r="BK11" s="580">
        <f>BK6</f>
        <v>0.6</v>
      </c>
      <c r="BL11" s="580">
        <f t="shared" ref="BL11" si="178">BL6</f>
        <v>0.7</v>
      </c>
      <c r="BM11" s="580">
        <v>0.75</v>
      </c>
      <c r="BN11" s="580">
        <f>'Occ. Proj'!$J$18</f>
        <v>0.85</v>
      </c>
      <c r="BO11" s="580">
        <f>'Occ. Proj'!$J$18</f>
        <v>0.85</v>
      </c>
      <c r="BP11" s="580">
        <f>'Occ. Proj'!$J$18</f>
        <v>0.85</v>
      </c>
      <c r="BQ11" s="580">
        <f>BQ6</f>
        <v>0.75</v>
      </c>
      <c r="BR11" s="580">
        <f>BR6</f>
        <v>0.75</v>
      </c>
      <c r="BS11" s="580">
        <v>0.6</v>
      </c>
      <c r="BT11" s="580">
        <f>BI11</f>
        <v>0.45</v>
      </c>
      <c r="BU11" s="579">
        <f>IFERROR(BU12/(BU9*$Q$3),0)</f>
        <v>0.672054794520548</v>
      </c>
      <c r="BV11" s="577" t="str">
        <f>BV6</f>
        <v>Occupancy</v>
      </c>
      <c r="BW11" s="576"/>
    </row>
    <row r="12" spans="2:75" x14ac:dyDescent="0.25">
      <c r="B12" s="515" t="s">
        <v>977</v>
      </c>
      <c r="C12" s="571">
        <f>'Occ. Proj'!P27</f>
        <v>0.9</v>
      </c>
      <c r="D12" s="588" t="str">
        <f>D7</f>
        <v>Site Nights </v>
      </c>
      <c r="E12" s="589">
        <f t="shared" ref="E12:P12" si="179">E11*E3*E9</f>
        <v>83.70000000000002</v>
      </c>
      <c r="F12" s="589">
        <f t="shared" si="179"/>
        <v>75.60000000000001</v>
      </c>
      <c r="G12" s="589">
        <f t="shared" si="179"/>
        <v>111.6</v>
      </c>
      <c r="H12" s="589">
        <f t="shared" si="179"/>
        <v>126</v>
      </c>
      <c r="I12" s="589">
        <f t="shared" si="179"/>
        <v>139.5</v>
      </c>
      <c r="J12" s="589">
        <f t="shared" si="179"/>
        <v>153</v>
      </c>
      <c r="K12" s="589">
        <f t="shared" si="179"/>
        <v>158.1</v>
      </c>
      <c r="L12" s="589">
        <f t="shared" si="179"/>
        <v>158.1</v>
      </c>
      <c r="M12" s="589">
        <f t="shared" si="179"/>
        <v>134.99999999999997</v>
      </c>
      <c r="N12" s="589">
        <f t="shared" si="179"/>
        <v>139.5</v>
      </c>
      <c r="O12" s="589">
        <f t="shared" si="179"/>
        <v>107.99999999999999</v>
      </c>
      <c r="P12" s="589">
        <f t="shared" si="179"/>
        <v>83.70000000000002</v>
      </c>
      <c r="Q12" s="583">
        <f>SUM(E12:P12)</f>
        <v>1471.8</v>
      </c>
      <c r="R12" s="588" t="str">
        <f>R7</f>
        <v>Site Nights </v>
      </c>
      <c r="S12" s="589">
        <f t="shared" ref="S12:AD12" si="180">S11*S3*S9</f>
        <v>104.625</v>
      </c>
      <c r="T12" s="589">
        <f t="shared" si="180"/>
        <v>94.50000000000001</v>
      </c>
      <c r="U12" s="589">
        <f t="shared" si="180"/>
        <v>139.5</v>
      </c>
      <c r="V12" s="589">
        <f t="shared" si="180"/>
        <v>157.49999999999997</v>
      </c>
      <c r="W12" s="589">
        <f t="shared" si="180"/>
        <v>174.375</v>
      </c>
      <c r="X12" s="589">
        <f t="shared" si="180"/>
        <v>191.25</v>
      </c>
      <c r="Y12" s="589">
        <f t="shared" si="180"/>
        <v>197.625</v>
      </c>
      <c r="Z12" s="589">
        <f t="shared" si="180"/>
        <v>197.625</v>
      </c>
      <c r="AA12" s="589">
        <f t="shared" si="180"/>
        <v>168.75</v>
      </c>
      <c r="AB12" s="589">
        <f t="shared" si="180"/>
        <v>174.375</v>
      </c>
      <c r="AC12" s="589">
        <f t="shared" si="180"/>
        <v>134.99999999999997</v>
      </c>
      <c r="AD12" s="589">
        <f t="shared" si="180"/>
        <v>104.625</v>
      </c>
      <c r="AE12" s="583">
        <f>SUM(S12:AD12)</f>
        <v>1839.75</v>
      </c>
      <c r="AF12" s="588" t="str">
        <f>AF7</f>
        <v>Site Nights </v>
      </c>
      <c r="AG12" s="589">
        <f t="shared" ref="AG12:AR12" si="181">AG11*AG3*AG9</f>
        <v>125.55000000000001</v>
      </c>
      <c r="AH12" s="589">
        <f t="shared" si="181"/>
        <v>113.4</v>
      </c>
      <c r="AI12" s="589">
        <f t="shared" si="181"/>
        <v>167.40000000000003</v>
      </c>
      <c r="AJ12" s="589">
        <f t="shared" si="181"/>
        <v>189</v>
      </c>
      <c r="AK12" s="589">
        <f t="shared" si="181"/>
        <v>209.25</v>
      </c>
      <c r="AL12" s="589">
        <f t="shared" si="181"/>
        <v>229.5</v>
      </c>
      <c r="AM12" s="589">
        <f t="shared" si="181"/>
        <v>237.15</v>
      </c>
      <c r="AN12" s="589">
        <f t="shared" si="181"/>
        <v>237.15</v>
      </c>
      <c r="AO12" s="589">
        <f t="shared" si="181"/>
        <v>202.5</v>
      </c>
      <c r="AP12" s="589">
        <f t="shared" si="181"/>
        <v>209.25</v>
      </c>
      <c r="AQ12" s="589">
        <f t="shared" si="181"/>
        <v>162.00000000000003</v>
      </c>
      <c r="AR12" s="589">
        <f t="shared" si="181"/>
        <v>125.55000000000001</v>
      </c>
      <c r="AS12" s="583">
        <f>SUM(AG12:AR12)</f>
        <v>2207.7000000000003</v>
      </c>
      <c r="AT12" s="588" t="str">
        <f>AT7</f>
        <v>Site Nights </v>
      </c>
      <c r="AU12" s="589">
        <f t="shared" ref="AU12:BF12" si="182">AU11*AU3*AU9</f>
        <v>136.0125</v>
      </c>
      <c r="AV12" s="589">
        <f t="shared" si="182"/>
        <v>122.85</v>
      </c>
      <c r="AW12" s="589">
        <f t="shared" si="182"/>
        <v>181.34999999999997</v>
      </c>
      <c r="AX12" s="589">
        <f t="shared" si="182"/>
        <v>204.75</v>
      </c>
      <c r="AY12" s="589">
        <f t="shared" si="182"/>
        <v>226.6875</v>
      </c>
      <c r="AZ12" s="589">
        <f t="shared" si="182"/>
        <v>248.625</v>
      </c>
      <c r="BA12" s="589">
        <f t="shared" si="182"/>
        <v>256.9125</v>
      </c>
      <c r="BB12" s="589">
        <f t="shared" si="182"/>
        <v>256.9125</v>
      </c>
      <c r="BC12" s="589">
        <f t="shared" si="182"/>
        <v>219.375</v>
      </c>
      <c r="BD12" s="589">
        <f t="shared" si="182"/>
        <v>226.6875</v>
      </c>
      <c r="BE12" s="589">
        <f t="shared" si="182"/>
        <v>175.49999999999997</v>
      </c>
      <c r="BF12" s="589">
        <f t="shared" si="182"/>
        <v>136.0125</v>
      </c>
      <c r="BG12" s="583">
        <f>SUM(AU12:BF12)</f>
        <v>2391.6749999999997</v>
      </c>
      <c r="BH12" s="588" t="str">
        <f>BH7</f>
        <v>Site Nights </v>
      </c>
      <c r="BI12" s="589">
        <f t="shared" ref="BI12:BT12" si="183">BI11*BI3*BI9</f>
        <v>139.5</v>
      </c>
      <c r="BJ12" s="589">
        <f t="shared" si="183"/>
        <v>126</v>
      </c>
      <c r="BK12" s="589">
        <f t="shared" si="183"/>
        <v>185.99999999999997</v>
      </c>
      <c r="BL12" s="589">
        <f t="shared" si="183"/>
        <v>210</v>
      </c>
      <c r="BM12" s="589">
        <f t="shared" si="183"/>
        <v>232.5</v>
      </c>
      <c r="BN12" s="589">
        <f t="shared" si="183"/>
        <v>255</v>
      </c>
      <c r="BO12" s="589">
        <f t="shared" si="183"/>
        <v>263.5</v>
      </c>
      <c r="BP12" s="589">
        <f t="shared" si="183"/>
        <v>263.5</v>
      </c>
      <c r="BQ12" s="589">
        <f t="shared" si="183"/>
        <v>225</v>
      </c>
      <c r="BR12" s="589">
        <f t="shared" si="183"/>
        <v>232.5</v>
      </c>
      <c r="BS12" s="589">
        <f t="shared" si="183"/>
        <v>180</v>
      </c>
      <c r="BT12" s="589">
        <f t="shared" si="183"/>
        <v>139.5</v>
      </c>
      <c r="BU12" s="583">
        <f>SUM(BI12:BT12)</f>
        <v>2453</v>
      </c>
      <c r="BV12" s="588" t="str">
        <f>BV7</f>
        <v>Site Nights </v>
      </c>
      <c r="BW12" s="515"/>
    </row>
    <row r="13" spans="2:75" s="551" customFormat="1" x14ac:dyDescent="0.25">
      <c r="B13" s="551" t="s">
        <v>979</v>
      </c>
      <c r="C13" s="571">
        <f>'Occ. Proj'!Q27</f>
        <v>0.975</v>
      </c>
      <c r="D13" s="585" t="str">
        <f>D8</f>
        <v>Revenue </v>
      </c>
      <c r="E13" s="586">
        <f>E10*E12</f>
        <v>25110.000000000004</v>
      </c>
      <c r="F13" s="586">
        <f t="shared" ref="F13" si="184">F10*F12</f>
        <v>22680.000000000004</v>
      </c>
      <c r="G13" s="586">
        <f t="shared" ref="G13" si="185">G10*G12</f>
        <v>33480</v>
      </c>
      <c r="H13" s="586">
        <f t="shared" ref="H13" si="186">H10*H12</f>
        <v>40950</v>
      </c>
      <c r="I13" s="586">
        <f t="shared" ref="I13" si="187">I10*I12</f>
        <v>52312.5</v>
      </c>
      <c r="J13" s="586">
        <f t="shared" ref="J13" si="188">J10*J12</f>
        <v>61200</v>
      </c>
      <c r="K13" s="586">
        <f t="shared" ref="K13" si="189">K10*K12</f>
        <v>63240</v>
      </c>
      <c r="L13" s="586">
        <f t="shared" ref="L13" si="190">L10*L12</f>
        <v>63240</v>
      </c>
      <c r="M13" s="586">
        <f t="shared" ref="M13" si="191">M10*M12</f>
        <v>50624.99999999999</v>
      </c>
      <c r="N13" s="586">
        <f t="shared" ref="N13" si="192">N10*N12</f>
        <v>52312.5</v>
      </c>
      <c r="O13" s="586">
        <f t="shared" ref="O13" si="193">O10*O12</f>
        <v>32399.999999999996</v>
      </c>
      <c r="P13" s="586">
        <f t="shared" ref="P13" si="194">P10*P12</f>
        <v>25110.000000000004</v>
      </c>
      <c r="Q13" s="587">
        <f>SUM(E13:P13)</f>
        <v>522660</v>
      </c>
      <c r="R13" s="585" t="str">
        <f>R8</f>
        <v>Revenue </v>
      </c>
      <c r="S13" s="586">
        <f>S10*S12</f>
        <v>32329.125</v>
      </c>
      <c r="T13" s="586">
        <f t="shared" ref="T13" si="195">T10*T12</f>
        <v>29200.500000000004</v>
      </c>
      <c r="U13" s="586">
        <f t="shared" ref="U13" si="196">U10*U12</f>
        <v>43105.5</v>
      </c>
      <c r="V13" s="586">
        <f t="shared" ref="V13" si="197">V10*V12</f>
        <v>52723.12499999999</v>
      </c>
      <c r="W13" s="586">
        <f t="shared" ref="W13" si="198">W10*W12</f>
        <v>67352.34375</v>
      </c>
      <c r="X13" s="586">
        <f t="shared" ref="X13" si="199">X10*X12</f>
        <v>78795</v>
      </c>
      <c r="Y13" s="586">
        <f t="shared" ref="Y13" si="200">Y10*Y12</f>
        <v>81421.5</v>
      </c>
      <c r="Z13" s="586">
        <f t="shared" ref="Z13" si="201">Z10*Z12</f>
        <v>81421.5</v>
      </c>
      <c r="AA13" s="586">
        <f t="shared" ref="AA13" si="202">AA10*AA12</f>
        <v>65179.6875</v>
      </c>
      <c r="AB13" s="586">
        <f t="shared" ref="AB13" si="203">AB10*AB12</f>
        <v>67352.34375</v>
      </c>
      <c r="AC13" s="586">
        <f t="shared" ref="AC13" si="204">AC10*AC12</f>
        <v>41714.99999999999</v>
      </c>
      <c r="AD13" s="586">
        <f t="shared" ref="AD13" si="205">AD10*AD12</f>
        <v>32329.125</v>
      </c>
      <c r="AE13" s="587">
        <f>SUM(S13:AD13)</f>
        <v>672924.75</v>
      </c>
      <c r="AF13" s="585" t="str">
        <f>AF8</f>
        <v>Revenue </v>
      </c>
      <c r="AG13" s="586">
        <f>AG10*AG12</f>
        <v>39958.798500000004</v>
      </c>
      <c r="AH13" s="586">
        <f t="shared" ref="AH13" si="206">AH10*AH12</f>
        <v>36091.818</v>
      </c>
      <c r="AI13" s="586">
        <f t="shared" ref="AI13" si="207">AI10*AI12</f>
        <v>53278.39800000001</v>
      </c>
      <c r="AJ13" s="586">
        <f t="shared" ref="AJ13" si="208">AJ10*AJ12</f>
        <v>65165.7825</v>
      </c>
      <c r="AK13" s="586">
        <f t="shared" ref="AK13" si="209">AK10*AK12</f>
        <v>83247.49687500001</v>
      </c>
      <c r="AL13" s="586">
        <f t="shared" ref="AL13" si="210">AL10*AL12</f>
        <v>97390.62000000001</v>
      </c>
      <c r="AM13" s="586">
        <f t="shared" ref="AM13" si="211">AM10*AM12</f>
        <v>100636.974</v>
      </c>
      <c r="AN13" s="586">
        <f t="shared" ref="AN13" si="212">AN10*AN12</f>
        <v>100636.974</v>
      </c>
      <c r="AO13" s="586">
        <f t="shared" ref="AO13" si="213">AO10*AO12</f>
        <v>80562.09375</v>
      </c>
      <c r="AP13" s="586">
        <f t="shared" ref="AP13" si="214">AP10*AP12</f>
        <v>83247.49687500001</v>
      </c>
      <c r="AQ13" s="586">
        <f t="shared" ref="AQ13" si="215">AQ10*AQ12</f>
        <v>51559.740000000005</v>
      </c>
      <c r="AR13" s="586">
        <f t="shared" ref="AR13" si="216">AR10*AR12</f>
        <v>39958.798500000004</v>
      </c>
      <c r="AS13" s="587">
        <f>SUM(AG13:AR13)</f>
        <v>831734.9910000002</v>
      </c>
      <c r="AT13" s="585" t="str">
        <f>AT8</f>
        <v>Revenue </v>
      </c>
      <c r="AU13" s="586">
        <f>AU10*AU12</f>
        <v>44587.35932625</v>
      </c>
      <c r="AV13" s="586">
        <f t="shared" ref="AV13" si="217">AV10*AV12</f>
        <v>40272.453585</v>
      </c>
      <c r="AW13" s="586">
        <f t="shared" ref="AW13" si="218">AW10*AW12</f>
        <v>59449.81243499999</v>
      </c>
      <c r="AX13" s="586">
        <f t="shared" ref="AX13" si="219">AX10*AX12</f>
        <v>72714.15230625</v>
      </c>
      <c r="AY13" s="586">
        <f t="shared" ref="AY13" si="220">AY10*AY12</f>
        <v>92890.33192968751</v>
      </c>
      <c r="AZ13" s="586">
        <f t="shared" ref="AZ13" si="221">AZ10*AZ12</f>
        <v>108671.70015</v>
      </c>
      <c r="BA13" s="586">
        <f t="shared" ref="BA13" si="222">BA10*BA12</f>
        <v>112294.09015500001</v>
      </c>
      <c r="BB13" s="586">
        <f t="shared" ref="BB13" si="223">BB10*BB12</f>
        <v>112294.09015500001</v>
      </c>
      <c r="BC13" s="586">
        <f t="shared" ref="BC13" si="224">BC10*BC12</f>
        <v>89893.86960937502</v>
      </c>
      <c r="BD13" s="586">
        <f t="shared" ref="BD13" si="225">BD10*BD12</f>
        <v>92890.33192968751</v>
      </c>
      <c r="BE13" s="586">
        <f t="shared" ref="BE13" si="226">BE10*BE12</f>
        <v>57532.07654999999</v>
      </c>
      <c r="BF13" s="586">
        <f t="shared" ref="BF13" si="227">BF10*BF12</f>
        <v>44587.35932625</v>
      </c>
      <c r="BG13" s="587">
        <f>SUM(AU13:BF13)</f>
        <v>928077.6274575001</v>
      </c>
      <c r="BH13" s="585" t="str">
        <f>BH8</f>
        <v>Revenue </v>
      </c>
      <c r="BI13" s="586">
        <f>BI10*BI12</f>
        <v>47102.543698500005</v>
      </c>
      <c r="BJ13" s="586">
        <f t="shared" ref="BJ13" si="228">BJ10*BJ12</f>
        <v>42544.233018</v>
      </c>
      <c r="BK13" s="586">
        <f t="shared" ref="BK13" si="229">BK10*BK12</f>
        <v>62803.391597999995</v>
      </c>
      <c r="BL13" s="586">
        <f t="shared" ref="BL13" si="230">BL10*BL12</f>
        <v>76815.9762825</v>
      </c>
      <c r="BM13" s="586">
        <f t="shared" ref="BM13" si="231">BM10*BM12</f>
        <v>98130.29937187502</v>
      </c>
      <c r="BN13" s="586">
        <f t="shared" ref="BN13" si="232">BN10*BN12</f>
        <v>114801.89862</v>
      </c>
      <c r="BO13" s="586">
        <f t="shared" ref="BO13" si="233">BO10*BO12</f>
        <v>118628.628574</v>
      </c>
      <c r="BP13" s="586">
        <f t="shared" ref="BP13" si="234">BP10*BP12</f>
        <v>118628.628574</v>
      </c>
      <c r="BQ13" s="586">
        <f t="shared" ref="BQ13" si="235">BQ10*BQ12</f>
        <v>94964.80584375003</v>
      </c>
      <c r="BR13" s="586">
        <f t="shared" ref="BR13" si="236">BR10*BR12</f>
        <v>98130.29937187502</v>
      </c>
      <c r="BS13" s="586">
        <f t="shared" ref="BS13" si="237">BS10*BS12</f>
        <v>60777.47574</v>
      </c>
      <c r="BT13" s="586">
        <f t="shared" ref="BT13" si="238">BT10*BT12</f>
        <v>47102.543698500005</v>
      </c>
      <c r="BU13" s="587">
        <f>SUM(BI13:BT13)</f>
        <v>980430.724391</v>
      </c>
      <c r="BV13" s="585" t="str">
        <f>BV8</f>
        <v>Revenue </v>
      </c>
      <c r="BW13" s="551"/>
    </row>
    <row r="14" spans="2:75" x14ac:dyDescent="0.25">
      <c r="B14" s="515"/>
      <c r="C14" s="571"/>
      <c r="D14" s="569" t="str">
        <f>'ToT (Intake Form)'!C29</f>
        <v>Dome Large</v>
      </c>
      <c r="E14" s="556">
        <f>'ToT (Intake Form)'!C30</f>
        <v>5</v>
      </c>
      <c r="F14" s="556">
        <f>E14</f>
        <v>5</v>
      </c>
      <c r="G14" s="556">
        <f t="shared" ref="G14:P14" si="239">F14</f>
        <v>5</v>
      </c>
      <c r="H14" s="556">
        <f t="shared" si="239"/>
        <v>5</v>
      </c>
      <c r="I14" s="556">
        <f t="shared" si="239"/>
        <v>5</v>
      </c>
      <c r="J14" s="556">
        <f t="shared" si="239"/>
        <v>5</v>
      </c>
      <c r="K14" s="556">
        <f t="shared" si="239"/>
        <v>5</v>
      </c>
      <c r="L14" s="556">
        <f t="shared" si="239"/>
        <v>5</v>
      </c>
      <c r="M14" s="556">
        <f t="shared" si="239"/>
        <v>5</v>
      </c>
      <c r="N14" s="556">
        <f t="shared" si="239"/>
        <v>5</v>
      </c>
      <c r="O14" s="556">
        <f t="shared" si="239"/>
        <v>5</v>
      </c>
      <c r="P14" s="556">
        <f t="shared" si="239"/>
        <v>5</v>
      </c>
      <c r="Q14" s="563">
        <f>AVERAGE(E14:P14)</f>
        <v>5</v>
      </c>
      <c r="R14" s="569" t="str">
        <f>$D14</f>
        <v>Dome Large</v>
      </c>
      <c r="S14" s="556">
        <f>Q14</f>
        <v>5</v>
      </c>
      <c r="T14" s="556">
        <f>S14</f>
        <v>5</v>
      </c>
      <c r="U14" s="556">
        <f t="shared" ref="U14" si="240">T14</f>
        <v>5</v>
      </c>
      <c r="V14" s="556">
        <f t="shared" ref="V14" si="241">U14</f>
        <v>5</v>
      </c>
      <c r="W14" s="556">
        <f t="shared" ref="W14" si="242">V14</f>
        <v>5</v>
      </c>
      <c r="X14" s="556">
        <f t="shared" ref="X14" si="243">W14</f>
        <v>5</v>
      </c>
      <c r="Y14" s="556">
        <f t="shared" ref="Y14" si="244">X14</f>
        <v>5</v>
      </c>
      <c r="Z14" s="556">
        <f t="shared" ref="Z14" si="245">Y14</f>
        <v>5</v>
      </c>
      <c r="AA14" s="556">
        <f t="shared" ref="AA14" si="246">Z14</f>
        <v>5</v>
      </c>
      <c r="AB14" s="556">
        <f t="shared" ref="AB14" si="247">AA14</f>
        <v>5</v>
      </c>
      <c r="AC14" s="556">
        <f t="shared" ref="AC14" si="248">AB14</f>
        <v>5</v>
      </c>
      <c r="AD14" s="556">
        <f t="shared" ref="AD14" si="249">AC14</f>
        <v>5</v>
      </c>
      <c r="AE14" s="563">
        <f>AVERAGE(S14:AD14)</f>
        <v>5</v>
      </c>
      <c r="AF14" s="569" t="str">
        <f>$D14</f>
        <v>Dome Large</v>
      </c>
      <c r="AG14" s="556">
        <f>AE14</f>
        <v>5</v>
      </c>
      <c r="AH14" s="556">
        <f>AG14</f>
        <v>5</v>
      </c>
      <c r="AI14" s="556">
        <f t="shared" ref="AI14" si="250">AH14</f>
        <v>5</v>
      </c>
      <c r="AJ14" s="556">
        <f t="shared" ref="AJ14" si="251">AI14</f>
        <v>5</v>
      </c>
      <c r="AK14" s="556">
        <f t="shared" ref="AK14" si="252">AJ14</f>
        <v>5</v>
      </c>
      <c r="AL14" s="556">
        <f t="shared" ref="AL14" si="253">AK14</f>
        <v>5</v>
      </c>
      <c r="AM14" s="556">
        <f t="shared" ref="AM14" si="254">AL14</f>
        <v>5</v>
      </c>
      <c r="AN14" s="556">
        <f t="shared" ref="AN14" si="255">AM14</f>
        <v>5</v>
      </c>
      <c r="AO14" s="556">
        <f t="shared" ref="AO14" si="256">AN14</f>
        <v>5</v>
      </c>
      <c r="AP14" s="556">
        <f t="shared" ref="AP14" si="257">AO14</f>
        <v>5</v>
      </c>
      <c r="AQ14" s="556">
        <f t="shared" ref="AQ14" si="258">AP14</f>
        <v>5</v>
      </c>
      <c r="AR14" s="556">
        <f t="shared" ref="AR14" si="259">AQ14</f>
        <v>5</v>
      </c>
      <c r="AS14" s="563">
        <f>AVERAGE(AG14:AR14)</f>
        <v>5</v>
      </c>
      <c r="AT14" s="569" t="str">
        <f>$D14</f>
        <v>Dome Large</v>
      </c>
      <c r="AU14" s="556">
        <f>AS14</f>
        <v>5</v>
      </c>
      <c r="AV14" s="556">
        <f>AU14</f>
        <v>5</v>
      </c>
      <c r="AW14" s="556">
        <f t="shared" ref="AW14" si="260">AV14</f>
        <v>5</v>
      </c>
      <c r="AX14" s="556">
        <f t="shared" ref="AX14" si="261">AW14</f>
        <v>5</v>
      </c>
      <c r="AY14" s="556">
        <f t="shared" ref="AY14" si="262">AX14</f>
        <v>5</v>
      </c>
      <c r="AZ14" s="556">
        <f t="shared" ref="AZ14" si="263">AY14</f>
        <v>5</v>
      </c>
      <c r="BA14" s="556">
        <f t="shared" ref="BA14" si="264">AZ14</f>
        <v>5</v>
      </c>
      <c r="BB14" s="556">
        <f t="shared" ref="BB14" si="265">BA14</f>
        <v>5</v>
      </c>
      <c r="BC14" s="556">
        <f t="shared" ref="BC14" si="266">BB14</f>
        <v>5</v>
      </c>
      <c r="BD14" s="556">
        <f t="shared" ref="BD14" si="267">BC14</f>
        <v>5</v>
      </c>
      <c r="BE14" s="556">
        <f t="shared" ref="BE14" si="268">BD14</f>
        <v>5</v>
      </c>
      <c r="BF14" s="556">
        <f t="shared" ref="BF14" si="269">BE14</f>
        <v>5</v>
      </c>
      <c r="BG14" s="563">
        <f>AVERAGE(AU14:BF14)</f>
        <v>5</v>
      </c>
      <c r="BH14" s="569" t="str">
        <f>$D14</f>
        <v>Dome Large</v>
      </c>
      <c r="BI14" s="556">
        <f>BF14</f>
        <v>5</v>
      </c>
      <c r="BJ14" s="556">
        <f>BI14</f>
        <v>5</v>
      </c>
      <c r="BK14" s="556">
        <f t="shared" ref="BK14" si="270">BJ14</f>
        <v>5</v>
      </c>
      <c r="BL14" s="556">
        <f t="shared" ref="BL14" si="271">BK14</f>
        <v>5</v>
      </c>
      <c r="BM14" s="556">
        <f t="shared" ref="BM14" si="272">BL14</f>
        <v>5</v>
      </c>
      <c r="BN14" s="556">
        <f t="shared" ref="BN14" si="273">BM14</f>
        <v>5</v>
      </c>
      <c r="BO14" s="556">
        <f t="shared" ref="BO14" si="274">BN14</f>
        <v>5</v>
      </c>
      <c r="BP14" s="556">
        <f t="shared" ref="BP14" si="275">BO14</f>
        <v>5</v>
      </c>
      <c r="BQ14" s="556">
        <f t="shared" ref="BQ14" si="276">BP14</f>
        <v>5</v>
      </c>
      <c r="BR14" s="556">
        <f t="shared" ref="BR14" si="277">BQ14</f>
        <v>5</v>
      </c>
      <c r="BS14" s="556">
        <f t="shared" ref="BS14" si="278">BR14</f>
        <v>5</v>
      </c>
      <c r="BT14" s="556">
        <f t="shared" ref="BT14" si="279">BS14</f>
        <v>5</v>
      </c>
      <c r="BU14" s="563">
        <f>AVERAGE(BI14:BT14)</f>
        <v>5</v>
      </c>
      <c r="BV14" s="569" t="str">
        <f>D14</f>
        <v>Dome Large</v>
      </c>
      <c r="BW14" s="515"/>
    </row>
    <row r="15" spans="2:75" s="570" customFormat="1" x14ac:dyDescent="0.25">
      <c r="B15" s="570" t="s">
        <v>973</v>
      </c>
      <c r="C15" s="571">
        <f>'Occ. Proj'!N28</f>
        <v>0.6</v>
      </c>
      <c r="D15" s="572" t="str">
        <f>D5</f>
        <v>ADR</v>
      </c>
      <c r="E15" s="573">
        <f>'Rates Proj'!M53</f>
        <v>250</v>
      </c>
      <c r="F15" s="573">
        <f>E15</f>
        <v>250</v>
      </c>
      <c r="G15" s="573">
        <f>F15</f>
        <v>250</v>
      </c>
      <c r="H15" s="573">
        <v>325</v>
      </c>
      <c r="I15" s="573">
        <v>350</v>
      </c>
      <c r="J15" s="573">
        <v>375</v>
      </c>
      <c r="K15" s="573">
        <f>'Rates Proj'!N53</f>
        <v>425</v>
      </c>
      <c r="L15" s="573">
        <f>K15</f>
        <v>425</v>
      </c>
      <c r="M15" s="573">
        <v>350</v>
      </c>
      <c r="N15" s="573">
        <v>350</v>
      </c>
      <c r="O15" s="573">
        <f>E15</f>
        <v>250</v>
      </c>
      <c r="P15" s="573">
        <f>O15</f>
        <v>250</v>
      </c>
      <c r="Q15" s="574">
        <f>IFERROR(Q18/Q17,0)</f>
        <v>333.04749062407825</v>
      </c>
      <c r="R15" s="572" t="str">
        <f>R5</f>
        <v>ADR</v>
      </c>
      <c r="S15" s="575">
        <f t="shared" ref="S15:AD15" si="280">E15*(1+$C$3)</f>
        <v>257.5</v>
      </c>
      <c r="T15" s="575">
        <f t="shared" si="280"/>
        <v>257.5</v>
      </c>
      <c r="U15" s="575">
        <f t="shared" si="280"/>
        <v>257.5</v>
      </c>
      <c r="V15" s="575">
        <f t="shared" si="280"/>
        <v>334.75</v>
      </c>
      <c r="W15" s="575">
        <f t="shared" si="280"/>
        <v>360.5</v>
      </c>
      <c r="X15" s="575">
        <f t="shared" si="280"/>
        <v>386.25</v>
      </c>
      <c r="Y15" s="575">
        <f t="shared" si="280"/>
        <v>437.75</v>
      </c>
      <c r="Z15" s="575">
        <f t="shared" si="280"/>
        <v>437.75</v>
      </c>
      <c r="AA15" s="575">
        <f t="shared" si="280"/>
        <v>360.5</v>
      </c>
      <c r="AB15" s="575">
        <f t="shared" si="280"/>
        <v>360.5</v>
      </c>
      <c r="AC15" s="575">
        <f t="shared" si="280"/>
        <v>257.5</v>
      </c>
      <c r="AD15" s="575">
        <f t="shared" si="280"/>
        <v>257.5</v>
      </c>
      <c r="AE15" s="574">
        <f>IFERROR(AE18/AE17,0)</f>
        <v>343.0389153428006</v>
      </c>
      <c r="AF15" s="572" t="str">
        <f>AF5</f>
        <v>ADR</v>
      </c>
      <c r="AG15" s="575">
        <f t="shared" ref="AG15:AR15" si="281">S15*(1+$C$3)</f>
        <v>265.225</v>
      </c>
      <c r="AH15" s="575">
        <f t="shared" si="281"/>
        <v>265.225</v>
      </c>
      <c r="AI15" s="575">
        <f t="shared" si="281"/>
        <v>265.225</v>
      </c>
      <c r="AJ15" s="575">
        <f t="shared" si="281"/>
        <v>344.7925</v>
      </c>
      <c r="AK15" s="575">
        <f t="shared" si="281"/>
        <v>371.315</v>
      </c>
      <c r="AL15" s="575">
        <f t="shared" si="281"/>
        <v>397.83750000000003</v>
      </c>
      <c r="AM15" s="575">
        <f t="shared" si="281"/>
        <v>450.8825</v>
      </c>
      <c r="AN15" s="575">
        <f t="shared" si="281"/>
        <v>450.8825</v>
      </c>
      <c r="AO15" s="575">
        <f t="shared" si="281"/>
        <v>371.315</v>
      </c>
      <c r="AP15" s="575">
        <f t="shared" si="281"/>
        <v>371.315</v>
      </c>
      <c r="AQ15" s="575">
        <f t="shared" si="281"/>
        <v>265.225</v>
      </c>
      <c r="AR15" s="575">
        <f t="shared" si="281"/>
        <v>265.225</v>
      </c>
      <c r="AS15" s="574">
        <f>IFERROR(AS18/AS17,0)</f>
        <v>353.33008280308457</v>
      </c>
      <c r="AT15" s="572" t="str">
        <f>AT5</f>
        <v>ADR</v>
      </c>
      <c r="AU15" s="575">
        <f t="shared" ref="AU15:BF15" si="282">AG15*(1+$C$3)</f>
        <v>273.18175</v>
      </c>
      <c r="AV15" s="575">
        <f t="shared" si="282"/>
        <v>273.18175</v>
      </c>
      <c r="AW15" s="575">
        <f t="shared" si="282"/>
        <v>273.18175</v>
      </c>
      <c r="AX15" s="575">
        <f t="shared" si="282"/>
        <v>355.136275</v>
      </c>
      <c r="AY15" s="575">
        <f t="shared" si="282"/>
        <v>382.45445</v>
      </c>
      <c r="AZ15" s="575">
        <f t="shared" si="282"/>
        <v>409.77262500000006</v>
      </c>
      <c r="BA15" s="575">
        <f t="shared" si="282"/>
        <v>464.408975</v>
      </c>
      <c r="BB15" s="575">
        <f t="shared" si="282"/>
        <v>464.408975</v>
      </c>
      <c r="BC15" s="575">
        <f t="shared" si="282"/>
        <v>382.45445</v>
      </c>
      <c r="BD15" s="575">
        <f t="shared" si="282"/>
        <v>382.45445</v>
      </c>
      <c r="BE15" s="575">
        <f t="shared" si="282"/>
        <v>273.18175</v>
      </c>
      <c r="BF15" s="575">
        <f t="shared" si="282"/>
        <v>273.18175</v>
      </c>
      <c r="BG15" s="574">
        <f>IFERROR(BG18/BG17,0)</f>
        <v>363.92998528717715</v>
      </c>
      <c r="BH15" s="572" t="str">
        <f>BH5</f>
        <v>ADR</v>
      </c>
      <c r="BI15" s="575">
        <f t="shared" ref="BI15:BT15" si="283">AU15*(1+$C$3)</f>
        <v>281.3772025</v>
      </c>
      <c r="BJ15" s="575">
        <f t="shared" si="283"/>
        <v>281.3772025</v>
      </c>
      <c r="BK15" s="575">
        <f t="shared" si="283"/>
        <v>281.3772025</v>
      </c>
      <c r="BL15" s="575">
        <f t="shared" si="283"/>
        <v>365.79036325000004</v>
      </c>
      <c r="BM15" s="575">
        <f t="shared" si="283"/>
        <v>393.9280835</v>
      </c>
      <c r="BN15" s="575">
        <f t="shared" si="283"/>
        <v>422.0658037500001</v>
      </c>
      <c r="BO15" s="575">
        <f t="shared" si="283"/>
        <v>478.34124425</v>
      </c>
      <c r="BP15" s="575">
        <f t="shared" si="283"/>
        <v>478.34124425</v>
      </c>
      <c r="BQ15" s="575">
        <f t="shared" si="283"/>
        <v>393.9280835</v>
      </c>
      <c r="BR15" s="575">
        <f t="shared" si="283"/>
        <v>393.9280835</v>
      </c>
      <c r="BS15" s="575">
        <f t="shared" si="283"/>
        <v>281.3772025</v>
      </c>
      <c r="BT15" s="575">
        <f t="shared" si="283"/>
        <v>281.3772025</v>
      </c>
      <c r="BU15" s="574">
        <f>IFERROR(BU18/BU17,0)</f>
        <v>374.8478848457925</v>
      </c>
      <c r="BV15" s="572" t="str">
        <f>BV5</f>
        <v>ADR</v>
      </c>
      <c r="BW15" s="570"/>
    </row>
    <row r="16" spans="2:75" s="576" customFormat="1" x14ac:dyDescent="0.25">
      <c r="B16" s="515" t="s">
        <v>975</v>
      </c>
      <c r="C16" s="571">
        <f>'Occ. Proj'!O28</f>
        <v>0.75</v>
      </c>
      <c r="D16" s="577" t="str">
        <f>D6</f>
        <v>Occupancy</v>
      </c>
      <c r="E16" s="578">
        <f>BI16*$C15</f>
        <v>0.27</v>
      </c>
      <c r="F16" s="578">
        <f t="shared" ref="F16" si="284">BJ16*$C15</f>
        <v>0.27</v>
      </c>
      <c r="G16" s="578">
        <f t="shared" ref="G16" si="285">BK16*$C15</f>
        <v>0.36</v>
      </c>
      <c r="H16" s="578">
        <f t="shared" ref="H16" si="286">BL16*$C15</f>
        <v>0.42</v>
      </c>
      <c r="I16" s="578">
        <f t="shared" ref="I16" si="287">BM16*$C15</f>
        <v>0.42</v>
      </c>
      <c r="J16" s="578">
        <f t="shared" ref="J16" si="288">BN16*$C15</f>
        <v>0.46799999999999997</v>
      </c>
      <c r="K16" s="578">
        <f t="shared" ref="K16" si="289">BO16*$C15</f>
        <v>0.46799999999999997</v>
      </c>
      <c r="L16" s="578">
        <f t="shared" ref="L16" si="290">BP16*$C15</f>
        <v>0.46799999999999997</v>
      </c>
      <c r="M16" s="578">
        <f t="shared" ref="M16" si="291">BQ16*$C15</f>
        <v>0.44999999999999996</v>
      </c>
      <c r="N16" s="578">
        <f t="shared" ref="N16" si="292">BR16*$C15</f>
        <v>0.44999999999999996</v>
      </c>
      <c r="O16" s="578">
        <f t="shared" ref="O16" si="293">BS16*$C15</f>
        <v>0.36</v>
      </c>
      <c r="P16" s="578">
        <f t="shared" ref="P16" si="294">BT16*$C15</f>
        <v>0.27</v>
      </c>
      <c r="Q16" s="579">
        <f>IFERROR(Q17/(Q14*$Q$3),0)</f>
        <v>0.39009863013698626</v>
      </c>
      <c r="R16" s="577" t="str">
        <f>R6</f>
        <v>Occupancy</v>
      </c>
      <c r="S16" s="578">
        <f>BI16*$C16</f>
        <v>0.3375</v>
      </c>
      <c r="T16" s="578">
        <f t="shared" ref="T16" si="295">BJ16*$C16</f>
        <v>0.3375</v>
      </c>
      <c r="U16" s="578">
        <f t="shared" ref="U16" si="296">BK16*$C16</f>
        <v>0.44999999999999996</v>
      </c>
      <c r="V16" s="578">
        <f t="shared" ref="V16" si="297">BL16*$C16</f>
        <v>0.5249999999999999</v>
      </c>
      <c r="W16" s="578">
        <f t="shared" ref="W16" si="298">BM16*$C16</f>
        <v>0.5249999999999999</v>
      </c>
      <c r="X16" s="578">
        <f>BN16*$C16</f>
        <v>0.585</v>
      </c>
      <c r="Y16" s="578">
        <f t="shared" ref="Y16" si="299">BO16*$C16</f>
        <v>0.585</v>
      </c>
      <c r="Z16" s="578">
        <f t="shared" ref="Z16" si="300">BP16*$C16</f>
        <v>0.585</v>
      </c>
      <c r="AA16" s="578">
        <f t="shared" ref="AA16" si="301">BQ16*$C16</f>
        <v>0.5625</v>
      </c>
      <c r="AB16" s="578">
        <f t="shared" ref="AB16" si="302">BR16*$C16</f>
        <v>0.5625</v>
      </c>
      <c r="AC16" s="578">
        <f t="shared" ref="AC16" si="303">BS16*$C16</f>
        <v>0.44999999999999996</v>
      </c>
      <c r="AD16" s="578">
        <f t="shared" ref="AD16" si="304">BT16*$C16</f>
        <v>0.3375</v>
      </c>
      <c r="AE16" s="579">
        <f>IFERROR(AE17/(AE14*$Q$3),0)</f>
        <v>0.4876232876712328</v>
      </c>
      <c r="AF16" s="577" t="str">
        <f>AF6</f>
        <v>Occupancy</v>
      </c>
      <c r="AG16" s="578">
        <f>BI16*$C17</f>
        <v>0.405</v>
      </c>
      <c r="AH16" s="578">
        <f t="shared" ref="AH16" si="305">BJ16*$C17</f>
        <v>0.405</v>
      </c>
      <c r="AI16" s="578">
        <f t="shared" ref="AI16" si="306">BK16*$C17</f>
        <v>0.54</v>
      </c>
      <c r="AJ16" s="578">
        <f t="shared" ref="AJ16" si="307">BL16*$C17</f>
        <v>0.63</v>
      </c>
      <c r="AK16" s="578">
        <f t="shared" ref="AK16" si="308">BM16*$C17</f>
        <v>0.63</v>
      </c>
      <c r="AL16" s="578">
        <f t="shared" ref="AL16" si="309">BN16*$C17</f>
        <v>0.7020000000000001</v>
      </c>
      <c r="AM16" s="578">
        <f t="shared" ref="AM16" si="310">BO16*$C17</f>
        <v>0.7020000000000001</v>
      </c>
      <c r="AN16" s="578">
        <f t="shared" ref="AN16" si="311">BP16*$C17</f>
        <v>0.7020000000000001</v>
      </c>
      <c r="AO16" s="578">
        <f t="shared" ref="AO16" si="312">BQ16*$C17</f>
        <v>0.675</v>
      </c>
      <c r="AP16" s="578">
        <f t="shared" ref="AP16" si="313">BR16*$C17</f>
        <v>0.675</v>
      </c>
      <c r="AQ16" s="578">
        <f t="shared" ref="AQ16" si="314">BS16*$C17</f>
        <v>0.54</v>
      </c>
      <c r="AR16" s="578">
        <f t="shared" ref="AR16" si="315">BT16*$C17</f>
        <v>0.405</v>
      </c>
      <c r="AS16" s="579">
        <f>IFERROR(AS17/(AS14*$Q$3),0)</f>
        <v>0.5851479452054795</v>
      </c>
      <c r="AT16" s="577" t="str">
        <f>AT6</f>
        <v>Occupancy</v>
      </c>
      <c r="AU16" s="578">
        <f>BI16*$C18</f>
        <v>0.43875</v>
      </c>
      <c r="AV16" s="578">
        <f t="shared" ref="AV16" si="316">BJ16*$C18</f>
        <v>0.43875</v>
      </c>
      <c r="AW16" s="578">
        <f t="shared" ref="AW16" si="317">BK16*$C18</f>
        <v>0.585</v>
      </c>
      <c r="AX16" s="578">
        <f t="shared" ref="AX16" si="318">BL16*$C18</f>
        <v>0.6825</v>
      </c>
      <c r="AY16" s="578">
        <f t="shared" ref="AY16" si="319">BM16*$C18</f>
        <v>0.6825</v>
      </c>
      <c r="AZ16" s="578">
        <f t="shared" ref="AZ16" si="320">BN16*$C18</f>
        <v>0.7605</v>
      </c>
      <c r="BA16" s="578">
        <f t="shared" ref="BA16" si="321">BO16*$C18</f>
        <v>0.7605</v>
      </c>
      <c r="BB16" s="578">
        <f t="shared" ref="BB16" si="322">BP16*$C18</f>
        <v>0.7605</v>
      </c>
      <c r="BC16" s="578">
        <f t="shared" ref="BC16" si="323">BQ16*$C18</f>
        <v>0.73125</v>
      </c>
      <c r="BD16" s="578">
        <f t="shared" ref="BD16" si="324">BR16*$C18</f>
        <v>0.73125</v>
      </c>
      <c r="BE16" s="578">
        <f t="shared" ref="BE16" si="325">BS16*$C18</f>
        <v>0.585</v>
      </c>
      <c r="BF16" s="578">
        <f t="shared" ref="BF16" si="326">BT16*$C18</f>
        <v>0.43875</v>
      </c>
      <c r="BG16" s="579">
        <f>IFERROR(BG17/(BG14*$Q$3),0)</f>
        <v>0.6339102739726028</v>
      </c>
      <c r="BH16" s="577" t="str">
        <f>BH6</f>
        <v>Occupancy</v>
      </c>
      <c r="BI16" s="580">
        <f>'Occ. Proj'!$I$19</f>
        <v>0.45</v>
      </c>
      <c r="BJ16" s="580">
        <f>'Occ. Proj'!$I$19</f>
        <v>0.45</v>
      </c>
      <c r="BK16" s="580">
        <f>BK11</f>
        <v>0.6</v>
      </c>
      <c r="BL16" s="580">
        <f t="shared" ref="BL16" si="327">BL11</f>
        <v>0.7</v>
      </c>
      <c r="BM16" s="580">
        <v>0.7</v>
      </c>
      <c r="BN16" s="580">
        <f>'Occ. Proj'!$J$19</f>
        <v>0.78</v>
      </c>
      <c r="BO16" s="580">
        <f>'Occ. Proj'!$J$19</f>
        <v>0.78</v>
      </c>
      <c r="BP16" s="580">
        <f>'Occ. Proj'!$J$19</f>
        <v>0.78</v>
      </c>
      <c r="BQ16" s="580">
        <f>BQ11</f>
        <v>0.75</v>
      </c>
      <c r="BR16" s="580">
        <f>BR11</f>
        <v>0.75</v>
      </c>
      <c r="BS16" s="580">
        <v>0.6</v>
      </c>
      <c r="BT16" s="580">
        <f>BI16</f>
        <v>0.45</v>
      </c>
      <c r="BU16" s="579">
        <f>IFERROR(BU17/(BU14*$Q$3),0)</f>
        <v>0.6501643835616439</v>
      </c>
      <c r="BV16" s="577" t="str">
        <f>BV6</f>
        <v>Occupancy</v>
      </c>
      <c r="BW16" s="576"/>
    </row>
    <row r="17" spans="2:74" x14ac:dyDescent="0.25">
      <c r="B17" s="515" t="s">
        <v>977</v>
      </c>
      <c r="C17" s="571">
        <f>'Occ. Proj'!P28</f>
        <v>0.9</v>
      </c>
      <c r="D17" s="588" t="str">
        <f>D7</f>
        <v>Site Nights </v>
      </c>
      <c r="E17" s="589">
        <f t="shared" ref="E17:P17" si="328">E16*E3*E14</f>
        <v>41.85000000000001</v>
      </c>
      <c r="F17" s="589">
        <f t="shared" si="328"/>
        <v>37.800000000000004</v>
      </c>
      <c r="G17" s="589">
        <f t="shared" si="328"/>
        <v>55.8</v>
      </c>
      <c r="H17" s="589">
        <f t="shared" si="328"/>
        <v>63</v>
      </c>
      <c r="I17" s="589">
        <f t="shared" si="328"/>
        <v>65.1</v>
      </c>
      <c r="J17" s="589">
        <f t="shared" si="328"/>
        <v>70.19999999999999</v>
      </c>
      <c r="K17" s="589">
        <f t="shared" si="328"/>
        <v>72.53999999999999</v>
      </c>
      <c r="L17" s="589">
        <f t="shared" si="328"/>
        <v>72.53999999999999</v>
      </c>
      <c r="M17" s="589">
        <f t="shared" si="328"/>
        <v>67.49999999999999</v>
      </c>
      <c r="N17" s="589">
        <f t="shared" si="328"/>
        <v>69.75</v>
      </c>
      <c r="O17" s="589">
        <f t="shared" si="328"/>
        <v>53.99999999999999</v>
      </c>
      <c r="P17" s="589">
        <f t="shared" si="328"/>
        <v>41.85000000000001</v>
      </c>
      <c r="Q17" s="583">
        <f>SUM(E17:P17)</f>
        <v>711.93</v>
      </c>
      <c r="R17" s="588" t="str">
        <f>R7</f>
        <v>Site Nights </v>
      </c>
      <c r="S17" s="589">
        <f t="shared" ref="S17:AD17" si="329">S16*S3*S14</f>
        <v>52.3125</v>
      </c>
      <c r="T17" s="589">
        <f t="shared" si="329"/>
        <v>47.25000000000001</v>
      </c>
      <c r="U17" s="589">
        <f t="shared" si="329"/>
        <v>69.75</v>
      </c>
      <c r="V17" s="589">
        <f t="shared" si="329"/>
        <v>78.74999999999999</v>
      </c>
      <c r="W17" s="589">
        <f t="shared" si="329"/>
        <v>81.375</v>
      </c>
      <c r="X17" s="589">
        <f t="shared" si="329"/>
        <v>87.74999999999999</v>
      </c>
      <c r="Y17" s="589">
        <f t="shared" si="329"/>
        <v>90.67499999999998</v>
      </c>
      <c r="Z17" s="589">
        <f t="shared" si="329"/>
        <v>90.67499999999998</v>
      </c>
      <c r="AA17" s="589">
        <f t="shared" si="329"/>
        <v>84.375</v>
      </c>
      <c r="AB17" s="589">
        <f t="shared" si="329"/>
        <v>87.1875</v>
      </c>
      <c r="AC17" s="589">
        <f t="shared" si="329"/>
        <v>67.49999999999999</v>
      </c>
      <c r="AD17" s="589">
        <f t="shared" si="329"/>
        <v>52.3125</v>
      </c>
      <c r="AE17" s="583">
        <f>SUM(S17:AD17)</f>
        <v>889.9124999999999</v>
      </c>
      <c r="AF17" s="588" t="str">
        <f>AF7</f>
        <v>Site Nights </v>
      </c>
      <c r="AG17" s="589">
        <f t="shared" ref="AG17:AR17" si="330">AG16*AG3*AG14</f>
        <v>62.775000000000006</v>
      </c>
      <c r="AH17" s="589">
        <f t="shared" si="330"/>
        <v>56.7</v>
      </c>
      <c r="AI17" s="589">
        <f t="shared" si="330"/>
        <v>83.70000000000002</v>
      </c>
      <c r="AJ17" s="589">
        <f t="shared" si="330"/>
        <v>94.5</v>
      </c>
      <c r="AK17" s="589">
        <f t="shared" si="330"/>
        <v>97.65</v>
      </c>
      <c r="AL17" s="589">
        <f t="shared" si="330"/>
        <v>105.30000000000001</v>
      </c>
      <c r="AM17" s="589">
        <f t="shared" si="330"/>
        <v>108.81</v>
      </c>
      <c r="AN17" s="589">
        <f t="shared" si="330"/>
        <v>108.81</v>
      </c>
      <c r="AO17" s="589">
        <f t="shared" si="330"/>
        <v>101.25</v>
      </c>
      <c r="AP17" s="589">
        <f t="shared" si="330"/>
        <v>104.625</v>
      </c>
      <c r="AQ17" s="589">
        <f t="shared" si="330"/>
        <v>81.00000000000001</v>
      </c>
      <c r="AR17" s="589">
        <f t="shared" si="330"/>
        <v>62.775000000000006</v>
      </c>
      <c r="AS17" s="583">
        <f>SUM(AG17:AR17)</f>
        <v>1067.8950000000002</v>
      </c>
      <c r="AT17" s="588" t="str">
        <f>AT7</f>
        <v>Site Nights </v>
      </c>
      <c r="AU17" s="589">
        <f t="shared" ref="AU17:BF17" si="331">AU16*AU3*AU14</f>
        <v>68.00625</v>
      </c>
      <c r="AV17" s="589">
        <f t="shared" si="331"/>
        <v>61.425</v>
      </c>
      <c r="AW17" s="589">
        <f t="shared" si="331"/>
        <v>90.67499999999998</v>
      </c>
      <c r="AX17" s="589">
        <f t="shared" si="331"/>
        <v>102.375</v>
      </c>
      <c r="AY17" s="589">
        <f t="shared" si="331"/>
        <v>105.7875</v>
      </c>
      <c r="AZ17" s="589">
        <f t="shared" si="331"/>
        <v>114.07499999999999</v>
      </c>
      <c r="BA17" s="589">
        <f t="shared" si="331"/>
        <v>117.8775</v>
      </c>
      <c r="BB17" s="589">
        <f t="shared" si="331"/>
        <v>117.8775</v>
      </c>
      <c r="BC17" s="589">
        <f t="shared" si="331"/>
        <v>109.6875</v>
      </c>
      <c r="BD17" s="589">
        <f t="shared" si="331"/>
        <v>113.34375</v>
      </c>
      <c r="BE17" s="589">
        <f t="shared" si="331"/>
        <v>87.74999999999999</v>
      </c>
      <c r="BF17" s="589">
        <f t="shared" si="331"/>
        <v>68.00625</v>
      </c>
      <c r="BG17" s="583">
        <f>SUM(AU17:BF17)</f>
        <v>1156.88625</v>
      </c>
      <c r="BH17" s="588" t="str">
        <f>BH7</f>
        <v>Site Nights </v>
      </c>
      <c r="BI17" s="589">
        <f t="shared" ref="BI17:BT17" si="332">BI16*BI3*BI14</f>
        <v>69.75</v>
      </c>
      <c r="BJ17" s="589">
        <f t="shared" si="332"/>
        <v>63</v>
      </c>
      <c r="BK17" s="589">
        <f t="shared" si="332"/>
        <v>92.99999999999999</v>
      </c>
      <c r="BL17" s="589">
        <f t="shared" si="332"/>
        <v>105</v>
      </c>
      <c r="BM17" s="589">
        <f t="shared" si="332"/>
        <v>108.5</v>
      </c>
      <c r="BN17" s="589">
        <f t="shared" si="332"/>
        <v>117.00000000000001</v>
      </c>
      <c r="BO17" s="589">
        <f t="shared" si="332"/>
        <v>120.9</v>
      </c>
      <c r="BP17" s="589">
        <f t="shared" si="332"/>
        <v>120.9</v>
      </c>
      <c r="BQ17" s="589">
        <f t="shared" si="332"/>
        <v>112.5</v>
      </c>
      <c r="BR17" s="589">
        <f t="shared" si="332"/>
        <v>116.25</v>
      </c>
      <c r="BS17" s="589">
        <f t="shared" si="332"/>
        <v>90</v>
      </c>
      <c r="BT17" s="589">
        <f t="shared" si="332"/>
        <v>69.75</v>
      </c>
      <c r="BU17" s="583">
        <f>SUM(BI17:BT17)</f>
        <v>1186.55</v>
      </c>
      <c r="BV17" s="588" t="str">
        <f>BV7</f>
        <v>Site Nights </v>
      </c>
    </row>
    <row r="18" spans="2:74" s="551" customFormat="1" x14ac:dyDescent="0.25">
      <c r="B18" s="551" t="s">
        <v>979</v>
      </c>
      <c r="C18" s="571">
        <f>'Occ. Proj'!Q28</f>
        <v>0.975</v>
      </c>
      <c r="D18" s="585" t="str">
        <f>D13</f>
        <v>Revenue </v>
      </c>
      <c r="E18" s="586">
        <f>E15*E17</f>
        <v>10462.500000000002</v>
      </c>
      <c r="F18" s="586">
        <f t="shared" ref="F18" si="333">F15*F17</f>
        <v>9450.000000000002</v>
      </c>
      <c r="G18" s="586">
        <f t="shared" ref="G18" si="334">G15*G17</f>
        <v>13950</v>
      </c>
      <c r="H18" s="586">
        <f t="shared" ref="H18" si="335">H15*H17</f>
        <v>20475</v>
      </c>
      <c r="I18" s="586">
        <f t="shared" ref="I18" si="336">I15*I17</f>
        <v>22784.999999999996</v>
      </c>
      <c r="J18" s="586">
        <f t="shared" ref="J18" si="337">J15*J17</f>
        <v>26324.999999999996</v>
      </c>
      <c r="K18" s="586">
        <f t="shared" ref="K18" si="338">K15*K17</f>
        <v>30829.499999999996</v>
      </c>
      <c r="L18" s="586">
        <f t="shared" ref="L18" si="339">L15*L17</f>
        <v>30829.499999999996</v>
      </c>
      <c r="M18" s="586">
        <f t="shared" ref="M18" si="340">M15*M17</f>
        <v>23624.999999999996</v>
      </c>
      <c r="N18" s="586">
        <f t="shared" ref="N18" si="341">N15*N17</f>
        <v>24412.5</v>
      </c>
      <c r="O18" s="586">
        <f t="shared" ref="O18" si="342">O15*O17</f>
        <v>13499.999999999998</v>
      </c>
      <c r="P18" s="586">
        <f t="shared" ref="P18" si="343">P15*P17</f>
        <v>10462.500000000002</v>
      </c>
      <c r="Q18" s="587">
        <f>SUM(E18:P18)</f>
        <v>237106.5</v>
      </c>
      <c r="R18" s="585" t="str">
        <f>R13</f>
        <v>Revenue </v>
      </c>
      <c r="S18" s="586">
        <f>S15*S17</f>
        <v>13470.46875</v>
      </c>
      <c r="T18" s="586">
        <f t="shared" ref="T18" si="344">T15*T17</f>
        <v>12166.875000000002</v>
      </c>
      <c r="U18" s="586">
        <f t="shared" ref="U18" si="345">U15*U17</f>
        <v>17960.625</v>
      </c>
      <c r="V18" s="586">
        <f t="shared" ref="V18" si="346">V15*V17</f>
        <v>26361.562499999996</v>
      </c>
      <c r="W18" s="586">
        <f t="shared" ref="W18" si="347">W15*W17</f>
        <v>29335.6875</v>
      </c>
      <c r="X18" s="586">
        <f t="shared" ref="X18" si="348">X15*X17</f>
        <v>33893.43749999999</v>
      </c>
      <c r="Y18" s="586">
        <f t="shared" ref="Y18" si="349">Y15*Y17</f>
        <v>39692.98124999999</v>
      </c>
      <c r="Z18" s="586">
        <f t="shared" ref="Z18" si="350">Z15*Z17</f>
        <v>39692.98124999999</v>
      </c>
      <c r="AA18" s="586">
        <f t="shared" ref="AA18" si="351">AA15*AA17</f>
        <v>30417.1875</v>
      </c>
      <c r="AB18" s="586">
        <f t="shared" ref="AB18" si="352">AB15*AB17</f>
        <v>31431.09375</v>
      </c>
      <c r="AC18" s="586">
        <f t="shared" ref="AC18" si="353">AC15*AC17</f>
        <v>17381.249999999996</v>
      </c>
      <c r="AD18" s="586">
        <f t="shared" ref="AD18" si="354">AD15*AD17</f>
        <v>13470.46875</v>
      </c>
      <c r="AE18" s="587">
        <f>SUM(S18:AD18)</f>
        <v>305274.61874999997</v>
      </c>
      <c r="AF18" s="585" t="str">
        <f>AF13</f>
        <v>Revenue </v>
      </c>
      <c r="AG18" s="586">
        <f>AG15*AG17</f>
        <v>16649.499375000003</v>
      </c>
      <c r="AH18" s="586">
        <f t="shared" ref="AH18" si="355">AH15*AH17</f>
        <v>15038.257500000002</v>
      </c>
      <c r="AI18" s="586">
        <f t="shared" ref="AI18" si="356">AI15*AI17</f>
        <v>22199.332500000008</v>
      </c>
      <c r="AJ18" s="586">
        <f t="shared" ref="AJ18" si="357">AJ15*AJ17</f>
        <v>32582.89125</v>
      </c>
      <c r="AK18" s="586">
        <f t="shared" ref="AK18" si="358">AK15*AK17</f>
        <v>36258.90975</v>
      </c>
      <c r="AL18" s="586">
        <f t="shared" ref="AL18" si="359">AL15*AL17</f>
        <v>41892.28875000001</v>
      </c>
      <c r="AM18" s="586">
        <f t="shared" ref="AM18" si="360">AM15*AM17</f>
        <v>49060.524825</v>
      </c>
      <c r="AN18" s="586">
        <f t="shared" ref="AN18" si="361">AN15*AN17</f>
        <v>49060.524825</v>
      </c>
      <c r="AO18" s="586">
        <f t="shared" ref="AO18" si="362">AO15*AO17</f>
        <v>37595.64375</v>
      </c>
      <c r="AP18" s="586">
        <f t="shared" ref="AP18" si="363">AP15*AP17</f>
        <v>38848.831874999996</v>
      </c>
      <c r="AQ18" s="586">
        <f t="shared" ref="AQ18" si="364">AQ15*AQ17</f>
        <v>21483.225000000006</v>
      </c>
      <c r="AR18" s="586">
        <f t="shared" ref="AR18" si="365">AR15*AR17</f>
        <v>16649.499375000003</v>
      </c>
      <c r="AS18" s="587">
        <f>SUM(AG18:AR18)</f>
        <v>377319.42877500004</v>
      </c>
      <c r="AT18" s="585" t="str">
        <f>AT13</f>
        <v>Revenue </v>
      </c>
      <c r="AU18" s="586">
        <f>AU15*AU17</f>
        <v>18578.0663859375</v>
      </c>
      <c r="AV18" s="586">
        <f t="shared" ref="AV18" si="366">AV15*AV17</f>
        <v>16780.188993750002</v>
      </c>
      <c r="AW18" s="586">
        <f t="shared" ref="AW18" si="367">AW15*AW17</f>
        <v>24770.75518125</v>
      </c>
      <c r="AX18" s="586">
        <f t="shared" ref="AX18" si="368">AX15*AX17</f>
        <v>36357.076153125</v>
      </c>
      <c r="AY18" s="586">
        <f t="shared" ref="AY18" si="369">AY15*AY17</f>
        <v>40458.900129375</v>
      </c>
      <c r="AZ18" s="586">
        <f t="shared" ref="AZ18" si="370">AZ15*AZ17</f>
        <v>46744.812196875006</v>
      </c>
      <c r="BA18" s="586">
        <f t="shared" ref="BA18" si="371">BA15*BA17</f>
        <v>54743.3689505625</v>
      </c>
      <c r="BB18" s="586">
        <f t="shared" ref="BB18" si="372">BB15*BB17</f>
        <v>54743.3689505625</v>
      </c>
      <c r="BC18" s="586">
        <f t="shared" ref="BC18" si="373">BC15*BC17</f>
        <v>41950.472484375</v>
      </c>
      <c r="BD18" s="586">
        <f t="shared" ref="BD18" si="374">BD15*BD17</f>
        <v>43348.8215671875</v>
      </c>
      <c r="BE18" s="586">
        <f t="shared" ref="BE18" si="375">BE15*BE17</f>
        <v>23971.698562499998</v>
      </c>
      <c r="BF18" s="586">
        <f t="shared" ref="BF18" si="376">BF15*BF17</f>
        <v>18578.0663859375</v>
      </c>
      <c r="BG18" s="587">
        <f>SUM(AU18:BF18)</f>
        <v>421025.5959414375</v>
      </c>
      <c r="BH18" s="585" t="str">
        <f>BH13</f>
        <v>Revenue </v>
      </c>
      <c r="BI18" s="586">
        <f>BI15*BI17</f>
        <v>19626.059874375</v>
      </c>
      <c r="BJ18" s="586">
        <f t="shared" ref="BJ18" si="377">BJ15*BJ17</f>
        <v>17726.7637575</v>
      </c>
      <c r="BK18" s="586">
        <f t="shared" ref="BK18" si="378">BK15*BK17</f>
        <v>26168.079832499996</v>
      </c>
      <c r="BL18" s="586">
        <f t="shared" ref="BL18" si="379">BL15*BL17</f>
        <v>38407.98814125</v>
      </c>
      <c r="BM18" s="586">
        <f t="shared" ref="BM18" si="380">BM15*BM17</f>
        <v>42741.197059750004</v>
      </c>
      <c r="BN18" s="586">
        <f t="shared" ref="BN18" si="381">BN15*BN17</f>
        <v>49381.69903875002</v>
      </c>
      <c r="BO18" s="586">
        <f t="shared" ref="BO18" si="382">BO15*BO17</f>
        <v>57831.456429825004</v>
      </c>
      <c r="BP18" s="586">
        <f t="shared" ref="BP18" si="383">BP15*BP17</f>
        <v>57831.456429825004</v>
      </c>
      <c r="BQ18" s="586">
        <f t="shared" ref="BQ18" si="384">BQ15*BQ17</f>
        <v>44316.90939375</v>
      </c>
      <c r="BR18" s="586">
        <f t="shared" ref="BR18" si="385">BR15*BR17</f>
        <v>45794.139706875</v>
      </c>
      <c r="BS18" s="586">
        <f t="shared" ref="BS18" si="386">BS15*BS17</f>
        <v>25323.948225</v>
      </c>
      <c r="BT18" s="586">
        <f t="shared" ref="BT18" si="387">BT15*BT17</f>
        <v>19626.059874375</v>
      </c>
      <c r="BU18" s="587">
        <f>SUM(BI18:BT18)</f>
        <v>444775.75776377507</v>
      </c>
      <c r="BV18" s="585" t="str">
        <f>BV13</f>
        <v>Revenue </v>
      </c>
    </row>
    <row r="19" spans="2:74" x14ac:dyDescent="0.25">
      <c r="B19" s="515"/>
      <c r="C19" s="571"/>
      <c r="D19" s="569" t="str">
        <f>'ToT (Intake Form)'!C32</f>
        <v>Dome Small</v>
      </c>
      <c r="E19" s="556">
        <f>'ToT (Intake Form)'!C33</f>
        <v>4</v>
      </c>
      <c r="F19" s="556">
        <f>E19</f>
        <v>4</v>
      </c>
      <c r="G19" s="556">
        <f t="shared" ref="G19" si="388">F19</f>
        <v>4</v>
      </c>
      <c r="H19" s="556">
        <f t="shared" ref="H19" si="389">G19</f>
        <v>4</v>
      </c>
      <c r="I19" s="556">
        <f t="shared" ref="I19" si="390">H19</f>
        <v>4</v>
      </c>
      <c r="J19" s="556">
        <f t="shared" ref="J19" si="391">I19</f>
        <v>4</v>
      </c>
      <c r="K19" s="556">
        <f t="shared" ref="K19" si="392">J19</f>
        <v>4</v>
      </c>
      <c r="L19" s="556">
        <f t="shared" ref="L19" si="393">K19</f>
        <v>4</v>
      </c>
      <c r="M19" s="556">
        <f t="shared" ref="M19" si="394">L19</f>
        <v>4</v>
      </c>
      <c r="N19" s="556">
        <f t="shared" ref="N19" si="395">M19</f>
        <v>4</v>
      </c>
      <c r="O19" s="556">
        <f t="shared" ref="O19" si="396">N19</f>
        <v>4</v>
      </c>
      <c r="P19" s="556">
        <f t="shared" ref="P19" si="397">O19</f>
        <v>4</v>
      </c>
      <c r="Q19" s="563">
        <f>AVERAGE(E19:P19)</f>
        <v>4</v>
      </c>
      <c r="R19" s="569" t="str">
        <f>$D19</f>
        <v>Dome Small</v>
      </c>
      <c r="S19" s="556">
        <f>Q19</f>
        <v>4</v>
      </c>
      <c r="T19" s="556">
        <f>S19</f>
        <v>4</v>
      </c>
      <c r="U19" s="556">
        <f t="shared" ref="U19" si="398">T19</f>
        <v>4</v>
      </c>
      <c r="V19" s="556">
        <f t="shared" ref="V19" si="399">U19</f>
        <v>4</v>
      </c>
      <c r="W19" s="556">
        <f t="shared" ref="W19" si="400">V19</f>
        <v>4</v>
      </c>
      <c r="X19" s="556">
        <f t="shared" ref="X19" si="401">W19</f>
        <v>4</v>
      </c>
      <c r="Y19" s="556">
        <f t="shared" ref="Y19" si="402">X19</f>
        <v>4</v>
      </c>
      <c r="Z19" s="556">
        <f t="shared" ref="Z19" si="403">Y19</f>
        <v>4</v>
      </c>
      <c r="AA19" s="556">
        <f t="shared" ref="AA19" si="404">Z19</f>
        <v>4</v>
      </c>
      <c r="AB19" s="556">
        <f t="shared" ref="AB19" si="405">AA19</f>
        <v>4</v>
      </c>
      <c r="AC19" s="556">
        <f t="shared" ref="AC19" si="406">AB19</f>
        <v>4</v>
      </c>
      <c r="AD19" s="556">
        <f t="shared" ref="AD19" si="407">AC19</f>
        <v>4</v>
      </c>
      <c r="AE19" s="563">
        <f>AVERAGE(S19:AD19)</f>
        <v>4</v>
      </c>
      <c r="AF19" s="569" t="str">
        <f>$D19</f>
        <v>Dome Small</v>
      </c>
      <c r="AG19" s="556">
        <f>AE19</f>
        <v>4</v>
      </c>
      <c r="AH19" s="556">
        <f>AG19</f>
        <v>4</v>
      </c>
      <c r="AI19" s="556">
        <f t="shared" ref="AI19" si="408">AH19</f>
        <v>4</v>
      </c>
      <c r="AJ19" s="556">
        <f t="shared" ref="AJ19" si="409">AI19</f>
        <v>4</v>
      </c>
      <c r="AK19" s="556">
        <f t="shared" ref="AK19" si="410">AJ19</f>
        <v>4</v>
      </c>
      <c r="AL19" s="556">
        <f t="shared" ref="AL19" si="411">AK19</f>
        <v>4</v>
      </c>
      <c r="AM19" s="556">
        <f t="shared" ref="AM19" si="412">AL19</f>
        <v>4</v>
      </c>
      <c r="AN19" s="556">
        <f t="shared" ref="AN19" si="413">AM19</f>
        <v>4</v>
      </c>
      <c r="AO19" s="556">
        <f t="shared" ref="AO19" si="414">AN19</f>
        <v>4</v>
      </c>
      <c r="AP19" s="556">
        <f t="shared" ref="AP19" si="415">AO19</f>
        <v>4</v>
      </c>
      <c r="AQ19" s="556">
        <f t="shared" ref="AQ19" si="416">AP19</f>
        <v>4</v>
      </c>
      <c r="AR19" s="556">
        <f t="shared" ref="AR19" si="417">AQ19</f>
        <v>4</v>
      </c>
      <c r="AS19" s="563">
        <f>AVERAGE(AG19:AR19)</f>
        <v>4</v>
      </c>
      <c r="AT19" s="569" t="str">
        <f>$D19</f>
        <v>Dome Small</v>
      </c>
      <c r="AU19" s="556">
        <f>AS19</f>
        <v>4</v>
      </c>
      <c r="AV19" s="556">
        <f>AU19</f>
        <v>4</v>
      </c>
      <c r="AW19" s="556">
        <f t="shared" ref="AW19" si="418">AV19</f>
        <v>4</v>
      </c>
      <c r="AX19" s="556">
        <f t="shared" ref="AX19" si="419">AW19</f>
        <v>4</v>
      </c>
      <c r="AY19" s="556">
        <f t="shared" ref="AY19" si="420">AX19</f>
        <v>4</v>
      </c>
      <c r="AZ19" s="556">
        <f t="shared" ref="AZ19" si="421">AY19</f>
        <v>4</v>
      </c>
      <c r="BA19" s="556">
        <f t="shared" ref="BA19" si="422">AZ19</f>
        <v>4</v>
      </c>
      <c r="BB19" s="556">
        <f t="shared" ref="BB19" si="423">BA19</f>
        <v>4</v>
      </c>
      <c r="BC19" s="556">
        <f t="shared" ref="BC19" si="424">BB19</f>
        <v>4</v>
      </c>
      <c r="BD19" s="556">
        <f t="shared" ref="BD19" si="425">BC19</f>
        <v>4</v>
      </c>
      <c r="BE19" s="556">
        <f t="shared" ref="BE19" si="426">BD19</f>
        <v>4</v>
      </c>
      <c r="BF19" s="556">
        <f t="shared" ref="BF19" si="427">BE19</f>
        <v>4</v>
      </c>
      <c r="BG19" s="563">
        <f>AVERAGE(AU19:BF19)</f>
        <v>4</v>
      </c>
      <c r="BH19" s="569" t="str">
        <f>$D19</f>
        <v>Dome Small</v>
      </c>
      <c r="BI19" s="556">
        <f>BF19</f>
        <v>4</v>
      </c>
      <c r="BJ19" s="556">
        <f>BI19</f>
        <v>4</v>
      </c>
      <c r="BK19" s="556">
        <f t="shared" ref="BK19" si="428">BJ19</f>
        <v>4</v>
      </c>
      <c r="BL19" s="556">
        <f t="shared" ref="BL19" si="429">BK19</f>
        <v>4</v>
      </c>
      <c r="BM19" s="556">
        <f t="shared" ref="BM19" si="430">BL19</f>
        <v>4</v>
      </c>
      <c r="BN19" s="556">
        <f t="shared" ref="BN19" si="431">BM19</f>
        <v>4</v>
      </c>
      <c r="BO19" s="556">
        <f t="shared" ref="BO19" si="432">BN19</f>
        <v>4</v>
      </c>
      <c r="BP19" s="556">
        <f t="shared" ref="BP19" si="433">BO19</f>
        <v>4</v>
      </c>
      <c r="BQ19" s="556">
        <f t="shared" ref="BQ19" si="434">BP19</f>
        <v>4</v>
      </c>
      <c r="BR19" s="556">
        <f t="shared" ref="BR19" si="435">BQ19</f>
        <v>4</v>
      </c>
      <c r="BS19" s="556">
        <f t="shared" ref="BS19" si="436">BR19</f>
        <v>4</v>
      </c>
      <c r="BT19" s="556">
        <f t="shared" ref="BT19" si="437">BS19</f>
        <v>4</v>
      </c>
      <c r="BU19" s="563">
        <f>AVERAGE(BI19:BT19)</f>
        <v>4</v>
      </c>
      <c r="BV19" s="569" t="str">
        <f>D19</f>
        <v>Dome Small</v>
      </c>
    </row>
    <row r="20" spans="2:74" s="570" customFormat="1" x14ac:dyDescent="0.25">
      <c r="B20" s="570" t="s">
        <v>973</v>
      </c>
      <c r="C20" s="571">
        <f>'Occ. Proj'!N29</f>
        <v>0.6</v>
      </c>
      <c r="D20" s="572" t="str">
        <f>D15</f>
        <v>ADR</v>
      </c>
      <c r="E20" s="573">
        <f>'Rates Proj'!M54</f>
        <v>300</v>
      </c>
      <c r="F20" s="573">
        <f>E20</f>
        <v>300</v>
      </c>
      <c r="G20" s="573">
        <f>F20</f>
        <v>300</v>
      </c>
      <c r="H20" s="573">
        <v>350</v>
      </c>
      <c r="I20" s="573">
        <v>400</v>
      </c>
      <c r="J20" s="573">
        <f>'Rates Proj'!N54</f>
        <v>500</v>
      </c>
      <c r="K20" s="573">
        <f>J20</f>
        <v>500</v>
      </c>
      <c r="L20" s="573">
        <f>K20</f>
        <v>500</v>
      </c>
      <c r="M20" s="573">
        <v>400</v>
      </c>
      <c r="N20" s="573">
        <v>400</v>
      </c>
      <c r="O20" s="573">
        <f>E20</f>
        <v>300</v>
      </c>
      <c r="P20" s="573">
        <f>O20</f>
        <v>300</v>
      </c>
      <c r="Q20" s="574">
        <f>IFERROR(Q23/Q22,0)</f>
        <v>396.1679576029352</v>
      </c>
      <c r="R20" s="572" t="str">
        <f>R15</f>
        <v>ADR</v>
      </c>
      <c r="S20" s="575">
        <f t="shared" ref="S20" si="438">E20*(1+$C$3)</f>
        <v>309</v>
      </c>
      <c r="T20" s="575">
        <f t="shared" ref="T20" si="439">F20*(1+$C$3)</f>
        <v>309</v>
      </c>
      <c r="U20" s="575">
        <f t="shared" ref="U20" si="440">G20*(1+$C$3)</f>
        <v>309</v>
      </c>
      <c r="V20" s="575">
        <f t="shared" ref="V20" si="441">H20*(1+$C$3)</f>
        <v>360.5</v>
      </c>
      <c r="W20" s="575">
        <f t="shared" ref="W20" si="442">I20*(1+$C$3)</f>
        <v>412</v>
      </c>
      <c r="X20" s="575">
        <f t="shared" ref="X20" si="443">J20*(1+$C$3)</f>
        <v>515</v>
      </c>
      <c r="Y20" s="575">
        <f t="shared" ref="Y20" si="444">K20*(1+$C$3)</f>
        <v>515</v>
      </c>
      <c r="Z20" s="575">
        <f t="shared" ref="Z20" si="445">L20*(1+$C$3)</f>
        <v>515</v>
      </c>
      <c r="AA20" s="575">
        <f t="shared" ref="AA20" si="446">M20*(1+$C$3)</f>
        <v>412</v>
      </c>
      <c r="AB20" s="575">
        <f t="shared" ref="AB20" si="447">N20*(1+$C$3)</f>
        <v>412</v>
      </c>
      <c r="AC20" s="575">
        <f t="shared" ref="AC20" si="448">O20*(1+$C$3)</f>
        <v>309</v>
      </c>
      <c r="AD20" s="575">
        <f t="shared" ref="AD20" si="449">P20*(1+$C$3)</f>
        <v>309</v>
      </c>
      <c r="AE20" s="574">
        <f>IFERROR(AE23/AE22,0)</f>
        <v>408.0529963310233</v>
      </c>
      <c r="AF20" s="572" t="str">
        <f>AF15</f>
        <v>ADR</v>
      </c>
      <c r="AG20" s="575">
        <f t="shared" ref="AG20" si="450">S20*(1+$C$3)</f>
        <v>318.27</v>
      </c>
      <c r="AH20" s="575">
        <f t="shared" ref="AH20" si="451">T20*(1+$C$3)</f>
        <v>318.27</v>
      </c>
      <c r="AI20" s="575">
        <f t="shared" ref="AI20" si="452">U20*(1+$C$3)</f>
        <v>318.27</v>
      </c>
      <c r="AJ20" s="575">
        <f t="shared" ref="AJ20" si="453">V20*(1+$C$3)</f>
        <v>371.315</v>
      </c>
      <c r="AK20" s="575">
        <f t="shared" ref="AK20" si="454">W20*(1+$C$3)</f>
        <v>424.36</v>
      </c>
      <c r="AL20" s="575">
        <f t="shared" ref="AL20" si="455">X20*(1+$C$3)</f>
        <v>530.45</v>
      </c>
      <c r="AM20" s="575">
        <f t="shared" ref="AM20" si="456">Y20*(1+$C$3)</f>
        <v>530.45</v>
      </c>
      <c r="AN20" s="575">
        <f t="shared" ref="AN20" si="457">Z20*(1+$C$3)</f>
        <v>530.45</v>
      </c>
      <c r="AO20" s="575">
        <f t="shared" ref="AO20" si="458">AA20*(1+$C$3)</f>
        <v>424.36</v>
      </c>
      <c r="AP20" s="575">
        <f t="shared" ref="AP20" si="459">AB20*(1+$C$3)</f>
        <v>424.36</v>
      </c>
      <c r="AQ20" s="575">
        <f t="shared" ref="AQ20" si="460">AC20*(1+$C$3)</f>
        <v>318.27</v>
      </c>
      <c r="AR20" s="575">
        <f t="shared" ref="AR20" si="461">AD20*(1+$C$3)</f>
        <v>318.27</v>
      </c>
      <c r="AS20" s="574">
        <f>IFERROR(AS23/AS22,0)</f>
        <v>420.29458622095393</v>
      </c>
      <c r="AT20" s="572" t="str">
        <f>AT15</f>
        <v>ADR</v>
      </c>
      <c r="AU20" s="575">
        <f>AG20*(1+$C$3)</f>
        <v>327.8181</v>
      </c>
      <c r="AV20" s="575">
        <f t="shared" ref="AV20" si="462">AH20*(1+$C$3)</f>
        <v>327.8181</v>
      </c>
      <c r="AW20" s="575">
        <f t="shared" ref="AW20" si="463">AI20*(1+$C$3)</f>
        <v>327.8181</v>
      </c>
      <c r="AX20" s="575">
        <f t="shared" ref="AX20" si="464">AJ20*(1+$C$3)</f>
        <v>382.45445</v>
      </c>
      <c r="AY20" s="575">
        <f t="shared" ref="AY20" si="465">AK20*(1+$C$3)</f>
        <v>437.0908</v>
      </c>
      <c r="AZ20" s="575">
        <f t="shared" ref="AZ20" si="466">AL20*(1+$C$3)</f>
        <v>546.3635</v>
      </c>
      <c r="BA20" s="575">
        <f t="shared" ref="BA20" si="467">AM20*(1+$C$3)</f>
        <v>546.3635</v>
      </c>
      <c r="BB20" s="575">
        <f t="shared" ref="BB20" si="468">AN20*(1+$C$3)</f>
        <v>546.3635</v>
      </c>
      <c r="BC20" s="575">
        <f t="shared" ref="BC20" si="469">AO20*(1+$C$3)</f>
        <v>437.0908</v>
      </c>
      <c r="BD20" s="575">
        <f t="shared" ref="BD20" si="470">AP20*(1+$C$3)</f>
        <v>437.0908</v>
      </c>
      <c r="BE20" s="575">
        <f t="shared" ref="BE20" si="471">AQ20*(1+$C$3)</f>
        <v>327.8181</v>
      </c>
      <c r="BF20" s="575">
        <f t="shared" ref="BF20" si="472">AR20*(1+$C$3)</f>
        <v>327.8181</v>
      </c>
      <c r="BG20" s="574">
        <f>IFERROR(BG23/BG22,0)</f>
        <v>432.90342380758256</v>
      </c>
      <c r="BH20" s="572" t="str">
        <f>BH15</f>
        <v>ADR</v>
      </c>
      <c r="BI20" s="575">
        <f t="shared" ref="BI20" si="473">AU20*(1+$C$3)</f>
        <v>337.652643</v>
      </c>
      <c r="BJ20" s="575">
        <f t="shared" ref="BJ20" si="474">AV20*(1+$C$3)</f>
        <v>337.652643</v>
      </c>
      <c r="BK20" s="575">
        <f t="shared" ref="BK20" si="475">AW20*(1+$C$3)</f>
        <v>337.652643</v>
      </c>
      <c r="BL20" s="575">
        <f t="shared" ref="BL20" si="476">AX20*(1+$C$3)</f>
        <v>393.9280835</v>
      </c>
      <c r="BM20" s="575">
        <f t="shared" ref="BM20" si="477">AY20*(1+$C$3)</f>
        <v>450.203524</v>
      </c>
      <c r="BN20" s="575">
        <f t="shared" ref="BN20" si="478">AZ20*(1+$C$3)</f>
        <v>562.754405</v>
      </c>
      <c r="BO20" s="575">
        <f t="shared" ref="BO20" si="479">BA20*(1+$C$3)</f>
        <v>562.754405</v>
      </c>
      <c r="BP20" s="575">
        <f t="shared" ref="BP20" si="480">BB20*(1+$C$3)</f>
        <v>562.754405</v>
      </c>
      <c r="BQ20" s="575">
        <f t="shared" ref="BQ20" si="481">BC20*(1+$C$3)</f>
        <v>450.203524</v>
      </c>
      <c r="BR20" s="575">
        <f t="shared" ref="BR20" si="482">BD20*(1+$C$3)</f>
        <v>450.203524</v>
      </c>
      <c r="BS20" s="575">
        <f t="shared" ref="BS20" si="483">BE20*(1+$C$3)</f>
        <v>337.652643</v>
      </c>
      <c r="BT20" s="575">
        <f t="shared" ref="BT20" si="484">BF20*(1+$C$3)</f>
        <v>337.652643</v>
      </c>
      <c r="BU20" s="574">
        <f>IFERROR(BU23/BU22,0)</f>
        <v>445.89052652181</v>
      </c>
      <c r="BV20" s="572" t="str">
        <f>BV15</f>
        <v>ADR</v>
      </c>
    </row>
    <row r="21" spans="2:74" s="576" customFormat="1" x14ac:dyDescent="0.25">
      <c r="B21" s="515" t="s">
        <v>975</v>
      </c>
      <c r="C21" s="571">
        <f>'Occ. Proj'!O29</f>
        <v>0.75</v>
      </c>
      <c r="D21" s="577" t="str">
        <f>D16</f>
        <v>Occupancy</v>
      </c>
      <c r="E21" s="578">
        <f>BI21*$C20</f>
        <v>0.27</v>
      </c>
      <c r="F21" s="578">
        <f t="shared" ref="F21" si="485">BJ21*$C20</f>
        <v>0.27</v>
      </c>
      <c r="G21" s="578">
        <f t="shared" ref="G21" si="486">BK21*$C20</f>
        <v>0.36</v>
      </c>
      <c r="H21" s="578">
        <f t="shared" ref="H21" si="487">BL21*$C20</f>
        <v>0.42</v>
      </c>
      <c r="I21" s="578">
        <f t="shared" ref="I21" si="488">BM21*$C20</f>
        <v>0.44999999999999996</v>
      </c>
      <c r="J21" s="578">
        <f t="shared" ref="J21" si="489">BN21*$C20</f>
        <v>0.51</v>
      </c>
      <c r="K21" s="578">
        <f t="shared" ref="K21" si="490">BO21*$C20</f>
        <v>0.51</v>
      </c>
      <c r="L21" s="578">
        <f t="shared" ref="L21" si="491">BP21*$C20</f>
        <v>0.51</v>
      </c>
      <c r="M21" s="578">
        <f t="shared" ref="M21" si="492">BQ21*$C20</f>
        <v>0.44999999999999996</v>
      </c>
      <c r="N21" s="578">
        <f t="shared" ref="N21" si="493">BR21*$C20</f>
        <v>0.44999999999999996</v>
      </c>
      <c r="O21" s="578">
        <f t="shared" ref="O21" si="494">BS21*$C20</f>
        <v>0.36</v>
      </c>
      <c r="P21" s="578">
        <f t="shared" ref="P21" si="495">BT21*$C20</f>
        <v>0.27</v>
      </c>
      <c r="Q21" s="579">
        <f>IFERROR(Q22/(Q19*$Q$3),0)</f>
        <v>0.40323287671232877</v>
      </c>
      <c r="R21" s="577" t="str">
        <f>R16</f>
        <v>Occupancy</v>
      </c>
      <c r="S21" s="578">
        <f>BI21*$C21</f>
        <v>0.3375</v>
      </c>
      <c r="T21" s="578">
        <f t="shared" ref="T21" si="496">BJ21*$C21</f>
        <v>0.3375</v>
      </c>
      <c r="U21" s="578">
        <f t="shared" ref="U21" si="497">BK21*$C21</f>
        <v>0.44999999999999996</v>
      </c>
      <c r="V21" s="578">
        <f t="shared" ref="V21" si="498">BL21*$C21</f>
        <v>0.5249999999999999</v>
      </c>
      <c r="W21" s="578">
        <f t="shared" ref="W21" si="499">BM21*$C21</f>
        <v>0.5625</v>
      </c>
      <c r="X21" s="578">
        <f t="shared" ref="X21" si="500">BN21*$C21</f>
        <v>0.6375</v>
      </c>
      <c r="Y21" s="578">
        <f t="shared" ref="Y21" si="501">BO21*$C21</f>
        <v>0.6375</v>
      </c>
      <c r="Z21" s="578">
        <f t="shared" ref="Z21" si="502">BP21*$C21</f>
        <v>0.6375</v>
      </c>
      <c r="AA21" s="578">
        <f t="shared" ref="AA21" si="503">BQ21*$C21</f>
        <v>0.5625</v>
      </c>
      <c r="AB21" s="578">
        <f t="shared" ref="AB21" si="504">BR21*$C21</f>
        <v>0.5625</v>
      </c>
      <c r="AC21" s="578">
        <f t="shared" ref="AC21" si="505">BS21*$C21</f>
        <v>0.44999999999999996</v>
      </c>
      <c r="AD21" s="578">
        <f t="shared" ref="AD21" si="506">BT21*$C21</f>
        <v>0.3375</v>
      </c>
      <c r="AE21" s="579">
        <f>IFERROR(AE22/(AE19*$Q$3),0)</f>
        <v>0.5040410958904109</v>
      </c>
      <c r="AF21" s="577" t="str">
        <f>AF16</f>
        <v>Occupancy</v>
      </c>
      <c r="AG21" s="578">
        <f>BI21*$C22</f>
        <v>0.405</v>
      </c>
      <c r="AH21" s="578">
        <f t="shared" ref="AH21" si="507">BJ21*$C22</f>
        <v>0.405</v>
      </c>
      <c r="AI21" s="578">
        <f t="shared" ref="AI21" si="508">BK21*$C22</f>
        <v>0.54</v>
      </c>
      <c r="AJ21" s="578">
        <f t="shared" ref="AJ21" si="509">BL21*$C22</f>
        <v>0.63</v>
      </c>
      <c r="AK21" s="578">
        <f t="shared" ref="AK21" si="510">BM21*$C22</f>
        <v>0.675</v>
      </c>
      <c r="AL21" s="578">
        <f t="shared" ref="AL21" si="511">BN21*$C22</f>
        <v>0.765</v>
      </c>
      <c r="AM21" s="578">
        <f t="shared" ref="AM21" si="512">BO21*$C22</f>
        <v>0.765</v>
      </c>
      <c r="AN21" s="578">
        <f t="shared" ref="AN21" si="513">BP21*$C22</f>
        <v>0.765</v>
      </c>
      <c r="AO21" s="578">
        <f>BQ21*$C22</f>
        <v>0.675</v>
      </c>
      <c r="AP21" s="578">
        <f t="shared" ref="AP21" si="514">BR21*$C22</f>
        <v>0.675</v>
      </c>
      <c r="AQ21" s="578">
        <f t="shared" ref="AQ21" si="515">BS21*$C22</f>
        <v>0.54</v>
      </c>
      <c r="AR21" s="578">
        <f t="shared" ref="AR21" si="516">BT21*$C22</f>
        <v>0.405</v>
      </c>
      <c r="AS21" s="579">
        <f>IFERROR(AS22/(AS19*$Q$3),0)</f>
        <v>0.6048493150684933</v>
      </c>
      <c r="AT21" s="577" t="str">
        <f>AT16</f>
        <v>Occupancy</v>
      </c>
      <c r="AU21" s="578">
        <f>BI21*$C23</f>
        <v>0.43875</v>
      </c>
      <c r="AV21" s="578">
        <f t="shared" ref="AV21" si="517">BJ21*$C23</f>
        <v>0.43875</v>
      </c>
      <c r="AW21" s="578">
        <f t="shared" ref="AW21" si="518">BK21*$C23</f>
        <v>0.585</v>
      </c>
      <c r="AX21" s="578">
        <f t="shared" ref="AX21" si="519">BL21*$C23</f>
        <v>0.6825</v>
      </c>
      <c r="AY21" s="578">
        <f t="shared" ref="AY21" si="520">BM21*$C23</f>
        <v>0.73125</v>
      </c>
      <c r="AZ21" s="578">
        <f t="shared" ref="AZ21" si="521">BN21*$C23</f>
        <v>0.82875</v>
      </c>
      <c r="BA21" s="578">
        <f t="shared" ref="BA21" si="522">BO21*$C23</f>
        <v>0.82875</v>
      </c>
      <c r="BB21" s="578">
        <f t="shared" ref="BB21" si="523">BP21*$C23</f>
        <v>0.82875</v>
      </c>
      <c r="BC21" s="578">
        <f t="shared" ref="BC21" si="524">BQ21*$C23</f>
        <v>0.73125</v>
      </c>
      <c r="BD21" s="578">
        <f t="shared" ref="BD21" si="525">BR21*$C23</f>
        <v>0.73125</v>
      </c>
      <c r="BE21" s="578">
        <f t="shared" ref="BE21" si="526">BS21*$C23</f>
        <v>0.585</v>
      </c>
      <c r="BF21" s="578">
        <f t="shared" ref="BF21" si="527">BT21*$C23</f>
        <v>0.43875</v>
      </c>
      <c r="BG21" s="579">
        <f>IFERROR(BG22/(BG19*$Q$3),0)</f>
        <v>0.6552534246575341</v>
      </c>
      <c r="BH21" s="577" t="str">
        <f>BH16</f>
        <v>Occupancy</v>
      </c>
      <c r="BI21" s="580">
        <f>'Occ. Proj'!$I$20</f>
        <v>0.45</v>
      </c>
      <c r="BJ21" s="580">
        <f>'Occ. Proj'!$I$20</f>
        <v>0.45</v>
      </c>
      <c r="BK21" s="580">
        <f>BK16</f>
        <v>0.6</v>
      </c>
      <c r="BL21" s="580">
        <f t="shared" ref="BL21" si="528">BL16</f>
        <v>0.7</v>
      </c>
      <c r="BM21" s="580">
        <v>0.75</v>
      </c>
      <c r="BN21" s="580">
        <f>'Occ. Proj'!$J$20</f>
        <v>0.85</v>
      </c>
      <c r="BO21" s="580">
        <f>'Occ. Proj'!$J$20</f>
        <v>0.85</v>
      </c>
      <c r="BP21" s="580">
        <f>'Occ. Proj'!$J$20</f>
        <v>0.85</v>
      </c>
      <c r="BQ21" s="580">
        <f>BQ16</f>
        <v>0.75</v>
      </c>
      <c r="BR21" s="580">
        <f>BR16</f>
        <v>0.75</v>
      </c>
      <c r="BS21" s="580">
        <v>0.6</v>
      </c>
      <c r="BT21" s="580">
        <f>BI21</f>
        <v>0.45</v>
      </c>
      <c r="BU21" s="579">
        <f>IFERROR(BU22/(BU19*$Q$3),0)</f>
        <v>0.672054794520548</v>
      </c>
      <c r="BV21" s="577" t="str">
        <f>BV16</f>
        <v>Occupancy</v>
      </c>
    </row>
    <row r="22" spans="2:74" x14ac:dyDescent="0.25">
      <c r="B22" s="515" t="s">
        <v>977</v>
      </c>
      <c r="C22" s="571">
        <f>'Occ. Proj'!P29</f>
        <v>0.9</v>
      </c>
      <c r="D22" s="588" t="str">
        <f>D7</f>
        <v>Site Nights </v>
      </c>
      <c r="E22" s="589">
        <f>E21*E3*E19</f>
        <v>33.480000000000004</v>
      </c>
      <c r="F22" s="589">
        <f t="shared" ref="F22:BT22" si="529">F21*F3*F19</f>
        <v>30.240000000000002</v>
      </c>
      <c r="G22" s="589">
        <f t="shared" si="529"/>
        <v>44.64</v>
      </c>
      <c r="H22" s="589">
        <f t="shared" si="529"/>
        <v>50.4</v>
      </c>
      <c r="I22" s="589">
        <f t="shared" si="529"/>
        <v>55.8</v>
      </c>
      <c r="J22" s="589">
        <f t="shared" si="529"/>
        <v>61.2</v>
      </c>
      <c r="K22" s="589">
        <f t="shared" si="529"/>
        <v>63.24</v>
      </c>
      <c r="L22" s="589">
        <f t="shared" si="529"/>
        <v>63.24</v>
      </c>
      <c r="M22" s="589">
        <f t="shared" si="529"/>
        <v>53.99999999999999</v>
      </c>
      <c r="N22" s="589">
        <f t="shared" si="529"/>
        <v>55.8</v>
      </c>
      <c r="O22" s="589">
        <f t="shared" si="529"/>
        <v>43.199999999999996</v>
      </c>
      <c r="P22" s="589">
        <f t="shared" si="529"/>
        <v>33.480000000000004</v>
      </c>
      <c r="Q22" s="583">
        <f>SUM(E22:P22)</f>
        <v>588.72</v>
      </c>
      <c r="R22" s="588" t="str">
        <f>R7</f>
        <v>Site Nights </v>
      </c>
      <c r="S22" s="589">
        <f t="shared" si="529"/>
        <v>41.85</v>
      </c>
      <c r="T22" s="589">
        <f t="shared" si="529"/>
        <v>37.800000000000004</v>
      </c>
      <c r="U22" s="589">
        <f t="shared" si="529"/>
        <v>55.8</v>
      </c>
      <c r="V22" s="589">
        <f t="shared" si="529"/>
        <v>62.999999999999986</v>
      </c>
      <c r="W22" s="589">
        <f t="shared" si="529"/>
        <v>69.75</v>
      </c>
      <c r="X22" s="589">
        <f t="shared" si="529"/>
        <v>76.5</v>
      </c>
      <c r="Y22" s="589">
        <f t="shared" si="529"/>
        <v>79.05</v>
      </c>
      <c r="Z22" s="589">
        <f t="shared" si="529"/>
        <v>79.05</v>
      </c>
      <c r="AA22" s="589">
        <f t="shared" si="529"/>
        <v>67.5</v>
      </c>
      <c r="AB22" s="589">
        <f t="shared" si="529"/>
        <v>69.75</v>
      </c>
      <c r="AC22" s="589">
        <f t="shared" si="529"/>
        <v>53.99999999999999</v>
      </c>
      <c r="AD22" s="589">
        <f t="shared" si="529"/>
        <v>41.85</v>
      </c>
      <c r="AE22" s="583">
        <f>SUM(S22:AD22)</f>
        <v>735.9</v>
      </c>
      <c r="AF22" s="588" t="str">
        <f>AF7</f>
        <v>Site Nights </v>
      </c>
      <c r="AG22" s="589">
        <f t="shared" si="529"/>
        <v>50.220000000000006</v>
      </c>
      <c r="AH22" s="589">
        <f t="shared" si="529"/>
        <v>45.36</v>
      </c>
      <c r="AI22" s="589">
        <f t="shared" si="529"/>
        <v>66.96000000000001</v>
      </c>
      <c r="AJ22" s="589">
        <f t="shared" si="529"/>
        <v>75.6</v>
      </c>
      <c r="AK22" s="589">
        <f t="shared" si="529"/>
        <v>83.7</v>
      </c>
      <c r="AL22" s="589">
        <f t="shared" si="529"/>
        <v>91.8</v>
      </c>
      <c r="AM22" s="589">
        <f t="shared" si="529"/>
        <v>94.86</v>
      </c>
      <c r="AN22" s="589">
        <f t="shared" si="529"/>
        <v>94.86</v>
      </c>
      <c r="AO22" s="589">
        <f t="shared" si="529"/>
        <v>81</v>
      </c>
      <c r="AP22" s="589">
        <f t="shared" si="529"/>
        <v>83.7</v>
      </c>
      <c r="AQ22" s="589">
        <f t="shared" si="529"/>
        <v>64.80000000000001</v>
      </c>
      <c r="AR22" s="589">
        <f t="shared" si="529"/>
        <v>50.220000000000006</v>
      </c>
      <c r="AS22" s="583">
        <f>SUM(AG22:AR22)</f>
        <v>883.0800000000002</v>
      </c>
      <c r="AT22" s="588" t="str">
        <f>AT7</f>
        <v>Site Nights </v>
      </c>
      <c r="AU22" s="589">
        <f t="shared" si="529"/>
        <v>54.404999999999994</v>
      </c>
      <c r="AV22" s="589">
        <f t="shared" si="529"/>
        <v>49.14</v>
      </c>
      <c r="AW22" s="589">
        <f t="shared" si="529"/>
        <v>72.53999999999999</v>
      </c>
      <c r="AX22" s="589">
        <f t="shared" si="529"/>
        <v>81.9</v>
      </c>
      <c r="AY22" s="589">
        <f t="shared" si="529"/>
        <v>90.675</v>
      </c>
      <c r="AZ22" s="589">
        <f t="shared" si="529"/>
        <v>99.45</v>
      </c>
      <c r="BA22" s="589">
        <f t="shared" si="529"/>
        <v>102.765</v>
      </c>
      <c r="BB22" s="589">
        <f t="shared" si="529"/>
        <v>102.765</v>
      </c>
      <c r="BC22" s="589">
        <f t="shared" si="529"/>
        <v>87.75</v>
      </c>
      <c r="BD22" s="589">
        <f t="shared" si="529"/>
        <v>90.675</v>
      </c>
      <c r="BE22" s="589">
        <f t="shared" si="529"/>
        <v>70.19999999999999</v>
      </c>
      <c r="BF22" s="589">
        <f t="shared" si="529"/>
        <v>54.404999999999994</v>
      </c>
      <c r="BG22" s="583">
        <f>SUM(AU22:BF22)</f>
        <v>956.6699999999998</v>
      </c>
      <c r="BH22" s="588" t="str">
        <f>BH7</f>
        <v>Site Nights </v>
      </c>
      <c r="BI22" s="589">
        <f t="shared" si="529"/>
        <v>55.800000000000004</v>
      </c>
      <c r="BJ22" s="589">
        <f t="shared" si="529"/>
        <v>50.4</v>
      </c>
      <c r="BK22" s="589">
        <f t="shared" si="529"/>
        <v>74.39999999999999</v>
      </c>
      <c r="BL22" s="589">
        <f t="shared" si="529"/>
        <v>84</v>
      </c>
      <c r="BM22" s="589">
        <f t="shared" si="529"/>
        <v>93</v>
      </c>
      <c r="BN22" s="589">
        <f t="shared" si="529"/>
        <v>102</v>
      </c>
      <c r="BO22" s="589">
        <f t="shared" si="529"/>
        <v>105.39999999999999</v>
      </c>
      <c r="BP22" s="589">
        <f t="shared" si="529"/>
        <v>105.39999999999999</v>
      </c>
      <c r="BQ22" s="589">
        <f t="shared" si="529"/>
        <v>90</v>
      </c>
      <c r="BR22" s="589">
        <f t="shared" si="529"/>
        <v>93</v>
      </c>
      <c r="BS22" s="589">
        <f t="shared" si="529"/>
        <v>72</v>
      </c>
      <c r="BT22" s="589">
        <f t="shared" si="529"/>
        <v>55.800000000000004</v>
      </c>
      <c r="BU22" s="583">
        <f>SUM(BI22:BT22)</f>
        <v>981.1999999999999</v>
      </c>
      <c r="BV22" s="588" t="str">
        <f>BV7</f>
        <v>Site Nights </v>
      </c>
    </row>
    <row r="23" spans="2:74" s="551" customFormat="1" x14ac:dyDescent="0.25">
      <c r="B23" s="551" t="s">
        <v>979</v>
      </c>
      <c r="C23" s="571">
        <f>'Occ. Proj'!Q29</f>
        <v>0.975</v>
      </c>
      <c r="D23" s="585" t="s">
        <v>981</v>
      </c>
      <c r="E23" s="586">
        <f>E20*E22</f>
        <v>10044.000000000002</v>
      </c>
      <c r="F23" s="586">
        <f t="shared" ref="F23:P23" si="530">F20*F22</f>
        <v>9072</v>
      </c>
      <c r="G23" s="586">
        <f t="shared" si="530"/>
        <v>13392</v>
      </c>
      <c r="H23" s="586">
        <f t="shared" si="530"/>
        <v>17640</v>
      </c>
      <c r="I23" s="586">
        <f t="shared" si="530"/>
        <v>22320</v>
      </c>
      <c r="J23" s="586">
        <f t="shared" si="530"/>
        <v>30600</v>
      </c>
      <c r="K23" s="586">
        <f t="shared" si="530"/>
        <v>31620</v>
      </c>
      <c r="L23" s="586">
        <f t="shared" si="530"/>
        <v>31620</v>
      </c>
      <c r="M23" s="586">
        <f t="shared" si="530"/>
        <v>21599.999999999996</v>
      </c>
      <c r="N23" s="586">
        <f t="shared" si="530"/>
        <v>22320</v>
      </c>
      <c r="O23" s="586">
        <f t="shared" si="530"/>
        <v>12959.999999999998</v>
      </c>
      <c r="P23" s="586">
        <f t="shared" si="530"/>
        <v>10044.000000000002</v>
      </c>
      <c r="Q23" s="590">
        <f>SUM(E23:P23)</f>
        <v>233232</v>
      </c>
      <c r="R23" s="585" t="s">
        <v>981</v>
      </c>
      <c r="S23" s="586">
        <f>S20*S22</f>
        <v>12931.65</v>
      </c>
      <c r="T23" s="586">
        <f t="shared" ref="T23:AD23" si="531">T20*T22</f>
        <v>11680.2</v>
      </c>
      <c r="U23" s="586">
        <f t="shared" si="531"/>
        <v>17242.2</v>
      </c>
      <c r="V23" s="586">
        <f t="shared" si="531"/>
        <v>22711.499999999996</v>
      </c>
      <c r="W23" s="586">
        <f t="shared" si="531"/>
        <v>28737</v>
      </c>
      <c r="X23" s="586">
        <f t="shared" si="531"/>
        <v>39397.5</v>
      </c>
      <c r="Y23" s="586">
        <f t="shared" si="531"/>
        <v>40710.75</v>
      </c>
      <c r="Z23" s="586">
        <f t="shared" si="531"/>
        <v>40710.75</v>
      </c>
      <c r="AA23" s="586">
        <f t="shared" si="531"/>
        <v>27810</v>
      </c>
      <c r="AB23" s="586">
        <f t="shared" si="531"/>
        <v>28737</v>
      </c>
      <c r="AC23" s="586">
        <f t="shared" si="531"/>
        <v>16685.999999999996</v>
      </c>
      <c r="AD23" s="586">
        <f t="shared" si="531"/>
        <v>12931.65</v>
      </c>
      <c r="AE23" s="590">
        <f>SUM(S23:AD23)</f>
        <v>300286.2</v>
      </c>
      <c r="AF23" s="585" t="s">
        <v>981</v>
      </c>
      <c r="AG23" s="586">
        <f>AG20*AG22</f>
        <v>15983.519400000001</v>
      </c>
      <c r="AH23" s="586">
        <f t="shared" ref="AH23:AR23" si="532">AH20*AH22</f>
        <v>14436.7272</v>
      </c>
      <c r="AI23" s="586">
        <f t="shared" si="532"/>
        <v>21311.359200000003</v>
      </c>
      <c r="AJ23" s="586">
        <f t="shared" si="532"/>
        <v>28071.413999999997</v>
      </c>
      <c r="AK23" s="586">
        <f t="shared" si="532"/>
        <v>35518.932</v>
      </c>
      <c r="AL23" s="586">
        <f t="shared" si="532"/>
        <v>48695.310000000005</v>
      </c>
      <c r="AM23" s="586">
        <f t="shared" si="532"/>
        <v>50318.487</v>
      </c>
      <c r="AN23" s="586">
        <f t="shared" si="532"/>
        <v>50318.487</v>
      </c>
      <c r="AO23" s="586">
        <f t="shared" si="532"/>
        <v>34373.16</v>
      </c>
      <c r="AP23" s="586">
        <f t="shared" si="532"/>
        <v>35518.932</v>
      </c>
      <c r="AQ23" s="586">
        <f t="shared" si="532"/>
        <v>20623.896</v>
      </c>
      <c r="AR23" s="586">
        <f t="shared" si="532"/>
        <v>15983.519400000001</v>
      </c>
      <c r="AS23" s="590">
        <f>SUM(AG23:AR23)</f>
        <v>371153.7432000001</v>
      </c>
      <c r="AT23" s="585" t="s">
        <v>981</v>
      </c>
      <c r="AU23" s="586">
        <f>AU20*AU22</f>
        <v>17834.9437305</v>
      </c>
      <c r="AV23" s="586">
        <f t="shared" ref="AV23:BF23" si="533">AV20*AV22</f>
        <v>16108.981434000001</v>
      </c>
      <c r="AW23" s="586">
        <f t="shared" si="533"/>
        <v>23779.924973999998</v>
      </c>
      <c r="AX23" s="586">
        <f t="shared" si="533"/>
        <v>31323.019455</v>
      </c>
      <c r="AY23" s="586">
        <f t="shared" si="533"/>
        <v>39633.20829</v>
      </c>
      <c r="AZ23" s="586">
        <f t="shared" si="533"/>
        <v>54335.85007500001</v>
      </c>
      <c r="BA23" s="586">
        <f t="shared" si="533"/>
        <v>56147.045077500006</v>
      </c>
      <c r="BB23" s="586">
        <f t="shared" si="533"/>
        <v>56147.045077500006</v>
      </c>
      <c r="BC23" s="586">
        <f t="shared" si="533"/>
        <v>38354.7177</v>
      </c>
      <c r="BD23" s="586">
        <f t="shared" si="533"/>
        <v>39633.20829</v>
      </c>
      <c r="BE23" s="586">
        <f t="shared" si="533"/>
        <v>23012.830619999997</v>
      </c>
      <c r="BF23" s="586">
        <f t="shared" si="533"/>
        <v>17834.9437305</v>
      </c>
      <c r="BG23" s="590">
        <f>SUM(AU23:BF23)</f>
        <v>414145.71845399996</v>
      </c>
      <c r="BH23" s="585" t="s">
        <v>981</v>
      </c>
      <c r="BI23" s="586">
        <f>BI20*BI22</f>
        <v>18841.0174794</v>
      </c>
      <c r="BJ23" s="586">
        <f t="shared" ref="BJ23:BT23" si="534">BJ20*BJ22</f>
        <v>17017.6932072</v>
      </c>
      <c r="BK23" s="586">
        <f t="shared" si="534"/>
        <v>25121.3566392</v>
      </c>
      <c r="BL23" s="586">
        <f t="shared" si="534"/>
        <v>33089.959014</v>
      </c>
      <c r="BM23" s="586">
        <f t="shared" si="534"/>
        <v>41868.927732000004</v>
      </c>
      <c r="BN23" s="586">
        <f t="shared" si="534"/>
        <v>57400.94931</v>
      </c>
      <c r="BO23" s="586">
        <f t="shared" si="534"/>
        <v>59314.314286999994</v>
      </c>
      <c r="BP23" s="586">
        <f t="shared" si="534"/>
        <v>59314.314286999994</v>
      </c>
      <c r="BQ23" s="586">
        <f t="shared" si="534"/>
        <v>40518.31716</v>
      </c>
      <c r="BR23" s="586">
        <f t="shared" si="534"/>
        <v>41868.927732000004</v>
      </c>
      <c r="BS23" s="586">
        <f t="shared" si="534"/>
        <v>24310.990296</v>
      </c>
      <c r="BT23" s="586">
        <f t="shared" si="534"/>
        <v>18841.0174794</v>
      </c>
      <c r="BU23" s="590">
        <f>SUM(BI23:BT23)</f>
        <v>437507.78462319996</v>
      </c>
      <c r="BV23" s="585" t="s">
        <v>981</v>
      </c>
    </row>
    <row r="24" spans="2:74" x14ac:dyDescent="0.25">
      <c r="B24" s="515"/>
      <c r="C24" s="571"/>
      <c r="D24" s="569" t="str">
        <f>'ToT (Intake Form)'!C35</f>
        <v>Safari Tent Large </v>
      </c>
      <c r="E24" s="556">
        <f>'ToT (Intake Form)'!C36</f>
        <v>3</v>
      </c>
      <c r="F24" s="556">
        <f>E24</f>
        <v>3</v>
      </c>
      <c r="G24" s="556">
        <f t="shared" ref="G24:P24" si="535">F24</f>
        <v>3</v>
      </c>
      <c r="H24" s="556">
        <f t="shared" si="535"/>
        <v>3</v>
      </c>
      <c r="I24" s="556">
        <f t="shared" si="535"/>
        <v>3</v>
      </c>
      <c r="J24" s="556">
        <f t="shared" si="535"/>
        <v>3</v>
      </c>
      <c r="K24" s="556">
        <f t="shared" si="535"/>
        <v>3</v>
      </c>
      <c r="L24" s="556">
        <f t="shared" si="535"/>
        <v>3</v>
      </c>
      <c r="M24" s="556">
        <f t="shared" si="535"/>
        <v>3</v>
      </c>
      <c r="N24" s="556">
        <f t="shared" si="535"/>
        <v>3</v>
      </c>
      <c r="O24" s="556">
        <f t="shared" si="535"/>
        <v>3</v>
      </c>
      <c r="P24" s="556">
        <f t="shared" si="535"/>
        <v>3</v>
      </c>
      <c r="Q24" s="563">
        <f>AVERAGE(E24:P24)</f>
        <v>3</v>
      </c>
      <c r="R24" s="569" t="str">
        <f>$D24</f>
        <v>Safari Tent Large </v>
      </c>
      <c r="S24" s="556">
        <f>Q24</f>
        <v>3</v>
      </c>
      <c r="T24" s="556">
        <f>S24</f>
        <v>3</v>
      </c>
      <c r="U24" s="556">
        <f t="shared" ref="U24" si="536">T24</f>
        <v>3</v>
      </c>
      <c r="V24" s="556">
        <f t="shared" ref="V24" si="537">U24</f>
        <v>3</v>
      </c>
      <c r="W24" s="556">
        <f t="shared" ref="W24" si="538">V24</f>
        <v>3</v>
      </c>
      <c r="X24" s="556">
        <f t="shared" ref="X24" si="539">W24</f>
        <v>3</v>
      </c>
      <c r="Y24" s="556">
        <f t="shared" ref="Y24" si="540">X24</f>
        <v>3</v>
      </c>
      <c r="Z24" s="556">
        <f t="shared" ref="Z24" si="541">Y24</f>
        <v>3</v>
      </c>
      <c r="AA24" s="556">
        <f t="shared" ref="AA24" si="542">Z24</f>
        <v>3</v>
      </c>
      <c r="AB24" s="556">
        <f t="shared" ref="AB24" si="543">AA24</f>
        <v>3</v>
      </c>
      <c r="AC24" s="556">
        <f t="shared" ref="AC24" si="544">AB24</f>
        <v>3</v>
      </c>
      <c r="AD24" s="556">
        <f t="shared" ref="AD24" si="545">AC24</f>
        <v>3</v>
      </c>
      <c r="AE24" s="563">
        <f>AVERAGE(S24:AD24)</f>
        <v>3</v>
      </c>
      <c r="AF24" s="569" t="str">
        <f>$D24</f>
        <v>Safari Tent Large </v>
      </c>
      <c r="AG24" s="556">
        <f>AE24</f>
        <v>3</v>
      </c>
      <c r="AH24" s="556">
        <f>AG24</f>
        <v>3</v>
      </c>
      <c r="AI24" s="556">
        <f t="shared" ref="AI24" si="546">AH24</f>
        <v>3</v>
      </c>
      <c r="AJ24" s="556">
        <f t="shared" ref="AJ24" si="547">AI24</f>
        <v>3</v>
      </c>
      <c r="AK24" s="556">
        <f t="shared" ref="AK24" si="548">AJ24</f>
        <v>3</v>
      </c>
      <c r="AL24" s="556">
        <f t="shared" ref="AL24" si="549">AK24</f>
        <v>3</v>
      </c>
      <c r="AM24" s="556">
        <f t="shared" ref="AM24" si="550">AL24</f>
        <v>3</v>
      </c>
      <c r="AN24" s="556">
        <f t="shared" ref="AN24" si="551">AM24</f>
        <v>3</v>
      </c>
      <c r="AO24" s="556">
        <f t="shared" ref="AO24" si="552">AN24</f>
        <v>3</v>
      </c>
      <c r="AP24" s="556">
        <f t="shared" ref="AP24" si="553">AO24</f>
        <v>3</v>
      </c>
      <c r="AQ24" s="556">
        <f t="shared" ref="AQ24" si="554">AP24</f>
        <v>3</v>
      </c>
      <c r="AR24" s="556">
        <f t="shared" ref="AR24" si="555">AQ24</f>
        <v>3</v>
      </c>
      <c r="AS24" s="563">
        <f>AVERAGE(AG24:AR24)</f>
        <v>3</v>
      </c>
      <c r="AT24" s="569" t="str">
        <f>$D24</f>
        <v>Safari Tent Large </v>
      </c>
      <c r="AU24" s="556">
        <f>AS24</f>
        <v>3</v>
      </c>
      <c r="AV24" s="556">
        <f>AU24</f>
        <v>3</v>
      </c>
      <c r="AW24" s="556">
        <f t="shared" ref="AW24" si="556">AV24</f>
        <v>3</v>
      </c>
      <c r="AX24" s="556">
        <f t="shared" ref="AX24" si="557">AW24</f>
        <v>3</v>
      </c>
      <c r="AY24" s="556">
        <f t="shared" ref="AY24" si="558">AX24</f>
        <v>3</v>
      </c>
      <c r="AZ24" s="556">
        <f t="shared" ref="AZ24" si="559">AY24</f>
        <v>3</v>
      </c>
      <c r="BA24" s="556">
        <f t="shared" ref="BA24" si="560">AZ24</f>
        <v>3</v>
      </c>
      <c r="BB24" s="556">
        <f t="shared" ref="BB24" si="561">BA24</f>
        <v>3</v>
      </c>
      <c r="BC24" s="556">
        <f t="shared" ref="BC24" si="562">BB24</f>
        <v>3</v>
      </c>
      <c r="BD24" s="556">
        <f t="shared" ref="BD24" si="563">BC24</f>
        <v>3</v>
      </c>
      <c r="BE24" s="556">
        <f t="shared" ref="BE24" si="564">BD24</f>
        <v>3</v>
      </c>
      <c r="BF24" s="556">
        <f t="shared" ref="BF24" si="565">BE24</f>
        <v>3</v>
      </c>
      <c r="BG24" s="563">
        <f>AVERAGE(AU24:BF24)</f>
        <v>3</v>
      </c>
      <c r="BH24" s="569" t="str">
        <f>$D24</f>
        <v>Safari Tent Large </v>
      </c>
      <c r="BI24" s="556">
        <f>BF24</f>
        <v>3</v>
      </c>
      <c r="BJ24" s="556">
        <f>BI24</f>
        <v>3</v>
      </c>
      <c r="BK24" s="556">
        <f t="shared" ref="BK24" si="566">BJ24</f>
        <v>3</v>
      </c>
      <c r="BL24" s="556">
        <f t="shared" ref="BL24" si="567">BK24</f>
        <v>3</v>
      </c>
      <c r="BM24" s="556">
        <f t="shared" ref="BM24" si="568">BL24</f>
        <v>3</v>
      </c>
      <c r="BN24" s="556">
        <f t="shared" ref="BN24" si="569">BM24</f>
        <v>3</v>
      </c>
      <c r="BO24" s="556">
        <f t="shared" ref="BO24" si="570">BN24</f>
        <v>3</v>
      </c>
      <c r="BP24" s="556">
        <f t="shared" ref="BP24" si="571">BO24</f>
        <v>3</v>
      </c>
      <c r="BQ24" s="556">
        <f t="shared" ref="BQ24" si="572">BP24</f>
        <v>3</v>
      </c>
      <c r="BR24" s="556">
        <f t="shared" ref="BR24" si="573">BQ24</f>
        <v>3</v>
      </c>
      <c r="BS24" s="556">
        <f t="shared" ref="BS24" si="574">BR24</f>
        <v>3</v>
      </c>
      <c r="BT24" s="556">
        <f t="shared" ref="BT24" si="575">BS24</f>
        <v>3</v>
      </c>
      <c r="BU24" s="563">
        <f>AVERAGE(BI24:BT24)</f>
        <v>3</v>
      </c>
      <c r="BV24" s="569" t="str">
        <f>D24</f>
        <v>Safari Tent Large </v>
      </c>
    </row>
    <row r="25" spans="2:74" s="570" customFormat="1" x14ac:dyDescent="0.25">
      <c r="B25" s="570" t="s">
        <v>973</v>
      </c>
      <c r="C25" s="571">
        <f>'Occ. Proj'!N30</f>
        <v>0.6</v>
      </c>
      <c r="D25" s="572" t="str">
        <f>D5</f>
        <v>ADR</v>
      </c>
      <c r="E25" s="573">
        <f>'Rates Proj'!M55</f>
        <v>400</v>
      </c>
      <c r="F25" s="573">
        <f>E25</f>
        <v>400</v>
      </c>
      <c r="G25" s="573">
        <f>F25</f>
        <v>400</v>
      </c>
      <c r="H25" s="573">
        <v>450</v>
      </c>
      <c r="I25" s="573">
        <v>475</v>
      </c>
      <c r="J25" s="573">
        <f>'Rates Proj'!N55</f>
        <v>500</v>
      </c>
      <c r="K25" s="573">
        <f>J25</f>
        <v>500</v>
      </c>
      <c r="L25" s="573">
        <f>K25</f>
        <v>500</v>
      </c>
      <c r="M25" s="573">
        <v>450</v>
      </c>
      <c r="N25" s="573">
        <v>450</v>
      </c>
      <c r="O25" s="573">
        <f>E25</f>
        <v>400</v>
      </c>
      <c r="P25" s="573">
        <f>O25</f>
        <v>400</v>
      </c>
      <c r="Q25" s="574">
        <f>IFERROR(Q28/Q27,0)</f>
        <v>451.68778562525966</v>
      </c>
      <c r="R25" s="572" t="str">
        <f>R5</f>
        <v>ADR</v>
      </c>
      <c r="S25" s="575">
        <f t="shared" ref="S25:AD25" si="576">E25*(1+$C$3)</f>
        <v>412</v>
      </c>
      <c r="T25" s="575">
        <f t="shared" si="576"/>
        <v>412</v>
      </c>
      <c r="U25" s="575">
        <f t="shared" si="576"/>
        <v>412</v>
      </c>
      <c r="V25" s="575">
        <f t="shared" si="576"/>
        <v>463.5</v>
      </c>
      <c r="W25" s="575">
        <f t="shared" si="576"/>
        <v>489.25</v>
      </c>
      <c r="X25" s="575">
        <f t="shared" si="576"/>
        <v>515</v>
      </c>
      <c r="Y25" s="575">
        <f t="shared" si="576"/>
        <v>515</v>
      </c>
      <c r="Z25" s="575">
        <f t="shared" si="576"/>
        <v>515</v>
      </c>
      <c r="AA25" s="575">
        <f t="shared" si="576"/>
        <v>463.5</v>
      </c>
      <c r="AB25" s="575">
        <f t="shared" si="576"/>
        <v>463.5</v>
      </c>
      <c r="AC25" s="575">
        <f t="shared" si="576"/>
        <v>412</v>
      </c>
      <c r="AD25" s="575">
        <f t="shared" si="576"/>
        <v>412</v>
      </c>
      <c r="AE25" s="574">
        <f>IFERROR(AE28/AE27,0)</f>
        <v>465.23841919401735</v>
      </c>
      <c r="AF25" s="572" t="str">
        <f>AF5</f>
        <v>ADR</v>
      </c>
      <c r="AG25" s="575">
        <f t="shared" ref="AG25:AR25" si="577">S25*(1+$C$3)</f>
        <v>424.36</v>
      </c>
      <c r="AH25" s="575">
        <f t="shared" si="577"/>
        <v>424.36</v>
      </c>
      <c r="AI25" s="575">
        <f t="shared" si="577"/>
        <v>424.36</v>
      </c>
      <c r="AJ25" s="575">
        <f t="shared" si="577"/>
        <v>477.40500000000003</v>
      </c>
      <c r="AK25" s="575">
        <f t="shared" si="577"/>
        <v>503.9275</v>
      </c>
      <c r="AL25" s="575">
        <f t="shared" si="577"/>
        <v>530.45</v>
      </c>
      <c r="AM25" s="575">
        <f t="shared" si="577"/>
        <v>530.45</v>
      </c>
      <c r="AN25" s="575">
        <f t="shared" si="577"/>
        <v>530.45</v>
      </c>
      <c r="AO25" s="575">
        <f t="shared" si="577"/>
        <v>477.40500000000003</v>
      </c>
      <c r="AP25" s="575">
        <f t="shared" si="577"/>
        <v>477.40500000000003</v>
      </c>
      <c r="AQ25" s="575">
        <f t="shared" si="577"/>
        <v>424.36</v>
      </c>
      <c r="AR25" s="575">
        <f t="shared" si="577"/>
        <v>424.36</v>
      </c>
      <c r="AS25" s="574">
        <f>IFERROR(AS28/AS27,0)</f>
        <v>479.195571769838</v>
      </c>
      <c r="AT25" s="572" t="str">
        <f>AT5</f>
        <v>ADR</v>
      </c>
      <c r="AU25" s="575">
        <f t="shared" ref="AU25:BF25" si="578">AG25*(1+$C$3)</f>
        <v>437.0908</v>
      </c>
      <c r="AV25" s="575">
        <f t="shared" si="578"/>
        <v>437.0908</v>
      </c>
      <c r="AW25" s="575">
        <f t="shared" si="578"/>
        <v>437.0908</v>
      </c>
      <c r="AX25" s="575">
        <f t="shared" si="578"/>
        <v>491.72715000000005</v>
      </c>
      <c r="AY25" s="575">
        <f t="shared" si="578"/>
        <v>519.045325</v>
      </c>
      <c r="AZ25" s="575">
        <f t="shared" si="578"/>
        <v>546.3635</v>
      </c>
      <c r="BA25" s="575">
        <f t="shared" si="578"/>
        <v>546.3635</v>
      </c>
      <c r="BB25" s="575">
        <f t="shared" si="578"/>
        <v>546.3635</v>
      </c>
      <c r="BC25" s="575">
        <f t="shared" si="578"/>
        <v>491.72715000000005</v>
      </c>
      <c r="BD25" s="575">
        <f t="shared" si="578"/>
        <v>491.72715000000005</v>
      </c>
      <c r="BE25" s="575">
        <f t="shared" si="578"/>
        <v>437.0908</v>
      </c>
      <c r="BF25" s="575">
        <f t="shared" si="578"/>
        <v>437.0908</v>
      </c>
      <c r="BG25" s="574">
        <f>IFERROR(BG28/BG27,0)</f>
        <v>493.5714389229332</v>
      </c>
      <c r="BH25" s="572" t="str">
        <f>BH5</f>
        <v>ADR</v>
      </c>
      <c r="BI25" s="575">
        <f t="shared" ref="BI25:BT25" si="579">AU25*(1+$C$3)</f>
        <v>450.203524</v>
      </c>
      <c r="BJ25" s="575">
        <f t="shared" si="579"/>
        <v>450.203524</v>
      </c>
      <c r="BK25" s="575">
        <f t="shared" si="579"/>
        <v>450.203524</v>
      </c>
      <c r="BL25" s="575">
        <f t="shared" si="579"/>
        <v>506.4789645000001</v>
      </c>
      <c r="BM25" s="575">
        <f t="shared" si="579"/>
        <v>534.6166847500001</v>
      </c>
      <c r="BN25" s="575">
        <f t="shared" si="579"/>
        <v>562.754405</v>
      </c>
      <c r="BO25" s="575">
        <f t="shared" si="579"/>
        <v>562.754405</v>
      </c>
      <c r="BP25" s="575">
        <f t="shared" si="579"/>
        <v>562.754405</v>
      </c>
      <c r="BQ25" s="575">
        <f t="shared" si="579"/>
        <v>506.4789645000001</v>
      </c>
      <c r="BR25" s="575">
        <f t="shared" si="579"/>
        <v>506.4789645000001</v>
      </c>
      <c r="BS25" s="575">
        <f t="shared" si="579"/>
        <v>450.203524</v>
      </c>
      <c r="BT25" s="575">
        <f t="shared" si="579"/>
        <v>450.203524</v>
      </c>
      <c r="BU25" s="574">
        <f>IFERROR(BU28/BU27,0)</f>
        <v>508.378582090621</v>
      </c>
      <c r="BV25" s="572" t="str">
        <f>BV5</f>
        <v>ADR</v>
      </c>
    </row>
    <row r="26" spans="2:74" s="576" customFormat="1" x14ac:dyDescent="0.25">
      <c r="B26" s="515" t="s">
        <v>975</v>
      </c>
      <c r="C26" s="571">
        <f>'Occ. Proj'!O30</f>
        <v>0.75</v>
      </c>
      <c r="D26" s="577" t="str">
        <f>D6</f>
        <v>Occupancy</v>
      </c>
      <c r="E26" s="578">
        <f>BI26*$C25</f>
        <v>0.27</v>
      </c>
      <c r="F26" s="578">
        <f t="shared" ref="F26" si="580">BJ26*$C25</f>
        <v>0.27</v>
      </c>
      <c r="G26" s="578">
        <f t="shared" ref="G26" si="581">BK26*$C25</f>
        <v>0.36</v>
      </c>
      <c r="H26" s="578">
        <f t="shared" ref="H26" si="582">BL26*$C25</f>
        <v>0.42</v>
      </c>
      <c r="I26" s="578">
        <f t="shared" ref="I26" si="583">BM26*$C25</f>
        <v>0.44999999999999996</v>
      </c>
      <c r="J26" s="578">
        <f t="shared" ref="J26" si="584">BN26*$C25</f>
        <v>0.48</v>
      </c>
      <c r="K26" s="578">
        <f t="shared" ref="K26" si="585">BO26*$C25</f>
        <v>0.48</v>
      </c>
      <c r="L26" s="578">
        <f t="shared" ref="L26" si="586">BP26*$C25</f>
        <v>0.48</v>
      </c>
      <c r="M26" s="578">
        <f t="shared" ref="M26" si="587">BQ26*$C25</f>
        <v>0.44999999999999996</v>
      </c>
      <c r="N26" s="578">
        <f t="shared" ref="N26" si="588">BR26*$C25</f>
        <v>0.44999999999999996</v>
      </c>
      <c r="O26" s="578">
        <f t="shared" ref="O26" si="589">BS26*$C25</f>
        <v>0.36</v>
      </c>
      <c r="P26" s="578">
        <f t="shared" ref="P26" si="590">BT26*$C25</f>
        <v>0.27</v>
      </c>
      <c r="Q26" s="579">
        <f>IFERROR(Q27/(Q24*$Q$3),0)</f>
        <v>0.3956712328767123</v>
      </c>
      <c r="R26" s="577" t="str">
        <f>R6</f>
        <v>Occupancy</v>
      </c>
      <c r="S26" s="578">
        <f>BI26*$C26</f>
        <v>0.3375</v>
      </c>
      <c r="T26" s="578">
        <f t="shared" ref="T26" si="591">BJ26*$C26</f>
        <v>0.3375</v>
      </c>
      <c r="U26" s="578">
        <f t="shared" ref="U26" si="592">BK26*$C26</f>
        <v>0.44999999999999996</v>
      </c>
      <c r="V26" s="578">
        <f t="shared" ref="V26" si="593">BL26*$C26</f>
        <v>0.5249999999999999</v>
      </c>
      <c r="W26" s="578">
        <f t="shared" ref="W26" si="594">BM26*$C26</f>
        <v>0.5625</v>
      </c>
      <c r="X26" s="578">
        <f t="shared" ref="X26" si="595">BN26*$C26</f>
        <v>0.6000000000000001</v>
      </c>
      <c r="Y26" s="578">
        <f t="shared" ref="Y26" si="596">BO26*$C26</f>
        <v>0.6000000000000001</v>
      </c>
      <c r="Z26" s="578">
        <f t="shared" ref="Z26" si="597">BP26*$C26</f>
        <v>0.6000000000000001</v>
      </c>
      <c r="AA26" s="578">
        <f t="shared" ref="AA26" si="598">BQ26*$C26</f>
        <v>0.5625</v>
      </c>
      <c r="AB26" s="578">
        <f t="shared" ref="AB26" si="599">BR26*$C26</f>
        <v>0.5625</v>
      </c>
      <c r="AC26" s="578">
        <f t="shared" ref="AC26" si="600">BS26*$C26</f>
        <v>0.44999999999999996</v>
      </c>
      <c r="AD26" s="578">
        <f t="shared" ref="AD26" si="601">BT26*$C26</f>
        <v>0.3375</v>
      </c>
      <c r="AE26" s="579">
        <f>IFERROR(AE27/(AE24*$Q$3),0)</f>
        <v>0.49458904109589047</v>
      </c>
      <c r="AF26" s="577" t="str">
        <f>AF6</f>
        <v>Occupancy</v>
      </c>
      <c r="AG26" s="578">
        <f>BI26*$C27</f>
        <v>0.405</v>
      </c>
      <c r="AH26" s="578">
        <f t="shared" ref="AH26" si="602">BJ26*$C27</f>
        <v>0.405</v>
      </c>
      <c r="AI26" s="578">
        <f t="shared" ref="AI26" si="603">BK26*$C27</f>
        <v>0.54</v>
      </c>
      <c r="AJ26" s="578">
        <f t="shared" ref="AJ26" si="604">BL26*$C27</f>
        <v>0.63</v>
      </c>
      <c r="AK26" s="578">
        <f t="shared" ref="AK26" si="605">BM26*$C27</f>
        <v>0.675</v>
      </c>
      <c r="AL26" s="578">
        <f t="shared" ref="AL26" si="606">BN26*$C27</f>
        <v>0.7200000000000001</v>
      </c>
      <c r="AM26" s="578">
        <f t="shared" ref="AM26" si="607">BO26*$C27</f>
        <v>0.7200000000000001</v>
      </c>
      <c r="AN26" s="578">
        <f t="shared" ref="AN26" si="608">BP26*$C27</f>
        <v>0.7200000000000001</v>
      </c>
      <c r="AO26" s="578">
        <f>BQ26*$C27</f>
        <v>0.675</v>
      </c>
      <c r="AP26" s="578">
        <f t="shared" ref="AP26" si="609">BR26*$C27</f>
        <v>0.675</v>
      </c>
      <c r="AQ26" s="578">
        <f t="shared" ref="AQ26" si="610">BS26*$C27</f>
        <v>0.54</v>
      </c>
      <c r="AR26" s="578">
        <f t="shared" ref="AR26" si="611">BT26*$C27</f>
        <v>0.405</v>
      </c>
      <c r="AS26" s="579">
        <f>IFERROR(AS27/(AS24*$Q$3),0)</f>
        <v>0.5935068493150685</v>
      </c>
      <c r="AT26" s="577" t="str">
        <f>AT6</f>
        <v>Occupancy</v>
      </c>
      <c r="AU26" s="578">
        <f>BI26*$C28</f>
        <v>0.43875</v>
      </c>
      <c r="AV26" s="578">
        <f t="shared" ref="AV26" si="612">BJ26*$C28</f>
        <v>0.43875</v>
      </c>
      <c r="AW26" s="578">
        <f t="shared" ref="AW26" si="613">BK26*$C28</f>
        <v>0.585</v>
      </c>
      <c r="AX26" s="578">
        <f t="shared" ref="AX26" si="614">BL26*$C28</f>
        <v>0.6825</v>
      </c>
      <c r="AY26" s="578">
        <f t="shared" ref="AY26" si="615">BM26*$C28</f>
        <v>0.73125</v>
      </c>
      <c r="AZ26" s="578">
        <f t="shared" ref="AZ26" si="616">BN26*$C28</f>
        <v>0.78</v>
      </c>
      <c r="BA26" s="578">
        <f t="shared" ref="BA26" si="617">BO26*$C28</f>
        <v>0.78</v>
      </c>
      <c r="BB26" s="578">
        <f t="shared" ref="BB26" si="618">BP26*$C28</f>
        <v>0.78</v>
      </c>
      <c r="BC26" s="578">
        <f t="shared" ref="BC26" si="619">BQ26*$C28</f>
        <v>0.73125</v>
      </c>
      <c r="BD26" s="578">
        <f t="shared" ref="BD26" si="620">BR26*$C28</f>
        <v>0.73125</v>
      </c>
      <c r="BE26" s="578">
        <f t="shared" ref="BE26" si="621">BS26*$C28</f>
        <v>0.585</v>
      </c>
      <c r="BF26" s="578">
        <f t="shared" ref="BF26" si="622">BT26*$C28</f>
        <v>0.43875</v>
      </c>
      <c r="BG26" s="579">
        <f>IFERROR(BG27/(BG24*$Q$3),0)</f>
        <v>0.6429657534246576</v>
      </c>
      <c r="BH26" s="577" t="str">
        <f>BH6</f>
        <v>Occupancy</v>
      </c>
      <c r="BI26" s="580">
        <f>'Occ. Proj'!$I$21</f>
        <v>0.45</v>
      </c>
      <c r="BJ26" s="580">
        <f>'Occ. Proj'!$I$21</f>
        <v>0.45</v>
      </c>
      <c r="BK26" s="580">
        <f>BK21</f>
        <v>0.6</v>
      </c>
      <c r="BL26" s="580">
        <f t="shared" ref="BL26:BM26" si="623">BL21</f>
        <v>0.7</v>
      </c>
      <c r="BM26" s="580">
        <f t="shared" si="623"/>
        <v>0.75</v>
      </c>
      <c r="BN26" s="580">
        <f>'Occ. Proj'!$J$21</f>
        <v>0.8</v>
      </c>
      <c r="BO26" s="580">
        <f>'Occ. Proj'!$J$21</f>
        <v>0.8</v>
      </c>
      <c r="BP26" s="580">
        <f>'Occ. Proj'!$J$21</f>
        <v>0.8</v>
      </c>
      <c r="BQ26" s="580">
        <f>BQ21</f>
        <v>0.75</v>
      </c>
      <c r="BR26" s="580">
        <f>BR21</f>
        <v>0.75</v>
      </c>
      <c r="BS26" s="580">
        <v>0.6</v>
      </c>
      <c r="BT26" s="580">
        <f>BI26</f>
        <v>0.45</v>
      </c>
      <c r="BU26" s="579">
        <f>IFERROR(BU27/(BU24*$Q$3),0)</f>
        <v>0.6594520547945205</v>
      </c>
      <c r="BV26" s="577" t="str">
        <f>BV6</f>
        <v>Occupancy</v>
      </c>
    </row>
    <row r="27" spans="2:74" x14ac:dyDescent="0.25">
      <c r="B27" s="515" t="s">
        <v>977</v>
      </c>
      <c r="C27" s="571">
        <f>'Occ. Proj'!P30</f>
        <v>0.9</v>
      </c>
      <c r="D27" s="588" t="str">
        <f>D12</f>
        <v>Site Nights </v>
      </c>
      <c r="E27" s="589">
        <f t="shared" ref="E27:P27" si="624">E26*E3*E24</f>
        <v>25.110000000000003</v>
      </c>
      <c r="F27" s="589">
        <f t="shared" si="624"/>
        <v>22.68</v>
      </c>
      <c r="G27" s="589">
        <f t="shared" si="624"/>
        <v>33.480000000000004</v>
      </c>
      <c r="H27" s="589">
        <f t="shared" si="624"/>
        <v>37.8</v>
      </c>
      <c r="I27" s="589">
        <f t="shared" si="624"/>
        <v>41.849999999999994</v>
      </c>
      <c r="J27" s="589">
        <f t="shared" si="624"/>
        <v>43.199999999999996</v>
      </c>
      <c r="K27" s="589">
        <f t="shared" si="624"/>
        <v>44.64</v>
      </c>
      <c r="L27" s="589">
        <f t="shared" si="624"/>
        <v>44.64</v>
      </c>
      <c r="M27" s="589">
        <f t="shared" si="624"/>
        <v>40.49999999999999</v>
      </c>
      <c r="N27" s="589">
        <f t="shared" si="624"/>
        <v>41.849999999999994</v>
      </c>
      <c r="O27" s="589">
        <f t="shared" si="624"/>
        <v>32.4</v>
      </c>
      <c r="P27" s="589">
        <f t="shared" si="624"/>
        <v>25.110000000000003</v>
      </c>
      <c r="Q27" s="583">
        <f>SUM(E27:P27)</f>
        <v>433.26</v>
      </c>
      <c r="R27" s="588" t="str">
        <f>R12</f>
        <v>Site Nights </v>
      </c>
      <c r="S27" s="589">
        <f t="shared" ref="S27:AD27" si="625">S26*S3*S24</f>
        <v>31.387500000000003</v>
      </c>
      <c r="T27" s="589">
        <f t="shared" si="625"/>
        <v>28.35</v>
      </c>
      <c r="U27" s="589">
        <f t="shared" si="625"/>
        <v>41.849999999999994</v>
      </c>
      <c r="V27" s="589">
        <f t="shared" si="625"/>
        <v>47.249999999999986</v>
      </c>
      <c r="W27" s="589">
        <f t="shared" si="625"/>
        <v>52.3125</v>
      </c>
      <c r="X27" s="589">
        <f t="shared" si="625"/>
        <v>54.000000000000014</v>
      </c>
      <c r="Y27" s="589">
        <f t="shared" si="625"/>
        <v>55.800000000000004</v>
      </c>
      <c r="Z27" s="589">
        <f t="shared" si="625"/>
        <v>55.800000000000004</v>
      </c>
      <c r="AA27" s="589">
        <f t="shared" si="625"/>
        <v>50.625</v>
      </c>
      <c r="AB27" s="589">
        <f t="shared" si="625"/>
        <v>52.3125</v>
      </c>
      <c r="AC27" s="589">
        <f t="shared" si="625"/>
        <v>40.49999999999999</v>
      </c>
      <c r="AD27" s="589">
        <f t="shared" si="625"/>
        <v>31.387500000000003</v>
      </c>
      <c r="AE27" s="583">
        <f>SUM(S27:AD27)</f>
        <v>541.575</v>
      </c>
      <c r="AF27" s="588" t="str">
        <f>AF12</f>
        <v>Site Nights </v>
      </c>
      <c r="AG27" s="589">
        <f t="shared" ref="AG27:AR27" si="626">AG26*AG3*AG24</f>
        <v>37.665000000000006</v>
      </c>
      <c r="AH27" s="589">
        <f t="shared" si="626"/>
        <v>34.019999999999996</v>
      </c>
      <c r="AI27" s="589">
        <f t="shared" si="626"/>
        <v>50.220000000000006</v>
      </c>
      <c r="AJ27" s="589">
        <f t="shared" si="626"/>
        <v>56.699999999999996</v>
      </c>
      <c r="AK27" s="589">
        <f t="shared" si="626"/>
        <v>62.775000000000006</v>
      </c>
      <c r="AL27" s="589">
        <f t="shared" si="626"/>
        <v>64.80000000000001</v>
      </c>
      <c r="AM27" s="589">
        <f t="shared" si="626"/>
        <v>66.96000000000001</v>
      </c>
      <c r="AN27" s="589">
        <f t="shared" si="626"/>
        <v>66.96000000000001</v>
      </c>
      <c r="AO27" s="589">
        <f t="shared" si="626"/>
        <v>60.75</v>
      </c>
      <c r="AP27" s="589">
        <f t="shared" si="626"/>
        <v>62.775000000000006</v>
      </c>
      <c r="AQ27" s="589">
        <f t="shared" si="626"/>
        <v>48.60000000000001</v>
      </c>
      <c r="AR27" s="589">
        <f t="shared" si="626"/>
        <v>37.665000000000006</v>
      </c>
      <c r="AS27" s="583">
        <f>SUM(AG27:AR27)</f>
        <v>649.89</v>
      </c>
      <c r="AT27" s="588" t="str">
        <f>AT12</f>
        <v>Site Nights </v>
      </c>
      <c r="AU27" s="589">
        <f t="shared" ref="AU27:BF27" si="627">AU26*AU3*AU24</f>
        <v>40.803749999999994</v>
      </c>
      <c r="AV27" s="589">
        <f t="shared" si="627"/>
        <v>36.855000000000004</v>
      </c>
      <c r="AW27" s="589">
        <f t="shared" si="627"/>
        <v>54.404999999999994</v>
      </c>
      <c r="AX27" s="589">
        <f t="shared" si="627"/>
        <v>61.425000000000004</v>
      </c>
      <c r="AY27" s="589">
        <f t="shared" si="627"/>
        <v>68.00625</v>
      </c>
      <c r="AZ27" s="589">
        <f t="shared" si="627"/>
        <v>70.2</v>
      </c>
      <c r="BA27" s="589">
        <f t="shared" si="627"/>
        <v>72.53999999999999</v>
      </c>
      <c r="BB27" s="589">
        <f t="shared" si="627"/>
        <v>72.53999999999999</v>
      </c>
      <c r="BC27" s="589">
        <f t="shared" si="627"/>
        <v>65.8125</v>
      </c>
      <c r="BD27" s="589">
        <f t="shared" si="627"/>
        <v>68.00625</v>
      </c>
      <c r="BE27" s="589">
        <f t="shared" si="627"/>
        <v>52.64999999999999</v>
      </c>
      <c r="BF27" s="589">
        <f t="shared" si="627"/>
        <v>40.803749999999994</v>
      </c>
      <c r="BG27" s="583">
        <f>SUM(AU27:BF27)</f>
        <v>704.0475</v>
      </c>
      <c r="BH27" s="588" t="str">
        <f>BH12</f>
        <v>Site Nights </v>
      </c>
      <c r="BI27" s="589">
        <f t="shared" ref="BI27:BT27" si="628">BI26*BI3*BI24</f>
        <v>41.85</v>
      </c>
      <c r="BJ27" s="589">
        <f t="shared" si="628"/>
        <v>37.8</v>
      </c>
      <c r="BK27" s="589">
        <f t="shared" si="628"/>
        <v>55.8</v>
      </c>
      <c r="BL27" s="589">
        <f t="shared" si="628"/>
        <v>63</v>
      </c>
      <c r="BM27" s="589">
        <f t="shared" si="628"/>
        <v>69.75</v>
      </c>
      <c r="BN27" s="589">
        <f t="shared" si="628"/>
        <v>72</v>
      </c>
      <c r="BO27" s="589">
        <f t="shared" si="628"/>
        <v>74.4</v>
      </c>
      <c r="BP27" s="589">
        <f t="shared" si="628"/>
        <v>74.4</v>
      </c>
      <c r="BQ27" s="589">
        <f t="shared" si="628"/>
        <v>67.5</v>
      </c>
      <c r="BR27" s="589">
        <f t="shared" si="628"/>
        <v>69.75</v>
      </c>
      <c r="BS27" s="589">
        <f t="shared" si="628"/>
        <v>54</v>
      </c>
      <c r="BT27" s="589">
        <f t="shared" si="628"/>
        <v>41.85</v>
      </c>
      <c r="BU27" s="583">
        <f>SUM(BI27:BT27)</f>
        <v>722.1</v>
      </c>
      <c r="BV27" s="588" t="str">
        <f>BV12</f>
        <v>Site Nights </v>
      </c>
    </row>
    <row r="28" spans="2:74" s="551" customFormat="1" x14ac:dyDescent="0.25">
      <c r="B28" s="551" t="s">
        <v>979</v>
      </c>
      <c r="C28" s="571">
        <f>'Occ. Proj'!Q30</f>
        <v>0.975</v>
      </c>
      <c r="D28" s="585" t="s">
        <v>981</v>
      </c>
      <c r="E28" s="586">
        <f>E25*E27</f>
        <v>10044.000000000002</v>
      </c>
      <c r="F28" s="586">
        <f t="shared" ref="F28" si="629">F25*F27</f>
        <v>9072</v>
      </c>
      <c r="G28" s="586">
        <f t="shared" ref="G28" si="630">G25*G27</f>
        <v>13392.000000000002</v>
      </c>
      <c r="H28" s="586">
        <f t="shared" ref="H28" si="631">H25*H27</f>
        <v>17010</v>
      </c>
      <c r="I28" s="586">
        <f t="shared" ref="I28" si="632">I25*I27</f>
        <v>19878.749999999996</v>
      </c>
      <c r="J28" s="586">
        <f t="shared" ref="J28" si="633">J25*J27</f>
        <v>21599.999999999996</v>
      </c>
      <c r="K28" s="586">
        <f t="shared" ref="K28" si="634">K25*K27</f>
        <v>22320</v>
      </c>
      <c r="L28" s="586">
        <f t="shared" ref="L28" si="635">L25*L27</f>
        <v>22320</v>
      </c>
      <c r="M28" s="586">
        <f t="shared" ref="M28" si="636">M25*M27</f>
        <v>18224.999999999996</v>
      </c>
      <c r="N28" s="586">
        <f t="shared" ref="N28" si="637">N25*N27</f>
        <v>18832.499999999996</v>
      </c>
      <c r="O28" s="586">
        <f t="shared" ref="O28" si="638">O25*O27</f>
        <v>12960</v>
      </c>
      <c r="P28" s="586">
        <f t="shared" ref="P28" si="639">P25*P27</f>
        <v>10044.000000000002</v>
      </c>
      <c r="Q28" s="590">
        <f>SUM(E28:P28)</f>
        <v>195698.25</v>
      </c>
      <c r="R28" s="585" t="s">
        <v>981</v>
      </c>
      <c r="S28" s="586">
        <f>S25*S27</f>
        <v>12931.650000000001</v>
      </c>
      <c r="T28" s="586">
        <f t="shared" ref="T28" si="640">T25*T27</f>
        <v>11680.2</v>
      </c>
      <c r="U28" s="586">
        <f t="shared" ref="U28" si="641">U25*U27</f>
        <v>17242.199999999997</v>
      </c>
      <c r="V28" s="586">
        <f t="shared" ref="V28" si="642">V25*V27</f>
        <v>21900.374999999993</v>
      </c>
      <c r="W28" s="586">
        <f t="shared" ref="W28" si="643">W25*W27</f>
        <v>25593.890625</v>
      </c>
      <c r="X28" s="586">
        <f t="shared" ref="X28" si="644">X25*X27</f>
        <v>27810.000000000007</v>
      </c>
      <c r="Y28" s="586">
        <f t="shared" ref="Y28" si="645">Y25*Y27</f>
        <v>28737.000000000004</v>
      </c>
      <c r="Z28" s="586">
        <f t="shared" ref="Z28" si="646">Z25*Z27</f>
        <v>28737.000000000004</v>
      </c>
      <c r="AA28" s="586">
        <f t="shared" ref="AA28" si="647">AA25*AA27</f>
        <v>23464.6875</v>
      </c>
      <c r="AB28" s="586">
        <f t="shared" ref="AB28" si="648">AB25*AB27</f>
        <v>24246.84375</v>
      </c>
      <c r="AC28" s="586">
        <f t="shared" ref="AC28" si="649">AC25*AC27</f>
        <v>16685.999999999996</v>
      </c>
      <c r="AD28" s="586">
        <f t="shared" ref="AD28" si="650">AD25*AD27</f>
        <v>12931.650000000001</v>
      </c>
      <c r="AE28" s="590">
        <f>SUM(S28:AD28)</f>
        <v>251961.49687499998</v>
      </c>
      <c r="AF28" s="585" t="s">
        <v>981</v>
      </c>
      <c r="AG28" s="586">
        <f>AG25*AG27</f>
        <v>15983.519400000003</v>
      </c>
      <c r="AH28" s="586">
        <f t="shared" ref="AH28" si="651">AH25*AH27</f>
        <v>14436.7272</v>
      </c>
      <c r="AI28" s="586">
        <f t="shared" ref="AI28" si="652">AI25*AI27</f>
        <v>21311.359200000003</v>
      </c>
      <c r="AJ28" s="586">
        <f t="shared" ref="AJ28" si="653">AJ25*AJ27</f>
        <v>27068.8635</v>
      </c>
      <c r="AK28" s="586">
        <f t="shared" ref="AK28" si="654">AK25*AK27</f>
        <v>31634.048812500005</v>
      </c>
      <c r="AL28" s="586">
        <f t="shared" ref="AL28" si="655">AL25*AL27</f>
        <v>34373.16000000001</v>
      </c>
      <c r="AM28" s="586">
        <f t="shared" ref="AM28" si="656">AM25*AM27</f>
        <v>35518.93200000001</v>
      </c>
      <c r="AN28" s="586">
        <f t="shared" ref="AN28" si="657">AN25*AN27</f>
        <v>35518.93200000001</v>
      </c>
      <c r="AO28" s="586">
        <f t="shared" ref="AO28" si="658">AO25*AO27</f>
        <v>29002.353750000002</v>
      </c>
      <c r="AP28" s="586">
        <f t="shared" ref="AP28" si="659">AP25*AP27</f>
        <v>29969.098875000003</v>
      </c>
      <c r="AQ28" s="586">
        <f t="shared" ref="AQ28" si="660">AQ25*AQ27</f>
        <v>20623.896000000004</v>
      </c>
      <c r="AR28" s="586">
        <f t="shared" ref="AR28" si="661">AR25*AR27</f>
        <v>15983.519400000003</v>
      </c>
      <c r="AS28" s="590">
        <f>SUM(AG28:AR28)</f>
        <v>311424.41013750003</v>
      </c>
      <c r="AT28" s="585" t="s">
        <v>981</v>
      </c>
      <c r="AU28" s="586">
        <f>AU25*AU27</f>
        <v>17834.943730499996</v>
      </c>
      <c r="AV28" s="586">
        <f t="shared" ref="AV28" si="662">AV25*AV27</f>
        <v>16108.981434000001</v>
      </c>
      <c r="AW28" s="586">
        <f t="shared" ref="AW28" si="663">AW25*AW27</f>
        <v>23779.924973999998</v>
      </c>
      <c r="AX28" s="586">
        <f t="shared" ref="AX28" si="664">AX25*AX27</f>
        <v>30204.340188750004</v>
      </c>
      <c r="AY28" s="586">
        <f t="shared" ref="AY28" si="665">AY25*AY27</f>
        <v>35298.32613328125</v>
      </c>
      <c r="AZ28" s="586">
        <f t="shared" ref="AZ28" si="666">AZ25*AZ27</f>
        <v>38354.7177</v>
      </c>
      <c r="BA28" s="586">
        <f t="shared" ref="BA28" si="667">BA25*BA27</f>
        <v>39633.20829</v>
      </c>
      <c r="BB28" s="586">
        <f t="shared" ref="BB28" si="668">BB25*BB27</f>
        <v>39633.20829</v>
      </c>
      <c r="BC28" s="586">
        <f t="shared" ref="BC28" si="669">BC25*BC27</f>
        <v>32361.793059375002</v>
      </c>
      <c r="BD28" s="586">
        <f t="shared" ref="BD28" si="670">BD25*BD27</f>
        <v>33440.5194946875</v>
      </c>
      <c r="BE28" s="586">
        <f t="shared" ref="BE28" si="671">BE25*BE27</f>
        <v>23012.830619999997</v>
      </c>
      <c r="BF28" s="586">
        <f t="shared" ref="BF28" si="672">BF25*BF27</f>
        <v>17834.943730499996</v>
      </c>
      <c r="BG28" s="590">
        <f>SUM(AU28:BF28)</f>
        <v>347497.7376450938</v>
      </c>
      <c r="BH28" s="585" t="s">
        <v>981</v>
      </c>
      <c r="BI28" s="586">
        <f>BI25*BI27</f>
        <v>18841.0174794</v>
      </c>
      <c r="BJ28" s="586">
        <f t="shared" ref="BJ28" si="673">BJ25*BJ27</f>
        <v>17017.693207199998</v>
      </c>
      <c r="BK28" s="586">
        <f t="shared" ref="BK28" si="674">BK25*BK27</f>
        <v>25121.3566392</v>
      </c>
      <c r="BL28" s="586">
        <f t="shared" ref="BL28" si="675">BL25*BL27</f>
        <v>31908.174763500007</v>
      </c>
      <c r="BM28" s="586">
        <f t="shared" ref="BM28" si="676">BM25*BM27</f>
        <v>37289.513761312504</v>
      </c>
      <c r="BN28" s="586">
        <f t="shared" ref="BN28" si="677">BN25*BN27</f>
        <v>40518.31716</v>
      </c>
      <c r="BO28" s="586">
        <f t="shared" ref="BO28" si="678">BO25*BO27</f>
        <v>41868.927732000004</v>
      </c>
      <c r="BP28" s="586">
        <f t="shared" ref="BP28" si="679">BP25*BP27</f>
        <v>41868.927732000004</v>
      </c>
      <c r="BQ28" s="586">
        <f t="shared" ref="BQ28" si="680">BQ25*BQ27</f>
        <v>34187.330103750006</v>
      </c>
      <c r="BR28" s="586">
        <f t="shared" ref="BR28" si="681">BR25*BR27</f>
        <v>35326.907773875006</v>
      </c>
      <c r="BS28" s="586">
        <f t="shared" ref="BS28" si="682">BS25*BS27</f>
        <v>24310.990296</v>
      </c>
      <c r="BT28" s="586">
        <f t="shared" ref="BT28" si="683">BT25*BT27</f>
        <v>18841.0174794</v>
      </c>
      <c r="BU28" s="590">
        <f>SUM(BI28:BT28)</f>
        <v>367100.17412763747</v>
      </c>
      <c r="BV28" s="585" t="s">
        <v>981</v>
      </c>
    </row>
    <row r="29" spans="2:74" x14ac:dyDescent="0.25">
      <c r="B29" s="515"/>
      <c r="C29" s="571"/>
      <c r="D29" s="569" t="str">
        <f>'ToT (Intake Form)'!C38</f>
        <v>Safari Tent Medium</v>
      </c>
      <c r="E29" s="556">
        <f>'ToT (Intake Form)'!C39</f>
        <v>2</v>
      </c>
      <c r="F29" s="556">
        <f>E29</f>
        <v>2</v>
      </c>
      <c r="G29" s="556">
        <f t="shared" ref="G29" si="684">F29</f>
        <v>2</v>
      </c>
      <c r="H29" s="556">
        <f t="shared" ref="H29" si="685">G29</f>
        <v>2</v>
      </c>
      <c r="I29" s="556">
        <f t="shared" ref="I29" si="686">H29</f>
        <v>2</v>
      </c>
      <c r="J29" s="556">
        <f t="shared" ref="J29" si="687">I29</f>
        <v>2</v>
      </c>
      <c r="K29" s="556">
        <f t="shared" ref="K29" si="688">J29</f>
        <v>2</v>
      </c>
      <c r="L29" s="556">
        <f t="shared" ref="L29" si="689">K29</f>
        <v>2</v>
      </c>
      <c r="M29" s="556">
        <f t="shared" ref="M29" si="690">L29</f>
        <v>2</v>
      </c>
      <c r="N29" s="556">
        <f t="shared" ref="N29" si="691">M29</f>
        <v>2</v>
      </c>
      <c r="O29" s="556">
        <f t="shared" ref="O29" si="692">N29</f>
        <v>2</v>
      </c>
      <c r="P29" s="556">
        <f t="shared" ref="P29" si="693">O29</f>
        <v>2</v>
      </c>
      <c r="Q29" s="563">
        <f>AVERAGE(E29:P29)</f>
        <v>2</v>
      </c>
      <c r="R29" s="569" t="str">
        <f>$D29</f>
        <v>Safari Tent Medium</v>
      </c>
      <c r="S29" s="556">
        <f>Q29</f>
        <v>2</v>
      </c>
      <c r="T29" s="556">
        <f>S29</f>
        <v>2</v>
      </c>
      <c r="U29" s="556">
        <f t="shared" ref="U29" si="694">T29</f>
        <v>2</v>
      </c>
      <c r="V29" s="556">
        <f t="shared" ref="V29" si="695">U29</f>
        <v>2</v>
      </c>
      <c r="W29" s="556">
        <f t="shared" ref="W29" si="696">V29</f>
        <v>2</v>
      </c>
      <c r="X29" s="556">
        <f t="shared" ref="X29" si="697">W29</f>
        <v>2</v>
      </c>
      <c r="Y29" s="556">
        <f t="shared" ref="Y29" si="698">X29</f>
        <v>2</v>
      </c>
      <c r="Z29" s="556">
        <f t="shared" ref="Z29" si="699">Y29</f>
        <v>2</v>
      </c>
      <c r="AA29" s="556">
        <f t="shared" ref="AA29" si="700">Z29</f>
        <v>2</v>
      </c>
      <c r="AB29" s="556">
        <f t="shared" ref="AB29" si="701">AA29</f>
        <v>2</v>
      </c>
      <c r="AC29" s="556">
        <f t="shared" ref="AC29" si="702">AB29</f>
        <v>2</v>
      </c>
      <c r="AD29" s="556">
        <f t="shared" ref="AD29" si="703">AC29</f>
        <v>2</v>
      </c>
      <c r="AE29" s="563">
        <f>AVERAGE(S29:AD29)</f>
        <v>2</v>
      </c>
      <c r="AF29" s="569" t="str">
        <f>$D29</f>
        <v>Safari Tent Medium</v>
      </c>
      <c r="AG29" s="556">
        <f>AE29</f>
        <v>2</v>
      </c>
      <c r="AH29" s="556">
        <f>AG29</f>
        <v>2</v>
      </c>
      <c r="AI29" s="556">
        <f t="shared" ref="AI29" si="704">AH29</f>
        <v>2</v>
      </c>
      <c r="AJ29" s="556">
        <f t="shared" ref="AJ29" si="705">AI29</f>
        <v>2</v>
      </c>
      <c r="AK29" s="556">
        <f t="shared" ref="AK29" si="706">AJ29</f>
        <v>2</v>
      </c>
      <c r="AL29" s="556">
        <f t="shared" ref="AL29" si="707">AK29</f>
        <v>2</v>
      </c>
      <c r="AM29" s="556">
        <f t="shared" ref="AM29" si="708">AL29</f>
        <v>2</v>
      </c>
      <c r="AN29" s="556">
        <f t="shared" ref="AN29" si="709">AM29</f>
        <v>2</v>
      </c>
      <c r="AO29" s="556">
        <f t="shared" ref="AO29" si="710">AN29</f>
        <v>2</v>
      </c>
      <c r="AP29" s="556">
        <f t="shared" ref="AP29" si="711">AO29</f>
        <v>2</v>
      </c>
      <c r="AQ29" s="556">
        <f t="shared" ref="AQ29" si="712">AP29</f>
        <v>2</v>
      </c>
      <c r="AR29" s="556">
        <f t="shared" ref="AR29" si="713">AQ29</f>
        <v>2</v>
      </c>
      <c r="AS29" s="563">
        <f>AVERAGE(AG29:AR29)</f>
        <v>2</v>
      </c>
      <c r="AT29" s="569" t="str">
        <f>$D29</f>
        <v>Safari Tent Medium</v>
      </c>
      <c r="AU29" s="556">
        <f>AS29</f>
        <v>2</v>
      </c>
      <c r="AV29" s="556">
        <f>AU29</f>
        <v>2</v>
      </c>
      <c r="AW29" s="556">
        <f t="shared" ref="AW29" si="714">AV29</f>
        <v>2</v>
      </c>
      <c r="AX29" s="556">
        <f t="shared" ref="AX29" si="715">AW29</f>
        <v>2</v>
      </c>
      <c r="AY29" s="556">
        <f t="shared" ref="AY29" si="716">AX29</f>
        <v>2</v>
      </c>
      <c r="AZ29" s="556">
        <f t="shared" ref="AZ29" si="717">AY29</f>
        <v>2</v>
      </c>
      <c r="BA29" s="556">
        <f t="shared" ref="BA29" si="718">AZ29</f>
        <v>2</v>
      </c>
      <c r="BB29" s="556">
        <f t="shared" ref="BB29" si="719">BA29</f>
        <v>2</v>
      </c>
      <c r="BC29" s="556">
        <f t="shared" ref="BC29" si="720">BB29</f>
        <v>2</v>
      </c>
      <c r="BD29" s="556">
        <f t="shared" ref="BD29" si="721">BC29</f>
        <v>2</v>
      </c>
      <c r="BE29" s="556">
        <f t="shared" ref="BE29" si="722">BD29</f>
        <v>2</v>
      </c>
      <c r="BF29" s="556">
        <f t="shared" ref="BF29" si="723">BE29</f>
        <v>2</v>
      </c>
      <c r="BG29" s="563">
        <f>AVERAGE(AU29:BF29)</f>
        <v>2</v>
      </c>
      <c r="BH29" s="569" t="str">
        <f>$D29</f>
        <v>Safari Tent Medium</v>
      </c>
      <c r="BI29" s="556">
        <f>BF29</f>
        <v>2</v>
      </c>
      <c r="BJ29" s="556">
        <f>BI29</f>
        <v>2</v>
      </c>
      <c r="BK29" s="556">
        <f t="shared" ref="BK29" si="724">BJ29</f>
        <v>2</v>
      </c>
      <c r="BL29" s="556">
        <f t="shared" ref="BL29" si="725">BK29</f>
        <v>2</v>
      </c>
      <c r="BM29" s="556">
        <f t="shared" ref="BM29" si="726">BL29</f>
        <v>2</v>
      </c>
      <c r="BN29" s="556">
        <f t="shared" ref="BN29" si="727">BM29</f>
        <v>2</v>
      </c>
      <c r="BO29" s="556">
        <f t="shared" ref="BO29" si="728">BN29</f>
        <v>2</v>
      </c>
      <c r="BP29" s="556">
        <f t="shared" ref="BP29" si="729">BO29</f>
        <v>2</v>
      </c>
      <c r="BQ29" s="556">
        <f t="shared" ref="BQ29" si="730">BP29</f>
        <v>2</v>
      </c>
      <c r="BR29" s="556">
        <f t="shared" ref="BR29" si="731">BQ29</f>
        <v>2</v>
      </c>
      <c r="BS29" s="556">
        <f t="shared" ref="BS29" si="732">BR29</f>
        <v>2</v>
      </c>
      <c r="BT29" s="556">
        <f t="shared" ref="BT29" si="733">BS29</f>
        <v>2</v>
      </c>
      <c r="BU29" s="563">
        <f>AVERAGE(BI29:BT29)</f>
        <v>2</v>
      </c>
      <c r="BV29" s="569" t="str">
        <f>D29</f>
        <v>Safari Tent Medium</v>
      </c>
    </row>
    <row r="30" spans="2:74" s="570" customFormat="1" x14ac:dyDescent="0.25">
      <c r="B30" s="570" t="s">
        <v>973</v>
      </c>
      <c r="C30" s="571">
        <f>'Occ. Proj'!N31</f>
        <v>0.6</v>
      </c>
      <c r="D30" s="572" t="str">
        <f>D10</f>
        <v>ADR</v>
      </c>
      <c r="E30" s="573">
        <f>'Rates Proj'!M56</f>
        <v>600</v>
      </c>
      <c r="F30" s="573">
        <f>E30</f>
        <v>600</v>
      </c>
      <c r="G30" s="573">
        <f>F30</f>
        <v>600</v>
      </c>
      <c r="H30" s="573">
        <v>650</v>
      </c>
      <c r="I30" s="573">
        <v>700</v>
      </c>
      <c r="J30" s="573">
        <f>'Rates Proj'!N56</f>
        <v>750</v>
      </c>
      <c r="K30" s="573">
        <f>J30</f>
        <v>750</v>
      </c>
      <c r="L30" s="573">
        <f>K30</f>
        <v>750</v>
      </c>
      <c r="M30" s="573">
        <v>700</v>
      </c>
      <c r="N30" s="573">
        <v>700</v>
      </c>
      <c r="O30" s="573">
        <f>E30</f>
        <v>600</v>
      </c>
      <c r="P30" s="573">
        <f>O30</f>
        <v>600</v>
      </c>
      <c r="Q30" s="574">
        <f>IFERROR(Q33/Q32,0)</f>
        <v>681.099033816425</v>
      </c>
      <c r="R30" s="572" t="str">
        <f>R10</f>
        <v>ADR</v>
      </c>
      <c r="S30" s="575">
        <f t="shared" ref="S30" si="734">E30*(1+$C$3)</f>
        <v>618</v>
      </c>
      <c r="T30" s="575">
        <f t="shared" ref="T30" si="735">F30*(1+$C$3)</f>
        <v>618</v>
      </c>
      <c r="U30" s="575">
        <f t="shared" ref="U30" si="736">G30*(1+$C$3)</f>
        <v>618</v>
      </c>
      <c r="V30" s="575">
        <f t="shared" ref="V30" si="737">H30*(1+$C$3)</f>
        <v>669.5</v>
      </c>
      <c r="W30" s="575">
        <f t="shared" ref="W30" si="738">I30*(1+$C$3)</f>
        <v>721</v>
      </c>
      <c r="X30" s="575">
        <f t="shared" ref="X30" si="739">J30*(1+$C$3)</f>
        <v>772.5</v>
      </c>
      <c r="Y30" s="575">
        <f t="shared" ref="Y30" si="740">K30*(1+$C$3)</f>
        <v>772.5</v>
      </c>
      <c r="Z30" s="575">
        <f t="shared" ref="Z30" si="741">L30*(1+$C$3)</f>
        <v>772.5</v>
      </c>
      <c r="AA30" s="575">
        <f t="shared" ref="AA30" si="742">M30*(1+$C$3)</f>
        <v>721</v>
      </c>
      <c r="AB30" s="575">
        <f t="shared" ref="AB30" si="743">N30*(1+$C$3)</f>
        <v>721</v>
      </c>
      <c r="AC30" s="575">
        <f t="shared" ref="AC30" si="744">O30*(1+$C$3)</f>
        <v>618</v>
      </c>
      <c r="AD30" s="575">
        <f t="shared" ref="AD30" si="745">P30*(1+$C$3)</f>
        <v>618</v>
      </c>
      <c r="AE30" s="574">
        <f>IFERROR(AE33/AE32,0)</f>
        <v>701.5320048309178</v>
      </c>
      <c r="AF30" s="572" t="str">
        <f>AF10</f>
        <v>ADR</v>
      </c>
      <c r="AG30" s="575">
        <f t="shared" ref="AG30" si="746">S30*(1+$C$3)</f>
        <v>636.54</v>
      </c>
      <c r="AH30" s="575">
        <f t="shared" ref="AH30" si="747">T30*(1+$C$3)</f>
        <v>636.54</v>
      </c>
      <c r="AI30" s="575">
        <f t="shared" ref="AI30" si="748">U30*(1+$C$3)</f>
        <v>636.54</v>
      </c>
      <c r="AJ30" s="575">
        <f t="shared" ref="AJ30" si="749">V30*(1+$C$3)</f>
        <v>689.585</v>
      </c>
      <c r="AK30" s="575">
        <f t="shared" ref="AK30" si="750">W30*(1+$C$3)</f>
        <v>742.63</v>
      </c>
      <c r="AL30" s="575">
        <f t="shared" ref="AL30" si="751">X30*(1+$C$3)</f>
        <v>795.6750000000001</v>
      </c>
      <c r="AM30" s="575">
        <f t="shared" ref="AM30" si="752">Y30*(1+$C$3)</f>
        <v>795.6750000000001</v>
      </c>
      <c r="AN30" s="575">
        <f t="shared" ref="AN30" si="753">Z30*(1+$C$3)</f>
        <v>795.6750000000001</v>
      </c>
      <c r="AO30" s="575">
        <f t="shared" ref="AO30" si="754">AA30*(1+$C$3)</f>
        <v>742.63</v>
      </c>
      <c r="AP30" s="575">
        <f t="shared" ref="AP30" si="755">AB30*(1+$C$3)</f>
        <v>742.63</v>
      </c>
      <c r="AQ30" s="575">
        <f t="shared" ref="AQ30" si="756">AC30*(1+$C$3)</f>
        <v>636.54</v>
      </c>
      <c r="AR30" s="575">
        <f t="shared" ref="AR30" si="757">AD30*(1+$C$3)</f>
        <v>636.54</v>
      </c>
      <c r="AS30" s="574">
        <f>IFERROR(AS33/AS32,0)</f>
        <v>722.5779649758454</v>
      </c>
      <c r="AT30" s="572" t="str">
        <f>AT10</f>
        <v>ADR</v>
      </c>
      <c r="AU30" s="575">
        <f>AG30*(1+$C$3)</f>
        <v>655.6362</v>
      </c>
      <c r="AV30" s="575">
        <f t="shared" ref="AV30" si="758">AH30*(1+$C$3)</f>
        <v>655.6362</v>
      </c>
      <c r="AW30" s="575">
        <f t="shared" ref="AW30" si="759">AI30*(1+$C$3)</f>
        <v>655.6362</v>
      </c>
      <c r="AX30" s="575">
        <f t="shared" ref="AX30" si="760">AJ30*(1+$C$3)</f>
        <v>710.27255</v>
      </c>
      <c r="AY30" s="575">
        <f t="shared" ref="AY30" si="761">AK30*(1+$C$3)</f>
        <v>764.9089</v>
      </c>
      <c r="AZ30" s="575">
        <f t="shared" ref="AZ30" si="762">AL30*(1+$C$3)</f>
        <v>819.5452500000001</v>
      </c>
      <c r="BA30" s="575">
        <f t="shared" ref="BA30" si="763">AM30*(1+$C$3)</f>
        <v>819.5452500000001</v>
      </c>
      <c r="BB30" s="575">
        <f t="shared" ref="BB30" si="764">AN30*(1+$C$3)</f>
        <v>819.5452500000001</v>
      </c>
      <c r="BC30" s="575">
        <f t="shared" ref="BC30" si="765">AO30*(1+$C$3)</f>
        <v>764.9089</v>
      </c>
      <c r="BD30" s="575">
        <f t="shared" ref="BD30" si="766">AP30*(1+$C$3)</f>
        <v>764.9089</v>
      </c>
      <c r="BE30" s="575">
        <f t="shared" ref="BE30" si="767">AQ30*(1+$C$3)</f>
        <v>655.6362</v>
      </c>
      <c r="BF30" s="575">
        <f t="shared" ref="BF30" si="768">AR30*(1+$C$3)</f>
        <v>655.6362</v>
      </c>
      <c r="BG30" s="574">
        <f>IFERROR(BG33/BG32,0)</f>
        <v>744.255303925121</v>
      </c>
      <c r="BH30" s="572" t="str">
        <f>BH10</f>
        <v>ADR</v>
      </c>
      <c r="BI30" s="575">
        <f t="shared" ref="BI30" si="769">AU30*(1+$C$3)</f>
        <v>675.305286</v>
      </c>
      <c r="BJ30" s="575">
        <f t="shared" ref="BJ30" si="770">AV30*(1+$C$3)</f>
        <v>675.305286</v>
      </c>
      <c r="BK30" s="575">
        <f t="shared" ref="BK30" si="771">AW30*(1+$C$3)</f>
        <v>675.305286</v>
      </c>
      <c r="BL30" s="575">
        <f t="shared" ref="BL30" si="772">AX30*(1+$C$3)</f>
        <v>731.5807265000001</v>
      </c>
      <c r="BM30" s="575">
        <f t="shared" ref="BM30" si="773">AY30*(1+$C$3)</f>
        <v>787.856167</v>
      </c>
      <c r="BN30" s="575">
        <f t="shared" ref="BN30" si="774">AZ30*(1+$C$3)</f>
        <v>844.1316075000002</v>
      </c>
      <c r="BO30" s="575">
        <f t="shared" ref="BO30" si="775">BA30*(1+$C$3)</f>
        <v>844.1316075000002</v>
      </c>
      <c r="BP30" s="575">
        <f t="shared" ref="BP30" si="776">BB30*(1+$C$3)</f>
        <v>844.1316075000002</v>
      </c>
      <c r="BQ30" s="575">
        <f t="shared" ref="BQ30" si="777">BC30*(1+$C$3)</f>
        <v>787.856167</v>
      </c>
      <c r="BR30" s="575">
        <f t="shared" ref="BR30" si="778">BD30*(1+$C$3)</f>
        <v>787.856167</v>
      </c>
      <c r="BS30" s="575">
        <f t="shared" ref="BS30" si="779">BE30*(1+$C$3)</f>
        <v>675.305286</v>
      </c>
      <c r="BT30" s="575">
        <f t="shared" ref="BT30" si="780">BF30*(1+$C$3)</f>
        <v>675.305286</v>
      </c>
      <c r="BU30" s="574">
        <f>IFERROR(BU33/BU32,0)</f>
        <v>766.5829630428744</v>
      </c>
      <c r="BV30" s="572" t="str">
        <f>BV10</f>
        <v>ADR</v>
      </c>
    </row>
    <row r="31" spans="2:74" s="576" customFormat="1" x14ac:dyDescent="0.25">
      <c r="B31" s="515" t="s">
        <v>975</v>
      </c>
      <c r="C31" s="571">
        <f>'Occ. Proj'!O31</f>
        <v>0.75</v>
      </c>
      <c r="D31" s="577" t="str">
        <f>D11</f>
        <v>Occupancy</v>
      </c>
      <c r="E31" s="578">
        <f>BI31*$C30</f>
        <v>0.27</v>
      </c>
      <c r="F31" s="578">
        <f t="shared" ref="F31" si="781">BJ31*$C30</f>
        <v>0.27</v>
      </c>
      <c r="G31" s="578">
        <f t="shared" ref="G31" si="782">BK31*$C30</f>
        <v>0.36</v>
      </c>
      <c r="H31" s="578">
        <f t="shared" ref="H31" si="783">BL31*$C30</f>
        <v>0.42</v>
      </c>
      <c r="I31" s="578">
        <f t="shared" ref="I31" si="784">BM31*$C30</f>
        <v>0.44999999999999996</v>
      </c>
      <c r="J31" s="578">
        <f t="shared" ref="J31" si="785">BN31*$C30</f>
        <v>0.51</v>
      </c>
      <c r="K31" s="578">
        <f t="shared" ref="K31" si="786">BO31*$C30</f>
        <v>0.54</v>
      </c>
      <c r="L31" s="578">
        <f t="shared" ref="L31" si="787">BP31*$C30</f>
        <v>0.54</v>
      </c>
      <c r="M31" s="578">
        <f t="shared" ref="M31" si="788">BQ31*$C30</f>
        <v>0.44999999999999996</v>
      </c>
      <c r="N31" s="578">
        <f t="shared" ref="N31" si="789">BR31*$C30</f>
        <v>0.44999999999999996</v>
      </c>
      <c r="O31" s="578">
        <f t="shared" ref="O31" si="790">BS31*$C30</f>
        <v>0.36</v>
      </c>
      <c r="P31" s="578">
        <f t="shared" ref="P31" si="791">BT31*$C30</f>
        <v>0.27</v>
      </c>
      <c r="Q31" s="579">
        <f>IFERROR(Q32/(Q29*$Q$3),0)</f>
        <v>0.40832876712328775</v>
      </c>
      <c r="R31" s="577" t="str">
        <f>R11</f>
        <v>Occupancy</v>
      </c>
      <c r="S31" s="578">
        <f>BI31*$C31</f>
        <v>0.3375</v>
      </c>
      <c r="T31" s="578">
        <f t="shared" ref="T31" si="792">BJ31*$C31</f>
        <v>0.3375</v>
      </c>
      <c r="U31" s="578">
        <f t="shared" ref="U31" si="793">BK31*$C31</f>
        <v>0.44999999999999996</v>
      </c>
      <c r="V31" s="578">
        <f t="shared" ref="V31" si="794">BL31*$C31</f>
        <v>0.5249999999999999</v>
      </c>
      <c r="W31" s="578">
        <f t="shared" ref="W31" si="795">BM31*$C31</f>
        <v>0.5625</v>
      </c>
      <c r="X31" s="578">
        <f t="shared" ref="X31" si="796">BN31*$C31</f>
        <v>0.6375</v>
      </c>
      <c r="Y31" s="578">
        <f t="shared" ref="Y31" si="797">BO31*$C31</f>
        <v>0.675</v>
      </c>
      <c r="Z31" s="578">
        <f t="shared" ref="Z31" si="798">BP31*$C31</f>
        <v>0.675</v>
      </c>
      <c r="AA31" s="578">
        <f t="shared" ref="AA31" si="799">BQ31*$C31</f>
        <v>0.5625</v>
      </c>
      <c r="AB31" s="578">
        <f t="shared" ref="AB31" si="800">BR31*$C31</f>
        <v>0.5625</v>
      </c>
      <c r="AC31" s="578">
        <f t="shared" ref="AC31" si="801">BS31*$C31</f>
        <v>0.44999999999999996</v>
      </c>
      <c r="AD31" s="578">
        <f t="shared" ref="AD31" si="802">BT31*$C31</f>
        <v>0.3375</v>
      </c>
      <c r="AE31" s="579">
        <f>IFERROR(AE32/(AE29*$Q$3),0)</f>
        <v>0.5104109589041096</v>
      </c>
      <c r="AF31" s="577" t="str">
        <f>AF11</f>
        <v>Occupancy</v>
      </c>
      <c r="AG31" s="578">
        <f>BI31*$C32</f>
        <v>0.405</v>
      </c>
      <c r="AH31" s="578">
        <f t="shared" ref="AH31" si="803">BJ31*$C32</f>
        <v>0.405</v>
      </c>
      <c r="AI31" s="578">
        <f t="shared" ref="AI31" si="804">BK31*$C32</f>
        <v>0.54</v>
      </c>
      <c r="AJ31" s="578">
        <f t="shared" ref="AJ31" si="805">BL31*$C32</f>
        <v>0.63</v>
      </c>
      <c r="AK31" s="578">
        <f t="shared" ref="AK31" si="806">BM31*$C32</f>
        <v>0.675</v>
      </c>
      <c r="AL31" s="578">
        <f t="shared" ref="AL31" si="807">BN31*$C32</f>
        <v>0.765</v>
      </c>
      <c r="AM31" s="578">
        <f t="shared" ref="AM31" si="808">BO31*$C32</f>
        <v>0.81</v>
      </c>
      <c r="AN31" s="578">
        <f t="shared" ref="AN31" si="809">BP31*$C32</f>
        <v>0.81</v>
      </c>
      <c r="AO31" s="578">
        <f>BQ31*$C32</f>
        <v>0.675</v>
      </c>
      <c r="AP31" s="578">
        <f t="shared" ref="AP31" si="810">BR31*$C32</f>
        <v>0.675</v>
      </c>
      <c r="AQ31" s="578">
        <f t="shared" ref="AQ31" si="811">BS31*$C32</f>
        <v>0.54</v>
      </c>
      <c r="AR31" s="578">
        <f t="shared" ref="AR31" si="812">BT31*$C32</f>
        <v>0.405</v>
      </c>
      <c r="AS31" s="579">
        <f>IFERROR(AS32/(AS29*$Q$3),0)</f>
        <v>0.6124931506849317</v>
      </c>
      <c r="AT31" s="577" t="str">
        <f>AT11</f>
        <v>Occupancy</v>
      </c>
      <c r="AU31" s="578">
        <f>BI31*$C33</f>
        <v>0.43875</v>
      </c>
      <c r="AV31" s="578">
        <f t="shared" ref="AV31" si="813">BJ31*$C33</f>
        <v>0.43875</v>
      </c>
      <c r="AW31" s="578">
        <f t="shared" ref="AW31" si="814">BK31*$C33</f>
        <v>0.585</v>
      </c>
      <c r="AX31" s="578">
        <f t="shared" ref="AX31" si="815">BL31*$C33</f>
        <v>0.6825</v>
      </c>
      <c r="AY31" s="578">
        <f t="shared" ref="AY31" si="816">BM31*$C33</f>
        <v>0.73125</v>
      </c>
      <c r="AZ31" s="578">
        <f t="shared" ref="AZ31" si="817">BN31*$C33</f>
        <v>0.82875</v>
      </c>
      <c r="BA31" s="578">
        <f t="shared" ref="BA31" si="818">BO31*$C33</f>
        <v>0.8775</v>
      </c>
      <c r="BB31" s="578">
        <f t="shared" ref="BB31" si="819">BP31*$C33</f>
        <v>0.8775</v>
      </c>
      <c r="BC31" s="578">
        <f t="shared" ref="BC31" si="820">BQ31*$C33</f>
        <v>0.73125</v>
      </c>
      <c r="BD31" s="578">
        <f t="shared" ref="BD31" si="821">BR31*$C33</f>
        <v>0.73125</v>
      </c>
      <c r="BE31" s="578">
        <f t="shared" ref="BE31" si="822">BS31*$C33</f>
        <v>0.585</v>
      </c>
      <c r="BF31" s="578">
        <f t="shared" ref="BF31" si="823">BT31*$C33</f>
        <v>0.43875</v>
      </c>
      <c r="BG31" s="579">
        <f>IFERROR(BG32/(BG29*$Q$3),0)</f>
        <v>0.6635342465753423</v>
      </c>
      <c r="BH31" s="577" t="str">
        <f>BH11</f>
        <v>Occupancy</v>
      </c>
      <c r="BI31" s="580">
        <f>'Occ. Proj'!$I$20</f>
        <v>0.45</v>
      </c>
      <c r="BJ31" s="580">
        <f>'Occ. Proj'!$I$20</f>
        <v>0.45</v>
      </c>
      <c r="BK31" s="580">
        <f>BK26</f>
        <v>0.6</v>
      </c>
      <c r="BL31" s="580">
        <f t="shared" ref="BL31:BM31" si="824">BL26</f>
        <v>0.7</v>
      </c>
      <c r="BM31" s="580">
        <f t="shared" si="824"/>
        <v>0.75</v>
      </c>
      <c r="BN31" s="580">
        <f>'Occ. Proj'!$J$20</f>
        <v>0.85</v>
      </c>
      <c r="BO31" s="580">
        <f>'Occ. Proj'!J22</f>
        <v>0.9</v>
      </c>
      <c r="BP31" s="580">
        <f>'Occ. Proj'!J22</f>
        <v>0.9</v>
      </c>
      <c r="BQ31" s="580">
        <f>BQ26</f>
        <v>0.75</v>
      </c>
      <c r="BR31" s="580">
        <f>BR26</f>
        <v>0.75</v>
      </c>
      <c r="BS31" s="580">
        <v>0.6</v>
      </c>
      <c r="BT31" s="580">
        <f>BI31</f>
        <v>0.45</v>
      </c>
      <c r="BU31" s="579">
        <f>IFERROR(BU32/(BU29*$Q$3),0)</f>
        <v>0.6805479452054795</v>
      </c>
      <c r="BV31" s="577" t="str">
        <f>BV11</f>
        <v>Occupancy</v>
      </c>
    </row>
    <row r="32" spans="2:74" x14ac:dyDescent="0.25">
      <c r="B32" s="515" t="s">
        <v>977</v>
      </c>
      <c r="C32" s="571">
        <f>'Occ. Proj'!P31</f>
        <v>0.9</v>
      </c>
      <c r="D32" s="588" t="str">
        <f>D17</f>
        <v>Site Nights </v>
      </c>
      <c r="E32" s="589">
        <f>E31*E3*E29</f>
        <v>16.740000000000002</v>
      </c>
      <c r="F32" s="589">
        <f t="shared" ref="F32:BT32" si="825">F31*F3*F29</f>
        <v>15.120000000000001</v>
      </c>
      <c r="G32" s="589">
        <f t="shared" si="825"/>
        <v>22.32</v>
      </c>
      <c r="H32" s="589">
        <f t="shared" si="825"/>
        <v>25.2</v>
      </c>
      <c r="I32" s="589">
        <f t="shared" si="825"/>
        <v>27.9</v>
      </c>
      <c r="J32" s="589">
        <f t="shared" si="825"/>
        <v>30.6</v>
      </c>
      <c r="K32" s="589">
        <f t="shared" si="825"/>
        <v>33.480000000000004</v>
      </c>
      <c r="L32" s="589">
        <f t="shared" si="825"/>
        <v>33.480000000000004</v>
      </c>
      <c r="M32" s="589">
        <f t="shared" si="825"/>
        <v>26.999999999999996</v>
      </c>
      <c r="N32" s="589">
        <f t="shared" si="825"/>
        <v>27.9</v>
      </c>
      <c r="O32" s="589">
        <f t="shared" si="825"/>
        <v>21.599999999999998</v>
      </c>
      <c r="P32" s="589">
        <f t="shared" si="825"/>
        <v>16.740000000000002</v>
      </c>
      <c r="Q32" s="583">
        <f>SUM(E32:P32)</f>
        <v>298.08000000000004</v>
      </c>
      <c r="R32" s="588" t="str">
        <f>R17</f>
        <v>Site Nights </v>
      </c>
      <c r="S32" s="589">
        <f t="shared" si="825"/>
        <v>20.925</v>
      </c>
      <c r="T32" s="589">
        <f t="shared" si="825"/>
        <v>18.900000000000002</v>
      </c>
      <c r="U32" s="589">
        <f t="shared" si="825"/>
        <v>27.9</v>
      </c>
      <c r="V32" s="589">
        <f t="shared" si="825"/>
        <v>31.499999999999993</v>
      </c>
      <c r="W32" s="589">
        <f t="shared" si="825"/>
        <v>34.875</v>
      </c>
      <c r="X32" s="589">
        <f t="shared" si="825"/>
        <v>38.25</v>
      </c>
      <c r="Y32" s="589">
        <f t="shared" si="825"/>
        <v>41.85</v>
      </c>
      <c r="Z32" s="589">
        <f t="shared" si="825"/>
        <v>41.85</v>
      </c>
      <c r="AA32" s="589">
        <f t="shared" si="825"/>
        <v>33.75</v>
      </c>
      <c r="AB32" s="589">
        <f t="shared" si="825"/>
        <v>34.875</v>
      </c>
      <c r="AC32" s="589">
        <f t="shared" si="825"/>
        <v>26.999999999999996</v>
      </c>
      <c r="AD32" s="589">
        <f t="shared" si="825"/>
        <v>20.925</v>
      </c>
      <c r="AE32" s="583">
        <f>SUM(S32:AD32)</f>
        <v>372.6</v>
      </c>
      <c r="AF32" s="588" t="str">
        <f>AF17</f>
        <v>Site Nights </v>
      </c>
      <c r="AG32" s="589">
        <f t="shared" si="825"/>
        <v>25.110000000000003</v>
      </c>
      <c r="AH32" s="589">
        <f t="shared" si="825"/>
        <v>22.68</v>
      </c>
      <c r="AI32" s="589">
        <f t="shared" si="825"/>
        <v>33.480000000000004</v>
      </c>
      <c r="AJ32" s="589">
        <f t="shared" si="825"/>
        <v>37.8</v>
      </c>
      <c r="AK32" s="589">
        <f t="shared" si="825"/>
        <v>41.85</v>
      </c>
      <c r="AL32" s="589">
        <f t="shared" si="825"/>
        <v>45.9</v>
      </c>
      <c r="AM32" s="589">
        <f t="shared" si="825"/>
        <v>50.220000000000006</v>
      </c>
      <c r="AN32" s="589">
        <f t="shared" si="825"/>
        <v>50.220000000000006</v>
      </c>
      <c r="AO32" s="589">
        <f t="shared" si="825"/>
        <v>40.5</v>
      </c>
      <c r="AP32" s="589">
        <f t="shared" si="825"/>
        <v>41.85</v>
      </c>
      <c r="AQ32" s="589">
        <f t="shared" si="825"/>
        <v>32.400000000000006</v>
      </c>
      <c r="AR32" s="589">
        <f t="shared" si="825"/>
        <v>25.110000000000003</v>
      </c>
      <c r="AS32" s="583">
        <f>SUM(AG32:AR32)</f>
        <v>447.1200000000001</v>
      </c>
      <c r="AT32" s="588" t="str">
        <f>AT17</f>
        <v>Site Nights </v>
      </c>
      <c r="AU32" s="589">
        <f t="shared" si="825"/>
        <v>27.202499999999997</v>
      </c>
      <c r="AV32" s="589">
        <f t="shared" si="825"/>
        <v>24.57</v>
      </c>
      <c r="AW32" s="589">
        <f t="shared" si="825"/>
        <v>36.269999999999996</v>
      </c>
      <c r="AX32" s="589">
        <f t="shared" si="825"/>
        <v>40.95</v>
      </c>
      <c r="AY32" s="589">
        <f t="shared" si="825"/>
        <v>45.3375</v>
      </c>
      <c r="AZ32" s="589">
        <f t="shared" si="825"/>
        <v>49.725</v>
      </c>
      <c r="BA32" s="589">
        <f t="shared" si="825"/>
        <v>54.404999999999994</v>
      </c>
      <c r="BB32" s="589">
        <f t="shared" si="825"/>
        <v>54.404999999999994</v>
      </c>
      <c r="BC32" s="589">
        <f t="shared" si="825"/>
        <v>43.875</v>
      </c>
      <c r="BD32" s="589">
        <f t="shared" si="825"/>
        <v>45.3375</v>
      </c>
      <c r="BE32" s="589">
        <f t="shared" si="825"/>
        <v>35.099999999999994</v>
      </c>
      <c r="BF32" s="589">
        <f t="shared" si="825"/>
        <v>27.202499999999997</v>
      </c>
      <c r="BG32" s="583">
        <f>SUM(AU32:BF32)</f>
        <v>484.3799999999999</v>
      </c>
      <c r="BH32" s="588" t="str">
        <f>BH17</f>
        <v>Site Nights </v>
      </c>
      <c r="BI32" s="589">
        <f t="shared" si="825"/>
        <v>27.900000000000002</v>
      </c>
      <c r="BJ32" s="589">
        <f t="shared" si="825"/>
        <v>25.2</v>
      </c>
      <c r="BK32" s="589">
        <f t="shared" si="825"/>
        <v>37.199999999999996</v>
      </c>
      <c r="BL32" s="589">
        <f t="shared" si="825"/>
        <v>42</v>
      </c>
      <c r="BM32" s="589">
        <f t="shared" si="825"/>
        <v>46.5</v>
      </c>
      <c r="BN32" s="589">
        <f t="shared" si="825"/>
        <v>51</v>
      </c>
      <c r="BO32" s="589">
        <f t="shared" si="825"/>
        <v>55.800000000000004</v>
      </c>
      <c r="BP32" s="589">
        <f t="shared" si="825"/>
        <v>55.800000000000004</v>
      </c>
      <c r="BQ32" s="589">
        <f t="shared" si="825"/>
        <v>45</v>
      </c>
      <c r="BR32" s="589">
        <f t="shared" si="825"/>
        <v>46.5</v>
      </c>
      <c r="BS32" s="589">
        <f t="shared" si="825"/>
        <v>36</v>
      </c>
      <c r="BT32" s="589">
        <f t="shared" si="825"/>
        <v>27.900000000000002</v>
      </c>
      <c r="BU32" s="583">
        <f>SUM(BI32:BT32)</f>
        <v>496.8</v>
      </c>
      <c r="BV32" s="588" t="str">
        <f>BV17</f>
        <v>Site Nights </v>
      </c>
    </row>
    <row r="33" spans="2:74" s="551" customFormat="1" x14ac:dyDescent="0.25">
      <c r="B33" s="551" t="s">
        <v>979</v>
      </c>
      <c r="C33" s="571">
        <f>'Occ. Proj'!Q31</f>
        <v>0.975</v>
      </c>
      <c r="D33" s="585" t="s">
        <v>981</v>
      </c>
      <c r="E33" s="586">
        <f>E30*E32</f>
        <v>10044.000000000002</v>
      </c>
      <c r="F33" s="586">
        <f t="shared" ref="F33:P33" si="826">F30*F32</f>
        <v>9072</v>
      </c>
      <c r="G33" s="586">
        <f t="shared" si="826"/>
        <v>13392</v>
      </c>
      <c r="H33" s="586">
        <f t="shared" si="826"/>
        <v>16380</v>
      </c>
      <c r="I33" s="586">
        <f t="shared" si="826"/>
        <v>19530</v>
      </c>
      <c r="J33" s="586">
        <f t="shared" si="826"/>
        <v>22950</v>
      </c>
      <c r="K33" s="586">
        <f t="shared" si="826"/>
        <v>25110.000000000004</v>
      </c>
      <c r="L33" s="586">
        <f t="shared" si="826"/>
        <v>25110.000000000004</v>
      </c>
      <c r="M33" s="586">
        <f t="shared" si="826"/>
        <v>18899.999999999996</v>
      </c>
      <c r="N33" s="586">
        <f t="shared" si="826"/>
        <v>19530</v>
      </c>
      <c r="O33" s="586">
        <f t="shared" si="826"/>
        <v>12959.999999999998</v>
      </c>
      <c r="P33" s="586">
        <f t="shared" si="826"/>
        <v>10044.000000000002</v>
      </c>
      <c r="Q33" s="590">
        <f>SUM(E33:P33)</f>
        <v>203022</v>
      </c>
      <c r="R33" s="585" t="s">
        <v>981</v>
      </c>
      <c r="S33" s="586">
        <f>S30*S32</f>
        <v>12931.65</v>
      </c>
      <c r="T33" s="586">
        <f t="shared" ref="T33:AD33" si="827">T30*T32</f>
        <v>11680.2</v>
      </c>
      <c r="U33" s="586">
        <f t="shared" si="827"/>
        <v>17242.2</v>
      </c>
      <c r="V33" s="586">
        <f t="shared" si="827"/>
        <v>21089.249999999996</v>
      </c>
      <c r="W33" s="586">
        <f t="shared" si="827"/>
        <v>25144.875</v>
      </c>
      <c r="X33" s="586">
        <f t="shared" si="827"/>
        <v>29548.125</v>
      </c>
      <c r="Y33" s="586">
        <f t="shared" si="827"/>
        <v>32329.125</v>
      </c>
      <c r="Z33" s="586">
        <f t="shared" si="827"/>
        <v>32329.125</v>
      </c>
      <c r="AA33" s="586">
        <f t="shared" si="827"/>
        <v>24333.75</v>
      </c>
      <c r="AB33" s="586">
        <f t="shared" si="827"/>
        <v>25144.875</v>
      </c>
      <c r="AC33" s="586">
        <f t="shared" si="827"/>
        <v>16685.999999999996</v>
      </c>
      <c r="AD33" s="586">
        <f t="shared" si="827"/>
        <v>12931.65</v>
      </c>
      <c r="AE33" s="590">
        <f>SUM(S33:AD33)</f>
        <v>261390.82499999998</v>
      </c>
      <c r="AF33" s="585" t="s">
        <v>981</v>
      </c>
      <c r="AG33" s="586">
        <f>AG30*AG32</f>
        <v>15983.519400000001</v>
      </c>
      <c r="AH33" s="586">
        <f t="shared" ref="AH33:AR33" si="828">AH30*AH32</f>
        <v>14436.7272</v>
      </c>
      <c r="AI33" s="586">
        <f t="shared" si="828"/>
        <v>21311.359200000003</v>
      </c>
      <c r="AJ33" s="586">
        <f t="shared" si="828"/>
        <v>26066.313</v>
      </c>
      <c r="AK33" s="586">
        <f t="shared" si="828"/>
        <v>31079.0655</v>
      </c>
      <c r="AL33" s="586">
        <f t="shared" si="828"/>
        <v>36521.482500000006</v>
      </c>
      <c r="AM33" s="586">
        <f t="shared" si="828"/>
        <v>39958.79850000001</v>
      </c>
      <c r="AN33" s="586">
        <f t="shared" si="828"/>
        <v>39958.79850000001</v>
      </c>
      <c r="AO33" s="586">
        <f t="shared" si="828"/>
        <v>30076.515</v>
      </c>
      <c r="AP33" s="586">
        <f t="shared" si="828"/>
        <v>31079.0655</v>
      </c>
      <c r="AQ33" s="586">
        <f t="shared" si="828"/>
        <v>20623.896</v>
      </c>
      <c r="AR33" s="586">
        <f t="shared" si="828"/>
        <v>15983.519400000001</v>
      </c>
      <c r="AS33" s="590">
        <f>SUM(AG33:AR33)</f>
        <v>323079.05970000004</v>
      </c>
      <c r="AT33" s="585" t="s">
        <v>981</v>
      </c>
      <c r="AU33" s="586">
        <f>AU30*AU32</f>
        <v>17834.9437305</v>
      </c>
      <c r="AV33" s="586">
        <f t="shared" ref="AV33:BF33" si="829">AV30*AV32</f>
        <v>16108.981434000001</v>
      </c>
      <c r="AW33" s="586">
        <f t="shared" si="829"/>
        <v>23779.924973999998</v>
      </c>
      <c r="AX33" s="586">
        <f t="shared" si="829"/>
        <v>29085.660922500003</v>
      </c>
      <c r="AY33" s="586">
        <f t="shared" si="829"/>
        <v>34679.05725375</v>
      </c>
      <c r="AZ33" s="586">
        <f t="shared" si="829"/>
        <v>40751.88755625001</v>
      </c>
      <c r="BA33" s="586">
        <f t="shared" si="829"/>
        <v>44587.35932625</v>
      </c>
      <c r="BB33" s="586">
        <f t="shared" si="829"/>
        <v>44587.35932625</v>
      </c>
      <c r="BC33" s="586">
        <f t="shared" si="829"/>
        <v>33560.377987500004</v>
      </c>
      <c r="BD33" s="586">
        <f t="shared" si="829"/>
        <v>34679.05725375</v>
      </c>
      <c r="BE33" s="586">
        <f t="shared" si="829"/>
        <v>23012.830619999997</v>
      </c>
      <c r="BF33" s="586">
        <f t="shared" si="829"/>
        <v>17834.9437305</v>
      </c>
      <c r="BG33" s="590">
        <f>SUM(AU33:BF33)</f>
        <v>360502.38411525</v>
      </c>
      <c r="BH33" s="585" t="s">
        <v>981</v>
      </c>
      <c r="BI33" s="586">
        <f>BI30*BI32</f>
        <v>18841.0174794</v>
      </c>
      <c r="BJ33" s="586">
        <f t="shared" ref="BJ33:BT33" si="830">BJ30*BJ32</f>
        <v>17017.6932072</v>
      </c>
      <c r="BK33" s="586">
        <f t="shared" si="830"/>
        <v>25121.3566392</v>
      </c>
      <c r="BL33" s="586">
        <f t="shared" si="830"/>
        <v>30726.390513000002</v>
      </c>
      <c r="BM33" s="586">
        <f t="shared" si="830"/>
        <v>36635.3117655</v>
      </c>
      <c r="BN33" s="586">
        <f t="shared" si="830"/>
        <v>43050.71198250001</v>
      </c>
      <c r="BO33" s="586">
        <f t="shared" si="830"/>
        <v>47102.54369850001</v>
      </c>
      <c r="BP33" s="586">
        <f t="shared" si="830"/>
        <v>47102.54369850001</v>
      </c>
      <c r="BQ33" s="586">
        <f t="shared" si="830"/>
        <v>35453.527515</v>
      </c>
      <c r="BR33" s="586">
        <f t="shared" si="830"/>
        <v>36635.3117655</v>
      </c>
      <c r="BS33" s="586">
        <f t="shared" si="830"/>
        <v>24310.990296</v>
      </c>
      <c r="BT33" s="586">
        <f t="shared" si="830"/>
        <v>18841.0174794</v>
      </c>
      <c r="BU33" s="590">
        <f>SUM(BI33:BT33)</f>
        <v>380838.41603970004</v>
      </c>
      <c r="BV33" s="585" t="s">
        <v>981</v>
      </c>
    </row>
    <row r="34" spans="2:74" x14ac:dyDescent="0.25">
      <c r="B34" s="515"/>
      <c r="C34" s="571"/>
      <c r="D34" s="569" t="str">
        <f>'ToT (Intake Form)'!C41</f>
        <v>USE FOR MONTHLY</v>
      </c>
      <c r="E34" s="556">
        <f>'ToT (Intake Form)'!C42</f>
        <v>0</v>
      </c>
      <c r="F34" s="556">
        <f>E34</f>
        <v>0</v>
      </c>
      <c r="G34" s="556">
        <f t="shared" ref="G34" si="831">F34</f>
        <v>0</v>
      </c>
      <c r="H34" s="556">
        <f t="shared" ref="H34" si="832">G34</f>
        <v>0</v>
      </c>
      <c r="I34" s="556">
        <f t="shared" ref="I34" si="833">H34</f>
        <v>0</v>
      </c>
      <c r="J34" s="556">
        <f t="shared" ref="J34" si="834">I34</f>
        <v>0</v>
      </c>
      <c r="K34" s="556">
        <f t="shared" ref="K34" si="835">J34</f>
        <v>0</v>
      </c>
      <c r="L34" s="556">
        <f t="shared" ref="L34" si="836">K34</f>
        <v>0</v>
      </c>
      <c r="M34" s="556">
        <f t="shared" ref="M34" si="837">L34</f>
        <v>0</v>
      </c>
      <c r="N34" s="556">
        <f t="shared" ref="N34" si="838">M34</f>
        <v>0</v>
      </c>
      <c r="O34" s="556">
        <f t="shared" ref="O34" si="839">N34</f>
        <v>0</v>
      </c>
      <c r="P34" s="556">
        <f t="shared" ref="P34" si="840">O34</f>
        <v>0</v>
      </c>
      <c r="Q34" s="563">
        <f>AVERAGE(E34:P34)</f>
        <v>0</v>
      </c>
      <c r="R34" s="569" t="str">
        <f>$D34</f>
        <v>USE FOR MONTHLY</v>
      </c>
      <c r="S34" s="556">
        <f>Q34</f>
        <v>0</v>
      </c>
      <c r="T34" s="556">
        <f>S34</f>
        <v>0</v>
      </c>
      <c r="U34" s="556">
        <f t="shared" ref="U34" si="841">T34</f>
        <v>0</v>
      </c>
      <c r="V34" s="556">
        <f t="shared" ref="V34" si="842">U34</f>
        <v>0</v>
      </c>
      <c r="W34" s="556">
        <f t="shared" ref="W34" si="843">V34</f>
        <v>0</v>
      </c>
      <c r="X34" s="556">
        <f t="shared" ref="X34" si="844">W34</f>
        <v>0</v>
      </c>
      <c r="Y34" s="556">
        <f t="shared" ref="Y34" si="845">X34</f>
        <v>0</v>
      </c>
      <c r="Z34" s="556">
        <f t="shared" ref="Z34" si="846">Y34</f>
        <v>0</v>
      </c>
      <c r="AA34" s="556">
        <f t="shared" ref="AA34" si="847">Z34</f>
        <v>0</v>
      </c>
      <c r="AB34" s="556">
        <f t="shared" ref="AB34" si="848">AA34</f>
        <v>0</v>
      </c>
      <c r="AC34" s="556">
        <f t="shared" ref="AC34" si="849">AB34</f>
        <v>0</v>
      </c>
      <c r="AD34" s="556">
        <f t="shared" ref="AD34" si="850">AC34</f>
        <v>0</v>
      </c>
      <c r="AE34" s="563">
        <f>AVERAGE(S34:AD34)</f>
        <v>0</v>
      </c>
      <c r="AF34" s="569" t="str">
        <f>$D34</f>
        <v>USE FOR MONTHLY</v>
      </c>
      <c r="AG34" s="556">
        <f>AE34</f>
        <v>0</v>
      </c>
      <c r="AH34" s="556">
        <f>AG34</f>
        <v>0</v>
      </c>
      <c r="AI34" s="556">
        <f t="shared" ref="AI34" si="851">AH34</f>
        <v>0</v>
      </c>
      <c r="AJ34" s="556">
        <f t="shared" ref="AJ34" si="852">AI34</f>
        <v>0</v>
      </c>
      <c r="AK34" s="556">
        <f t="shared" ref="AK34" si="853">AJ34</f>
        <v>0</v>
      </c>
      <c r="AL34" s="556">
        <f t="shared" ref="AL34" si="854">AK34</f>
        <v>0</v>
      </c>
      <c r="AM34" s="556">
        <f t="shared" ref="AM34" si="855">AL34</f>
        <v>0</v>
      </c>
      <c r="AN34" s="556">
        <f t="shared" ref="AN34" si="856">AM34</f>
        <v>0</v>
      </c>
      <c r="AO34" s="556">
        <f t="shared" ref="AO34" si="857">AN34</f>
        <v>0</v>
      </c>
      <c r="AP34" s="556">
        <f t="shared" ref="AP34" si="858">AO34</f>
        <v>0</v>
      </c>
      <c r="AQ34" s="556">
        <f t="shared" ref="AQ34" si="859">AP34</f>
        <v>0</v>
      </c>
      <c r="AR34" s="556">
        <f t="shared" ref="AR34" si="860">AQ34</f>
        <v>0</v>
      </c>
      <c r="AS34" s="563">
        <f>AVERAGE(AG34:AR34)</f>
        <v>0</v>
      </c>
      <c r="AT34" s="569" t="str">
        <f>$D34</f>
        <v>USE FOR MONTHLY</v>
      </c>
      <c r="AU34" s="556">
        <f>AS34</f>
        <v>0</v>
      </c>
      <c r="AV34" s="556">
        <f>AU34</f>
        <v>0</v>
      </c>
      <c r="AW34" s="556">
        <f t="shared" ref="AW34" si="861">AV34</f>
        <v>0</v>
      </c>
      <c r="AX34" s="556">
        <f t="shared" ref="AX34" si="862">AW34</f>
        <v>0</v>
      </c>
      <c r="AY34" s="556">
        <f t="shared" ref="AY34" si="863">AX34</f>
        <v>0</v>
      </c>
      <c r="AZ34" s="556">
        <f t="shared" ref="AZ34" si="864">AY34</f>
        <v>0</v>
      </c>
      <c r="BA34" s="556">
        <f t="shared" ref="BA34" si="865">AZ34</f>
        <v>0</v>
      </c>
      <c r="BB34" s="556">
        <f t="shared" ref="BB34" si="866">BA34</f>
        <v>0</v>
      </c>
      <c r="BC34" s="556">
        <f t="shared" ref="BC34" si="867">BB34</f>
        <v>0</v>
      </c>
      <c r="BD34" s="556">
        <f t="shared" ref="BD34" si="868">BC34</f>
        <v>0</v>
      </c>
      <c r="BE34" s="556">
        <f t="shared" ref="BE34" si="869">BD34</f>
        <v>0</v>
      </c>
      <c r="BF34" s="556">
        <f t="shared" ref="BF34" si="870">BE34</f>
        <v>0</v>
      </c>
      <c r="BG34" s="563">
        <f>AVERAGE(AU34:BF34)</f>
        <v>0</v>
      </c>
      <c r="BH34" s="569" t="str">
        <f>$D34</f>
        <v>USE FOR MONTHLY</v>
      </c>
      <c r="BI34" s="556">
        <f>BF34</f>
        <v>0</v>
      </c>
      <c r="BJ34" s="556">
        <f>BI34</f>
        <v>0</v>
      </c>
      <c r="BK34" s="556">
        <f t="shared" ref="BK34" si="871">BJ34</f>
        <v>0</v>
      </c>
      <c r="BL34" s="556">
        <f t="shared" ref="BL34" si="872">BK34</f>
        <v>0</v>
      </c>
      <c r="BM34" s="556">
        <f t="shared" ref="BM34" si="873">BL34</f>
        <v>0</v>
      </c>
      <c r="BN34" s="556">
        <f t="shared" ref="BN34" si="874">BM34</f>
        <v>0</v>
      </c>
      <c r="BO34" s="556">
        <f t="shared" ref="BO34" si="875">BN34</f>
        <v>0</v>
      </c>
      <c r="BP34" s="556">
        <f t="shared" ref="BP34" si="876">BO34</f>
        <v>0</v>
      </c>
      <c r="BQ34" s="556">
        <f t="shared" ref="BQ34" si="877">BP34</f>
        <v>0</v>
      </c>
      <c r="BR34" s="556">
        <f t="shared" ref="BR34" si="878">BQ34</f>
        <v>0</v>
      </c>
      <c r="BS34" s="556">
        <f t="shared" ref="BS34" si="879">BR34</f>
        <v>0</v>
      </c>
      <c r="BT34" s="556">
        <f t="shared" ref="BT34" si="880">BS34</f>
        <v>0</v>
      </c>
      <c r="BU34" s="563">
        <f>AVERAGE(BI34:BT34)</f>
        <v>0</v>
      </c>
      <c r="BV34" s="569" t="str">
        <f>D34</f>
        <v>USE FOR MONTHLY</v>
      </c>
    </row>
    <row r="35" spans="2:74" s="570" customFormat="1" x14ac:dyDescent="0.25">
      <c r="B35" s="570" t="s">
        <v>973</v>
      </c>
      <c r="C35" s="571">
        <f>'Occ. Proj'!N32</f>
        <v>0.6</v>
      </c>
      <c r="D35" s="572" t="str">
        <f>D15</f>
        <v>ADR</v>
      </c>
      <c r="E35" s="573">
        <f>'Rates Proj'!M58</f>
        <v>0</v>
      </c>
      <c r="F35" s="573">
        <f>E35</f>
        <v>0</v>
      </c>
      <c r="G35" s="573">
        <f>F35</f>
        <v>0</v>
      </c>
      <c r="H35" s="573">
        <v>650</v>
      </c>
      <c r="I35" s="573">
        <v>700</v>
      </c>
      <c r="J35" s="573">
        <f>'Rates Proj'!N58</f>
        <v>0</v>
      </c>
      <c r="K35" s="573">
        <f>J35</f>
        <v>0</v>
      </c>
      <c r="L35" s="573">
        <f>K35</f>
        <v>0</v>
      </c>
      <c r="M35" s="573">
        <v>700</v>
      </c>
      <c r="N35" s="573">
        <v>700</v>
      </c>
      <c r="O35" s="573">
        <f>E35</f>
        <v>0</v>
      </c>
      <c r="P35" s="573">
        <f>O35</f>
        <v>0</v>
      </c>
      <c r="Q35" s="574">
        <f>IFERROR(Q38/Q37,0)</f>
        <v>0</v>
      </c>
      <c r="R35" s="572" t="str">
        <f>R15</f>
        <v>ADR</v>
      </c>
      <c r="S35" s="575">
        <f t="shared" ref="S35" si="881">E35*(1+$C$3)</f>
        <v>0</v>
      </c>
      <c r="T35" s="575">
        <f t="shared" ref="T35" si="882">F35*(1+$C$3)</f>
        <v>0</v>
      </c>
      <c r="U35" s="575">
        <f t="shared" ref="U35" si="883">G35*(1+$C$3)</f>
        <v>0</v>
      </c>
      <c r="V35" s="575">
        <f t="shared" ref="V35" si="884">H35*(1+$C$3)</f>
        <v>669.5</v>
      </c>
      <c r="W35" s="575">
        <f t="shared" ref="W35" si="885">I35*(1+$C$3)</f>
        <v>721</v>
      </c>
      <c r="X35" s="575">
        <f t="shared" ref="X35" si="886">J35*(1+$C$3)</f>
        <v>0</v>
      </c>
      <c r="Y35" s="575">
        <f t="shared" ref="Y35" si="887">K35*(1+$C$3)</f>
        <v>0</v>
      </c>
      <c r="Z35" s="575">
        <f t="shared" ref="Z35" si="888">L35*(1+$C$3)</f>
        <v>0</v>
      </c>
      <c r="AA35" s="575">
        <f t="shared" ref="AA35" si="889">M35*(1+$C$3)</f>
        <v>721</v>
      </c>
      <c r="AB35" s="575">
        <f t="shared" ref="AB35" si="890">N35*(1+$C$3)</f>
        <v>721</v>
      </c>
      <c r="AC35" s="575">
        <f t="shared" ref="AC35" si="891">O35*(1+$C$3)</f>
        <v>0</v>
      </c>
      <c r="AD35" s="575">
        <f t="shared" ref="AD35" si="892">P35*(1+$C$3)</f>
        <v>0</v>
      </c>
      <c r="AE35" s="574">
        <f>IFERROR(AE38/AE37,0)</f>
        <v>0</v>
      </c>
      <c r="AF35" s="572" t="str">
        <f>AF15</f>
        <v>ADR</v>
      </c>
      <c r="AG35" s="575">
        <f t="shared" ref="AG35" si="893">S35*(1+$C$3)</f>
        <v>0</v>
      </c>
      <c r="AH35" s="575">
        <f t="shared" ref="AH35" si="894">T35*(1+$C$3)</f>
        <v>0</v>
      </c>
      <c r="AI35" s="575">
        <f t="shared" ref="AI35" si="895">U35*(1+$C$3)</f>
        <v>0</v>
      </c>
      <c r="AJ35" s="575">
        <f t="shared" ref="AJ35" si="896">V35*(1+$C$3)</f>
        <v>689.585</v>
      </c>
      <c r="AK35" s="575">
        <f t="shared" ref="AK35" si="897">W35*(1+$C$3)</f>
        <v>742.63</v>
      </c>
      <c r="AL35" s="575">
        <f t="shared" ref="AL35" si="898">X35*(1+$C$3)</f>
        <v>0</v>
      </c>
      <c r="AM35" s="575">
        <f t="shared" ref="AM35" si="899">Y35*(1+$C$3)</f>
        <v>0</v>
      </c>
      <c r="AN35" s="575">
        <f t="shared" ref="AN35" si="900">Z35*(1+$C$3)</f>
        <v>0</v>
      </c>
      <c r="AO35" s="575">
        <f t="shared" ref="AO35" si="901">AA35*(1+$C$3)</f>
        <v>742.63</v>
      </c>
      <c r="AP35" s="575">
        <f t="shared" ref="AP35" si="902">AB35*(1+$C$3)</f>
        <v>742.63</v>
      </c>
      <c r="AQ35" s="575">
        <f t="shared" ref="AQ35" si="903">AC35*(1+$C$3)</f>
        <v>0</v>
      </c>
      <c r="AR35" s="575">
        <f t="shared" ref="AR35" si="904">AD35*(1+$C$3)</f>
        <v>0</v>
      </c>
      <c r="AS35" s="574">
        <f>IFERROR(AS38/AS37,0)</f>
        <v>0</v>
      </c>
      <c r="AT35" s="572" t="str">
        <f>AT15</f>
        <v>ADR</v>
      </c>
      <c r="AU35" s="575">
        <f>AG35*(1+$C$3)</f>
        <v>0</v>
      </c>
      <c r="AV35" s="575">
        <f t="shared" ref="AV35" si="905">AH35*(1+$C$3)</f>
        <v>0</v>
      </c>
      <c r="AW35" s="575">
        <f t="shared" ref="AW35" si="906">AI35*(1+$C$3)</f>
        <v>0</v>
      </c>
      <c r="AX35" s="575">
        <f t="shared" ref="AX35" si="907">AJ35*(1+$C$3)</f>
        <v>710.27255</v>
      </c>
      <c r="AY35" s="575">
        <f t="shared" ref="AY35" si="908">AK35*(1+$C$3)</f>
        <v>764.9089</v>
      </c>
      <c r="AZ35" s="575">
        <f t="shared" ref="AZ35" si="909">AL35*(1+$C$3)</f>
        <v>0</v>
      </c>
      <c r="BA35" s="575">
        <f t="shared" ref="BA35" si="910">AM35*(1+$C$3)</f>
        <v>0</v>
      </c>
      <c r="BB35" s="575">
        <f t="shared" ref="BB35" si="911">AN35*(1+$C$3)</f>
        <v>0</v>
      </c>
      <c r="BC35" s="575">
        <f t="shared" ref="BC35" si="912">AO35*(1+$C$3)</f>
        <v>764.9089</v>
      </c>
      <c r="BD35" s="575">
        <f t="shared" ref="BD35" si="913">AP35*(1+$C$3)</f>
        <v>764.9089</v>
      </c>
      <c r="BE35" s="575">
        <f t="shared" ref="BE35" si="914">AQ35*(1+$C$3)</f>
        <v>0</v>
      </c>
      <c r="BF35" s="575">
        <f t="shared" ref="BF35" si="915">AR35*(1+$C$3)</f>
        <v>0</v>
      </c>
      <c r="BG35" s="574">
        <f>IFERROR(BG38/BG37,0)</f>
        <v>0</v>
      </c>
      <c r="BH35" s="572" t="str">
        <f>BH15</f>
        <v>ADR</v>
      </c>
      <c r="BI35" s="575">
        <f t="shared" ref="BI35" si="916">AU35*(1+$C$3)</f>
        <v>0</v>
      </c>
      <c r="BJ35" s="575">
        <f t="shared" ref="BJ35" si="917">AV35*(1+$C$3)</f>
        <v>0</v>
      </c>
      <c r="BK35" s="575">
        <f t="shared" ref="BK35" si="918">AW35*(1+$C$3)</f>
        <v>0</v>
      </c>
      <c r="BL35" s="575">
        <f t="shared" ref="BL35" si="919">AX35*(1+$C$3)</f>
        <v>731.5807265000001</v>
      </c>
      <c r="BM35" s="575">
        <f t="shared" ref="BM35" si="920">AY35*(1+$C$3)</f>
        <v>787.856167</v>
      </c>
      <c r="BN35" s="575">
        <f t="shared" ref="BN35" si="921">AZ35*(1+$C$3)</f>
        <v>0</v>
      </c>
      <c r="BO35" s="575">
        <f t="shared" ref="BO35" si="922">BA35*(1+$C$3)</f>
        <v>0</v>
      </c>
      <c r="BP35" s="575">
        <f t="shared" ref="BP35" si="923">BB35*(1+$C$3)</f>
        <v>0</v>
      </c>
      <c r="BQ35" s="575">
        <f t="shared" ref="BQ35" si="924">BC35*(1+$C$3)</f>
        <v>787.856167</v>
      </c>
      <c r="BR35" s="575">
        <f t="shared" ref="BR35" si="925">BD35*(1+$C$3)</f>
        <v>787.856167</v>
      </c>
      <c r="BS35" s="575">
        <f t="shared" ref="BS35" si="926">BE35*(1+$C$3)</f>
        <v>0</v>
      </c>
      <c r="BT35" s="575">
        <f t="shared" ref="BT35" si="927">BF35*(1+$C$3)</f>
        <v>0</v>
      </c>
      <c r="BU35" s="574">
        <f>IFERROR(BU38/BU37,0)</f>
        <v>0</v>
      </c>
      <c r="BV35" s="572" t="str">
        <f>BV15</f>
        <v>ADR</v>
      </c>
    </row>
    <row r="36" spans="2:74" s="576" customFormat="1" x14ac:dyDescent="0.25">
      <c r="B36" s="515" t="s">
        <v>975</v>
      </c>
      <c r="C36" s="571">
        <f>'Occ. Proj'!O32</f>
        <v>0.75</v>
      </c>
      <c r="D36" s="577" t="str">
        <f>D16</f>
        <v>Occupancy</v>
      </c>
      <c r="E36" s="578">
        <f>BI36*$C35</f>
        <v>0.27</v>
      </c>
      <c r="F36" s="578">
        <f t="shared" ref="F36" si="928">BJ36*$C35</f>
        <v>0.27</v>
      </c>
      <c r="G36" s="578">
        <f t="shared" ref="G36" si="929">BK36*$C35</f>
        <v>0.36</v>
      </c>
      <c r="H36" s="578">
        <f t="shared" ref="H36" si="930">BL36*$C35</f>
        <v>0.42</v>
      </c>
      <c r="I36" s="578">
        <f t="shared" ref="I36" si="931">BM36*$C35</f>
        <v>0.44999999999999996</v>
      </c>
      <c r="J36" s="578">
        <f t="shared" ref="J36" si="932">BN36*$C35</f>
        <v>0.51</v>
      </c>
      <c r="K36" s="578">
        <f t="shared" ref="K36" si="933">BO36*$C35</f>
        <v>0</v>
      </c>
      <c r="L36" s="578">
        <f t="shared" ref="L36" si="934">BP36*$C35</f>
        <v>0</v>
      </c>
      <c r="M36" s="578">
        <f t="shared" ref="M36" si="935">BQ36*$C35</f>
        <v>0.44999999999999996</v>
      </c>
      <c r="N36" s="578">
        <f t="shared" ref="N36" si="936">BR36*$C35</f>
        <v>0.44999999999999996</v>
      </c>
      <c r="O36" s="578">
        <f t="shared" ref="O36" si="937">BS36*$C35</f>
        <v>0.36</v>
      </c>
      <c r="P36" s="578">
        <f t="shared" ref="P36" si="938">BT36*$C35</f>
        <v>0.27</v>
      </c>
      <c r="Q36" s="579">
        <f>IFERROR(Q37/(Q34*$Q$3),0)</f>
        <v>0</v>
      </c>
      <c r="R36" s="577" t="str">
        <f>R16</f>
        <v>Occupancy</v>
      </c>
      <c r="S36" s="578">
        <f>BI36*$C36</f>
        <v>0.3375</v>
      </c>
      <c r="T36" s="578">
        <f t="shared" ref="T36" si="939">BJ36*$C36</f>
        <v>0.3375</v>
      </c>
      <c r="U36" s="578">
        <f t="shared" ref="U36" si="940">BK36*$C36</f>
        <v>0.44999999999999996</v>
      </c>
      <c r="V36" s="578">
        <f t="shared" ref="V36" si="941">BL36*$C36</f>
        <v>0.5249999999999999</v>
      </c>
      <c r="W36" s="578">
        <f t="shared" ref="W36" si="942">BM36*$C36</f>
        <v>0.5625</v>
      </c>
      <c r="X36" s="578">
        <f t="shared" ref="X36" si="943">BN36*$C36</f>
        <v>0.6375</v>
      </c>
      <c r="Y36" s="578">
        <f t="shared" ref="Y36" si="944">BO36*$C36</f>
        <v>0</v>
      </c>
      <c r="Z36" s="578">
        <f t="shared" ref="Z36" si="945">BP36*$C36</f>
        <v>0</v>
      </c>
      <c r="AA36" s="578">
        <f t="shared" ref="AA36" si="946">BQ36*$C36</f>
        <v>0.5625</v>
      </c>
      <c r="AB36" s="578">
        <f t="shared" ref="AB36" si="947">BR36*$C36</f>
        <v>0.5625</v>
      </c>
      <c r="AC36" s="578">
        <f t="shared" ref="AC36" si="948">BS36*$C36</f>
        <v>0.44999999999999996</v>
      </c>
      <c r="AD36" s="578">
        <f t="shared" ref="AD36" si="949">BT36*$C36</f>
        <v>0.3375</v>
      </c>
      <c r="AE36" s="579">
        <f>IFERROR(AE37/(AE34*$Q$3),0)</f>
        <v>0</v>
      </c>
      <c r="AF36" s="577" t="str">
        <f>AF16</f>
        <v>Occupancy</v>
      </c>
      <c r="AG36" s="578">
        <f>BI36*$C37</f>
        <v>0.405</v>
      </c>
      <c r="AH36" s="578">
        <f t="shared" ref="AH36" si="950">BJ36*$C37</f>
        <v>0.405</v>
      </c>
      <c r="AI36" s="578">
        <f t="shared" ref="AI36" si="951">BK36*$C37</f>
        <v>0.54</v>
      </c>
      <c r="AJ36" s="578">
        <f t="shared" ref="AJ36" si="952">BL36*$C37</f>
        <v>0.63</v>
      </c>
      <c r="AK36" s="578">
        <f t="shared" ref="AK36" si="953">BM36*$C37</f>
        <v>0.675</v>
      </c>
      <c r="AL36" s="578">
        <f t="shared" ref="AL36" si="954">BN36*$C37</f>
        <v>0.765</v>
      </c>
      <c r="AM36" s="578">
        <f t="shared" ref="AM36" si="955">BO36*$C37</f>
        <v>0</v>
      </c>
      <c r="AN36" s="578">
        <f t="shared" ref="AN36" si="956">BP36*$C37</f>
        <v>0</v>
      </c>
      <c r="AO36" s="578">
        <f>BQ36*$C37</f>
        <v>0.675</v>
      </c>
      <c r="AP36" s="578">
        <f t="shared" ref="AP36" si="957">BR36*$C37</f>
        <v>0.675</v>
      </c>
      <c r="AQ36" s="578">
        <f t="shared" ref="AQ36" si="958">BS36*$C37</f>
        <v>0.54</v>
      </c>
      <c r="AR36" s="578">
        <f t="shared" ref="AR36" si="959">BT36*$C37</f>
        <v>0.405</v>
      </c>
      <c r="AS36" s="579">
        <f>IFERROR(AS37/(AS34*$Q$3),0)</f>
        <v>0</v>
      </c>
      <c r="AT36" s="577" t="str">
        <f>AT16</f>
        <v>Occupancy</v>
      </c>
      <c r="AU36" s="578">
        <f>BI36*$C38</f>
        <v>0.43875</v>
      </c>
      <c r="AV36" s="578">
        <f t="shared" ref="AV36" si="960">BJ36*$C38</f>
        <v>0.43875</v>
      </c>
      <c r="AW36" s="578">
        <f t="shared" ref="AW36" si="961">BK36*$C38</f>
        <v>0.585</v>
      </c>
      <c r="AX36" s="578">
        <f t="shared" ref="AX36" si="962">BL36*$C38</f>
        <v>0.6825</v>
      </c>
      <c r="AY36" s="578">
        <f t="shared" ref="AY36" si="963">BM36*$C38</f>
        <v>0.73125</v>
      </c>
      <c r="AZ36" s="578">
        <f t="shared" ref="AZ36" si="964">BN36*$C38</f>
        <v>0.82875</v>
      </c>
      <c r="BA36" s="578">
        <f t="shared" ref="BA36" si="965">BO36*$C38</f>
        <v>0</v>
      </c>
      <c r="BB36" s="578">
        <f t="shared" ref="BB36" si="966">BP36*$C38</f>
        <v>0</v>
      </c>
      <c r="BC36" s="578">
        <f t="shared" ref="BC36" si="967">BQ36*$C38</f>
        <v>0.73125</v>
      </c>
      <c r="BD36" s="578">
        <f t="shared" ref="BD36" si="968">BR36*$C38</f>
        <v>0.73125</v>
      </c>
      <c r="BE36" s="578">
        <f t="shared" ref="BE36" si="969">BS36*$C38</f>
        <v>0.585</v>
      </c>
      <c r="BF36" s="578">
        <f t="shared" ref="BF36" si="970">BT36*$C38</f>
        <v>0.43875</v>
      </c>
      <c r="BG36" s="579">
        <f>IFERROR(BG37/(BG34*$Q$3),0)</f>
        <v>0</v>
      </c>
      <c r="BH36" s="577" t="str">
        <f>BH16</f>
        <v>Occupancy</v>
      </c>
      <c r="BI36" s="580">
        <f>'Occ. Proj'!$I$20</f>
        <v>0.45</v>
      </c>
      <c r="BJ36" s="580">
        <f>'Occ. Proj'!$I$20</f>
        <v>0.45</v>
      </c>
      <c r="BK36" s="580">
        <f>BK31</f>
        <v>0.6</v>
      </c>
      <c r="BL36" s="580">
        <f t="shared" ref="BL36:BM36" si="971">BL31</f>
        <v>0.7</v>
      </c>
      <c r="BM36" s="580">
        <f t="shared" si="971"/>
        <v>0.75</v>
      </c>
      <c r="BN36" s="580">
        <f>'Occ. Proj'!$J$20</f>
        <v>0.85</v>
      </c>
      <c r="BO36" s="580">
        <f>'Occ. Proj'!J28</f>
        <v>0</v>
      </c>
      <c r="BP36" s="580">
        <f>'Occ. Proj'!J28</f>
        <v>0</v>
      </c>
      <c r="BQ36" s="580">
        <f>BQ31</f>
        <v>0.75</v>
      </c>
      <c r="BR36" s="580">
        <f>BR31</f>
        <v>0.75</v>
      </c>
      <c r="BS36" s="580">
        <v>0.6</v>
      </c>
      <c r="BT36" s="580">
        <f>BI36</f>
        <v>0.45</v>
      </c>
      <c r="BU36" s="579">
        <f>IFERROR(BU37/(BU34*$Q$3),0)</f>
        <v>0</v>
      </c>
      <c r="BV36" s="577" t="str">
        <f>BV16</f>
        <v>Occupancy</v>
      </c>
    </row>
    <row r="37" spans="2:74" x14ac:dyDescent="0.25">
      <c r="B37" s="515" t="s">
        <v>977</v>
      </c>
      <c r="C37" s="571">
        <f>'Occ. Proj'!P32</f>
        <v>0.9</v>
      </c>
      <c r="D37" s="588" t="str">
        <f>D22</f>
        <v>Site Nights </v>
      </c>
      <c r="E37" s="589">
        <f>E36*E$3*E34</f>
        <v>0</v>
      </c>
      <c r="F37" s="589">
        <f t="shared" ref="F37:P37" si="972">F36*F$3*F34</f>
        <v>0</v>
      </c>
      <c r="G37" s="589">
        <f t="shared" si="972"/>
        <v>0</v>
      </c>
      <c r="H37" s="589">
        <f t="shared" si="972"/>
        <v>0</v>
      </c>
      <c r="I37" s="589">
        <f t="shared" si="972"/>
        <v>0</v>
      </c>
      <c r="J37" s="589">
        <f t="shared" si="972"/>
        <v>0</v>
      </c>
      <c r="K37" s="589">
        <f t="shared" si="972"/>
        <v>0</v>
      </c>
      <c r="L37" s="589">
        <f t="shared" si="972"/>
        <v>0</v>
      </c>
      <c r="M37" s="589">
        <f t="shared" si="972"/>
        <v>0</v>
      </c>
      <c r="N37" s="589">
        <f t="shared" si="972"/>
        <v>0</v>
      </c>
      <c r="O37" s="589">
        <f t="shared" si="972"/>
        <v>0</v>
      </c>
      <c r="P37" s="589">
        <f t="shared" si="972"/>
        <v>0</v>
      </c>
      <c r="Q37" s="583">
        <f>SUM(E37:P37)</f>
        <v>0</v>
      </c>
      <c r="R37" s="588" t="str">
        <f>R22</f>
        <v>Site Nights </v>
      </c>
      <c r="S37" s="589">
        <f t="shared" ref="S37:AD37" si="973">S36*S$3*S34</f>
        <v>0</v>
      </c>
      <c r="T37" s="589">
        <f t="shared" si="973"/>
        <v>0</v>
      </c>
      <c r="U37" s="589">
        <f t="shared" si="973"/>
        <v>0</v>
      </c>
      <c r="V37" s="589">
        <f t="shared" si="973"/>
        <v>0</v>
      </c>
      <c r="W37" s="589">
        <f t="shared" si="973"/>
        <v>0</v>
      </c>
      <c r="X37" s="589">
        <f t="shared" si="973"/>
        <v>0</v>
      </c>
      <c r="Y37" s="589">
        <f t="shared" si="973"/>
        <v>0</v>
      </c>
      <c r="Z37" s="589">
        <f t="shared" si="973"/>
        <v>0</v>
      </c>
      <c r="AA37" s="589">
        <f t="shared" si="973"/>
        <v>0</v>
      </c>
      <c r="AB37" s="589">
        <f t="shared" si="973"/>
        <v>0</v>
      </c>
      <c r="AC37" s="589">
        <f t="shared" si="973"/>
        <v>0</v>
      </c>
      <c r="AD37" s="589">
        <f t="shared" si="973"/>
        <v>0</v>
      </c>
      <c r="AE37" s="583">
        <f>SUM(S37:AD37)</f>
        <v>0</v>
      </c>
      <c r="AF37" s="588" t="str">
        <f>AF22</f>
        <v>Site Nights </v>
      </c>
      <c r="AG37" s="589">
        <f t="shared" ref="AG37:AR37" si="974">AG36*AG$3*AG34</f>
        <v>0</v>
      </c>
      <c r="AH37" s="589">
        <f t="shared" si="974"/>
        <v>0</v>
      </c>
      <c r="AI37" s="589">
        <f t="shared" si="974"/>
        <v>0</v>
      </c>
      <c r="AJ37" s="589">
        <f t="shared" si="974"/>
        <v>0</v>
      </c>
      <c r="AK37" s="589">
        <f t="shared" si="974"/>
        <v>0</v>
      </c>
      <c r="AL37" s="589">
        <f t="shared" si="974"/>
        <v>0</v>
      </c>
      <c r="AM37" s="589">
        <f t="shared" si="974"/>
        <v>0</v>
      </c>
      <c r="AN37" s="589">
        <f t="shared" si="974"/>
        <v>0</v>
      </c>
      <c r="AO37" s="589">
        <f t="shared" si="974"/>
        <v>0</v>
      </c>
      <c r="AP37" s="589">
        <f t="shared" si="974"/>
        <v>0</v>
      </c>
      <c r="AQ37" s="589">
        <f t="shared" si="974"/>
        <v>0</v>
      </c>
      <c r="AR37" s="589">
        <f t="shared" si="974"/>
        <v>0</v>
      </c>
      <c r="AS37" s="583">
        <f>SUM(AG37:AR37)</f>
        <v>0</v>
      </c>
      <c r="AT37" s="588" t="str">
        <f>AT22</f>
        <v>Site Nights </v>
      </c>
      <c r="AU37" s="589">
        <f t="shared" ref="AU37:BF37" si="975">AU36*AU$3*AU34</f>
        <v>0</v>
      </c>
      <c r="AV37" s="589">
        <f t="shared" si="975"/>
        <v>0</v>
      </c>
      <c r="AW37" s="589">
        <f t="shared" si="975"/>
        <v>0</v>
      </c>
      <c r="AX37" s="589">
        <f t="shared" si="975"/>
        <v>0</v>
      </c>
      <c r="AY37" s="589">
        <f t="shared" si="975"/>
        <v>0</v>
      </c>
      <c r="AZ37" s="589">
        <f t="shared" si="975"/>
        <v>0</v>
      </c>
      <c r="BA37" s="589">
        <f t="shared" si="975"/>
        <v>0</v>
      </c>
      <c r="BB37" s="589">
        <f t="shared" si="975"/>
        <v>0</v>
      </c>
      <c r="BC37" s="589">
        <f t="shared" si="975"/>
        <v>0</v>
      </c>
      <c r="BD37" s="589">
        <f t="shared" si="975"/>
        <v>0</v>
      </c>
      <c r="BE37" s="589">
        <f t="shared" si="975"/>
        <v>0</v>
      </c>
      <c r="BF37" s="589">
        <f t="shared" si="975"/>
        <v>0</v>
      </c>
      <c r="BG37" s="583">
        <f>SUM(AU37:BF37)</f>
        <v>0</v>
      </c>
      <c r="BH37" s="588" t="str">
        <f>BH22</f>
        <v>Site Nights </v>
      </c>
      <c r="BI37" s="589">
        <f t="shared" ref="BI37:BT37" si="976">BI36*BI$3*BI34</f>
        <v>0</v>
      </c>
      <c r="BJ37" s="589">
        <f t="shared" si="976"/>
        <v>0</v>
      </c>
      <c r="BK37" s="589">
        <f t="shared" si="976"/>
        <v>0</v>
      </c>
      <c r="BL37" s="589">
        <f t="shared" si="976"/>
        <v>0</v>
      </c>
      <c r="BM37" s="589">
        <f t="shared" si="976"/>
        <v>0</v>
      </c>
      <c r="BN37" s="589">
        <f t="shared" si="976"/>
        <v>0</v>
      </c>
      <c r="BO37" s="589">
        <f t="shared" si="976"/>
        <v>0</v>
      </c>
      <c r="BP37" s="589">
        <f t="shared" si="976"/>
        <v>0</v>
      </c>
      <c r="BQ37" s="589">
        <f t="shared" si="976"/>
        <v>0</v>
      </c>
      <c r="BR37" s="589">
        <f t="shared" si="976"/>
        <v>0</v>
      </c>
      <c r="BS37" s="589">
        <f t="shared" si="976"/>
        <v>0</v>
      </c>
      <c r="BT37" s="589">
        <f t="shared" si="976"/>
        <v>0</v>
      </c>
      <c r="BU37" s="583">
        <f>SUM(BI37:BT37)</f>
        <v>0</v>
      </c>
      <c r="BV37" s="588" t="str">
        <f>BV22</f>
        <v>Site Nights </v>
      </c>
    </row>
    <row r="38" spans="2:74" s="551" customFormat="1" x14ac:dyDescent="0.25">
      <c r="B38" s="551" t="s">
        <v>979</v>
      </c>
      <c r="C38" s="571">
        <f>'Occ. Proj'!Q32</f>
        <v>0.975</v>
      </c>
      <c r="D38" s="585" t="s">
        <v>981</v>
      </c>
      <c r="E38" s="586">
        <f>E35*E37</f>
        <v>0</v>
      </c>
      <c r="F38" s="586">
        <f t="shared" ref="F38:P38" si="977">F35*F37</f>
        <v>0</v>
      </c>
      <c r="G38" s="586">
        <f t="shared" si="977"/>
        <v>0</v>
      </c>
      <c r="H38" s="586">
        <f t="shared" si="977"/>
        <v>0</v>
      </c>
      <c r="I38" s="586">
        <f t="shared" si="977"/>
        <v>0</v>
      </c>
      <c r="J38" s="586">
        <f t="shared" si="977"/>
        <v>0</v>
      </c>
      <c r="K38" s="586">
        <f t="shared" si="977"/>
        <v>0</v>
      </c>
      <c r="L38" s="586">
        <f t="shared" si="977"/>
        <v>0</v>
      </c>
      <c r="M38" s="586">
        <f t="shared" si="977"/>
        <v>0</v>
      </c>
      <c r="N38" s="586">
        <f t="shared" si="977"/>
        <v>0</v>
      </c>
      <c r="O38" s="586">
        <f t="shared" si="977"/>
        <v>0</v>
      </c>
      <c r="P38" s="586">
        <f t="shared" si="977"/>
        <v>0</v>
      </c>
      <c r="Q38" s="590">
        <f>SUM(E38:P38)</f>
        <v>0</v>
      </c>
      <c r="R38" s="585" t="s">
        <v>981</v>
      </c>
      <c r="S38" s="586">
        <f>S35*S37</f>
        <v>0</v>
      </c>
      <c r="T38" s="586">
        <f t="shared" ref="T38:AD38" si="978">T35*T37</f>
        <v>0</v>
      </c>
      <c r="U38" s="586">
        <f t="shared" si="978"/>
        <v>0</v>
      </c>
      <c r="V38" s="586">
        <f t="shared" si="978"/>
        <v>0</v>
      </c>
      <c r="W38" s="586">
        <f t="shared" si="978"/>
        <v>0</v>
      </c>
      <c r="X38" s="586">
        <f t="shared" si="978"/>
        <v>0</v>
      </c>
      <c r="Y38" s="586">
        <f t="shared" si="978"/>
        <v>0</v>
      </c>
      <c r="Z38" s="586">
        <f t="shared" si="978"/>
        <v>0</v>
      </c>
      <c r="AA38" s="586">
        <f t="shared" si="978"/>
        <v>0</v>
      </c>
      <c r="AB38" s="586">
        <f t="shared" si="978"/>
        <v>0</v>
      </c>
      <c r="AC38" s="586">
        <f t="shared" si="978"/>
        <v>0</v>
      </c>
      <c r="AD38" s="586">
        <f t="shared" si="978"/>
        <v>0</v>
      </c>
      <c r="AE38" s="590">
        <f>SUM(S38:AD38)</f>
        <v>0</v>
      </c>
      <c r="AF38" s="585" t="s">
        <v>981</v>
      </c>
      <c r="AG38" s="586">
        <f>AG35*AG37</f>
        <v>0</v>
      </c>
      <c r="AH38" s="586">
        <f t="shared" ref="AH38:AR38" si="979">AH35*AH37</f>
        <v>0</v>
      </c>
      <c r="AI38" s="586">
        <f t="shared" si="979"/>
        <v>0</v>
      </c>
      <c r="AJ38" s="586">
        <f t="shared" si="979"/>
        <v>0</v>
      </c>
      <c r="AK38" s="586">
        <f t="shared" si="979"/>
        <v>0</v>
      </c>
      <c r="AL38" s="586">
        <f t="shared" si="979"/>
        <v>0</v>
      </c>
      <c r="AM38" s="586">
        <f t="shared" si="979"/>
        <v>0</v>
      </c>
      <c r="AN38" s="586">
        <f t="shared" si="979"/>
        <v>0</v>
      </c>
      <c r="AO38" s="586">
        <f t="shared" si="979"/>
        <v>0</v>
      </c>
      <c r="AP38" s="586">
        <f t="shared" si="979"/>
        <v>0</v>
      </c>
      <c r="AQ38" s="586">
        <f t="shared" si="979"/>
        <v>0</v>
      </c>
      <c r="AR38" s="586">
        <f t="shared" si="979"/>
        <v>0</v>
      </c>
      <c r="AS38" s="590">
        <f>SUM(AG38:AR38)</f>
        <v>0</v>
      </c>
      <c r="AT38" s="585" t="s">
        <v>981</v>
      </c>
      <c r="AU38" s="586">
        <f>AU35*AU37</f>
        <v>0</v>
      </c>
      <c r="AV38" s="586">
        <f t="shared" ref="AV38:BF38" si="980">AV35*AV37</f>
        <v>0</v>
      </c>
      <c r="AW38" s="586">
        <f t="shared" si="980"/>
        <v>0</v>
      </c>
      <c r="AX38" s="586">
        <f t="shared" si="980"/>
        <v>0</v>
      </c>
      <c r="AY38" s="586">
        <f t="shared" si="980"/>
        <v>0</v>
      </c>
      <c r="AZ38" s="586">
        <f t="shared" si="980"/>
        <v>0</v>
      </c>
      <c r="BA38" s="586">
        <f t="shared" si="980"/>
        <v>0</v>
      </c>
      <c r="BB38" s="586">
        <f t="shared" si="980"/>
        <v>0</v>
      </c>
      <c r="BC38" s="586">
        <f t="shared" si="980"/>
        <v>0</v>
      </c>
      <c r="BD38" s="586">
        <f t="shared" si="980"/>
        <v>0</v>
      </c>
      <c r="BE38" s="586">
        <f t="shared" si="980"/>
        <v>0</v>
      </c>
      <c r="BF38" s="586">
        <f t="shared" si="980"/>
        <v>0</v>
      </c>
      <c r="BG38" s="590">
        <f>SUM(AU38:BF38)</f>
        <v>0</v>
      </c>
      <c r="BH38" s="585" t="s">
        <v>981</v>
      </c>
      <c r="BI38" s="586">
        <f>BI35*BI37</f>
        <v>0</v>
      </c>
      <c r="BJ38" s="586">
        <f t="shared" ref="BJ38:BT38" si="981">BJ35*BJ37</f>
        <v>0</v>
      </c>
      <c r="BK38" s="586">
        <f t="shared" si="981"/>
        <v>0</v>
      </c>
      <c r="BL38" s="586">
        <f t="shared" si="981"/>
        <v>0</v>
      </c>
      <c r="BM38" s="586">
        <f t="shared" si="981"/>
        <v>0</v>
      </c>
      <c r="BN38" s="586">
        <f t="shared" si="981"/>
        <v>0</v>
      </c>
      <c r="BO38" s="586">
        <f t="shared" si="981"/>
        <v>0</v>
      </c>
      <c r="BP38" s="586">
        <f t="shared" si="981"/>
        <v>0</v>
      </c>
      <c r="BQ38" s="586">
        <f t="shared" si="981"/>
        <v>0</v>
      </c>
      <c r="BR38" s="586">
        <f t="shared" si="981"/>
        <v>0</v>
      </c>
      <c r="BS38" s="586">
        <f t="shared" si="981"/>
        <v>0</v>
      </c>
      <c r="BT38" s="586">
        <f t="shared" si="981"/>
        <v>0</v>
      </c>
      <c r="BU38" s="590">
        <f>SUM(BI38:BT38)</f>
        <v>0</v>
      </c>
      <c r="BV38" s="585" t="s">
        <v>981</v>
      </c>
    </row>
    <row r="39" spans="2:76" s="551" customFormat="1" x14ac:dyDescent="0.25">
      <c r="B39" s="551"/>
      <c r="C39" s="576"/>
      <c r="D39" s="591" t="s">
        <v>982</v>
      </c>
      <c r="E39" s="592">
        <f>+E8+E13+E18+E23+E28+E33+E38</f>
        <v>97092.00000000001</v>
      </c>
      <c r="F39" s="592">
        <f t="shared" ref="F39:P39" si="982">+F8+F13+F18+F23+F28+F33+F38</f>
        <v>87696</v>
      </c>
      <c r="G39" s="592">
        <f t="shared" si="982"/>
        <v>129456</v>
      </c>
      <c r="H39" s="592">
        <f t="shared" si="982"/>
        <v>164430</v>
      </c>
      <c r="I39" s="592">
        <f t="shared" si="982"/>
        <v>195416.25</v>
      </c>
      <c r="J39" s="592">
        <f t="shared" si="982"/>
        <v>236385</v>
      </c>
      <c r="K39" s="592">
        <f t="shared" si="982"/>
        <v>249286.5</v>
      </c>
      <c r="L39" s="592">
        <f t="shared" si="982"/>
        <v>249286.5</v>
      </c>
      <c r="M39" s="592">
        <f t="shared" si="982"/>
        <v>193724.99999999997</v>
      </c>
      <c r="N39" s="592">
        <f t="shared" si="982"/>
        <v>200182.5</v>
      </c>
      <c r="O39" s="592">
        <f t="shared" si="982"/>
        <v>125279.99999999999</v>
      </c>
      <c r="P39" s="592">
        <f t="shared" si="982"/>
        <v>97092.00000000001</v>
      </c>
      <c r="Q39" s="593">
        <f>SUM(E39:P39)</f>
        <v>2025327.75</v>
      </c>
      <c r="R39" s="591" t="s">
        <v>982</v>
      </c>
      <c r="S39" s="592">
        <f t="shared" ref="S39:AD39" si="983">+S8+S13+S18+S23+S28+S33+S38</f>
        <v>125005.94999999998</v>
      </c>
      <c r="T39" s="592">
        <f t="shared" si="983"/>
        <v>112908.6</v>
      </c>
      <c r="U39" s="592">
        <f t="shared" si="983"/>
        <v>166674.60000000003</v>
      </c>
      <c r="V39" s="592">
        <f t="shared" si="983"/>
        <v>211703.62499999997</v>
      </c>
      <c r="W39" s="592">
        <f t="shared" si="983"/>
        <v>251598.421875</v>
      </c>
      <c r="X39" s="592">
        <f t="shared" si="983"/>
        <v>304345.6875</v>
      </c>
      <c r="Y39" s="592">
        <f t="shared" si="983"/>
        <v>320956.36875</v>
      </c>
      <c r="Z39" s="592">
        <f t="shared" si="983"/>
        <v>320956.36875</v>
      </c>
      <c r="AA39" s="592">
        <f t="shared" si="983"/>
        <v>249420.9375</v>
      </c>
      <c r="AB39" s="592">
        <f t="shared" si="983"/>
        <v>257734.96875</v>
      </c>
      <c r="AC39" s="592">
        <f t="shared" si="983"/>
        <v>161297.99999999997</v>
      </c>
      <c r="AD39" s="592">
        <f t="shared" si="983"/>
        <v>125005.94999999998</v>
      </c>
      <c r="AE39" s="593">
        <f>SUM(S39:AD39)</f>
        <v>2607609.478125</v>
      </c>
      <c r="AF39" s="591" t="s">
        <v>982</v>
      </c>
      <c r="AG39" s="592">
        <f t="shared" ref="AG39:AR39" si="984">+AG8+AG13+AG18+AG23+AG28+AG33+AG38</f>
        <v>154507.3542</v>
      </c>
      <c r="AH39" s="592">
        <f t="shared" si="984"/>
        <v>139555.02959999998</v>
      </c>
      <c r="AI39" s="592">
        <f t="shared" si="984"/>
        <v>206009.80560000005</v>
      </c>
      <c r="AJ39" s="592">
        <f t="shared" si="984"/>
        <v>261665.68049999996</v>
      </c>
      <c r="AK39" s="592">
        <f t="shared" si="984"/>
        <v>310975.64943750005</v>
      </c>
      <c r="AL39" s="592">
        <f t="shared" si="984"/>
        <v>376171.26975000004</v>
      </c>
      <c r="AM39" s="592">
        <f t="shared" si="984"/>
        <v>396702.07177500013</v>
      </c>
      <c r="AN39" s="592">
        <f t="shared" si="984"/>
        <v>396702.07177500013</v>
      </c>
      <c r="AO39" s="592">
        <f t="shared" si="984"/>
        <v>308284.27875</v>
      </c>
      <c r="AP39" s="592">
        <f t="shared" si="984"/>
        <v>318560.42137500003</v>
      </c>
      <c r="AQ39" s="592">
        <f t="shared" si="984"/>
        <v>199364.32800000004</v>
      </c>
      <c r="AR39" s="592">
        <f t="shared" si="984"/>
        <v>154507.3542</v>
      </c>
      <c r="AS39" s="593">
        <f>SUM(AG39:AR39)</f>
        <v>3223005.3149625002</v>
      </c>
      <c r="AT39" s="591" t="s">
        <v>982</v>
      </c>
      <c r="AU39" s="592">
        <f t="shared" ref="AU39:BF39" si="985">+AU8+AU13+AU18+AU23+AU28+AU33+AU38</f>
        <v>172404.4560615</v>
      </c>
      <c r="AV39" s="592">
        <f t="shared" si="985"/>
        <v>155720.15386200004</v>
      </c>
      <c r="AW39" s="592">
        <f t="shared" si="985"/>
        <v>229872.60808199996</v>
      </c>
      <c r="AX39" s="592">
        <f t="shared" si="985"/>
        <v>291975.28849125</v>
      </c>
      <c r="AY39" s="592">
        <f t="shared" si="985"/>
        <v>346996.9954973437</v>
      </c>
      <c r="AZ39" s="592">
        <f t="shared" si="985"/>
        <v>419744.44182937505</v>
      </c>
      <c r="BA39" s="592">
        <f t="shared" si="985"/>
        <v>442653.3950889375</v>
      </c>
      <c r="BB39" s="592">
        <f t="shared" si="985"/>
        <v>442653.3950889375</v>
      </c>
      <c r="BC39" s="592">
        <f t="shared" si="985"/>
        <v>343993.874371875</v>
      </c>
      <c r="BD39" s="592">
        <f t="shared" si="985"/>
        <v>355460.33685093746</v>
      </c>
      <c r="BE39" s="592">
        <f t="shared" si="985"/>
        <v>222457.36265999998</v>
      </c>
      <c r="BF39" s="592">
        <f t="shared" si="985"/>
        <v>172404.4560615</v>
      </c>
      <c r="BG39" s="593">
        <f>SUM(AU39:BF39)</f>
        <v>3596336.763945657</v>
      </c>
      <c r="BH39" s="591" t="s">
        <v>982</v>
      </c>
      <c r="BI39" s="592">
        <f t="shared" ref="BI39:BT39" si="986">+BI8+BI13+BI18+BI23+BI28+BI33+BI38</f>
        <v>182129.83563420002</v>
      </c>
      <c r="BJ39" s="592">
        <f t="shared" si="986"/>
        <v>164504.3676696</v>
      </c>
      <c r="BK39" s="592">
        <f t="shared" si="986"/>
        <v>242839.7808456</v>
      </c>
      <c r="BL39" s="592">
        <f t="shared" si="986"/>
        <v>308445.68938050006</v>
      </c>
      <c r="BM39" s="592">
        <f t="shared" si="986"/>
        <v>366571.18498693756</v>
      </c>
      <c r="BN39" s="592">
        <f t="shared" si="986"/>
        <v>443422.3334197501</v>
      </c>
      <c r="BO39" s="592">
        <f t="shared" si="986"/>
        <v>467623.586606775</v>
      </c>
      <c r="BP39" s="592">
        <f t="shared" si="986"/>
        <v>467623.586606775</v>
      </c>
      <c r="BQ39" s="592">
        <f t="shared" si="986"/>
        <v>363398.65702875005</v>
      </c>
      <c r="BR39" s="592">
        <f t="shared" si="986"/>
        <v>375511.945596375</v>
      </c>
      <c r="BS39" s="592">
        <f t="shared" si="986"/>
        <v>235006.239528</v>
      </c>
      <c r="BT39" s="592">
        <f t="shared" si="986"/>
        <v>182129.83563420002</v>
      </c>
      <c r="BU39" s="593">
        <f>SUM(BI39:BT39)</f>
        <v>3799207.0429374627</v>
      </c>
      <c r="BV39" s="591" t="s">
        <v>982</v>
      </c>
      <c r="BW39" s="594"/>
      <c r="BX39" s="594"/>
    </row>
    <row r="40" spans="2:74" s="551" customFormat="1" x14ac:dyDescent="0.25">
      <c r="B40" s="472" t="s">
        <v>983</v>
      </c>
      <c r="C40" s="576"/>
      <c r="D40" s="595" t="s">
        <v>983</v>
      </c>
      <c r="E40" s="586"/>
      <c r="F40" s="586"/>
      <c r="G40" s="586"/>
      <c r="H40" s="586"/>
      <c r="I40" s="586"/>
      <c r="J40" s="586"/>
      <c r="K40" s="586"/>
      <c r="L40" s="586"/>
      <c r="M40" s="586"/>
      <c r="N40" s="586"/>
      <c r="O40" s="586"/>
      <c r="P40" s="586"/>
      <c r="Q40" s="587">
        <f>SUM(E40:P40)</f>
        <v>0</v>
      </c>
      <c r="R40" s="595" t="s">
        <v>983</v>
      </c>
      <c r="S40" s="586"/>
      <c r="T40" s="586"/>
      <c r="U40" s="586"/>
      <c r="V40" s="586"/>
      <c r="W40" s="586"/>
      <c r="X40" s="586"/>
      <c r="Y40" s="586"/>
      <c r="Z40" s="586"/>
      <c r="AA40" s="586"/>
      <c r="AB40" s="586"/>
      <c r="AC40" s="586"/>
      <c r="AD40" s="586"/>
      <c r="AE40" s="587">
        <f>SUM(S40:AD40)</f>
        <v>0</v>
      </c>
      <c r="AF40" s="595" t="s">
        <v>983</v>
      </c>
      <c r="AG40" s="586"/>
      <c r="AH40" s="586"/>
      <c r="AI40" s="586"/>
      <c r="AJ40" s="586"/>
      <c r="AK40" s="586"/>
      <c r="AL40" s="586"/>
      <c r="AM40" s="586"/>
      <c r="AN40" s="586"/>
      <c r="AO40" s="586"/>
      <c r="AP40" s="586"/>
      <c r="AQ40" s="586"/>
      <c r="AR40" s="586"/>
      <c r="AS40" s="587">
        <f>SUM(AG40:AR40)</f>
        <v>0</v>
      </c>
      <c r="AT40" s="595" t="s">
        <v>983</v>
      </c>
      <c r="AU40" s="586"/>
      <c r="AV40" s="586"/>
      <c r="AW40" s="586"/>
      <c r="AX40" s="586"/>
      <c r="AY40" s="586"/>
      <c r="AZ40" s="586"/>
      <c r="BA40" s="586"/>
      <c r="BB40" s="586"/>
      <c r="BC40" s="586"/>
      <c r="BD40" s="586"/>
      <c r="BE40" s="586"/>
      <c r="BF40" s="586"/>
      <c r="BG40" s="587">
        <f>SUM(AU40:BF40)</f>
        <v>0</v>
      </c>
      <c r="BH40" s="595" t="s">
        <v>983</v>
      </c>
      <c r="BI40" s="586">
        <f t="shared" ref="BI40:BS40" si="987">BJ40/12</f>
        <v>0</v>
      </c>
      <c r="BJ40" s="586">
        <f t="shared" si="987"/>
        <v>0</v>
      </c>
      <c r="BK40" s="586">
        <f t="shared" si="987"/>
        <v>0</v>
      </c>
      <c r="BL40" s="586">
        <f t="shared" si="987"/>
        <v>0</v>
      </c>
      <c r="BM40" s="586">
        <f t="shared" si="987"/>
        <v>0</v>
      </c>
      <c r="BN40" s="586">
        <f t="shared" si="987"/>
        <v>0</v>
      </c>
      <c r="BO40" s="586">
        <f t="shared" si="987"/>
        <v>0</v>
      </c>
      <c r="BP40" s="586">
        <f t="shared" si="987"/>
        <v>0</v>
      </c>
      <c r="BQ40" s="586">
        <f t="shared" si="987"/>
        <v>0</v>
      </c>
      <c r="BR40" s="586">
        <f t="shared" si="987"/>
        <v>0</v>
      </c>
      <c r="BS40" s="586">
        <f t="shared" si="987"/>
        <v>0</v>
      </c>
      <c r="BT40" s="586">
        <f>BU40/12</f>
        <v>0</v>
      </c>
      <c r="BU40" s="587">
        <f>'Event Projection'!G10</f>
        <v>0</v>
      </c>
      <c r="BV40" s="595" t="s">
        <v>983</v>
      </c>
    </row>
    <row r="41" spans="2:74" s="551" customFormat="1" x14ac:dyDescent="0.25">
      <c r="B41" s="472" t="s">
        <v>984</v>
      </c>
      <c r="C41" s="576"/>
      <c r="D41" s="472" t="s">
        <v>985</v>
      </c>
      <c r="E41" s="586"/>
      <c r="F41" s="586"/>
      <c r="G41" s="586"/>
      <c r="H41" s="586"/>
      <c r="I41" s="586"/>
      <c r="J41" s="586"/>
      <c r="K41" s="586"/>
      <c r="L41" s="586"/>
      <c r="M41" s="586"/>
      <c r="N41" s="586"/>
      <c r="O41" s="586"/>
      <c r="P41" s="586"/>
      <c r="Q41" s="587">
        <f t="shared" ref="Q41:Q43" si="988">SUM(E41:P41)</f>
        <v>0</v>
      </c>
      <c r="R41" s="472" t="s">
        <v>985</v>
      </c>
      <c r="S41" s="586"/>
      <c r="T41" s="586"/>
      <c r="U41" s="586"/>
      <c r="V41" s="586"/>
      <c r="W41" s="586"/>
      <c r="X41" s="586"/>
      <c r="Y41" s="586"/>
      <c r="Z41" s="586"/>
      <c r="AA41" s="586"/>
      <c r="AB41" s="586"/>
      <c r="AC41" s="586"/>
      <c r="AD41" s="586"/>
      <c r="AE41" s="587">
        <f t="shared" ref="AE41:AE43" si="989">SUM(S41:AD41)</f>
        <v>0</v>
      </c>
      <c r="AF41" s="472" t="s">
        <v>985</v>
      </c>
      <c r="AG41" s="586"/>
      <c r="AH41" s="586"/>
      <c r="AI41" s="586"/>
      <c r="AJ41" s="586"/>
      <c r="AK41" s="586"/>
      <c r="AL41" s="586"/>
      <c r="AM41" s="586"/>
      <c r="AN41" s="586"/>
      <c r="AO41" s="586"/>
      <c r="AP41" s="586"/>
      <c r="AQ41" s="586"/>
      <c r="AR41" s="586"/>
      <c r="AS41" s="587">
        <f t="shared" ref="AS41:AS43" si="990">SUM(AG41:AR41)</f>
        <v>0</v>
      </c>
      <c r="AT41" s="472" t="s">
        <v>985</v>
      </c>
      <c r="AU41" s="586"/>
      <c r="AV41" s="586"/>
      <c r="AW41" s="586"/>
      <c r="AX41" s="586"/>
      <c r="AY41" s="586"/>
      <c r="AZ41" s="586"/>
      <c r="BA41" s="586"/>
      <c r="BB41" s="586"/>
      <c r="BC41" s="586"/>
      <c r="BD41" s="586"/>
      <c r="BE41" s="586"/>
      <c r="BF41" s="586"/>
      <c r="BG41" s="587">
        <f t="shared" ref="BG41:BG43" si="991">SUM(AU41:BF41)</f>
        <v>0</v>
      </c>
      <c r="BH41" s="472" t="s">
        <v>985</v>
      </c>
      <c r="BI41" s="586"/>
      <c r="BJ41" s="586"/>
      <c r="BK41" s="586"/>
      <c r="BL41" s="586"/>
      <c r="BM41" s="586"/>
      <c r="BN41" s="586"/>
      <c r="BO41" s="586"/>
      <c r="BP41" s="586"/>
      <c r="BQ41" s="586"/>
      <c r="BR41" s="586"/>
      <c r="BS41" s="586"/>
      <c r="BT41" s="586"/>
      <c r="BU41" s="587">
        <f t="shared" ref="BU41:BU43" si="992">SUM(BI41:BT41)</f>
        <v>0</v>
      </c>
      <c r="BV41" s="472" t="s">
        <v>985</v>
      </c>
    </row>
    <row r="42" hidden="1" spans="2:74" s="551" customFormat="1" x14ac:dyDescent="0.25">
      <c r="B42" s="472" t="s">
        <v>986</v>
      </c>
      <c r="C42" s="565">
        <v>0.03</v>
      </c>
      <c r="D42" s="472" t="s">
        <v>987</v>
      </c>
      <c r="E42" s="586"/>
      <c r="F42" s="586"/>
      <c r="G42" s="586"/>
      <c r="H42" s="586"/>
      <c r="I42" s="586"/>
      <c r="J42" s="586"/>
      <c r="K42" s="586"/>
      <c r="L42" s="586"/>
      <c r="M42" s="586"/>
      <c r="N42" s="586"/>
      <c r="O42" s="586"/>
      <c r="P42" s="586"/>
      <c r="Q42" s="587">
        <f t="shared" si="988"/>
        <v>0</v>
      </c>
      <c r="R42" s="472" t="s">
        <v>987</v>
      </c>
      <c r="S42" s="586"/>
      <c r="T42" s="586"/>
      <c r="U42" s="586"/>
      <c r="V42" s="586"/>
      <c r="W42" s="586"/>
      <c r="X42" s="586"/>
      <c r="Y42" s="586"/>
      <c r="Z42" s="586"/>
      <c r="AA42" s="586"/>
      <c r="AB42" s="586"/>
      <c r="AC42" s="586"/>
      <c r="AD42" s="586"/>
      <c r="AE42" s="587">
        <f t="shared" si="989"/>
        <v>0</v>
      </c>
      <c r="AF42" s="472" t="s">
        <v>987</v>
      </c>
      <c r="AG42" s="586"/>
      <c r="AH42" s="586"/>
      <c r="AI42" s="586"/>
      <c r="AJ42" s="586"/>
      <c r="AK42" s="586"/>
      <c r="AL42" s="586"/>
      <c r="AM42" s="586"/>
      <c r="AN42" s="586"/>
      <c r="AO42" s="586"/>
      <c r="AP42" s="586"/>
      <c r="AQ42" s="586"/>
      <c r="AR42" s="586"/>
      <c r="AS42" s="587">
        <f t="shared" si="990"/>
        <v>0</v>
      </c>
      <c r="AT42" s="472" t="s">
        <v>987</v>
      </c>
      <c r="AU42" s="586"/>
      <c r="AV42" s="586"/>
      <c r="AW42" s="586"/>
      <c r="AX42" s="586"/>
      <c r="AY42" s="586"/>
      <c r="AZ42" s="586"/>
      <c r="BA42" s="586"/>
      <c r="BB42" s="586"/>
      <c r="BC42" s="586"/>
      <c r="BD42" s="586"/>
      <c r="BE42" s="586"/>
      <c r="BF42" s="586"/>
      <c r="BG42" s="587">
        <f t="shared" si="991"/>
        <v>0</v>
      </c>
      <c r="BH42" s="472" t="s">
        <v>987</v>
      </c>
      <c r="BI42" s="586"/>
      <c r="BJ42" s="586"/>
      <c r="BK42" s="586"/>
      <c r="BL42" s="586"/>
      <c r="BM42" s="586"/>
      <c r="BN42" s="586"/>
      <c r="BO42" s="586"/>
      <c r="BP42" s="586"/>
      <c r="BQ42" s="586"/>
      <c r="BR42" s="586"/>
      <c r="BS42" s="586"/>
      <c r="BT42" s="586"/>
      <c r="BU42" s="587">
        <f t="shared" si="992"/>
        <v>0</v>
      </c>
      <c r="BV42" s="472" t="s">
        <v>987</v>
      </c>
    </row>
    <row r="43" hidden="1" spans="2:74" s="551" customFormat="1" x14ac:dyDescent="0.25">
      <c r="B43" s="472" t="s">
        <v>986</v>
      </c>
      <c r="C43" s="565">
        <v>0.04</v>
      </c>
      <c r="D43" s="472" t="s">
        <v>987</v>
      </c>
      <c r="E43" s="586"/>
      <c r="F43" s="586"/>
      <c r="G43" s="586"/>
      <c r="H43" s="586"/>
      <c r="I43" s="586"/>
      <c r="J43" s="586"/>
      <c r="K43" s="586"/>
      <c r="L43" s="586"/>
      <c r="M43" s="586"/>
      <c r="N43" s="586"/>
      <c r="O43" s="586"/>
      <c r="P43" s="586"/>
      <c r="Q43" s="587">
        <f t="shared" si="988"/>
        <v>0</v>
      </c>
      <c r="R43" s="472" t="s">
        <v>987</v>
      </c>
      <c r="S43" s="586"/>
      <c r="T43" s="586"/>
      <c r="U43" s="586"/>
      <c r="V43" s="586"/>
      <c r="W43" s="586"/>
      <c r="X43" s="586"/>
      <c r="Y43" s="586"/>
      <c r="Z43" s="586"/>
      <c r="AA43" s="586"/>
      <c r="AB43" s="586"/>
      <c r="AC43" s="586"/>
      <c r="AD43" s="586"/>
      <c r="AE43" s="587">
        <f t="shared" si="989"/>
        <v>0</v>
      </c>
      <c r="AF43" s="472" t="s">
        <v>987</v>
      </c>
      <c r="AG43" s="586"/>
      <c r="AH43" s="586"/>
      <c r="AI43" s="586"/>
      <c r="AJ43" s="586"/>
      <c r="AK43" s="586"/>
      <c r="AL43" s="586"/>
      <c r="AM43" s="586"/>
      <c r="AN43" s="586"/>
      <c r="AO43" s="586"/>
      <c r="AP43" s="586"/>
      <c r="AQ43" s="586"/>
      <c r="AR43" s="586"/>
      <c r="AS43" s="587">
        <f t="shared" si="990"/>
        <v>0</v>
      </c>
      <c r="AT43" s="472" t="s">
        <v>987</v>
      </c>
      <c r="AU43" s="586"/>
      <c r="AV43" s="586"/>
      <c r="AW43" s="586"/>
      <c r="AX43" s="586"/>
      <c r="AY43" s="586"/>
      <c r="AZ43" s="586"/>
      <c r="BA43" s="586"/>
      <c r="BB43" s="586"/>
      <c r="BC43" s="586"/>
      <c r="BD43" s="586"/>
      <c r="BE43" s="586"/>
      <c r="BF43" s="586"/>
      <c r="BG43" s="587">
        <f t="shared" si="991"/>
        <v>0</v>
      </c>
      <c r="BH43" s="472" t="s">
        <v>987</v>
      </c>
      <c r="BI43" s="586"/>
      <c r="BJ43" s="586"/>
      <c r="BK43" s="586"/>
      <c r="BL43" s="586"/>
      <c r="BM43" s="586"/>
      <c r="BN43" s="586"/>
      <c r="BO43" s="586"/>
      <c r="BP43" s="586"/>
      <c r="BQ43" s="586"/>
      <c r="BR43" s="586"/>
      <c r="BS43" s="586"/>
      <c r="BT43" s="586"/>
      <c r="BU43" s="587">
        <f t="shared" si="992"/>
        <v>0</v>
      </c>
      <c r="BV43" s="472" t="s">
        <v>987</v>
      </c>
    </row>
    <row r="44" spans="2:74" s="551" customFormat="1" x14ac:dyDescent="0.25">
      <c r="B44" s="596" t="s">
        <v>988</v>
      </c>
      <c r="C44" s="565">
        <v>0.1</v>
      </c>
      <c r="D44" s="585" t="s">
        <v>988</v>
      </c>
      <c r="E44" s="586">
        <f t="shared" ref="E44:P44" si="993">$C$44*E39</f>
        <v>9709.200000000003</v>
      </c>
      <c r="F44" s="586">
        <f t="shared" si="993"/>
        <v>8769.6</v>
      </c>
      <c r="G44" s="586">
        <f t="shared" si="993"/>
        <v>12945.6</v>
      </c>
      <c r="H44" s="586">
        <f t="shared" si="993"/>
        <v>16443</v>
      </c>
      <c r="I44" s="586">
        <f t="shared" si="993"/>
        <v>19541.625</v>
      </c>
      <c r="J44" s="586">
        <f t="shared" si="993"/>
        <v>23638.5</v>
      </c>
      <c r="K44" s="586">
        <f t="shared" si="993"/>
        <v>24928.65</v>
      </c>
      <c r="L44" s="586">
        <f t="shared" si="993"/>
        <v>24928.65</v>
      </c>
      <c r="M44" s="586">
        <f t="shared" si="993"/>
        <v>19372.499999999996</v>
      </c>
      <c r="N44" s="586">
        <f t="shared" si="993"/>
        <v>20018.25</v>
      </c>
      <c r="O44" s="586">
        <f t="shared" si="993"/>
        <v>12528</v>
      </c>
      <c r="P44" s="586">
        <f t="shared" si="993"/>
        <v>9709.200000000003</v>
      </c>
      <c r="Q44" s="587">
        <f>SUM(E44:P44)</f>
        <v>202532.775</v>
      </c>
      <c r="R44" s="585" t="s">
        <v>988</v>
      </c>
      <c r="S44" s="586">
        <f t="shared" ref="S44:AD44" si="994">$C$44*S39</f>
        <v>12500.595</v>
      </c>
      <c r="T44" s="586">
        <f t="shared" si="994"/>
        <v>11290.86</v>
      </c>
      <c r="U44" s="586">
        <f t="shared" si="994"/>
        <v>16667.460000000003</v>
      </c>
      <c r="V44" s="586">
        <f t="shared" si="994"/>
        <v>21170.3625</v>
      </c>
      <c r="W44" s="586">
        <f t="shared" si="994"/>
        <v>25159.842187500002</v>
      </c>
      <c r="X44" s="586">
        <f t="shared" si="994"/>
        <v>30434.568750000002</v>
      </c>
      <c r="Y44" s="586">
        <f t="shared" si="994"/>
        <v>32095.636875000004</v>
      </c>
      <c r="Z44" s="586">
        <f t="shared" si="994"/>
        <v>32095.636875000004</v>
      </c>
      <c r="AA44" s="586">
        <f t="shared" si="994"/>
        <v>24942.09375</v>
      </c>
      <c r="AB44" s="586">
        <f t="shared" si="994"/>
        <v>25773.496875</v>
      </c>
      <c r="AC44" s="586">
        <f t="shared" si="994"/>
        <v>16129.799999999997</v>
      </c>
      <c r="AD44" s="586">
        <f t="shared" si="994"/>
        <v>12500.595</v>
      </c>
      <c r="AE44" s="587">
        <f>SUM(S44:AD44)</f>
        <v>260760.94781250003</v>
      </c>
      <c r="AF44" s="585" t="s">
        <v>988</v>
      </c>
      <c r="AG44" s="586">
        <f t="shared" ref="AG44:AR44" si="995">$C$44*AG39</f>
        <v>15450.73542</v>
      </c>
      <c r="AH44" s="586">
        <f t="shared" si="995"/>
        <v>13955.502959999998</v>
      </c>
      <c r="AI44" s="586">
        <f t="shared" si="995"/>
        <v>20600.980560000007</v>
      </c>
      <c r="AJ44" s="586">
        <f t="shared" si="995"/>
        <v>26166.568049999998</v>
      </c>
      <c r="AK44" s="586">
        <f t="shared" si="995"/>
        <v>31097.564943750007</v>
      </c>
      <c r="AL44" s="586">
        <f t="shared" si="995"/>
        <v>37617.12697500001</v>
      </c>
      <c r="AM44" s="586">
        <f t="shared" si="995"/>
        <v>39670.207177500015</v>
      </c>
      <c r="AN44" s="586">
        <f t="shared" si="995"/>
        <v>39670.207177500015</v>
      </c>
      <c r="AO44" s="586">
        <f t="shared" si="995"/>
        <v>30828.427875</v>
      </c>
      <c r="AP44" s="586">
        <f t="shared" si="995"/>
        <v>31856.042137500004</v>
      </c>
      <c r="AQ44" s="586">
        <f t="shared" si="995"/>
        <v>19936.432800000006</v>
      </c>
      <c r="AR44" s="586">
        <f t="shared" si="995"/>
        <v>15450.73542</v>
      </c>
      <c r="AS44" s="587">
        <f>SUM(AG44:AR44)</f>
        <v>322300.53149625</v>
      </c>
      <c r="AT44" s="585" t="s">
        <v>988</v>
      </c>
      <c r="AU44" s="586">
        <f t="shared" ref="AU44:BF44" si="996">$C$44*AU39</f>
        <v>17240.445606150002</v>
      </c>
      <c r="AV44" s="586">
        <f t="shared" si="996"/>
        <v>15572.015386200004</v>
      </c>
      <c r="AW44" s="586">
        <f t="shared" si="996"/>
        <v>22987.260808199997</v>
      </c>
      <c r="AX44" s="586">
        <f t="shared" si="996"/>
        <v>29197.528849125003</v>
      </c>
      <c r="AY44" s="586">
        <f t="shared" si="996"/>
        <v>34699.699549734374</v>
      </c>
      <c r="AZ44" s="586">
        <f t="shared" si="996"/>
        <v>41974.44418293751</v>
      </c>
      <c r="BA44" s="586">
        <f t="shared" si="996"/>
        <v>44265.339508893754</v>
      </c>
      <c r="BB44" s="586">
        <f t="shared" si="996"/>
        <v>44265.339508893754</v>
      </c>
      <c r="BC44" s="586">
        <f t="shared" si="996"/>
        <v>34399.387437187506</v>
      </c>
      <c r="BD44" s="586">
        <f t="shared" si="996"/>
        <v>35546.033685093746</v>
      </c>
      <c r="BE44" s="586">
        <f t="shared" si="996"/>
        <v>22245.736266</v>
      </c>
      <c r="BF44" s="586">
        <f t="shared" si="996"/>
        <v>17240.445606150002</v>
      </c>
      <c r="BG44" s="587">
        <f>SUM(AU44:BF44)</f>
        <v>359633.6763945657</v>
      </c>
      <c r="BH44" s="585" t="s">
        <v>988</v>
      </c>
      <c r="BI44" s="586">
        <f t="shared" ref="BI44:BT44" si="997">$C$44*BI39</f>
        <v>18212.983563420003</v>
      </c>
      <c r="BJ44" s="586">
        <f t="shared" si="997"/>
        <v>16450.43676696</v>
      </c>
      <c r="BK44" s="586">
        <f t="shared" si="997"/>
        <v>24283.978084560003</v>
      </c>
      <c r="BL44" s="586">
        <f t="shared" si="997"/>
        <v>30844.568938050008</v>
      </c>
      <c r="BM44" s="586">
        <f t="shared" si="997"/>
        <v>36657.11849869376</v>
      </c>
      <c r="BN44" s="586">
        <f t="shared" si="997"/>
        <v>44342.233341975014</v>
      </c>
      <c r="BO44" s="586">
        <f t="shared" si="997"/>
        <v>46762.358660677506</v>
      </c>
      <c r="BP44" s="586">
        <f t="shared" si="997"/>
        <v>46762.358660677506</v>
      </c>
      <c r="BQ44" s="586">
        <f t="shared" si="997"/>
        <v>36339.86570287501</v>
      </c>
      <c r="BR44" s="586">
        <f t="shared" si="997"/>
        <v>37551.1945596375</v>
      </c>
      <c r="BS44" s="586">
        <f t="shared" si="997"/>
        <v>23500.6239528</v>
      </c>
      <c r="BT44" s="586">
        <f t="shared" si="997"/>
        <v>18212.983563420003</v>
      </c>
      <c r="BU44" s="587">
        <f>SUM(BI44:BT44)</f>
        <v>379920.7042937463</v>
      </c>
      <c r="BV44" s="585" t="s">
        <v>988</v>
      </c>
    </row>
    <row r="45" spans="2:76" s="551" customFormat="1" x14ac:dyDescent="0.25">
      <c r="B45" s="551"/>
      <c r="C45" s="551"/>
      <c r="D45" s="591" t="s">
        <v>989</v>
      </c>
      <c r="E45" s="592">
        <f>SUM(E39:E44)</f>
        <v>106801.20000000001</v>
      </c>
      <c r="F45" s="592">
        <f t="shared" ref="F45:P45" si="998">SUM(F39:F44)</f>
        <v>96465.6</v>
      </c>
      <c r="G45" s="592">
        <f t="shared" si="998"/>
        <v>142401.6</v>
      </c>
      <c r="H45" s="592">
        <f t="shared" si="998"/>
        <v>180873</v>
      </c>
      <c r="I45" s="592">
        <f t="shared" si="998"/>
        <v>214957.875</v>
      </c>
      <c r="J45" s="592">
        <f t="shared" si="998"/>
        <v>260023.5</v>
      </c>
      <c r="K45" s="592">
        <f t="shared" si="998"/>
        <v>274215.15</v>
      </c>
      <c r="L45" s="592">
        <f t="shared" si="998"/>
        <v>274215.15</v>
      </c>
      <c r="M45" s="592">
        <f t="shared" si="998"/>
        <v>213097.49999999997</v>
      </c>
      <c r="N45" s="592">
        <f t="shared" si="998"/>
        <v>220200.75</v>
      </c>
      <c r="O45" s="592">
        <f t="shared" si="998"/>
        <v>137808</v>
      </c>
      <c r="P45" s="592">
        <f t="shared" si="998"/>
        <v>106801.20000000001</v>
      </c>
      <c r="Q45" s="593">
        <f>SUM(E45:P45)</f>
        <v>2227860.5250000004</v>
      </c>
      <c r="R45" s="591" t="s">
        <v>989</v>
      </c>
      <c r="S45" s="592">
        <f>SUM(S39:S44)</f>
        <v>137506.54499999998</v>
      </c>
      <c r="T45" s="592">
        <f t="shared" ref="T45" si="999">SUM(T39:T44)</f>
        <v>124199.46</v>
      </c>
      <c r="U45" s="592">
        <f t="shared" ref="U45" si="1000">SUM(U39:U44)</f>
        <v>183342.06000000003</v>
      </c>
      <c r="V45" s="592">
        <f t="shared" ref="V45" si="1001">SUM(V39:V44)</f>
        <v>232873.98749999996</v>
      </c>
      <c r="W45" s="592">
        <f t="shared" ref="W45" si="1002">SUM(W39:W44)</f>
        <v>276758.2640625</v>
      </c>
      <c r="X45" s="592">
        <f t="shared" ref="X45" si="1003">SUM(X39:X44)</f>
        <v>334780.25625</v>
      </c>
      <c r="Y45" s="592">
        <f t="shared" ref="Y45" si="1004">SUM(Y39:Y44)</f>
        <v>353052.00562500005</v>
      </c>
      <c r="Z45" s="592">
        <f t="shared" ref="Z45" si="1005">SUM(Z39:Z44)</f>
        <v>353052.00562500005</v>
      </c>
      <c r="AA45" s="592">
        <f t="shared" ref="AA45" si="1006">SUM(AA39:AA44)</f>
        <v>274363.03125</v>
      </c>
      <c r="AB45" s="592">
        <f t="shared" ref="AB45" si="1007">SUM(AB39:AB44)</f>
        <v>283508.465625</v>
      </c>
      <c r="AC45" s="592">
        <f t="shared" ref="AC45" si="1008">SUM(AC39:AC44)</f>
        <v>177427.79999999996</v>
      </c>
      <c r="AD45" s="592">
        <f t="shared" ref="AD45" si="1009">SUM(AD39:AD44)</f>
        <v>137506.54499999998</v>
      </c>
      <c r="AE45" s="593">
        <f>SUM(S45:AD45)</f>
        <v>2868370.4259375</v>
      </c>
      <c r="AF45" s="591" t="s">
        <v>989</v>
      </c>
      <c r="AG45" s="592">
        <f>SUM(AG39:AG44)</f>
        <v>169958.08962</v>
      </c>
      <c r="AH45" s="592">
        <f t="shared" ref="AH45" si="1010">SUM(AH39:AH44)</f>
        <v>153510.53255999996</v>
      </c>
      <c r="AI45" s="592">
        <f t="shared" ref="AI45" si="1011">SUM(AI39:AI44)</f>
        <v>226610.78616000005</v>
      </c>
      <c r="AJ45" s="592">
        <f t="shared" ref="AJ45" si="1012">SUM(AJ39:AJ44)</f>
        <v>287832.24854999996</v>
      </c>
      <c r="AK45" s="592">
        <f t="shared" ref="AK45" si="1013">SUM(AK39:AK44)</f>
        <v>342073.21438125</v>
      </c>
      <c r="AL45" s="592">
        <f t="shared" ref="AL45" si="1014">SUM(AL39:AL44)</f>
        <v>413788.39672500006</v>
      </c>
      <c r="AM45" s="592">
        <f t="shared" ref="AM45" si="1015">SUM(AM39:AM44)</f>
        <v>436372.27895250014</v>
      </c>
      <c r="AN45" s="592">
        <f t="shared" ref="AN45" si="1016">SUM(AN39:AN44)</f>
        <v>436372.27895250014</v>
      </c>
      <c r="AO45" s="592">
        <f t="shared" ref="AO45" si="1017">SUM(AO39:AO44)</f>
        <v>339112.706625</v>
      </c>
      <c r="AP45" s="592">
        <f t="shared" ref="AP45" si="1018">SUM(AP39:AP44)</f>
        <v>350416.46351250005</v>
      </c>
      <c r="AQ45" s="592">
        <f t="shared" ref="AQ45" si="1019">SUM(AQ39:AQ44)</f>
        <v>219300.76080000005</v>
      </c>
      <c r="AR45" s="592">
        <f t="shared" ref="AR45" si="1020">SUM(AR39:AR44)</f>
        <v>169958.08962</v>
      </c>
      <c r="AS45" s="593">
        <f>SUM(AG45:AR45)</f>
        <v>3545305.8464587512</v>
      </c>
      <c r="AT45" s="591" t="s">
        <v>989</v>
      </c>
      <c r="AU45" s="592">
        <f>SUM(AU39:AU44)</f>
        <v>189644.90166765</v>
      </c>
      <c r="AV45" s="592">
        <f t="shared" ref="AV45" si="1021">SUM(AV39:AV44)</f>
        <v>171292.16924820005</v>
      </c>
      <c r="AW45" s="592">
        <f t="shared" ref="AW45" si="1022">SUM(AW39:AW44)</f>
        <v>252859.86889019996</v>
      </c>
      <c r="AX45" s="592">
        <f t="shared" ref="AX45" si="1023">SUM(AX39:AX44)</f>
        <v>321172.81734037504</v>
      </c>
      <c r="AY45" s="592">
        <f t="shared" ref="AY45" si="1024">SUM(AY39:AY44)</f>
        <v>381696.6950470781</v>
      </c>
      <c r="AZ45" s="592">
        <f t="shared" ref="AZ45" si="1025">SUM(AZ39:AZ44)</f>
        <v>461718.88601231255</v>
      </c>
      <c r="BA45" s="592">
        <f t="shared" ref="BA45" si="1026">SUM(BA39:BA44)</f>
        <v>486918.73459783127</v>
      </c>
      <c r="BB45" s="592">
        <f t="shared" ref="BB45" si="1027">SUM(BB39:BB44)</f>
        <v>486918.73459783127</v>
      </c>
      <c r="BC45" s="592">
        <f t="shared" ref="BC45" si="1028">SUM(BC39:BC44)</f>
        <v>378393.2618090625</v>
      </c>
      <c r="BD45" s="592">
        <f t="shared" ref="BD45" si="1029">SUM(BD39:BD44)</f>
        <v>391006.3705360312</v>
      </c>
      <c r="BE45" s="592">
        <f t="shared" ref="BE45" si="1030">SUM(BE39:BE44)</f>
        <v>244703.09892599998</v>
      </c>
      <c r="BF45" s="592">
        <f t="shared" ref="BF45" si="1031">SUM(BF39:BF44)</f>
        <v>189644.90166765</v>
      </c>
      <c r="BG45" s="593">
        <f>SUM(AU45:BF45)</f>
        <v>3955970.440340222</v>
      </c>
      <c r="BH45" s="591" t="s">
        <v>989</v>
      </c>
      <c r="BI45" s="592">
        <f>SUM(BI39:BI44)</f>
        <v>200342.81919762003</v>
      </c>
      <c r="BJ45" s="592">
        <f t="shared" ref="BJ45" si="1032">SUM(BJ39:BJ44)</f>
        <v>180954.80443656</v>
      </c>
      <c r="BK45" s="592">
        <f t="shared" ref="BK45" si="1033">SUM(BK39:BK44)</f>
        <v>267123.75893016</v>
      </c>
      <c r="BL45" s="592">
        <f t="shared" ref="BL45" si="1034">SUM(BL39:BL44)</f>
        <v>339290.25831855007</v>
      </c>
      <c r="BM45" s="592">
        <f t="shared" ref="BM45" si="1035">SUM(BM39:BM44)</f>
        <v>403228.3034856313</v>
      </c>
      <c r="BN45" s="592">
        <f t="shared" ref="BN45" si="1036">SUM(BN39:BN44)</f>
        <v>487764.5667617251</v>
      </c>
      <c r="BO45" s="592">
        <f t="shared" ref="BO45" si="1037">SUM(BO39:BO44)</f>
        <v>514385.9452674525</v>
      </c>
      <c r="BP45" s="592">
        <f t="shared" ref="BP45" si="1038">SUM(BP39:BP44)</f>
        <v>514385.9452674525</v>
      </c>
      <c r="BQ45" s="592">
        <f t="shared" ref="BQ45" si="1039">SUM(BQ39:BQ44)</f>
        <v>399738.52273162507</v>
      </c>
      <c r="BR45" s="592">
        <f t="shared" ref="BR45" si="1040">SUM(BR39:BR44)</f>
        <v>413063.1401560125</v>
      </c>
      <c r="BS45" s="592">
        <f t="shared" ref="BS45" si="1041">SUM(BS39:BS44)</f>
        <v>258506.8634808</v>
      </c>
      <c r="BT45" s="592">
        <f t="shared" ref="BT45" si="1042">SUM(BT39:BT44)</f>
        <v>200342.81919762003</v>
      </c>
      <c r="BU45" s="593">
        <f>SUM(BI45:BT45)</f>
        <v>4179127.7472312087</v>
      </c>
      <c r="BV45" s="591" t="s">
        <v>989</v>
      </c>
      <c r="BW45" s="594"/>
      <c r="BX45" s="594"/>
    </row>
    <row r="46" spans="2:74" x14ac:dyDescent="0.25">
      <c r="B46" s="515"/>
      <c r="C46" s="515"/>
      <c r="D46" s="473"/>
      <c r="E46" s="556"/>
      <c r="F46" s="556"/>
      <c r="G46" s="556"/>
      <c r="H46" s="556"/>
      <c r="I46" s="556"/>
      <c r="J46" s="556"/>
      <c r="K46" s="556"/>
      <c r="L46" s="556"/>
      <c r="M46" s="556"/>
      <c r="N46" s="556"/>
      <c r="O46" s="556"/>
      <c r="P46" s="556"/>
      <c r="Q46" s="563"/>
      <c r="R46" s="473"/>
      <c r="S46" s="556"/>
      <c r="T46" s="556"/>
      <c r="U46" s="556"/>
      <c r="V46" s="556"/>
      <c r="W46" s="556"/>
      <c r="X46" s="556"/>
      <c r="Y46" s="556"/>
      <c r="Z46" s="556"/>
      <c r="AA46" s="556"/>
      <c r="AB46" s="556"/>
      <c r="AC46" s="556"/>
      <c r="AD46" s="556"/>
      <c r="AE46" s="563"/>
      <c r="AF46" s="473"/>
      <c r="AG46" s="556"/>
      <c r="AH46" s="556"/>
      <c r="AI46" s="556"/>
      <c r="AJ46" s="556"/>
      <c r="AK46" s="556"/>
      <c r="AL46" s="556"/>
      <c r="AM46" s="556"/>
      <c r="AN46" s="556"/>
      <c r="AO46" s="556"/>
      <c r="AP46" s="556"/>
      <c r="AQ46" s="556"/>
      <c r="AR46" s="556"/>
      <c r="AS46" s="563"/>
      <c r="AT46" s="473"/>
      <c r="AU46" s="515"/>
      <c r="AV46" s="515"/>
      <c r="AW46" s="515"/>
      <c r="AX46" s="515"/>
      <c r="AY46" s="515"/>
      <c r="AZ46" s="515"/>
      <c r="BA46" s="515"/>
      <c r="BB46" s="515"/>
      <c r="BC46" s="515"/>
      <c r="BD46" s="515"/>
      <c r="BE46" s="515"/>
      <c r="BF46" s="515"/>
      <c r="BG46" s="597"/>
      <c r="BH46" s="473"/>
      <c r="BI46" s="515"/>
      <c r="BJ46" s="515"/>
      <c r="BK46" s="515"/>
      <c r="BL46" s="515"/>
      <c r="BM46" s="515"/>
      <c r="BN46" s="515"/>
      <c r="BO46" s="515"/>
      <c r="BP46" s="515"/>
      <c r="BQ46" s="515"/>
      <c r="BR46" s="515"/>
      <c r="BS46" s="515"/>
      <c r="BT46" s="515"/>
      <c r="BU46" s="597"/>
      <c r="BV46" s="473"/>
    </row>
    <row r="47" spans="2:74" x14ac:dyDescent="0.25">
      <c r="B47" s="597" t="s">
        <v>990</v>
      </c>
      <c r="C47" s="560"/>
      <c r="D47" s="561" t="s">
        <v>991</v>
      </c>
      <c r="E47" s="562" t="s">
        <v>958</v>
      </c>
      <c r="F47" s="562" t="s">
        <v>959</v>
      </c>
      <c r="G47" s="562" t="s">
        <v>960</v>
      </c>
      <c r="H47" s="562" t="s">
        <v>961</v>
      </c>
      <c r="I47" s="562" t="s">
        <v>962</v>
      </c>
      <c r="J47" s="562" t="s">
        <v>963</v>
      </c>
      <c r="K47" s="562" t="s">
        <v>964</v>
      </c>
      <c r="L47" s="562" t="s">
        <v>965</v>
      </c>
      <c r="M47" s="562" t="s">
        <v>966</v>
      </c>
      <c r="N47" s="562" t="s">
        <v>967</v>
      </c>
      <c r="O47" s="562" t="s">
        <v>968</v>
      </c>
      <c r="P47" s="562" t="s">
        <v>969</v>
      </c>
      <c r="Q47" s="563" t="s">
        <v>834</v>
      </c>
      <c r="R47" s="561" t="s">
        <v>991</v>
      </c>
      <c r="S47" s="562" t="s">
        <v>958</v>
      </c>
      <c r="T47" s="562" t="s">
        <v>959</v>
      </c>
      <c r="U47" s="562" t="s">
        <v>960</v>
      </c>
      <c r="V47" s="562" t="s">
        <v>961</v>
      </c>
      <c r="W47" s="562" t="s">
        <v>962</v>
      </c>
      <c r="X47" s="562" t="s">
        <v>963</v>
      </c>
      <c r="Y47" s="562" t="s">
        <v>964</v>
      </c>
      <c r="Z47" s="562" t="s">
        <v>965</v>
      </c>
      <c r="AA47" s="562" t="s">
        <v>966</v>
      </c>
      <c r="AB47" s="562" t="s">
        <v>967</v>
      </c>
      <c r="AC47" s="562" t="s">
        <v>968</v>
      </c>
      <c r="AD47" s="562" t="s">
        <v>969</v>
      </c>
      <c r="AE47" s="563" t="s">
        <v>835</v>
      </c>
      <c r="AF47" s="561" t="s">
        <v>991</v>
      </c>
      <c r="AG47" s="562" t="s">
        <v>958</v>
      </c>
      <c r="AH47" s="562" t="s">
        <v>959</v>
      </c>
      <c r="AI47" s="562" t="s">
        <v>960</v>
      </c>
      <c r="AJ47" s="562" t="s">
        <v>961</v>
      </c>
      <c r="AK47" s="562" t="s">
        <v>962</v>
      </c>
      <c r="AL47" s="562" t="s">
        <v>963</v>
      </c>
      <c r="AM47" s="562" t="s">
        <v>964</v>
      </c>
      <c r="AN47" s="562" t="s">
        <v>965</v>
      </c>
      <c r="AO47" s="562" t="s">
        <v>966</v>
      </c>
      <c r="AP47" s="562" t="s">
        <v>967</v>
      </c>
      <c r="AQ47" s="562" t="s">
        <v>968</v>
      </c>
      <c r="AR47" s="562" t="s">
        <v>969</v>
      </c>
      <c r="AS47" s="563" t="s">
        <v>836</v>
      </c>
      <c r="AT47" s="561" t="s">
        <v>991</v>
      </c>
      <c r="AU47" s="562" t="s">
        <v>958</v>
      </c>
      <c r="AV47" s="562" t="s">
        <v>959</v>
      </c>
      <c r="AW47" s="562" t="s">
        <v>960</v>
      </c>
      <c r="AX47" s="562" t="s">
        <v>961</v>
      </c>
      <c r="AY47" s="562" t="s">
        <v>962</v>
      </c>
      <c r="AZ47" s="562" t="s">
        <v>963</v>
      </c>
      <c r="BA47" s="562" t="s">
        <v>964</v>
      </c>
      <c r="BB47" s="562" t="s">
        <v>965</v>
      </c>
      <c r="BC47" s="562" t="s">
        <v>966</v>
      </c>
      <c r="BD47" s="562" t="s">
        <v>967</v>
      </c>
      <c r="BE47" s="562" t="s">
        <v>968</v>
      </c>
      <c r="BF47" s="562" t="s">
        <v>969</v>
      </c>
      <c r="BG47" s="563" t="s">
        <v>837</v>
      </c>
      <c r="BH47" s="561" t="s">
        <v>991</v>
      </c>
      <c r="BI47" s="562" t="s">
        <v>958</v>
      </c>
      <c r="BJ47" s="562" t="s">
        <v>959</v>
      </c>
      <c r="BK47" s="562" t="s">
        <v>960</v>
      </c>
      <c r="BL47" s="562" t="s">
        <v>961</v>
      </c>
      <c r="BM47" s="562" t="s">
        <v>962</v>
      </c>
      <c r="BN47" s="562" t="s">
        <v>963</v>
      </c>
      <c r="BO47" s="562" t="s">
        <v>964</v>
      </c>
      <c r="BP47" s="562" t="s">
        <v>965</v>
      </c>
      <c r="BQ47" s="562" t="s">
        <v>966</v>
      </c>
      <c r="BR47" s="562" t="s">
        <v>967</v>
      </c>
      <c r="BS47" s="562" t="s">
        <v>968</v>
      </c>
      <c r="BT47" s="562" t="s">
        <v>969</v>
      </c>
      <c r="BU47" s="563" t="s">
        <v>838</v>
      </c>
      <c r="BV47" s="564" t="s">
        <v>991</v>
      </c>
    </row>
    <row r="48" spans="2:74" s="551" customFormat="1" x14ac:dyDescent="0.25">
      <c r="B48" s="596" t="s">
        <v>992</v>
      </c>
      <c r="C48" s="586" t="s">
        <v>993</v>
      </c>
      <c r="D48" s="585" t="s">
        <v>992</v>
      </c>
      <c r="E48" s="551">
        <f>F48</f>
        <v>20604.847499999993</v>
      </c>
      <c r="F48" s="551">
        <f t="shared" ref="F48:N48" si="1043">G48</f>
        <v>20604.847499999993</v>
      </c>
      <c r="G48" s="551">
        <f t="shared" si="1043"/>
        <v>20604.847499999993</v>
      </c>
      <c r="H48" s="551">
        <f t="shared" si="1043"/>
        <v>20604.847499999993</v>
      </c>
      <c r="I48" s="551">
        <f t="shared" si="1043"/>
        <v>20604.847499999993</v>
      </c>
      <c r="J48" s="551">
        <f t="shared" si="1043"/>
        <v>20604.847499999993</v>
      </c>
      <c r="K48" s="551">
        <f t="shared" si="1043"/>
        <v>20604.847499999993</v>
      </c>
      <c r="L48" s="551">
        <f t="shared" si="1043"/>
        <v>20604.847499999993</v>
      </c>
      <c r="M48" s="551">
        <f t="shared" si="1043"/>
        <v>20604.847499999993</v>
      </c>
      <c r="N48" s="551">
        <f t="shared" si="1043"/>
        <v>20604.847499999993</v>
      </c>
      <c r="O48" s="551">
        <f>P48</f>
        <v>20604.847499999993</v>
      </c>
      <c r="P48" s="551">
        <f>Q48/12</f>
        <v>20604.847499999993</v>
      </c>
      <c r="Q48" s="587">
        <f>($BU48*AE$87/$BU$87)/(1+C62)^4</f>
        <v>247258.1699999999</v>
      </c>
      <c r="R48" s="585" t="s">
        <v>992</v>
      </c>
      <c r="S48" s="551">
        <f t="shared" ref="S48:AB48" si="1044">T48</f>
        <v>25343.96242499999</v>
      </c>
      <c r="T48" s="551">
        <f t="shared" si="1044"/>
        <v>25343.96242499999</v>
      </c>
      <c r="U48" s="551">
        <f t="shared" si="1044"/>
        <v>25343.96242499999</v>
      </c>
      <c r="V48" s="551">
        <f t="shared" si="1044"/>
        <v>25343.96242499999</v>
      </c>
      <c r="W48" s="551">
        <f t="shared" si="1044"/>
        <v>25343.96242499999</v>
      </c>
      <c r="X48" s="551">
        <f t="shared" si="1044"/>
        <v>25343.96242499999</v>
      </c>
      <c r="Y48" s="551">
        <f t="shared" si="1044"/>
        <v>25343.96242499999</v>
      </c>
      <c r="Z48" s="551">
        <f t="shared" si="1044"/>
        <v>25343.96242499999</v>
      </c>
      <c r="AA48" s="551">
        <f t="shared" si="1044"/>
        <v>25343.96242499999</v>
      </c>
      <c r="AB48" s="551">
        <f t="shared" si="1044"/>
        <v>25343.96242499999</v>
      </c>
      <c r="AC48" s="551">
        <f>AD48</f>
        <v>25343.96242499999</v>
      </c>
      <c r="AD48" s="551">
        <f>AE48/12</f>
        <v>25343.96242499999</v>
      </c>
      <c r="AE48" s="587">
        <f>($BU48*AS87/$BU87)/(1+C62)^3</f>
        <v>304127.5490999999</v>
      </c>
      <c r="AF48" s="585" t="s">
        <v>992</v>
      </c>
      <c r="AG48" s="551">
        <f t="shared" ref="AG48:AP48" si="1045">AH48</f>
        <v>28142.35827609374</v>
      </c>
      <c r="AH48" s="551">
        <f t="shared" si="1045"/>
        <v>28142.35827609374</v>
      </c>
      <c r="AI48" s="551">
        <f t="shared" si="1045"/>
        <v>28142.35827609374</v>
      </c>
      <c r="AJ48" s="551">
        <f t="shared" si="1045"/>
        <v>28142.35827609374</v>
      </c>
      <c r="AK48" s="551">
        <f t="shared" si="1045"/>
        <v>28142.35827609374</v>
      </c>
      <c r="AL48" s="551">
        <f t="shared" si="1045"/>
        <v>28142.35827609374</v>
      </c>
      <c r="AM48" s="551">
        <f t="shared" si="1045"/>
        <v>28142.35827609374</v>
      </c>
      <c r="AN48" s="551">
        <f t="shared" si="1045"/>
        <v>28142.35827609374</v>
      </c>
      <c r="AO48" s="551">
        <f t="shared" si="1045"/>
        <v>28142.35827609374</v>
      </c>
      <c r="AP48" s="551">
        <f t="shared" si="1045"/>
        <v>28142.35827609374</v>
      </c>
      <c r="AQ48" s="551">
        <f>AR48</f>
        <v>28142.35827609374</v>
      </c>
      <c r="AR48" s="551">
        <f>AS48/12</f>
        <v>28142.35827609374</v>
      </c>
      <c r="AS48" s="587">
        <f>($BU48*BG87/$BU87)/(1+C62)^2</f>
        <v>337708.29931312485</v>
      </c>
      <c r="AT48" s="585" t="s">
        <v>992</v>
      </c>
      <c r="AU48" s="551">
        <f t="shared" ref="AU48:BD48" si="1046">AV48</f>
        <v>29585.55613640624</v>
      </c>
      <c r="AV48" s="551">
        <f t="shared" si="1046"/>
        <v>29585.55613640624</v>
      </c>
      <c r="AW48" s="551">
        <f t="shared" si="1046"/>
        <v>29585.55613640624</v>
      </c>
      <c r="AX48" s="551">
        <f t="shared" si="1046"/>
        <v>29585.55613640624</v>
      </c>
      <c r="AY48" s="551">
        <f t="shared" si="1046"/>
        <v>29585.55613640624</v>
      </c>
      <c r="AZ48" s="551">
        <f t="shared" si="1046"/>
        <v>29585.55613640624</v>
      </c>
      <c r="BA48" s="551">
        <f t="shared" si="1046"/>
        <v>29585.55613640624</v>
      </c>
      <c r="BB48" s="551">
        <f t="shared" si="1046"/>
        <v>29585.55613640624</v>
      </c>
      <c r="BC48" s="551">
        <f t="shared" si="1046"/>
        <v>29585.55613640624</v>
      </c>
      <c r="BD48" s="551">
        <f t="shared" si="1046"/>
        <v>29585.55613640624</v>
      </c>
      <c r="BE48" s="551">
        <f>BF48</f>
        <v>29585.55613640624</v>
      </c>
      <c r="BF48" s="551">
        <f>BG48/12</f>
        <v>29585.55613640624</v>
      </c>
      <c r="BG48" s="587">
        <f>($BU48*BU87/$BU87)/(1+C62)</f>
        <v>355026.6736368749</v>
      </c>
      <c r="BH48" s="585" t="s">
        <v>992</v>
      </c>
      <c r="BI48" s="551">
        <f t="shared" ref="BI48:BR48" si="1047">BJ48</f>
        <v>30325.195039816394</v>
      </c>
      <c r="BJ48" s="551">
        <f t="shared" si="1047"/>
        <v>30325.195039816394</v>
      </c>
      <c r="BK48" s="551">
        <f t="shared" si="1047"/>
        <v>30325.195039816394</v>
      </c>
      <c r="BL48" s="551">
        <f t="shared" si="1047"/>
        <v>30325.195039816394</v>
      </c>
      <c r="BM48" s="551">
        <f t="shared" si="1047"/>
        <v>30325.195039816394</v>
      </c>
      <c r="BN48" s="551">
        <f t="shared" si="1047"/>
        <v>30325.195039816394</v>
      </c>
      <c r="BO48" s="551">
        <f t="shared" si="1047"/>
        <v>30325.195039816394</v>
      </c>
      <c r="BP48" s="551">
        <f t="shared" si="1047"/>
        <v>30325.195039816394</v>
      </c>
      <c r="BQ48" s="551">
        <f t="shared" si="1047"/>
        <v>30325.195039816394</v>
      </c>
      <c r="BR48" s="551">
        <f t="shared" si="1047"/>
        <v>30325.195039816394</v>
      </c>
      <c r="BS48" s="551">
        <f>BT48</f>
        <v>30325.195039816394</v>
      </c>
      <c r="BT48" s="551">
        <f>$BU$48/12</f>
        <v>30325.195039816394</v>
      </c>
      <c r="BU48" s="598">
        <f>'Misc. Expenses'!D12</f>
        <v>363902.34047779674</v>
      </c>
      <c r="BV48" s="585" t="s">
        <v>992</v>
      </c>
    </row>
    <row r="49" spans="2:74" s="551" customFormat="1" x14ac:dyDescent="0.25">
      <c r="B49" s="599" t="s">
        <v>994</v>
      </c>
      <c r="C49" s="600">
        <v>0.03</v>
      </c>
      <c r="D49" s="595" t="s">
        <v>994</v>
      </c>
      <c r="E49" s="551">
        <f t="shared" ref="E49:BT49" si="1048">E45*$C$49</f>
        <v>3204.036</v>
      </c>
      <c r="F49" s="551">
        <f t="shared" si="1048"/>
        <v>2893.968</v>
      </c>
      <c r="G49" s="551">
        <f t="shared" si="1048"/>
        <v>4272.048</v>
      </c>
      <c r="H49" s="551">
        <f t="shared" si="1048"/>
        <v>5426.19</v>
      </c>
      <c r="I49" s="551">
        <f t="shared" si="1048"/>
        <v>6448.73625</v>
      </c>
      <c r="J49" s="551">
        <f t="shared" si="1048"/>
        <v>7800.705</v>
      </c>
      <c r="K49" s="551">
        <f t="shared" si="1048"/>
        <v>8226.4545</v>
      </c>
      <c r="L49" s="551">
        <f t="shared" si="1048"/>
        <v>8226.4545</v>
      </c>
      <c r="M49" s="551">
        <f t="shared" si="1048"/>
        <v>6392.924999999999</v>
      </c>
      <c r="N49" s="551">
        <f t="shared" si="1048"/>
        <v>6606.0225</v>
      </c>
      <c r="O49" s="551">
        <f t="shared" si="1048"/>
        <v>4134.24</v>
      </c>
      <c r="P49" s="551">
        <f t="shared" si="1048"/>
        <v>3204.036</v>
      </c>
      <c r="Q49" s="598">
        <f>Q45*$C$49</f>
        <v>66835.81575000001</v>
      </c>
      <c r="R49" s="595" t="s">
        <v>994</v>
      </c>
      <c r="S49" s="551">
        <f t="shared" si="1048"/>
        <v>4125.196349999999</v>
      </c>
      <c r="T49" s="551">
        <f t="shared" si="1048"/>
        <v>3725.9838</v>
      </c>
      <c r="U49" s="551">
        <f t="shared" si="1048"/>
        <v>5500.2618</v>
      </c>
      <c r="V49" s="551">
        <f t="shared" si="1048"/>
        <v>6986.219624999999</v>
      </c>
      <c r="W49" s="551">
        <f t="shared" si="1048"/>
        <v>8302.747921875</v>
      </c>
      <c r="X49" s="551">
        <f t="shared" si="1048"/>
        <v>10043.4076875</v>
      </c>
      <c r="Y49" s="551">
        <f t="shared" si="1048"/>
        <v>10591.56016875</v>
      </c>
      <c r="Z49" s="551">
        <f t="shared" si="1048"/>
        <v>10591.56016875</v>
      </c>
      <c r="AA49" s="551">
        <f t="shared" si="1048"/>
        <v>8230.8909375</v>
      </c>
      <c r="AB49" s="551">
        <f t="shared" si="1048"/>
        <v>8505.25396875</v>
      </c>
      <c r="AC49" s="551">
        <f t="shared" si="1048"/>
        <v>5322.833999999999</v>
      </c>
      <c r="AD49" s="551">
        <f t="shared" si="1048"/>
        <v>4125.196349999999</v>
      </c>
      <c r="AE49" s="598">
        <f t="shared" si="1048"/>
        <v>86051.112778125</v>
      </c>
      <c r="AF49" s="595" t="s">
        <v>994</v>
      </c>
      <c r="AG49" s="551">
        <f t="shared" si="1048"/>
        <v>5098.7426886</v>
      </c>
      <c r="AH49" s="551">
        <f t="shared" si="1048"/>
        <v>4605.315976799999</v>
      </c>
      <c r="AI49" s="551">
        <f t="shared" si="1048"/>
        <v>6798.323584800001</v>
      </c>
      <c r="AJ49" s="551">
        <f t="shared" si="1048"/>
        <v>8634.967456499999</v>
      </c>
      <c r="AK49" s="551">
        <f t="shared" si="1048"/>
        <v>10262.1964314375</v>
      </c>
      <c r="AL49" s="551">
        <f t="shared" si="1048"/>
        <v>12413.651901750001</v>
      </c>
      <c r="AM49" s="551">
        <f t="shared" si="1048"/>
        <v>13091.168368575003</v>
      </c>
      <c r="AN49" s="551">
        <f t="shared" si="1048"/>
        <v>13091.168368575003</v>
      </c>
      <c r="AO49" s="551">
        <f t="shared" si="1048"/>
        <v>10173.38119875</v>
      </c>
      <c r="AP49" s="551">
        <f t="shared" si="1048"/>
        <v>10512.493905375</v>
      </c>
      <c r="AQ49" s="551">
        <f t="shared" si="1048"/>
        <v>6579.0228240000015</v>
      </c>
      <c r="AR49" s="551">
        <f t="shared" si="1048"/>
        <v>5098.7426886</v>
      </c>
      <c r="AS49" s="598">
        <f t="shared" si="1048"/>
        <v>106359.17539376253</v>
      </c>
      <c r="AT49" s="595" t="s">
        <v>994</v>
      </c>
      <c r="AU49" s="551">
        <f t="shared" si="1048"/>
        <v>5689.3470500295</v>
      </c>
      <c r="AV49" s="551">
        <f t="shared" si="1048"/>
        <v>5138.765077446002</v>
      </c>
      <c r="AW49" s="551">
        <f t="shared" si="1048"/>
        <v>7585.796066705999</v>
      </c>
      <c r="AX49" s="551">
        <f t="shared" si="1048"/>
        <v>9635.18452021125</v>
      </c>
      <c r="AY49" s="551">
        <f t="shared" si="1048"/>
        <v>11450.900851412342</v>
      </c>
      <c r="AZ49" s="551">
        <f t="shared" si="1048"/>
        <v>13851.566580369376</v>
      </c>
      <c r="BA49" s="551">
        <f t="shared" si="1048"/>
        <v>14607.562037934937</v>
      </c>
      <c r="BB49" s="551">
        <f t="shared" si="1048"/>
        <v>14607.562037934937</v>
      </c>
      <c r="BC49" s="551">
        <f t="shared" si="1048"/>
        <v>11351.797854271874</v>
      </c>
      <c r="BD49" s="551">
        <f t="shared" si="1048"/>
        <v>11730.191116080936</v>
      </c>
      <c r="BE49" s="551">
        <f t="shared" si="1048"/>
        <v>7341.092967779999</v>
      </c>
      <c r="BF49" s="551">
        <f t="shared" si="1048"/>
        <v>5689.3470500295</v>
      </c>
      <c r="BG49" s="598">
        <f t="shared" si="1048"/>
        <v>118679.11321020665</v>
      </c>
      <c r="BH49" s="595" t="s">
        <v>994</v>
      </c>
      <c r="BI49" s="551">
        <f t="shared" si="1048"/>
        <v>6010.284575928601</v>
      </c>
      <c r="BJ49" s="551">
        <f t="shared" si="1048"/>
        <v>5428.644133096799</v>
      </c>
      <c r="BK49" s="551">
        <f t="shared" si="1048"/>
        <v>8013.712767904801</v>
      </c>
      <c r="BL49" s="551">
        <f t="shared" si="1048"/>
        <v>10178.7077495565</v>
      </c>
      <c r="BM49" s="551">
        <f t="shared" si="1048"/>
        <v>12096.849104568939</v>
      </c>
      <c r="BN49" s="551">
        <f t="shared" si="1048"/>
        <v>14632.937002851753</v>
      </c>
      <c r="BO49" s="551">
        <f t="shared" si="1048"/>
        <v>15431.578358023575</v>
      </c>
      <c r="BP49" s="551">
        <f t="shared" si="1048"/>
        <v>15431.578358023575</v>
      </c>
      <c r="BQ49" s="551">
        <f t="shared" si="1048"/>
        <v>11992.155681948752</v>
      </c>
      <c r="BR49" s="551">
        <f t="shared" si="1048"/>
        <v>12391.894204680375</v>
      </c>
      <c r="BS49" s="551">
        <f t="shared" si="1048"/>
        <v>7755.2059044239995</v>
      </c>
      <c r="BT49" s="551">
        <f t="shared" si="1048"/>
        <v>6010.284575928601</v>
      </c>
      <c r="BU49" s="598">
        <f>BU45*$C$49</f>
        <v>125373.83241693626</v>
      </c>
      <c r="BV49" s="595" t="s">
        <v>994</v>
      </c>
    </row>
    <row r="50" spans="2:74" s="551" customFormat="1" x14ac:dyDescent="0.25">
      <c r="B50" s="599" t="s">
        <v>995</v>
      </c>
      <c r="C50" s="586" t="s">
        <v>993</v>
      </c>
      <c r="D50" s="595" t="s">
        <v>995</v>
      </c>
      <c r="E50" s="551">
        <f>((E37+E32+E27+E22+E17+E12+E7)/'Misc. Expenses'!$H$22)*'Misc. Expenses'!$H$20</f>
        <v>4394.629161000002</v>
      </c>
      <c r="F50" s="551">
        <f>((F37+F32+F27+F22+F17+F12+F7)/'Misc. Expenses'!$H$22)*'Misc. Expenses'!$H$20</f>
        <v>3969.3424680000007</v>
      </c>
      <c r="G50" s="551">
        <f>((G37+G32+G27+G22+G17+G12+G7)/'Misc. Expenses'!$H$22)*'Misc. Expenses'!$H$20</f>
        <v>5859.505548</v>
      </c>
      <c r="H50" s="551">
        <f>((H37+H32+H27+H22+H17+H12+H7)/'Misc. Expenses'!$H$22)*'Misc. Expenses'!$H$20</f>
        <v>6615.570780000001</v>
      </c>
      <c r="I50" s="551">
        <f>((I37+I32+I27+I22+I17+I12+I7)/'Misc. Expenses'!$H$22)*'Misc. Expenses'!$H$20</f>
        <v>7073.975715</v>
      </c>
      <c r="J50" s="551">
        <f>((J37+J32+J27+J22+J17+J12+J7)/'Misc. Expenses'!$H$22)*'Misc. Expenses'!$H$20</f>
        <v>7657.5837599999995</v>
      </c>
      <c r="K50" s="551">
        <f>((K37+K32+K27+K22+K17+K12+K7)/'Misc. Expenses'!$H$22)*'Misc. Expenses'!$H$20</f>
        <v>7937.877174000001</v>
      </c>
      <c r="L50" s="551">
        <f>((L37+L32+L27+L22+L17+L12+L7)/'Misc. Expenses'!$H$22)*'Misc. Expenses'!$H$20</f>
        <v>7937.877174000001</v>
      </c>
      <c r="M50" s="551">
        <f>((M37+M32+M27+M22+M17+M12+M7)/'Misc. Expenses'!$H$22)*'Misc. Expenses'!$H$20</f>
        <v>7088.11155</v>
      </c>
      <c r="N50" s="551">
        <f>((N37+N32+N27+N22+N17+N12+N7)/'Misc. Expenses'!$H$22)*'Misc. Expenses'!$H$20</f>
        <v>7324.381934999999</v>
      </c>
      <c r="O50" s="551">
        <f>((O37+O32+O27+O22+O17+O12+O7)/'Misc. Expenses'!$H$22)*'Misc. Expenses'!$H$20</f>
        <v>5670.489239999999</v>
      </c>
      <c r="P50" s="551">
        <f>((P37+P32+P27+P22+P17+P12+P7)/'Misc. Expenses'!$H$22)*'Misc. Expenses'!$H$20</f>
        <v>4394.629161000002</v>
      </c>
      <c r="Q50" s="587">
        <f>SUM(E50:P50)</f>
        <v>75923.973666</v>
      </c>
      <c r="R50" s="595" t="s">
        <v>995</v>
      </c>
      <c r="S50" s="551">
        <f>((S37+S32+S27+S22+S17+S12+S7)/'Misc. Expenses'!$H$22)*(('Misc. Expenses'!$H$20)*(1+$C$62))</f>
        <v>5630.61861253125</v>
      </c>
      <c r="T50" s="551">
        <f>((T37+T32+T27+T22+T17+T12+T7)/'Misc. Expenses'!$H$22)*(('Misc. Expenses'!$H$20)*(1+$C$62))</f>
        <v>5085.720037125</v>
      </c>
      <c r="U50" s="551">
        <f>((U37+U32+U27+U22+U17+U12+U7)/'Misc. Expenses'!$H$22)*(('Misc. Expenses'!$H$20)*(1+$C$62))</f>
        <v>7507.491483374999</v>
      </c>
      <c r="V50" s="551">
        <f>((V37+V32+V27+V22+V17+V12+V7)/'Misc. Expenses'!$H$22)*(('Misc. Expenses'!$H$20)*(1+$C$62))</f>
        <v>8476.200061874995</v>
      </c>
      <c r="W50" s="551">
        <f>((W37+W32+W27+W22+W17+W12+W7)/'Misc. Expenses'!$H$22)*(('Misc. Expenses'!$H$20)*(1+$C$62))</f>
        <v>9063.53138484375</v>
      </c>
      <c r="X50" s="551">
        <f>((X37+X32+X27+X22+X17+X12+X7)/'Misc. Expenses'!$H$22)*(('Misc. Expenses'!$H$20)*(1+$C$62))</f>
        <v>9811.279192499998</v>
      </c>
      <c r="Y50" s="551">
        <f>((Y37+Y32+Y27+Y22+Y17+Y12+Y7)/'Misc. Expenses'!$H$22)*(('Misc. Expenses'!$H$20)*(1+$C$62))</f>
        <v>10170.4051291875</v>
      </c>
      <c r="Z50" s="551">
        <f>((Z37+Z32+Z27+Z22+Z17+Z12+Z7)/'Misc. Expenses'!$H$22)*(('Misc. Expenses'!$H$20)*(1+$C$62))</f>
        <v>10170.4051291875</v>
      </c>
      <c r="AA50" s="551">
        <f>((AA37+AA32+AA27+AA22+AA17+AA12+AA7)/'Misc. Expenses'!$H$22)*(('Misc. Expenses'!$H$20)*(1+$C$62))</f>
        <v>9081.6429234375</v>
      </c>
      <c r="AB50" s="551">
        <f>((AB37+AB32+AB27+AB22+AB17+AB12+AB7)/'Misc. Expenses'!$H$22)*(('Misc. Expenses'!$H$20)*(1+$C$62))</f>
        <v>9384.36435421875</v>
      </c>
      <c r="AC50" s="551">
        <f>((AC37+AC32+AC27+AC22+AC17+AC12+AC7)/'Misc. Expenses'!$H$22)*(('Misc. Expenses'!$H$20)*(1+$C$62))</f>
        <v>7265.314338749999</v>
      </c>
      <c r="AD50" s="551">
        <f>((AD37+AD32+AD27+AD22+AD17+AD12+AD7)/'Misc. Expenses'!$H$22)*(('Misc. Expenses'!$H$20)*(1+$C$62))</f>
        <v>5630.61861253125</v>
      </c>
      <c r="AE50" s="587">
        <f>SUM(S50:AD50)</f>
        <v>97277.59125956248</v>
      </c>
      <c r="AF50" s="595" t="s">
        <v>995</v>
      </c>
      <c r="AG50" s="551">
        <f>((AG37+AG32+AG27+AG22+AG17+AG12+AG7)/'Misc. Expenses'!$H$22)*(('Misc. Expenses'!$H$20)*(1+$C$62)^2)</f>
        <v>6925.660893413438</v>
      </c>
      <c r="AH50" s="551">
        <f>((AH37+AH32+AH27+AH22+AH17+AH12+AH7)/'Misc. Expenses'!$H$22)*(('Misc. Expenses'!$H$20)*(1+$C$62)^2)</f>
        <v>6255.43564566375</v>
      </c>
      <c r="AI50" s="551">
        <f>((AI37+AI32+AI27+AI22+AI17+AI12+AI7)/'Misc. Expenses'!$H$22)*(('Misc. Expenses'!$H$20)*(1+$C$62)^2)</f>
        <v>9234.214524551253</v>
      </c>
      <c r="AJ50" s="551">
        <f>((AJ37+AJ32+AJ27+AJ22+AJ17+AJ12+AJ7)/'Misc. Expenses'!$H$22)*(('Misc. Expenses'!$H$20)*(1+$C$62)^2)</f>
        <v>10425.726076106252</v>
      </c>
      <c r="AK50" s="551">
        <f>((AK37+AK32+AK27+AK22+AK17+AK12+AK7)/'Misc. Expenses'!$H$22)*(('Misc. Expenses'!$H$20)*(1+$C$62)^2)</f>
        <v>11148.143603357814</v>
      </c>
      <c r="AL50" s="551">
        <f>((AL37+AL32+AL27+AL22+AL17+AL12+AL7)/'Misc. Expenses'!$H$22)*(('Misc. Expenses'!$H$20)*(1+$C$62)^2)</f>
        <v>12067.873406775001</v>
      </c>
      <c r="AM50" s="551">
        <f>((AM37+AM32+AM27+AM22+AM17+AM12+AM7)/'Misc. Expenses'!$H$22)*(('Misc. Expenses'!$H$20)*(1+$C$62)^2)</f>
        <v>12509.598308900628</v>
      </c>
      <c r="AN50" s="551">
        <f>((AN37+AN32+AN27+AN22+AN17+AN12+AN7)/'Misc. Expenses'!$H$22)*(('Misc. Expenses'!$H$20)*(1+$C$62)^2)</f>
        <v>12509.598308900628</v>
      </c>
      <c r="AO50" s="551">
        <f>((AO37+AO32+AO27+AO22+AO17+AO12+AO7)/'Misc. Expenses'!$H$22)*(('Misc. Expenses'!$H$20)*(1+$C$62)^2)</f>
        <v>11170.420795828124</v>
      </c>
      <c r="AP50" s="551">
        <f>((AP37+AP32+AP27+AP22+AP17+AP12+AP7)/'Misc. Expenses'!$H$22)*(('Misc. Expenses'!$H$20)*(1+$C$62)^2)</f>
        <v>11542.768155689062</v>
      </c>
      <c r="AQ50" s="551">
        <f>((AQ37+AQ32+AQ27+AQ22+AQ17+AQ12+AQ7)/'Misc. Expenses'!$H$22)*(('Misc. Expenses'!$H$20)*(1+$C$62)^2)</f>
        <v>8936.336636662503</v>
      </c>
      <c r="AR50" s="551">
        <f>((AR37+AR32+AR27+AR22+AR17+AR12+AR7)/'Misc. Expenses'!$H$22)*(('Misc. Expenses'!$H$20)*(1+$C$62)^2)</f>
        <v>6925.660893413438</v>
      </c>
      <c r="AS50" s="587">
        <f>SUM(AG50:AR50)</f>
        <v>119651.43724926189</v>
      </c>
      <c r="AT50" s="595" t="s">
        <v>995</v>
      </c>
      <c r="AU50" s="551">
        <f>((AU37+AU32+AU27+AU22+AU17+AU12+AU7)/'Misc. Expenses'!$H$22)*(('Misc. Expenses'!$H$20)*(1+$C$62)^3)</f>
        <v>7690.369283727837</v>
      </c>
      <c r="AV50" s="551">
        <f>((AV37+AV32+AV27+AV22+AV17+AV12+AV7)/'Misc. Expenses'!$H$22)*(('Misc. Expenses'!$H$20)*(1+$C$62)^3)</f>
        <v>6946.13999820579</v>
      </c>
      <c r="AW50" s="551">
        <f>((AW37+AW32+AW27+AW22+AW17+AW12+AW7)/'Misc. Expenses'!$H$22)*(('Misc. Expenses'!$H$20)*(1+$C$62)^3)</f>
        <v>10253.825711637115</v>
      </c>
      <c r="AX50" s="551">
        <f>((AX37+AX32+AX27+AX22+AX17+AX12+AX7)/'Misc. Expenses'!$H$22)*(('Misc. Expenses'!$H$20)*(1+$C$62)^3)</f>
        <v>11576.899997009648</v>
      </c>
      <c r="AY50" s="551">
        <f>((AY37+AY32+AY27+AY22+AY17+AY12+AY7)/'Misc. Expenses'!$H$22)*(('Misc. Expenses'!$H$20)*(1+$C$62)^3)</f>
        <v>12379.084459561904</v>
      </c>
      <c r="AZ50" s="551">
        <f>((AZ37+AZ32+AZ27+AZ22+AZ17+AZ12+AZ7)/'Misc. Expenses'!$H$22)*(('Misc. Expenses'!$H$20)*(1+$C$62)^3)</f>
        <v>13400.367762106405</v>
      </c>
      <c r="BA50" s="551">
        <f>((BA37+BA32+BA27+BA22+BA17+BA12+BA7)/'Misc. Expenses'!$H$22)*(('Misc. Expenses'!$H$20)*(1+$C$62)^3)</f>
        <v>13890.866455508401</v>
      </c>
      <c r="BB50" s="551">
        <f>((BB37+BB32+BB27+BB22+BB17+BB12+BB7)/'Misc. Expenses'!$H$22)*(('Misc. Expenses'!$H$20)*(1+$C$62)^3)</f>
        <v>13890.866455508401</v>
      </c>
      <c r="BC50" s="551">
        <f>((BC37+BC32+BC27+BC22+BC17+BC12+BC7)/'Misc. Expenses'!$H$22)*(('Misc. Expenses'!$H$20)*(1+$C$62)^3)</f>
        <v>12403.821425367481</v>
      </c>
      <c r="BD50" s="551">
        <f>((BD37+BD32+BD27+BD22+BD17+BD12+BD7)/'Misc. Expenses'!$H$22)*(('Misc. Expenses'!$H$20)*(1+$C$62)^3)</f>
        <v>12817.282139546396</v>
      </c>
      <c r="BE50" s="551">
        <f>((BE37+BE32+BE27+BE22+BE17+BE12+BE7)/'Misc. Expenses'!$H$22)*(('Misc. Expenses'!$H$20)*(1+$C$62)^3)</f>
        <v>9923.057140293982</v>
      </c>
      <c r="BF50" s="551">
        <f>((BF37+BF32+BF27+BF22+BF17+BF12+BF7)/'Misc. Expenses'!$H$22)*(('Misc. Expenses'!$H$20)*(1+$C$62)^3)</f>
        <v>7690.369283727837</v>
      </c>
      <c r="BG50" s="587">
        <f>SUM(AU50:BF50)</f>
        <v>132862.95011220122</v>
      </c>
      <c r="BH50" s="595" t="s">
        <v>995</v>
      </c>
      <c r="BI50" s="551">
        <f>((BI37+BI32+BI27+BI22+BI17+BI12+BI7)/'Misc. Expenses'!$H$22)*(('Misc. Expenses'!$H$20)*(1+$C$62)^4)</f>
        <v>8084.747195713881</v>
      </c>
      <c r="BJ50" s="551">
        <f>((BJ37+BJ32+BJ27+BJ22+BJ17+BJ12+BJ7)/'Misc. Expenses'!$H$22)*(('Misc. Expenses'!$H$20)*(1+$C$62)^4)</f>
        <v>7302.3523058060855</v>
      </c>
      <c r="BK50" s="551">
        <f>((BK37+BK32+BK27+BK22+BK17+BK12+BK7)/'Misc. Expenses'!$H$22)*(('Misc. Expenses'!$H$20)*(1+$C$62)^4)</f>
        <v>10779.662927618507</v>
      </c>
      <c r="BL50" s="551">
        <f>((BL37+BL32+BL27+BL22+BL17+BL12+BL7)/'Misc. Expenses'!$H$22)*(('Misc. Expenses'!$H$20)*(1+$C$62)^4)</f>
        <v>12170.587176343477</v>
      </c>
      <c r="BM50" s="551">
        <f>((BM37+BM32+BM27+BM22+BM17+BM12+BM7)/'Misc. Expenses'!$H$22)*(('Misc. Expenses'!$H$20)*(1+$C$62)^4)</f>
        <v>13013.909303642002</v>
      </c>
      <c r="BN50" s="551">
        <f>((BN37+BN32+BN27+BN22+BN17+BN12+BN7)/'Misc. Expenses'!$H$22)*(('Misc. Expenses'!$H$20)*(1+$C$62)^4)</f>
        <v>14087.566108881092</v>
      </c>
      <c r="BO50" s="551">
        <f>((BO37+BO32+BO27+BO22+BO17+BO12+BO7)/'Misc. Expenses'!$H$22)*(('Misc. Expenses'!$H$20)*(1+$C$62)^4)</f>
        <v>14603.218581431911</v>
      </c>
      <c r="BP50" s="551">
        <f>((BP37+BP32+BP27+BP22+BP17+BP12+BP7)/'Misc. Expenses'!$H$22)*(('Misc. Expenses'!$H$20)*(1+$C$62)^4)</f>
        <v>14603.218581431911</v>
      </c>
      <c r="BQ50" s="551">
        <f>((BQ37+BQ32+BQ27+BQ22+BQ17+BQ12+BQ7)/'Misc. Expenses'!$H$22)*(('Misc. Expenses'!$H$20)*(1+$C$62)^4)</f>
        <v>13039.914831796581</v>
      </c>
      <c r="BR50" s="551">
        <f>((BR37+BR32+BR27+BR22+BR17+BR12+BR7)/'Misc. Expenses'!$H$22)*(('Misc. Expenses'!$H$20)*(1+$C$62)^4)</f>
        <v>13474.578659523133</v>
      </c>
      <c r="BS50" s="551">
        <f>((BS37+BS32+BS27+BS22+BS17+BS12+BS7)/'Misc. Expenses'!$H$22)*(('Misc. Expenses'!$H$20)*(1+$C$62)^4)</f>
        <v>10431.931865437266</v>
      </c>
      <c r="BT50" s="551">
        <f>((BT37+BT32+BT27+BT22+BT17+BT12+BT7)/'Misc. Expenses'!$H$22)*(('Misc. Expenses'!$H$20)*(1+$C$62)^4)</f>
        <v>8084.747195713881</v>
      </c>
      <c r="BU50" s="587">
        <f>SUM(BI50:BT50)</f>
        <v>139676.43473333973</v>
      </c>
      <c r="BV50" s="595" t="s">
        <v>995</v>
      </c>
    </row>
    <row r="51" spans="2:74" s="551" customFormat="1" x14ac:dyDescent="0.25">
      <c r="B51" s="596" t="s">
        <v>996</v>
      </c>
      <c r="C51" s="601">
        <v>1100</v>
      </c>
      <c r="D51" s="585" t="s">
        <v>996</v>
      </c>
      <c r="E51" s="586">
        <f t="shared" ref="E51:N51" si="1049">F51</f>
        <v>3575</v>
      </c>
      <c r="F51" s="586">
        <f t="shared" si="1049"/>
        <v>3575</v>
      </c>
      <c r="G51" s="586">
        <f t="shared" si="1049"/>
        <v>3575</v>
      </c>
      <c r="H51" s="586">
        <f t="shared" si="1049"/>
        <v>3575</v>
      </c>
      <c r="I51" s="586">
        <f t="shared" si="1049"/>
        <v>3575</v>
      </c>
      <c r="J51" s="586">
        <f t="shared" si="1049"/>
        <v>3575</v>
      </c>
      <c r="K51" s="586">
        <f t="shared" si="1049"/>
        <v>3575</v>
      </c>
      <c r="L51" s="586">
        <f t="shared" si="1049"/>
        <v>3575</v>
      </c>
      <c r="M51" s="586">
        <f t="shared" si="1049"/>
        <v>3575</v>
      </c>
      <c r="N51" s="586">
        <f t="shared" si="1049"/>
        <v>3575</v>
      </c>
      <c r="O51" s="586">
        <f t="shared" ref="O51:O55" si="1050">P51</f>
        <v>3575</v>
      </c>
      <c r="P51" s="586">
        <f t="shared" ref="P51:P55" si="1051">Q51/12</f>
        <v>3575</v>
      </c>
      <c r="Q51" s="587">
        <f>C51*C60</f>
        <v>42900</v>
      </c>
      <c r="R51" s="585" t="s">
        <v>996</v>
      </c>
      <c r="S51" s="586">
        <f t="shared" ref="S51:AE51" si="1052">E51*(1+$C$62)</f>
        <v>3664.3749999999995</v>
      </c>
      <c r="T51" s="586">
        <f t="shared" si="1052"/>
        <v>3664.3749999999995</v>
      </c>
      <c r="U51" s="586">
        <f t="shared" si="1052"/>
        <v>3664.3749999999995</v>
      </c>
      <c r="V51" s="586">
        <f t="shared" si="1052"/>
        <v>3664.3749999999995</v>
      </c>
      <c r="W51" s="586">
        <f t="shared" si="1052"/>
        <v>3664.3749999999995</v>
      </c>
      <c r="X51" s="586">
        <f t="shared" si="1052"/>
        <v>3664.3749999999995</v>
      </c>
      <c r="Y51" s="586">
        <f t="shared" si="1052"/>
        <v>3664.3749999999995</v>
      </c>
      <c r="Z51" s="586">
        <f t="shared" si="1052"/>
        <v>3664.3749999999995</v>
      </c>
      <c r="AA51" s="586">
        <f t="shared" si="1052"/>
        <v>3664.3749999999995</v>
      </c>
      <c r="AB51" s="586">
        <f t="shared" si="1052"/>
        <v>3664.3749999999995</v>
      </c>
      <c r="AC51" s="586">
        <f t="shared" si="1052"/>
        <v>3664.3749999999995</v>
      </c>
      <c r="AD51" s="586">
        <f t="shared" si="1052"/>
        <v>3664.3749999999995</v>
      </c>
      <c r="AE51" s="587">
        <f t="shared" si="1052"/>
        <v>43972.49999999999</v>
      </c>
      <c r="AF51" s="585" t="s">
        <v>996</v>
      </c>
      <c r="AG51" s="586">
        <f t="shared" ref="AG51:AS51" si="1053">S51*(1+$C$62)</f>
        <v>3755.984374999999</v>
      </c>
      <c r="AH51" s="586">
        <f t="shared" si="1053"/>
        <v>3755.984374999999</v>
      </c>
      <c r="AI51" s="586">
        <f t="shared" si="1053"/>
        <v>3755.984374999999</v>
      </c>
      <c r="AJ51" s="586">
        <f t="shared" si="1053"/>
        <v>3755.984374999999</v>
      </c>
      <c r="AK51" s="586">
        <f t="shared" si="1053"/>
        <v>3755.984374999999</v>
      </c>
      <c r="AL51" s="586">
        <f t="shared" si="1053"/>
        <v>3755.984374999999</v>
      </c>
      <c r="AM51" s="586">
        <f t="shared" si="1053"/>
        <v>3755.984374999999</v>
      </c>
      <c r="AN51" s="586">
        <f t="shared" si="1053"/>
        <v>3755.984374999999</v>
      </c>
      <c r="AO51" s="586">
        <f t="shared" si="1053"/>
        <v>3755.984374999999</v>
      </c>
      <c r="AP51" s="586">
        <f t="shared" si="1053"/>
        <v>3755.984374999999</v>
      </c>
      <c r="AQ51" s="586">
        <f t="shared" si="1053"/>
        <v>3755.984374999999</v>
      </c>
      <c r="AR51" s="586">
        <f t="shared" si="1053"/>
        <v>3755.984374999999</v>
      </c>
      <c r="AS51" s="587">
        <f t="shared" si="1053"/>
        <v>45071.812499999985</v>
      </c>
      <c r="AT51" s="585" t="s">
        <v>996</v>
      </c>
      <c r="AU51" s="586">
        <f t="shared" ref="AU51:BG51" si="1054">AG51*(1+$C$62)</f>
        <v>3849.883984374999</v>
      </c>
      <c r="AV51" s="586">
        <f t="shared" si="1054"/>
        <v>3849.883984374999</v>
      </c>
      <c r="AW51" s="586">
        <f t="shared" si="1054"/>
        <v>3849.883984374999</v>
      </c>
      <c r="AX51" s="586">
        <f t="shared" si="1054"/>
        <v>3849.883984374999</v>
      </c>
      <c r="AY51" s="586">
        <f t="shared" si="1054"/>
        <v>3849.883984374999</v>
      </c>
      <c r="AZ51" s="586">
        <f t="shared" si="1054"/>
        <v>3849.883984374999</v>
      </c>
      <c r="BA51" s="586">
        <f t="shared" si="1054"/>
        <v>3849.883984374999</v>
      </c>
      <c r="BB51" s="586">
        <f t="shared" si="1054"/>
        <v>3849.883984374999</v>
      </c>
      <c r="BC51" s="586">
        <f t="shared" si="1054"/>
        <v>3849.883984374999</v>
      </c>
      <c r="BD51" s="586">
        <f t="shared" si="1054"/>
        <v>3849.883984374999</v>
      </c>
      <c r="BE51" s="586">
        <f t="shared" si="1054"/>
        <v>3849.883984374999</v>
      </c>
      <c r="BF51" s="586">
        <f t="shared" si="1054"/>
        <v>3849.883984374999</v>
      </c>
      <c r="BG51" s="587">
        <f t="shared" si="1054"/>
        <v>46198.607812499984</v>
      </c>
      <c r="BH51" s="585" t="s">
        <v>996</v>
      </c>
      <c r="BI51" s="586">
        <f t="shared" ref="BI51:BU51" si="1055">AU51*(1+$C$62)</f>
        <v>3946.1310839843736</v>
      </c>
      <c r="BJ51" s="586">
        <f t="shared" si="1055"/>
        <v>3946.1310839843736</v>
      </c>
      <c r="BK51" s="586">
        <f t="shared" si="1055"/>
        <v>3946.1310839843736</v>
      </c>
      <c r="BL51" s="586">
        <f t="shared" si="1055"/>
        <v>3946.1310839843736</v>
      </c>
      <c r="BM51" s="586">
        <f t="shared" si="1055"/>
        <v>3946.1310839843736</v>
      </c>
      <c r="BN51" s="586">
        <f t="shared" si="1055"/>
        <v>3946.1310839843736</v>
      </c>
      <c r="BO51" s="586">
        <f t="shared" si="1055"/>
        <v>3946.1310839843736</v>
      </c>
      <c r="BP51" s="586">
        <f t="shared" si="1055"/>
        <v>3946.1310839843736</v>
      </c>
      <c r="BQ51" s="586">
        <f t="shared" si="1055"/>
        <v>3946.1310839843736</v>
      </c>
      <c r="BR51" s="586">
        <f t="shared" si="1055"/>
        <v>3946.1310839843736</v>
      </c>
      <c r="BS51" s="586">
        <f t="shared" si="1055"/>
        <v>3946.1310839843736</v>
      </c>
      <c r="BT51" s="586">
        <f t="shared" si="1055"/>
        <v>3946.1310839843736</v>
      </c>
      <c r="BU51" s="587">
        <f t="shared" si="1055"/>
        <v>47353.573007812476</v>
      </c>
      <c r="BV51" s="585" t="s">
        <v>996</v>
      </c>
    </row>
    <row r="52" spans="2:74" s="551" customFormat="1" x14ac:dyDescent="0.25">
      <c r="B52" s="596" t="s">
        <v>997</v>
      </c>
      <c r="C52" s="580">
        <v>0.025</v>
      </c>
      <c r="D52" s="585" t="s">
        <v>998</v>
      </c>
      <c r="E52" s="586">
        <f t="shared" ref="E52:N52" si="1056">F52</f>
        <v>16666.666666666668</v>
      </c>
      <c r="F52" s="586">
        <f t="shared" si="1056"/>
        <v>16666.666666666668</v>
      </c>
      <c r="G52" s="586">
        <f t="shared" si="1056"/>
        <v>16666.666666666668</v>
      </c>
      <c r="H52" s="586">
        <f t="shared" si="1056"/>
        <v>16666.666666666668</v>
      </c>
      <c r="I52" s="586">
        <f t="shared" si="1056"/>
        <v>16666.666666666668</v>
      </c>
      <c r="J52" s="586">
        <f t="shared" si="1056"/>
        <v>16666.666666666668</v>
      </c>
      <c r="K52" s="586">
        <f t="shared" si="1056"/>
        <v>16666.666666666668</v>
      </c>
      <c r="L52" s="586">
        <f t="shared" si="1056"/>
        <v>16666.666666666668</v>
      </c>
      <c r="M52" s="586">
        <f t="shared" si="1056"/>
        <v>16666.666666666668</v>
      </c>
      <c r="N52" s="586">
        <f t="shared" si="1056"/>
        <v>16666.666666666668</v>
      </c>
      <c r="O52" s="586">
        <f t="shared" si="1050"/>
        <v>16666.666666666668</v>
      </c>
      <c r="P52" s="586">
        <f t="shared" si="1051"/>
        <v>16666.666666666668</v>
      </c>
      <c r="Q52" s="587">
        <f>C63</f>
        <v>200000</v>
      </c>
      <c r="R52" s="585" t="s">
        <v>998</v>
      </c>
      <c r="S52" s="586">
        <f t="shared" ref="S52:AB52" si="1057">T52</f>
        <v>12500</v>
      </c>
      <c r="T52" s="586">
        <f t="shared" si="1057"/>
        <v>12500</v>
      </c>
      <c r="U52" s="586">
        <f t="shared" si="1057"/>
        <v>12500</v>
      </c>
      <c r="V52" s="586">
        <f t="shared" si="1057"/>
        <v>12500</v>
      </c>
      <c r="W52" s="586">
        <f t="shared" si="1057"/>
        <v>12500</v>
      </c>
      <c r="X52" s="586">
        <f t="shared" si="1057"/>
        <v>12500</v>
      </c>
      <c r="Y52" s="586">
        <f t="shared" si="1057"/>
        <v>12500</v>
      </c>
      <c r="Z52" s="586">
        <f t="shared" si="1057"/>
        <v>12500</v>
      </c>
      <c r="AA52" s="586">
        <f t="shared" si="1057"/>
        <v>12500</v>
      </c>
      <c r="AB52" s="586">
        <f t="shared" si="1057"/>
        <v>12500</v>
      </c>
      <c r="AC52" s="586">
        <f>AD52</f>
        <v>12500</v>
      </c>
      <c r="AD52" s="586">
        <f>AE52/12</f>
        <v>12500</v>
      </c>
      <c r="AE52" s="587">
        <f>C64</f>
        <v>150000</v>
      </c>
      <c r="AF52" s="585" t="s">
        <v>998</v>
      </c>
      <c r="AG52" s="586">
        <f t="shared" ref="AG52:BU52" si="1058">$C$52*AG45</f>
        <v>4248.952240500001</v>
      </c>
      <c r="AH52" s="586">
        <f t="shared" si="1058"/>
        <v>3837.7633139999994</v>
      </c>
      <c r="AI52" s="586">
        <f t="shared" si="1058"/>
        <v>5665.2696540000015</v>
      </c>
      <c r="AJ52" s="586">
        <f t="shared" si="1058"/>
        <v>7195.806213749999</v>
      </c>
      <c r="AK52" s="586">
        <f t="shared" si="1058"/>
        <v>8551.830359531252</v>
      </c>
      <c r="AL52" s="586">
        <f t="shared" si="1058"/>
        <v>10344.709918125001</v>
      </c>
      <c r="AM52" s="586">
        <f t="shared" si="1058"/>
        <v>10909.306973812505</v>
      </c>
      <c r="AN52" s="586">
        <f t="shared" si="1058"/>
        <v>10909.306973812505</v>
      </c>
      <c r="AO52" s="586">
        <f t="shared" si="1058"/>
        <v>8477.817665625</v>
      </c>
      <c r="AP52" s="586">
        <f t="shared" si="1058"/>
        <v>8760.411587812501</v>
      </c>
      <c r="AQ52" s="586">
        <f t="shared" si="1058"/>
        <v>5482.519020000002</v>
      </c>
      <c r="AR52" s="586">
        <f t="shared" si="1058"/>
        <v>4248.952240500001</v>
      </c>
      <c r="AS52" s="587">
        <f t="shared" si="1058"/>
        <v>88632.64616146879</v>
      </c>
      <c r="AT52" s="585" t="s">
        <v>998</v>
      </c>
      <c r="AU52" s="586">
        <f t="shared" si="1058"/>
        <v>4741.12254169125</v>
      </c>
      <c r="AV52" s="586">
        <f t="shared" si="1058"/>
        <v>4282.304231205001</v>
      </c>
      <c r="AW52" s="586">
        <f t="shared" si="1058"/>
        <v>6321.496722254999</v>
      </c>
      <c r="AX52" s="586">
        <f t="shared" si="1058"/>
        <v>8029.320433509376</v>
      </c>
      <c r="AY52" s="586">
        <f t="shared" si="1058"/>
        <v>9542.417376176953</v>
      </c>
      <c r="AZ52" s="586">
        <f t="shared" si="1058"/>
        <v>11542.972150307814</v>
      </c>
      <c r="BA52" s="586">
        <f t="shared" si="1058"/>
        <v>12172.968364945782</v>
      </c>
      <c r="BB52" s="586">
        <f t="shared" si="1058"/>
        <v>12172.968364945782</v>
      </c>
      <c r="BC52" s="586">
        <f t="shared" si="1058"/>
        <v>9459.831545226563</v>
      </c>
      <c r="BD52" s="586">
        <f t="shared" si="1058"/>
        <v>9775.159263400781</v>
      </c>
      <c r="BE52" s="586">
        <f t="shared" si="1058"/>
        <v>6117.57747315</v>
      </c>
      <c r="BF52" s="586">
        <f t="shared" si="1058"/>
        <v>4741.12254169125</v>
      </c>
      <c r="BG52" s="587">
        <f t="shared" si="1058"/>
        <v>98899.26100850555</v>
      </c>
      <c r="BH52" s="585" t="s">
        <v>998</v>
      </c>
      <c r="BI52" s="586">
        <f t="shared" si="1058"/>
        <v>5008.570479940501</v>
      </c>
      <c r="BJ52" s="586">
        <f t="shared" si="1058"/>
        <v>4523.870110914</v>
      </c>
      <c r="BK52" s="586">
        <f t="shared" si="1058"/>
        <v>6678.093973254001</v>
      </c>
      <c r="BL52" s="586">
        <f t="shared" si="1058"/>
        <v>8482.256457963753</v>
      </c>
      <c r="BM52" s="586">
        <f t="shared" si="1058"/>
        <v>10080.707587140783</v>
      </c>
      <c r="BN52" s="586">
        <f t="shared" si="1058"/>
        <v>12194.114169043129</v>
      </c>
      <c r="BO52" s="586">
        <f t="shared" si="1058"/>
        <v>12859.648631686314</v>
      </c>
      <c r="BP52" s="586">
        <f t="shared" si="1058"/>
        <v>12859.648631686314</v>
      </c>
      <c r="BQ52" s="586">
        <f t="shared" si="1058"/>
        <v>9993.463068290628</v>
      </c>
      <c r="BR52" s="586">
        <f t="shared" si="1058"/>
        <v>10326.578503900313</v>
      </c>
      <c r="BS52" s="586">
        <f t="shared" si="1058"/>
        <v>6462.6715870200005</v>
      </c>
      <c r="BT52" s="586">
        <f t="shared" si="1058"/>
        <v>5008.570479940501</v>
      </c>
      <c r="BU52" s="587">
        <f t="shared" si="1058"/>
        <v>104478.19368078023</v>
      </c>
      <c r="BV52" s="585" t="s">
        <v>998</v>
      </c>
    </row>
    <row r="53" spans="2:74" s="551" customFormat="1" x14ac:dyDescent="0.25">
      <c r="B53" s="596" t="s">
        <v>999</v>
      </c>
      <c r="C53" s="601">
        <v>1500</v>
      </c>
      <c r="D53" s="585" t="s">
        <v>999</v>
      </c>
      <c r="E53" s="586">
        <f t="shared" ref="E53:N53" si="1059">F53</f>
        <v>4875</v>
      </c>
      <c r="F53" s="586">
        <f t="shared" si="1059"/>
        <v>4875</v>
      </c>
      <c r="G53" s="586">
        <f t="shared" si="1059"/>
        <v>4875</v>
      </c>
      <c r="H53" s="586">
        <f t="shared" si="1059"/>
        <v>4875</v>
      </c>
      <c r="I53" s="586">
        <f t="shared" si="1059"/>
        <v>4875</v>
      </c>
      <c r="J53" s="586">
        <f t="shared" si="1059"/>
        <v>4875</v>
      </c>
      <c r="K53" s="586">
        <f t="shared" si="1059"/>
        <v>4875</v>
      </c>
      <c r="L53" s="586">
        <f t="shared" si="1059"/>
        <v>4875</v>
      </c>
      <c r="M53" s="586">
        <f t="shared" si="1059"/>
        <v>4875</v>
      </c>
      <c r="N53" s="586">
        <f t="shared" si="1059"/>
        <v>4875</v>
      </c>
      <c r="O53" s="586">
        <f t="shared" si="1050"/>
        <v>4875</v>
      </c>
      <c r="P53" s="586">
        <f t="shared" si="1051"/>
        <v>4875</v>
      </c>
      <c r="Q53" s="587">
        <f>C53*C60</f>
        <v>58500</v>
      </c>
      <c r="R53" s="585" t="s">
        <v>999</v>
      </c>
      <c r="S53" s="586">
        <f>E53*(1+$C$62)</f>
        <v>4996.875</v>
      </c>
      <c r="T53" s="586">
        <f t="shared" ref="T53" si="1060">F53*(1+$C$62)</f>
        <v>4996.875</v>
      </c>
      <c r="U53" s="586">
        <f t="shared" ref="U53" si="1061">G53*(1+$C$62)</f>
        <v>4996.875</v>
      </c>
      <c r="V53" s="586">
        <f t="shared" ref="V53" si="1062">H53*(1+$C$62)</f>
        <v>4996.875</v>
      </c>
      <c r="W53" s="586">
        <f t="shared" ref="W53" si="1063">I53*(1+$C$62)</f>
        <v>4996.875</v>
      </c>
      <c r="X53" s="586">
        <f t="shared" ref="X53" si="1064">J53*(1+$C$62)</f>
        <v>4996.875</v>
      </c>
      <c r="Y53" s="586">
        <f t="shared" ref="Y53" si="1065">K53*(1+$C$62)</f>
        <v>4996.875</v>
      </c>
      <c r="Z53" s="586">
        <f t="shared" ref="Z53" si="1066">L53*(1+$C$62)</f>
        <v>4996.875</v>
      </c>
      <c r="AA53" s="586">
        <f t="shared" ref="AA53" si="1067">M53*(1+$C$62)</f>
        <v>4996.875</v>
      </c>
      <c r="AB53" s="586">
        <f t="shared" ref="AB53" si="1068">N53*(1+$C$62)</f>
        <v>4996.875</v>
      </c>
      <c r="AC53" s="586">
        <f t="shared" ref="AC53" si="1069">O53*(1+$C$62)</f>
        <v>4996.875</v>
      </c>
      <c r="AD53" s="586">
        <f t="shared" ref="AD53" si="1070">P53*(1+$C$62)</f>
        <v>4996.875</v>
      </c>
      <c r="AE53" s="587">
        <f>Q53*(1+$C$62)</f>
        <v>59962.49999999999</v>
      </c>
      <c r="AF53" s="585" t="s">
        <v>999</v>
      </c>
      <c r="AG53" s="586">
        <f t="shared" ref="AG53" si="1071">S53*(1+$C$62)</f>
        <v>5121.796875</v>
      </c>
      <c r="AH53" s="586">
        <f t="shared" ref="AH53" si="1072">T53*(1+$C$62)</f>
        <v>5121.796875</v>
      </c>
      <c r="AI53" s="586">
        <f t="shared" ref="AI53" si="1073">U53*(1+$C$62)</f>
        <v>5121.796875</v>
      </c>
      <c r="AJ53" s="586">
        <f t="shared" ref="AJ53" si="1074">V53*(1+$C$62)</f>
        <v>5121.796875</v>
      </c>
      <c r="AK53" s="586">
        <f t="shared" ref="AK53" si="1075">W53*(1+$C$62)</f>
        <v>5121.796875</v>
      </c>
      <c r="AL53" s="586">
        <f t="shared" ref="AL53" si="1076">X53*(1+$C$62)</f>
        <v>5121.796875</v>
      </c>
      <c r="AM53" s="586">
        <f t="shared" ref="AM53" si="1077">Y53*(1+$C$62)</f>
        <v>5121.796875</v>
      </c>
      <c r="AN53" s="586">
        <f t="shared" ref="AN53" si="1078">Z53*(1+$C$62)</f>
        <v>5121.796875</v>
      </c>
      <c r="AO53" s="586">
        <f t="shared" ref="AO53" si="1079">AA53*(1+$C$62)</f>
        <v>5121.796875</v>
      </c>
      <c r="AP53" s="586">
        <f t="shared" ref="AP53" si="1080">AB53*(1+$C$62)</f>
        <v>5121.796875</v>
      </c>
      <c r="AQ53" s="586">
        <f t="shared" ref="AQ53" si="1081">AC53*(1+$C$62)</f>
        <v>5121.796875</v>
      </c>
      <c r="AR53" s="586">
        <f t="shared" ref="AR53:AS53" si="1082">AD53*(1+$C$62)</f>
        <v>5121.796875</v>
      </c>
      <c r="AS53" s="587">
        <f t="shared" si="1082"/>
        <v>61461.562499999985</v>
      </c>
      <c r="AT53" s="585" t="s">
        <v>999</v>
      </c>
      <c r="AU53" s="586">
        <f t="shared" ref="AU53" si="1083">AG53*(1+$C$62)</f>
        <v>5249.841796875</v>
      </c>
      <c r="AV53" s="586">
        <f t="shared" ref="AV53" si="1084">AH53*(1+$C$62)</f>
        <v>5249.841796875</v>
      </c>
      <c r="AW53" s="586">
        <f t="shared" ref="AW53" si="1085">AI53*(1+$C$62)</f>
        <v>5249.841796875</v>
      </c>
      <c r="AX53" s="586">
        <f t="shared" ref="AX53" si="1086">AJ53*(1+$C$62)</f>
        <v>5249.841796875</v>
      </c>
      <c r="AY53" s="586">
        <f t="shared" ref="AY53" si="1087">AK53*(1+$C$62)</f>
        <v>5249.841796875</v>
      </c>
      <c r="AZ53" s="586">
        <f t="shared" ref="AZ53" si="1088">AL53*(1+$C$62)</f>
        <v>5249.841796875</v>
      </c>
      <c r="BA53" s="586">
        <f t="shared" ref="BA53" si="1089">AM53*(1+$C$62)</f>
        <v>5249.841796875</v>
      </c>
      <c r="BB53" s="586">
        <f t="shared" ref="BB53" si="1090">AN53*(1+$C$62)</f>
        <v>5249.841796875</v>
      </c>
      <c r="BC53" s="586">
        <f t="shared" ref="BC53" si="1091">AO53*(1+$C$62)</f>
        <v>5249.841796875</v>
      </c>
      <c r="BD53" s="586">
        <f t="shared" ref="BD53" si="1092">AP53*(1+$C$62)</f>
        <v>5249.841796875</v>
      </c>
      <c r="BE53" s="586">
        <f t="shared" ref="BE53" si="1093">AQ53*(1+$C$62)</f>
        <v>5249.841796875</v>
      </c>
      <c r="BF53" s="586">
        <f t="shared" ref="BF53:BG53" si="1094">AR53*(1+$C$62)</f>
        <v>5249.841796875</v>
      </c>
      <c r="BG53" s="587">
        <f t="shared" si="1094"/>
        <v>62998.10156249998</v>
      </c>
      <c r="BH53" s="585" t="s">
        <v>999</v>
      </c>
      <c r="BI53" s="586">
        <f t="shared" ref="BI53" si="1095">AU53*(1+$C$62)</f>
        <v>5381.087841796874</v>
      </c>
      <c r="BJ53" s="586">
        <f t="shared" ref="BJ53" si="1096">AV53*(1+$C$62)</f>
        <v>5381.087841796874</v>
      </c>
      <c r="BK53" s="586">
        <f t="shared" ref="BK53" si="1097">AW53*(1+$C$62)</f>
        <v>5381.087841796874</v>
      </c>
      <c r="BL53" s="586">
        <f t="shared" ref="BL53" si="1098">AX53*(1+$C$62)</f>
        <v>5381.087841796874</v>
      </c>
      <c r="BM53" s="586">
        <f t="shared" ref="BM53" si="1099">AY53*(1+$C$62)</f>
        <v>5381.087841796874</v>
      </c>
      <c r="BN53" s="586">
        <f t="shared" ref="BN53" si="1100">AZ53*(1+$C$62)</f>
        <v>5381.087841796874</v>
      </c>
      <c r="BO53" s="586">
        <f t="shared" ref="BO53" si="1101">BA53*(1+$C$62)</f>
        <v>5381.087841796874</v>
      </c>
      <c r="BP53" s="586">
        <f t="shared" ref="BP53" si="1102">BB53*(1+$C$62)</f>
        <v>5381.087841796874</v>
      </c>
      <c r="BQ53" s="586">
        <f t="shared" ref="BQ53" si="1103">BC53*(1+$C$62)</f>
        <v>5381.087841796874</v>
      </c>
      <c r="BR53" s="586">
        <f t="shared" ref="BR53" si="1104">BD53*(1+$C$62)</f>
        <v>5381.087841796874</v>
      </c>
      <c r="BS53" s="586">
        <f t="shared" ref="BS53" si="1105">BE53*(1+$C$62)</f>
        <v>5381.087841796874</v>
      </c>
      <c r="BT53" s="586">
        <f t="shared" ref="BT53:BU53" si="1106">BF53*(1+$C$62)</f>
        <v>5381.087841796874</v>
      </c>
      <c r="BU53" s="587">
        <f t="shared" si="1106"/>
        <v>64573.05410156247</v>
      </c>
      <c r="BV53" s="585" t="s">
        <v>999</v>
      </c>
    </row>
    <row r="54" spans="2:74" s="551" customFormat="1" x14ac:dyDescent="0.25">
      <c r="B54" s="596" t="s">
        <v>1000</v>
      </c>
      <c r="C54" s="586" t="s">
        <v>993</v>
      </c>
      <c r="D54" s="585" t="s">
        <v>1001</v>
      </c>
      <c r="E54" s="551">
        <f t="shared" ref="E54:N54" si="1107">F54</f>
        <v>4354.146404109589</v>
      </c>
      <c r="F54" s="551">
        <f t="shared" si="1107"/>
        <v>4354.146404109589</v>
      </c>
      <c r="G54" s="551">
        <f t="shared" si="1107"/>
        <v>4354.146404109589</v>
      </c>
      <c r="H54" s="551">
        <f t="shared" si="1107"/>
        <v>4354.146404109589</v>
      </c>
      <c r="I54" s="551">
        <f t="shared" si="1107"/>
        <v>4354.146404109589</v>
      </c>
      <c r="J54" s="551">
        <f t="shared" si="1107"/>
        <v>4354.146404109589</v>
      </c>
      <c r="K54" s="551">
        <f t="shared" si="1107"/>
        <v>4354.146404109589</v>
      </c>
      <c r="L54" s="551">
        <f t="shared" si="1107"/>
        <v>4354.146404109589</v>
      </c>
      <c r="M54" s="551">
        <f t="shared" si="1107"/>
        <v>4354.146404109589</v>
      </c>
      <c r="N54" s="551">
        <f t="shared" si="1107"/>
        <v>4354.146404109589</v>
      </c>
      <c r="O54" s="551">
        <f t="shared" si="1050"/>
        <v>4354.146404109589</v>
      </c>
      <c r="P54" s="551">
        <f t="shared" si="1051"/>
        <v>4354.146404109589</v>
      </c>
      <c r="Q54" s="587">
        <f>($BU54*AE$87/$BU$87)/(1+C62)^4</f>
        <v>52249.75684931507</v>
      </c>
      <c r="R54" s="585" t="s">
        <v>1001</v>
      </c>
      <c r="S54" s="551">
        <f t="shared" ref="S54:AB54" si="1108">T54</f>
        <v>5355.600077054795</v>
      </c>
      <c r="T54" s="551">
        <f t="shared" si="1108"/>
        <v>5355.600077054795</v>
      </c>
      <c r="U54" s="551">
        <f t="shared" si="1108"/>
        <v>5355.600077054795</v>
      </c>
      <c r="V54" s="551">
        <f t="shared" si="1108"/>
        <v>5355.600077054795</v>
      </c>
      <c r="W54" s="551">
        <f t="shared" si="1108"/>
        <v>5355.600077054795</v>
      </c>
      <c r="X54" s="551">
        <f t="shared" si="1108"/>
        <v>5355.600077054795</v>
      </c>
      <c r="Y54" s="551">
        <f t="shared" si="1108"/>
        <v>5355.600077054795</v>
      </c>
      <c r="Z54" s="551">
        <f t="shared" si="1108"/>
        <v>5355.600077054795</v>
      </c>
      <c r="AA54" s="551">
        <f t="shared" si="1108"/>
        <v>5355.600077054795</v>
      </c>
      <c r="AB54" s="551">
        <f t="shared" si="1108"/>
        <v>5355.600077054795</v>
      </c>
      <c r="AC54" s="551">
        <f>AD54</f>
        <v>5355.600077054795</v>
      </c>
      <c r="AD54" s="551">
        <f>AE54/12</f>
        <v>5355.600077054795</v>
      </c>
      <c r="AE54" s="587">
        <f>($BU54*AS$87/$BU$87)/(1+C62)^3</f>
        <v>64267.20092465754</v>
      </c>
      <c r="AF54" s="585" t="s">
        <v>1001</v>
      </c>
      <c r="AG54" s="551">
        <f t="shared" ref="AG54:AP54" si="1109">AH54</f>
        <v>5946.947585562927</v>
      </c>
      <c r="AH54" s="551">
        <f t="shared" si="1109"/>
        <v>5946.947585562927</v>
      </c>
      <c r="AI54" s="551">
        <f t="shared" si="1109"/>
        <v>5946.947585562927</v>
      </c>
      <c r="AJ54" s="551">
        <f t="shared" si="1109"/>
        <v>5946.947585562927</v>
      </c>
      <c r="AK54" s="551">
        <f t="shared" si="1109"/>
        <v>5946.947585562927</v>
      </c>
      <c r="AL54" s="551">
        <f t="shared" si="1109"/>
        <v>5946.947585562927</v>
      </c>
      <c r="AM54" s="551">
        <f t="shared" si="1109"/>
        <v>5946.947585562927</v>
      </c>
      <c r="AN54" s="551">
        <f t="shared" si="1109"/>
        <v>5946.947585562927</v>
      </c>
      <c r="AO54" s="551">
        <f t="shared" si="1109"/>
        <v>5946.947585562927</v>
      </c>
      <c r="AP54" s="551">
        <f t="shared" si="1109"/>
        <v>5946.947585562927</v>
      </c>
      <c r="AQ54" s="551">
        <f>AR54</f>
        <v>5946.947585562927</v>
      </c>
      <c r="AR54" s="551">
        <f>AS54/12</f>
        <v>5946.947585562927</v>
      </c>
      <c r="AS54" s="587">
        <f>($BU54*BG$87/$BU$87)/(1+C62)^2</f>
        <v>71363.37102675512</v>
      </c>
      <c r="AT54" s="585" t="s">
        <v>1001</v>
      </c>
      <c r="AU54" s="551">
        <f t="shared" ref="AU54:BD54" si="1110">AV54</f>
        <v>6251.919256617438</v>
      </c>
      <c r="AV54" s="551">
        <f t="shared" si="1110"/>
        <v>6251.919256617438</v>
      </c>
      <c r="AW54" s="551">
        <f t="shared" si="1110"/>
        <v>6251.919256617438</v>
      </c>
      <c r="AX54" s="551">
        <f t="shared" si="1110"/>
        <v>6251.919256617438</v>
      </c>
      <c r="AY54" s="551">
        <f t="shared" si="1110"/>
        <v>6251.919256617438</v>
      </c>
      <c r="AZ54" s="551">
        <f t="shared" si="1110"/>
        <v>6251.919256617438</v>
      </c>
      <c r="BA54" s="551">
        <f t="shared" si="1110"/>
        <v>6251.919256617438</v>
      </c>
      <c r="BB54" s="551">
        <f t="shared" si="1110"/>
        <v>6251.919256617438</v>
      </c>
      <c r="BC54" s="551">
        <f t="shared" si="1110"/>
        <v>6251.919256617438</v>
      </c>
      <c r="BD54" s="551">
        <f t="shared" si="1110"/>
        <v>6251.919256617438</v>
      </c>
      <c r="BE54" s="551">
        <f>BF54</f>
        <v>6251.919256617438</v>
      </c>
      <c r="BF54" s="551">
        <f>BG54/12</f>
        <v>6251.919256617438</v>
      </c>
      <c r="BG54" s="587">
        <f>($BU54*BU$87/$BU$87)/(1+C62)</f>
        <v>75023.03107940925</v>
      </c>
      <c r="BH54" s="585" t="s">
        <v>1001</v>
      </c>
      <c r="BI54" s="551">
        <f t="shared" ref="BI54:BR54" si="1111">BJ54</f>
        <v>6408.217238032873</v>
      </c>
      <c r="BJ54" s="551">
        <f t="shared" si="1111"/>
        <v>6408.217238032873</v>
      </c>
      <c r="BK54" s="551">
        <f t="shared" si="1111"/>
        <v>6408.217238032873</v>
      </c>
      <c r="BL54" s="551">
        <f t="shared" si="1111"/>
        <v>6408.217238032873</v>
      </c>
      <c r="BM54" s="551">
        <f t="shared" si="1111"/>
        <v>6408.217238032873</v>
      </c>
      <c r="BN54" s="551">
        <f t="shared" si="1111"/>
        <v>6408.217238032873</v>
      </c>
      <c r="BO54" s="551">
        <f t="shared" si="1111"/>
        <v>6408.217238032873</v>
      </c>
      <c r="BP54" s="551">
        <f t="shared" si="1111"/>
        <v>6408.217238032873</v>
      </c>
      <c r="BQ54" s="551">
        <f t="shared" si="1111"/>
        <v>6408.217238032873</v>
      </c>
      <c r="BR54" s="551">
        <f t="shared" si="1111"/>
        <v>6408.217238032873</v>
      </c>
      <c r="BS54" s="551">
        <f>BT54</f>
        <v>6408.217238032873</v>
      </c>
      <c r="BT54" s="551">
        <f>BU54/12</f>
        <v>6408.217238032873</v>
      </c>
      <c r="BU54" s="598">
        <f>'Misc. Expenses'!K38</f>
        <v>76898.60685639447</v>
      </c>
      <c r="BV54" s="585" t="s">
        <v>1001</v>
      </c>
    </row>
    <row r="55" spans="2:74" s="551" customFormat="1" x14ac:dyDescent="0.25">
      <c r="B55" s="596" t="s">
        <v>1002</v>
      </c>
      <c r="C55" s="601">
        <v>0</v>
      </c>
      <c r="D55" s="602" t="s">
        <v>1003</v>
      </c>
      <c r="E55" s="586">
        <f t="shared" ref="E55:N55" si="1112">F55</f>
        <v>0</v>
      </c>
      <c r="F55" s="586">
        <f t="shared" si="1112"/>
        <v>0</v>
      </c>
      <c r="G55" s="586">
        <f t="shared" si="1112"/>
        <v>0</v>
      </c>
      <c r="H55" s="586">
        <f t="shared" si="1112"/>
        <v>0</v>
      </c>
      <c r="I55" s="586">
        <f t="shared" si="1112"/>
        <v>0</v>
      </c>
      <c r="J55" s="586">
        <f t="shared" si="1112"/>
        <v>0</v>
      </c>
      <c r="K55" s="586">
        <f t="shared" si="1112"/>
        <v>0</v>
      </c>
      <c r="L55" s="586">
        <f t="shared" si="1112"/>
        <v>0</v>
      </c>
      <c r="M55" s="586">
        <f t="shared" si="1112"/>
        <v>0</v>
      </c>
      <c r="N55" s="586">
        <f t="shared" si="1112"/>
        <v>0</v>
      </c>
      <c r="O55" s="586">
        <f t="shared" si="1050"/>
        <v>0</v>
      </c>
      <c r="P55" s="586">
        <f t="shared" si="1051"/>
        <v>0</v>
      </c>
      <c r="Q55" s="587">
        <f>C55</f>
        <v>0</v>
      </c>
      <c r="R55" s="585" t="s">
        <v>1003</v>
      </c>
      <c r="S55" s="586">
        <f t="shared" ref="S55:AB55" si="1113">T55</f>
        <v>0</v>
      </c>
      <c r="T55" s="586">
        <f t="shared" si="1113"/>
        <v>0</v>
      </c>
      <c r="U55" s="586">
        <f t="shared" si="1113"/>
        <v>0</v>
      </c>
      <c r="V55" s="586">
        <f t="shared" si="1113"/>
        <v>0</v>
      </c>
      <c r="W55" s="586">
        <f t="shared" si="1113"/>
        <v>0</v>
      </c>
      <c r="X55" s="586">
        <f t="shared" si="1113"/>
        <v>0</v>
      </c>
      <c r="Y55" s="586">
        <f t="shared" si="1113"/>
        <v>0</v>
      </c>
      <c r="Z55" s="586">
        <f t="shared" si="1113"/>
        <v>0</v>
      </c>
      <c r="AA55" s="586">
        <f t="shared" si="1113"/>
        <v>0</v>
      </c>
      <c r="AB55" s="586">
        <f t="shared" si="1113"/>
        <v>0</v>
      </c>
      <c r="AC55" s="586">
        <f>AD55</f>
        <v>0</v>
      </c>
      <c r="AD55" s="586">
        <f>AE55/12</f>
        <v>0</v>
      </c>
      <c r="AE55" s="587">
        <f>Q55*(1+$C$49)</f>
        <v>0</v>
      </c>
      <c r="AF55" s="585" t="s">
        <v>1003</v>
      </c>
      <c r="AG55" s="586">
        <f t="shared" ref="AG55:AP55" si="1114">AH55</f>
        <v>0</v>
      </c>
      <c r="AH55" s="586">
        <f t="shared" si="1114"/>
        <v>0</v>
      </c>
      <c r="AI55" s="586">
        <f t="shared" si="1114"/>
        <v>0</v>
      </c>
      <c r="AJ55" s="586">
        <f t="shared" si="1114"/>
        <v>0</v>
      </c>
      <c r="AK55" s="586">
        <f t="shared" si="1114"/>
        <v>0</v>
      </c>
      <c r="AL55" s="586">
        <f t="shared" si="1114"/>
        <v>0</v>
      </c>
      <c r="AM55" s="586">
        <f t="shared" si="1114"/>
        <v>0</v>
      </c>
      <c r="AN55" s="586">
        <f t="shared" si="1114"/>
        <v>0</v>
      </c>
      <c r="AO55" s="586">
        <f t="shared" si="1114"/>
        <v>0</v>
      </c>
      <c r="AP55" s="586">
        <f t="shared" si="1114"/>
        <v>0</v>
      </c>
      <c r="AQ55" s="586">
        <f>AR55</f>
        <v>0</v>
      </c>
      <c r="AR55" s="586">
        <f>AS55/12</f>
        <v>0</v>
      </c>
      <c r="AS55" s="587">
        <f>AE55*(1+$C$49)</f>
        <v>0</v>
      </c>
      <c r="AT55" s="585" t="s">
        <v>1003</v>
      </c>
      <c r="AU55" s="586">
        <f t="shared" ref="AU55:BD55" si="1115">AV55</f>
        <v>0</v>
      </c>
      <c r="AV55" s="586">
        <f t="shared" si="1115"/>
        <v>0</v>
      </c>
      <c r="AW55" s="586">
        <f t="shared" si="1115"/>
        <v>0</v>
      </c>
      <c r="AX55" s="586">
        <f t="shared" si="1115"/>
        <v>0</v>
      </c>
      <c r="AY55" s="586">
        <f t="shared" si="1115"/>
        <v>0</v>
      </c>
      <c r="AZ55" s="586">
        <f t="shared" si="1115"/>
        <v>0</v>
      </c>
      <c r="BA55" s="586">
        <f t="shared" si="1115"/>
        <v>0</v>
      </c>
      <c r="BB55" s="586">
        <f t="shared" si="1115"/>
        <v>0</v>
      </c>
      <c r="BC55" s="586">
        <f t="shared" si="1115"/>
        <v>0</v>
      </c>
      <c r="BD55" s="586">
        <f t="shared" si="1115"/>
        <v>0</v>
      </c>
      <c r="BE55" s="586">
        <f>BF55</f>
        <v>0</v>
      </c>
      <c r="BF55" s="586">
        <f>BG55/12</f>
        <v>0</v>
      </c>
      <c r="BG55" s="587">
        <f>AS55*(1+$C$49)</f>
        <v>0</v>
      </c>
      <c r="BH55" s="585" t="s">
        <v>1003</v>
      </c>
      <c r="BI55" s="586">
        <f t="shared" ref="BI55:BR55" si="1116">BJ55</f>
        <v>0</v>
      </c>
      <c r="BJ55" s="586">
        <f t="shared" si="1116"/>
        <v>0</v>
      </c>
      <c r="BK55" s="586">
        <f t="shared" si="1116"/>
        <v>0</v>
      </c>
      <c r="BL55" s="586">
        <f t="shared" si="1116"/>
        <v>0</v>
      </c>
      <c r="BM55" s="586">
        <f t="shared" si="1116"/>
        <v>0</v>
      </c>
      <c r="BN55" s="586">
        <f t="shared" si="1116"/>
        <v>0</v>
      </c>
      <c r="BO55" s="586">
        <f t="shared" si="1116"/>
        <v>0</v>
      </c>
      <c r="BP55" s="586">
        <f t="shared" si="1116"/>
        <v>0</v>
      </c>
      <c r="BQ55" s="586">
        <f t="shared" si="1116"/>
        <v>0</v>
      </c>
      <c r="BR55" s="586">
        <f t="shared" si="1116"/>
        <v>0</v>
      </c>
      <c r="BS55" s="586">
        <f>BT55</f>
        <v>0</v>
      </c>
      <c r="BT55" s="586">
        <f>BU55/12</f>
        <v>0</v>
      </c>
      <c r="BU55" s="587">
        <f>BG55*(1+$C$49)</f>
        <v>0</v>
      </c>
      <c r="BV55" s="585" t="s">
        <v>1003</v>
      </c>
    </row>
    <row r="56" spans="2:74" s="551" customFormat="1" x14ac:dyDescent="0.25">
      <c r="B56" s="596" t="s">
        <v>1004</v>
      </c>
      <c r="C56" s="580">
        <v>0.05</v>
      </c>
      <c r="D56" s="585" t="s">
        <v>1004</v>
      </c>
      <c r="E56" s="586">
        <f>E45*$C$56</f>
        <v>5340.060000000001</v>
      </c>
      <c r="F56" s="586">
        <f t="shared" ref="F56:BU56" si="1117">F45*$C$56</f>
        <v>4823.280000000001</v>
      </c>
      <c r="G56" s="586">
        <f t="shared" si="1117"/>
        <v>7120.080000000001</v>
      </c>
      <c r="H56" s="586">
        <f t="shared" si="1117"/>
        <v>9043.65</v>
      </c>
      <c r="I56" s="586">
        <f t="shared" si="1117"/>
        <v>10747.893750000001</v>
      </c>
      <c r="J56" s="586">
        <f t="shared" si="1117"/>
        <v>13001.175000000001</v>
      </c>
      <c r="K56" s="586">
        <f t="shared" si="1117"/>
        <v>13710.757500000002</v>
      </c>
      <c r="L56" s="586">
        <f t="shared" si="1117"/>
        <v>13710.757500000002</v>
      </c>
      <c r="M56" s="586">
        <f t="shared" si="1117"/>
        <v>10654.875</v>
      </c>
      <c r="N56" s="586">
        <f t="shared" si="1117"/>
        <v>11010.0375</v>
      </c>
      <c r="O56" s="586">
        <f t="shared" si="1117"/>
        <v>6890.400000000001</v>
      </c>
      <c r="P56" s="586">
        <f t="shared" si="1117"/>
        <v>5340.060000000001</v>
      </c>
      <c r="Q56" s="587">
        <f t="shared" si="1117"/>
        <v>111393.02625000002</v>
      </c>
      <c r="R56" s="585" t="s">
        <v>1004</v>
      </c>
      <c r="S56" s="586">
        <f t="shared" si="1117"/>
        <v>6875.327249999999</v>
      </c>
      <c r="T56" s="586">
        <f t="shared" si="1117"/>
        <v>6209.973000000001</v>
      </c>
      <c r="U56" s="586">
        <f t="shared" si="1117"/>
        <v>9167.103000000001</v>
      </c>
      <c r="V56" s="586">
        <f t="shared" si="1117"/>
        <v>11643.699374999998</v>
      </c>
      <c r="W56" s="586">
        <f t="shared" si="1117"/>
        <v>13837.913203125</v>
      </c>
      <c r="X56" s="586">
        <f t="shared" si="1117"/>
        <v>16739.0128125</v>
      </c>
      <c r="Y56" s="586">
        <f t="shared" si="1117"/>
        <v>17652.600281250005</v>
      </c>
      <c r="Z56" s="586">
        <f t="shared" si="1117"/>
        <v>17652.600281250005</v>
      </c>
      <c r="AA56" s="586">
        <f t="shared" si="1117"/>
        <v>13718.151562500001</v>
      </c>
      <c r="AB56" s="586">
        <f t="shared" si="1117"/>
        <v>14175.423281250001</v>
      </c>
      <c r="AC56" s="586">
        <f t="shared" si="1117"/>
        <v>8871.389999999998</v>
      </c>
      <c r="AD56" s="586">
        <f t="shared" si="1117"/>
        <v>6875.327249999999</v>
      </c>
      <c r="AE56" s="587">
        <f t="shared" si="1117"/>
        <v>143418.521296875</v>
      </c>
      <c r="AF56" s="585" t="s">
        <v>1004</v>
      </c>
      <c r="AG56" s="586">
        <f t="shared" si="1117"/>
        <v>8497.904481000001</v>
      </c>
      <c r="AH56" s="586">
        <f t="shared" si="1117"/>
        <v>7675.526627999999</v>
      </c>
      <c r="AI56" s="586">
        <f t="shared" si="1117"/>
        <v>11330.539308000003</v>
      </c>
      <c r="AJ56" s="586">
        <f t="shared" si="1117"/>
        <v>14391.612427499998</v>
      </c>
      <c r="AK56" s="586">
        <f t="shared" si="1117"/>
        <v>17103.660719062504</v>
      </c>
      <c r="AL56" s="586">
        <f t="shared" si="1117"/>
        <v>20689.419836250003</v>
      </c>
      <c r="AM56" s="586">
        <f t="shared" si="1117"/>
        <v>21818.61394762501</v>
      </c>
      <c r="AN56" s="586">
        <f t="shared" si="1117"/>
        <v>21818.61394762501</v>
      </c>
      <c r="AO56" s="586">
        <f t="shared" si="1117"/>
        <v>16955.63533125</v>
      </c>
      <c r="AP56" s="586">
        <f t="shared" si="1117"/>
        <v>17520.823175625002</v>
      </c>
      <c r="AQ56" s="586">
        <f t="shared" si="1117"/>
        <v>10965.038040000003</v>
      </c>
      <c r="AR56" s="586">
        <f t="shared" si="1117"/>
        <v>8497.904481000001</v>
      </c>
      <c r="AS56" s="587">
        <f t="shared" si="1117"/>
        <v>177265.29232293757</v>
      </c>
      <c r="AT56" s="585" t="s">
        <v>1004</v>
      </c>
      <c r="AU56" s="586">
        <f t="shared" si="1117"/>
        <v>9482.2450833825</v>
      </c>
      <c r="AV56" s="586">
        <f t="shared" si="1117"/>
        <v>8564.608462410002</v>
      </c>
      <c r="AW56" s="586">
        <f t="shared" si="1117"/>
        <v>12642.993444509999</v>
      </c>
      <c r="AX56" s="586">
        <f t="shared" si="1117"/>
        <v>16058.640867018752</v>
      </c>
      <c r="AY56" s="586">
        <f t="shared" si="1117"/>
        <v>19084.834752353905</v>
      </c>
      <c r="AZ56" s="586">
        <f t="shared" si="1117"/>
        <v>23085.94430061563</v>
      </c>
      <c r="BA56" s="586">
        <f t="shared" si="1117"/>
        <v>24345.936729891564</v>
      </c>
      <c r="BB56" s="586">
        <f t="shared" si="1117"/>
        <v>24345.936729891564</v>
      </c>
      <c r="BC56" s="586">
        <f t="shared" si="1117"/>
        <v>18919.663090453127</v>
      </c>
      <c r="BD56" s="586">
        <f t="shared" si="1117"/>
        <v>19550.318526801562</v>
      </c>
      <c r="BE56" s="586">
        <f t="shared" si="1117"/>
        <v>12235.1549463</v>
      </c>
      <c r="BF56" s="586">
        <f t="shared" si="1117"/>
        <v>9482.2450833825</v>
      </c>
      <c r="BG56" s="587">
        <f t="shared" si="1117"/>
        <v>197798.5220170111</v>
      </c>
      <c r="BH56" s="585" t="s">
        <v>1004</v>
      </c>
      <c r="BI56" s="586">
        <f t="shared" si="1117"/>
        <v>10017.140959881002</v>
      </c>
      <c r="BJ56" s="586">
        <f t="shared" si="1117"/>
        <v>9047.740221828</v>
      </c>
      <c r="BK56" s="586">
        <f t="shared" si="1117"/>
        <v>13356.187946508002</v>
      </c>
      <c r="BL56" s="586">
        <f t="shared" si="1117"/>
        <v>16964.512915927506</v>
      </c>
      <c r="BM56" s="586">
        <f t="shared" si="1117"/>
        <v>20161.415174281567</v>
      </c>
      <c r="BN56" s="586">
        <f t="shared" si="1117"/>
        <v>24388.228338086257</v>
      </c>
      <c r="BO56" s="586">
        <f t="shared" si="1117"/>
        <v>25719.297263372628</v>
      </c>
      <c r="BP56" s="586">
        <f t="shared" si="1117"/>
        <v>25719.297263372628</v>
      </c>
      <c r="BQ56" s="586">
        <f t="shared" si="1117"/>
        <v>19986.926136581256</v>
      </c>
      <c r="BR56" s="586">
        <f t="shared" si="1117"/>
        <v>20653.157007800626</v>
      </c>
      <c r="BS56" s="586">
        <f t="shared" si="1117"/>
        <v>12925.343174040001</v>
      </c>
      <c r="BT56" s="586">
        <f t="shared" si="1117"/>
        <v>10017.140959881002</v>
      </c>
      <c r="BU56" s="587">
        <f t="shared" si="1117"/>
        <v>208956.38736156045</v>
      </c>
      <c r="BV56" s="585" t="s">
        <v>1004</v>
      </c>
    </row>
    <row r="57" spans="2:74" s="551" customFormat="1" x14ac:dyDescent="0.25">
      <c r="B57" s="596" t="s">
        <v>1005</v>
      </c>
      <c r="C57" s="586" t="s">
        <v>1006</v>
      </c>
      <c r="D57" s="585" t="s">
        <v>1005</v>
      </c>
      <c r="E57" s="586">
        <f t="shared" ref="E57:N57" si="1118">F57</f>
        <v>238.0375</v>
      </c>
      <c r="F57" s="586">
        <f t="shared" si="1118"/>
        <v>238.0375</v>
      </c>
      <c r="G57" s="586">
        <f t="shared" si="1118"/>
        <v>238.0375</v>
      </c>
      <c r="H57" s="586">
        <f t="shared" si="1118"/>
        <v>238.0375</v>
      </c>
      <c r="I57" s="586">
        <f t="shared" si="1118"/>
        <v>238.0375</v>
      </c>
      <c r="J57" s="586">
        <f t="shared" si="1118"/>
        <v>238.0375</v>
      </c>
      <c r="K57" s="586">
        <f t="shared" si="1118"/>
        <v>238.0375</v>
      </c>
      <c r="L57" s="586">
        <f t="shared" si="1118"/>
        <v>238.0375</v>
      </c>
      <c r="M57" s="586">
        <f t="shared" si="1118"/>
        <v>238.0375</v>
      </c>
      <c r="N57" s="586">
        <f t="shared" si="1118"/>
        <v>238.0375</v>
      </c>
      <c r="O57" s="586">
        <f>P57</f>
        <v>238.0375</v>
      </c>
      <c r="P57" s="586">
        <f>Q57/12</f>
        <v>238.0375</v>
      </c>
      <c r="Q57" s="587">
        <f>'RE Taxes'!J32</f>
        <v>2856.45</v>
      </c>
      <c r="R57" s="585" t="s">
        <v>1005</v>
      </c>
      <c r="S57" s="586">
        <f t="shared" ref="S57:AB57" si="1119">T57</f>
        <v>26057.604372085352</v>
      </c>
      <c r="T57" s="586">
        <f t="shared" si="1119"/>
        <v>26057.604372085352</v>
      </c>
      <c r="U57" s="586">
        <f t="shared" si="1119"/>
        <v>26057.604372085352</v>
      </c>
      <c r="V57" s="586">
        <f t="shared" si="1119"/>
        <v>26057.604372085352</v>
      </c>
      <c r="W57" s="586">
        <f t="shared" si="1119"/>
        <v>26057.604372085352</v>
      </c>
      <c r="X57" s="586">
        <f t="shared" si="1119"/>
        <v>26057.604372085352</v>
      </c>
      <c r="Y57" s="586">
        <f t="shared" si="1119"/>
        <v>26057.604372085352</v>
      </c>
      <c r="Z57" s="586">
        <f t="shared" si="1119"/>
        <v>26057.604372085352</v>
      </c>
      <c r="AA57" s="586">
        <f t="shared" si="1119"/>
        <v>26057.604372085352</v>
      </c>
      <c r="AB57" s="586">
        <f t="shared" si="1119"/>
        <v>26057.604372085352</v>
      </c>
      <c r="AC57" s="586">
        <f>AD57</f>
        <v>26057.604372085352</v>
      </c>
      <c r="AD57" s="586">
        <f>AE57/12</f>
        <v>26057.604372085352</v>
      </c>
      <c r="AE57" s="587">
        <f>'RE Taxes'!C17</f>
        <v>312691.25246502424</v>
      </c>
      <c r="AF57" s="585" t="s">
        <v>1005</v>
      </c>
      <c r="AG57" s="586">
        <f t="shared" ref="AG57:AP57" si="1120">AH57</f>
        <v>26709.044481387482</v>
      </c>
      <c r="AH57" s="586">
        <f t="shared" si="1120"/>
        <v>26709.044481387482</v>
      </c>
      <c r="AI57" s="586">
        <f t="shared" si="1120"/>
        <v>26709.044481387482</v>
      </c>
      <c r="AJ57" s="586">
        <f t="shared" si="1120"/>
        <v>26709.044481387482</v>
      </c>
      <c r="AK57" s="586">
        <f t="shared" si="1120"/>
        <v>26709.044481387482</v>
      </c>
      <c r="AL57" s="586">
        <f t="shared" si="1120"/>
        <v>26709.044481387482</v>
      </c>
      <c r="AM57" s="586">
        <f t="shared" si="1120"/>
        <v>26709.044481387482</v>
      </c>
      <c r="AN57" s="586">
        <f t="shared" si="1120"/>
        <v>26709.044481387482</v>
      </c>
      <c r="AO57" s="586">
        <f t="shared" si="1120"/>
        <v>26709.044481387482</v>
      </c>
      <c r="AP57" s="586">
        <f t="shared" si="1120"/>
        <v>26709.044481387482</v>
      </c>
      <c r="AQ57" s="586">
        <f>AR57</f>
        <v>26709.044481387482</v>
      </c>
      <c r="AR57" s="586">
        <f>AS57/12</f>
        <v>26709.044481387482</v>
      </c>
      <c r="AS57" s="587">
        <f>AE57*(1+$C$62)</f>
        <v>320508.5337766498</v>
      </c>
      <c r="AT57" s="585" t="s">
        <v>1005</v>
      </c>
      <c r="AU57" s="586">
        <f t="shared" ref="AU57:BD57" si="1121">AV57</f>
        <v>27376.77059342217</v>
      </c>
      <c r="AV57" s="586">
        <f t="shared" si="1121"/>
        <v>27376.77059342217</v>
      </c>
      <c r="AW57" s="586">
        <f t="shared" si="1121"/>
        <v>27376.77059342217</v>
      </c>
      <c r="AX57" s="586">
        <f t="shared" si="1121"/>
        <v>27376.77059342217</v>
      </c>
      <c r="AY57" s="586">
        <f t="shared" si="1121"/>
        <v>27376.77059342217</v>
      </c>
      <c r="AZ57" s="586">
        <f t="shared" si="1121"/>
        <v>27376.77059342217</v>
      </c>
      <c r="BA57" s="586">
        <f t="shared" si="1121"/>
        <v>27376.77059342217</v>
      </c>
      <c r="BB57" s="586">
        <f t="shared" si="1121"/>
        <v>27376.77059342217</v>
      </c>
      <c r="BC57" s="586">
        <f t="shared" si="1121"/>
        <v>27376.77059342217</v>
      </c>
      <c r="BD57" s="586">
        <f t="shared" si="1121"/>
        <v>27376.77059342217</v>
      </c>
      <c r="BE57" s="586">
        <f>BF57</f>
        <v>27376.77059342217</v>
      </c>
      <c r="BF57" s="586">
        <f>BG57/12</f>
        <v>27376.77059342217</v>
      </c>
      <c r="BG57" s="587">
        <f>AS57*(1+$C$62)</f>
        <v>328521.24712106603</v>
      </c>
      <c r="BH57" s="585" t="s">
        <v>1005</v>
      </c>
      <c r="BI57" s="586">
        <f t="shared" ref="BI57:BR57" si="1122">BJ57</f>
        <v>28061.189858257723</v>
      </c>
      <c r="BJ57" s="586">
        <f t="shared" si="1122"/>
        <v>28061.189858257723</v>
      </c>
      <c r="BK57" s="586">
        <f t="shared" si="1122"/>
        <v>28061.189858257723</v>
      </c>
      <c r="BL57" s="586">
        <f t="shared" si="1122"/>
        <v>28061.189858257723</v>
      </c>
      <c r="BM57" s="586">
        <f t="shared" si="1122"/>
        <v>28061.189858257723</v>
      </c>
      <c r="BN57" s="586">
        <f t="shared" si="1122"/>
        <v>28061.189858257723</v>
      </c>
      <c r="BO57" s="586">
        <f t="shared" si="1122"/>
        <v>28061.189858257723</v>
      </c>
      <c r="BP57" s="586">
        <f t="shared" si="1122"/>
        <v>28061.189858257723</v>
      </c>
      <c r="BQ57" s="586">
        <f t="shared" si="1122"/>
        <v>28061.189858257723</v>
      </c>
      <c r="BR57" s="586">
        <f t="shared" si="1122"/>
        <v>28061.189858257723</v>
      </c>
      <c r="BS57" s="586">
        <f>BT57</f>
        <v>28061.189858257723</v>
      </c>
      <c r="BT57" s="586">
        <f>BU57/12</f>
        <v>28061.189858257723</v>
      </c>
      <c r="BU57" s="587">
        <f>BG57*(1+$C$62)</f>
        <v>336734.27829909266</v>
      </c>
      <c r="BV57" s="585" t="s">
        <v>1005</v>
      </c>
    </row>
    <row r="58" spans="2:74" s="551" customFormat="1" x14ac:dyDescent="0.25">
      <c r="B58" s="596" t="s">
        <v>1007</v>
      </c>
      <c r="C58" s="601">
        <v>900</v>
      </c>
      <c r="D58" s="585" t="s">
        <v>1007</v>
      </c>
      <c r="E58" s="586">
        <f t="shared" ref="E58:N58" si="1123">F58</f>
        <v>2925</v>
      </c>
      <c r="F58" s="586">
        <f t="shared" si="1123"/>
        <v>2925</v>
      </c>
      <c r="G58" s="586">
        <f t="shared" si="1123"/>
        <v>2925</v>
      </c>
      <c r="H58" s="586">
        <f t="shared" si="1123"/>
        <v>2925</v>
      </c>
      <c r="I58" s="586">
        <f t="shared" si="1123"/>
        <v>2925</v>
      </c>
      <c r="J58" s="586">
        <f t="shared" si="1123"/>
        <v>2925</v>
      </c>
      <c r="K58" s="586">
        <f t="shared" si="1123"/>
        <v>2925</v>
      </c>
      <c r="L58" s="586">
        <f t="shared" si="1123"/>
        <v>2925</v>
      </c>
      <c r="M58" s="586">
        <f t="shared" si="1123"/>
        <v>2925</v>
      </c>
      <c r="N58" s="586">
        <f t="shared" si="1123"/>
        <v>2925</v>
      </c>
      <c r="O58" s="586">
        <f>P58</f>
        <v>2925</v>
      </c>
      <c r="P58" s="586">
        <f>Q58/12</f>
        <v>2925</v>
      </c>
      <c r="Q58" s="587">
        <f>C58*C60</f>
        <v>35100</v>
      </c>
      <c r="R58" s="585" t="s">
        <v>1007</v>
      </c>
      <c r="S58" s="586">
        <f>E58*(1+$C$62)</f>
        <v>2998.1249999999995</v>
      </c>
      <c r="T58" s="586">
        <f t="shared" ref="T58:T59" si="1124">F58*(1+$C$62)</f>
        <v>2998.1249999999995</v>
      </c>
      <c r="U58" s="586">
        <f t="shared" ref="U58:U59" si="1125">G58*(1+$C$62)</f>
        <v>2998.1249999999995</v>
      </c>
      <c r="V58" s="586">
        <f t="shared" ref="V58:V59" si="1126">H58*(1+$C$62)</f>
        <v>2998.1249999999995</v>
      </c>
      <c r="W58" s="586">
        <f t="shared" ref="W58:W59" si="1127">I58*(1+$C$62)</f>
        <v>2998.1249999999995</v>
      </c>
      <c r="X58" s="586">
        <f t="shared" ref="X58:X59" si="1128">J58*(1+$C$62)</f>
        <v>2998.1249999999995</v>
      </c>
      <c r="Y58" s="586">
        <f t="shared" ref="Y58:Y59" si="1129">K58*(1+$C$62)</f>
        <v>2998.1249999999995</v>
      </c>
      <c r="Z58" s="586">
        <f t="shared" ref="Z58:Z59" si="1130">L58*(1+$C$62)</f>
        <v>2998.1249999999995</v>
      </c>
      <c r="AA58" s="586">
        <f t="shared" ref="AA58:AA59" si="1131">M58*(1+$C$62)</f>
        <v>2998.1249999999995</v>
      </c>
      <c r="AB58" s="586">
        <f t="shared" ref="AB58:AB59" si="1132">N58*(1+$C$62)</f>
        <v>2998.1249999999995</v>
      </c>
      <c r="AC58" s="586">
        <f t="shared" ref="AC58:AC59" si="1133">O58*(1+$C$62)</f>
        <v>2998.1249999999995</v>
      </c>
      <c r="AD58" s="586">
        <f t="shared" ref="AD58:AD59" si="1134">P58*(1+$C$62)</f>
        <v>2998.1249999999995</v>
      </c>
      <c r="AE58" s="587">
        <f>Q58*(1+$C$62)</f>
        <v>35977.5</v>
      </c>
      <c r="AF58" s="585" t="s">
        <v>1007</v>
      </c>
      <c r="AG58" s="586">
        <f t="shared" ref="AG58:AG59" si="1135">S58*(1+$C$62)</f>
        <v>3073.078124999999</v>
      </c>
      <c r="AH58" s="586">
        <f t="shared" ref="AH58:AH59" si="1136">T58*(1+$C$62)</f>
        <v>3073.078124999999</v>
      </c>
      <c r="AI58" s="586">
        <f t="shared" ref="AI58:AI59" si="1137">U58*(1+$C$62)</f>
        <v>3073.078124999999</v>
      </c>
      <c r="AJ58" s="586">
        <f t="shared" ref="AJ58:AJ59" si="1138">V58*(1+$C$62)</f>
        <v>3073.078124999999</v>
      </c>
      <c r="AK58" s="586">
        <f t="shared" ref="AK58:AK59" si="1139">W58*(1+$C$62)</f>
        <v>3073.078124999999</v>
      </c>
      <c r="AL58" s="586">
        <f t="shared" ref="AL58:AL59" si="1140">X58*(1+$C$62)</f>
        <v>3073.078124999999</v>
      </c>
      <c r="AM58" s="586">
        <f t="shared" ref="AM58:AM59" si="1141">Y58*(1+$C$62)</f>
        <v>3073.078124999999</v>
      </c>
      <c r="AN58" s="586">
        <f t="shared" ref="AN58:AN59" si="1142">Z58*(1+$C$62)</f>
        <v>3073.078124999999</v>
      </c>
      <c r="AO58" s="586">
        <f t="shared" ref="AO58:AO59" si="1143">AA58*(1+$C$62)</f>
        <v>3073.078124999999</v>
      </c>
      <c r="AP58" s="586">
        <f t="shared" ref="AP58:AP59" si="1144">AB58*(1+$C$62)</f>
        <v>3073.078124999999</v>
      </c>
      <c r="AQ58" s="586">
        <f t="shared" ref="AQ58:AQ59" si="1145">AC58*(1+$C$62)</f>
        <v>3073.078124999999</v>
      </c>
      <c r="AR58" s="586">
        <f t="shared" ref="AR58:AR59" si="1146">AD58*(1+$C$62)</f>
        <v>3073.078124999999</v>
      </c>
      <c r="AS58" s="587">
        <f t="shared" ref="AS58:AS59" si="1147">AE58*(1+$C$62)</f>
        <v>36876.9375</v>
      </c>
      <c r="AT58" s="585" t="s">
        <v>1007</v>
      </c>
      <c r="AU58" s="586">
        <f t="shared" ref="AU58:AU59" si="1148">AG58*(1+$C$62)</f>
        <v>3149.905078124999</v>
      </c>
      <c r="AV58" s="586">
        <f t="shared" ref="AV58:AV59" si="1149">AH58*(1+$C$62)</f>
        <v>3149.905078124999</v>
      </c>
      <c r="AW58" s="586">
        <f t="shared" ref="AW58:AW59" si="1150">AI58*(1+$C$62)</f>
        <v>3149.905078124999</v>
      </c>
      <c r="AX58" s="586">
        <f t="shared" ref="AX58:AX59" si="1151">AJ58*(1+$C$62)</f>
        <v>3149.905078124999</v>
      </c>
      <c r="AY58" s="586">
        <f t="shared" ref="AY58:AY59" si="1152">AK58*(1+$C$62)</f>
        <v>3149.905078124999</v>
      </c>
      <c r="AZ58" s="586">
        <f t="shared" ref="AZ58:AZ59" si="1153">AL58*(1+$C$62)</f>
        <v>3149.905078124999</v>
      </c>
      <c r="BA58" s="586">
        <f t="shared" ref="BA58:BA59" si="1154">AM58*(1+$C$62)</f>
        <v>3149.905078124999</v>
      </c>
      <c r="BB58" s="586">
        <f t="shared" ref="BB58:BB59" si="1155">AN58*(1+$C$62)</f>
        <v>3149.905078124999</v>
      </c>
      <c r="BC58" s="586">
        <f t="shared" ref="BC58:BC59" si="1156">AO58*(1+$C$62)</f>
        <v>3149.905078124999</v>
      </c>
      <c r="BD58" s="586">
        <f t="shared" ref="BD58:BD59" si="1157">AP58*(1+$C$62)</f>
        <v>3149.905078124999</v>
      </c>
      <c r="BE58" s="586">
        <f t="shared" ref="BE58:BE59" si="1158">AQ58*(1+$C$62)</f>
        <v>3149.905078124999</v>
      </c>
      <c r="BF58" s="586">
        <f t="shared" ref="BF58:BF59" si="1159">AR58*(1+$C$62)</f>
        <v>3149.905078124999</v>
      </c>
      <c r="BG58" s="587">
        <f t="shared" ref="BG58:BG59" si="1160">AS58*(1+$C$62)</f>
        <v>37798.860937499994</v>
      </c>
      <c r="BH58" s="585" t="s">
        <v>1007</v>
      </c>
      <c r="BI58" s="586">
        <f t="shared" ref="BI58:BI59" si="1161">AU58*(1+$C$62)</f>
        <v>3228.6527050781237</v>
      </c>
      <c r="BJ58" s="586">
        <f t="shared" ref="BJ58:BJ59" si="1162">AV58*(1+$C$62)</f>
        <v>3228.6527050781237</v>
      </c>
      <c r="BK58" s="586">
        <f t="shared" ref="BK58:BK59" si="1163">AW58*(1+$C$62)</f>
        <v>3228.6527050781237</v>
      </c>
      <c r="BL58" s="586">
        <f t="shared" ref="BL58:BL59" si="1164">AX58*(1+$C$62)</f>
        <v>3228.6527050781237</v>
      </c>
      <c r="BM58" s="586">
        <f t="shared" ref="BM58:BM59" si="1165">AY58*(1+$C$62)</f>
        <v>3228.6527050781237</v>
      </c>
      <c r="BN58" s="586">
        <f t="shared" ref="BN58:BN59" si="1166">AZ58*(1+$C$62)</f>
        <v>3228.6527050781237</v>
      </c>
      <c r="BO58" s="586">
        <f t="shared" ref="BO58:BO59" si="1167">BA58*(1+$C$62)</f>
        <v>3228.6527050781237</v>
      </c>
      <c r="BP58" s="586">
        <f t="shared" ref="BP58:BP59" si="1168">BB58*(1+$C$62)</f>
        <v>3228.6527050781237</v>
      </c>
      <c r="BQ58" s="586">
        <f t="shared" ref="BQ58:BQ59" si="1169">BC58*(1+$C$62)</f>
        <v>3228.6527050781237</v>
      </c>
      <c r="BR58" s="586">
        <f t="shared" ref="BR58:BR59" si="1170">BD58*(1+$C$62)</f>
        <v>3228.6527050781237</v>
      </c>
      <c r="BS58" s="586">
        <f t="shared" ref="BS58:BS59" si="1171">BE58*(1+$C$62)</f>
        <v>3228.6527050781237</v>
      </c>
      <c r="BT58" s="586">
        <f t="shared" ref="BT58:BT59" si="1172">BF58*(1+$C$62)</f>
        <v>3228.6527050781237</v>
      </c>
      <c r="BU58" s="587">
        <f t="shared" ref="BU58:BU59" si="1173">BG58*(1+$C$62)</f>
        <v>38743.83246093749</v>
      </c>
      <c r="BV58" s="585" t="s">
        <v>1007</v>
      </c>
    </row>
    <row r="59" spans="2:74" s="551" customFormat="1" x14ac:dyDescent="0.25">
      <c r="B59" s="596" t="s">
        <v>1008</v>
      </c>
      <c r="C59" s="601">
        <v>250</v>
      </c>
      <c r="D59" s="585" t="s">
        <v>1008</v>
      </c>
      <c r="E59" s="586">
        <f t="shared" ref="E59:N59" si="1174">F59</f>
        <v>812.5</v>
      </c>
      <c r="F59" s="586">
        <f t="shared" si="1174"/>
        <v>812.5</v>
      </c>
      <c r="G59" s="586">
        <f t="shared" si="1174"/>
        <v>812.5</v>
      </c>
      <c r="H59" s="586">
        <f t="shared" si="1174"/>
        <v>812.5</v>
      </c>
      <c r="I59" s="586">
        <f t="shared" si="1174"/>
        <v>812.5</v>
      </c>
      <c r="J59" s="586">
        <f t="shared" si="1174"/>
        <v>812.5</v>
      </c>
      <c r="K59" s="586">
        <f t="shared" si="1174"/>
        <v>812.5</v>
      </c>
      <c r="L59" s="586">
        <f t="shared" si="1174"/>
        <v>812.5</v>
      </c>
      <c r="M59" s="586">
        <f t="shared" si="1174"/>
        <v>812.5</v>
      </c>
      <c r="N59" s="586">
        <f t="shared" si="1174"/>
        <v>812.5</v>
      </c>
      <c r="O59" s="586">
        <f>P59</f>
        <v>812.5</v>
      </c>
      <c r="P59" s="586">
        <f>Q59/12</f>
        <v>812.5</v>
      </c>
      <c r="Q59" s="587">
        <f>C59*C60</f>
        <v>9750</v>
      </c>
      <c r="R59" s="585" t="s">
        <v>1008</v>
      </c>
      <c r="S59" s="586">
        <f>E59*(1+$C$62)</f>
        <v>832.8124999999999</v>
      </c>
      <c r="T59" s="586">
        <f t="shared" si="1124"/>
        <v>832.8124999999999</v>
      </c>
      <c r="U59" s="586">
        <f t="shared" si="1125"/>
        <v>832.8124999999999</v>
      </c>
      <c r="V59" s="586">
        <f t="shared" si="1126"/>
        <v>832.8124999999999</v>
      </c>
      <c r="W59" s="586">
        <f t="shared" si="1127"/>
        <v>832.8124999999999</v>
      </c>
      <c r="X59" s="586">
        <f t="shared" si="1128"/>
        <v>832.8124999999999</v>
      </c>
      <c r="Y59" s="586">
        <f t="shared" si="1129"/>
        <v>832.8124999999999</v>
      </c>
      <c r="Z59" s="586">
        <f t="shared" si="1130"/>
        <v>832.8124999999999</v>
      </c>
      <c r="AA59" s="586">
        <f t="shared" si="1131"/>
        <v>832.8124999999999</v>
      </c>
      <c r="AB59" s="586">
        <f t="shared" si="1132"/>
        <v>832.8124999999999</v>
      </c>
      <c r="AC59" s="586">
        <f t="shared" si="1133"/>
        <v>832.8124999999999</v>
      </c>
      <c r="AD59" s="586">
        <f t="shared" si="1134"/>
        <v>832.8124999999999</v>
      </c>
      <c r="AE59" s="587">
        <f>Q59*(1+$C$62)</f>
        <v>9993.75</v>
      </c>
      <c r="AF59" s="585" t="s">
        <v>1008</v>
      </c>
      <c r="AG59" s="586">
        <f t="shared" si="1135"/>
        <v>853.6328124999998</v>
      </c>
      <c r="AH59" s="586">
        <f t="shared" si="1136"/>
        <v>853.6328124999998</v>
      </c>
      <c r="AI59" s="586">
        <f t="shared" si="1137"/>
        <v>853.6328124999998</v>
      </c>
      <c r="AJ59" s="586">
        <f t="shared" si="1138"/>
        <v>853.6328124999998</v>
      </c>
      <c r="AK59" s="586">
        <f t="shared" si="1139"/>
        <v>853.6328124999998</v>
      </c>
      <c r="AL59" s="586">
        <f t="shared" si="1140"/>
        <v>853.6328124999998</v>
      </c>
      <c r="AM59" s="586">
        <f t="shared" si="1141"/>
        <v>853.6328124999998</v>
      </c>
      <c r="AN59" s="586">
        <f t="shared" si="1142"/>
        <v>853.6328124999998</v>
      </c>
      <c r="AO59" s="586">
        <f t="shared" si="1143"/>
        <v>853.6328124999998</v>
      </c>
      <c r="AP59" s="586">
        <f t="shared" si="1144"/>
        <v>853.6328124999998</v>
      </c>
      <c r="AQ59" s="586">
        <f t="shared" si="1145"/>
        <v>853.6328124999998</v>
      </c>
      <c r="AR59" s="586">
        <f t="shared" si="1146"/>
        <v>853.6328124999998</v>
      </c>
      <c r="AS59" s="587">
        <f t="shared" si="1147"/>
        <v>10243.59375</v>
      </c>
      <c r="AT59" s="585" t="s">
        <v>1008</v>
      </c>
      <c r="AU59" s="586">
        <f t="shared" si="1148"/>
        <v>874.9736328124997</v>
      </c>
      <c r="AV59" s="586">
        <f t="shared" si="1149"/>
        <v>874.9736328124997</v>
      </c>
      <c r="AW59" s="586">
        <f t="shared" si="1150"/>
        <v>874.9736328124997</v>
      </c>
      <c r="AX59" s="586">
        <f t="shared" si="1151"/>
        <v>874.9736328124997</v>
      </c>
      <c r="AY59" s="586">
        <f t="shared" si="1152"/>
        <v>874.9736328124997</v>
      </c>
      <c r="AZ59" s="586">
        <f t="shared" si="1153"/>
        <v>874.9736328124997</v>
      </c>
      <c r="BA59" s="586">
        <f t="shared" si="1154"/>
        <v>874.9736328124997</v>
      </c>
      <c r="BB59" s="586">
        <f t="shared" si="1155"/>
        <v>874.9736328124997</v>
      </c>
      <c r="BC59" s="586">
        <f t="shared" si="1156"/>
        <v>874.9736328124997</v>
      </c>
      <c r="BD59" s="586">
        <f t="shared" si="1157"/>
        <v>874.9736328124997</v>
      </c>
      <c r="BE59" s="586">
        <f t="shared" si="1158"/>
        <v>874.9736328124997</v>
      </c>
      <c r="BF59" s="586">
        <f t="shared" si="1159"/>
        <v>874.9736328124997</v>
      </c>
      <c r="BG59" s="587">
        <f t="shared" si="1160"/>
        <v>10499.68359375</v>
      </c>
      <c r="BH59" s="585" t="s">
        <v>1008</v>
      </c>
      <c r="BI59" s="586">
        <f t="shared" si="1161"/>
        <v>896.8479736328121</v>
      </c>
      <c r="BJ59" s="586">
        <f t="shared" si="1162"/>
        <v>896.8479736328121</v>
      </c>
      <c r="BK59" s="586">
        <f t="shared" si="1163"/>
        <v>896.8479736328121</v>
      </c>
      <c r="BL59" s="586">
        <f t="shared" si="1164"/>
        <v>896.8479736328121</v>
      </c>
      <c r="BM59" s="586">
        <f t="shared" si="1165"/>
        <v>896.8479736328121</v>
      </c>
      <c r="BN59" s="586">
        <f t="shared" si="1166"/>
        <v>896.8479736328121</v>
      </c>
      <c r="BO59" s="586">
        <f t="shared" si="1167"/>
        <v>896.8479736328121</v>
      </c>
      <c r="BP59" s="586">
        <f t="shared" si="1168"/>
        <v>896.8479736328121</v>
      </c>
      <c r="BQ59" s="586">
        <f t="shared" si="1169"/>
        <v>896.8479736328121</v>
      </c>
      <c r="BR59" s="586">
        <f t="shared" si="1170"/>
        <v>896.8479736328121</v>
      </c>
      <c r="BS59" s="586">
        <f t="shared" si="1171"/>
        <v>896.8479736328121</v>
      </c>
      <c r="BT59" s="586">
        <f t="shared" si="1172"/>
        <v>896.8479736328121</v>
      </c>
      <c r="BU59" s="587">
        <f t="shared" si="1173"/>
        <v>10762.175683593749</v>
      </c>
      <c r="BV59" s="585" t="s">
        <v>1008</v>
      </c>
    </row>
    <row r="60" spans="2:76" s="551" customFormat="1" x14ac:dyDescent="0.25">
      <c r="B60" s="551" t="s">
        <v>1009</v>
      </c>
      <c r="C60" s="603">
        <f>'ToT (Intake Form)'!C44</f>
        <v>39</v>
      </c>
      <c r="D60" s="604" t="s">
        <v>1010</v>
      </c>
      <c r="E60" s="592">
        <f>SUM(E48:E59)</f>
        <v>66989.92323177625</v>
      </c>
      <c r="F60" s="592">
        <f t="shared" ref="F60:BU60" si="1175">SUM(F48:F59)</f>
        <v>65737.78853877625</v>
      </c>
      <c r="G60" s="592">
        <f t="shared" si="1175"/>
        <v>71302.83161877625</v>
      </c>
      <c r="H60" s="592">
        <f t="shared" si="1175"/>
        <v>75136.60885077625</v>
      </c>
      <c r="I60" s="592">
        <f t="shared" si="1175"/>
        <v>78321.80378577625</v>
      </c>
      <c r="J60" s="592">
        <f t="shared" si="1175"/>
        <v>82510.66183077625</v>
      </c>
      <c r="K60" s="592">
        <f t="shared" si="1175"/>
        <v>83926.28724477626</v>
      </c>
      <c r="L60" s="592">
        <f t="shared" si="1175"/>
        <v>83926.28724477626</v>
      </c>
      <c r="M60" s="592">
        <f t="shared" si="1175"/>
        <v>78187.10962077626</v>
      </c>
      <c r="N60" s="592">
        <f t="shared" si="1175"/>
        <v>78991.64000577627</v>
      </c>
      <c r="O60" s="592">
        <f t="shared" si="1175"/>
        <v>70746.32731077625</v>
      </c>
      <c r="P60" s="592">
        <f t="shared" si="1175"/>
        <v>66989.92323177625</v>
      </c>
      <c r="Q60" s="593">
        <f t="shared" si="1175"/>
        <v>902767.1925153149</v>
      </c>
      <c r="R60" s="604" t="s">
        <v>1010</v>
      </c>
      <c r="S60" s="592">
        <f t="shared" si="1175"/>
        <v>98380.49658667139</v>
      </c>
      <c r="T60" s="592">
        <f t="shared" si="1175"/>
        <v>96771.03121126514</v>
      </c>
      <c r="U60" s="592">
        <f t="shared" si="1175"/>
        <v>103924.21065751514</v>
      </c>
      <c r="V60" s="592">
        <f t="shared" si="1175"/>
        <v>108855.47343601512</v>
      </c>
      <c r="W60" s="592">
        <f t="shared" si="1175"/>
        <v>112953.54688398389</v>
      </c>
      <c r="X60" s="592">
        <f t="shared" si="1175"/>
        <v>118343.05406664015</v>
      </c>
      <c r="Y60" s="592">
        <f t="shared" si="1175"/>
        <v>120163.91995332764</v>
      </c>
      <c r="Z60" s="592">
        <f t="shared" si="1175"/>
        <v>120163.91995332764</v>
      </c>
      <c r="AA60" s="592">
        <f t="shared" si="1175"/>
        <v>112780.03979757764</v>
      </c>
      <c r="AB60" s="592">
        <f t="shared" si="1175"/>
        <v>113814.39597835888</v>
      </c>
      <c r="AC60" s="592">
        <f t="shared" si="1175"/>
        <v>103208.89271289013</v>
      </c>
      <c r="AD60" s="592">
        <f t="shared" si="1175"/>
        <v>98380.49658667139</v>
      </c>
      <c r="AE60" s="593">
        <f t="shared" si="1175"/>
        <v>1307739.4778242442</v>
      </c>
      <c r="AF60" s="604" t="s">
        <v>1010</v>
      </c>
      <c r="AG60" s="592">
        <f t="shared" si="1175"/>
        <v>98374.10283405759</v>
      </c>
      <c r="AH60" s="592">
        <f t="shared" si="1175"/>
        <v>95976.88409500789</v>
      </c>
      <c r="AI60" s="592">
        <f t="shared" si="1175"/>
        <v>106631.1896018954</v>
      </c>
      <c r="AJ60" s="592">
        <f t="shared" si="1175"/>
        <v>114250.9547044004</v>
      </c>
      <c r="AK60" s="592">
        <f t="shared" si="1175"/>
        <v>120668.67364393322</v>
      </c>
      <c r="AL60" s="592">
        <f t="shared" si="1175"/>
        <v>129118.49759344416</v>
      </c>
      <c r="AM60" s="592">
        <f t="shared" si="1175"/>
        <v>131931.53012945727</v>
      </c>
      <c r="AN60" s="592">
        <f t="shared" si="1175"/>
        <v>131931.53012945727</v>
      </c>
      <c r="AO60" s="592">
        <f t="shared" si="1175"/>
        <v>120380.09752199728</v>
      </c>
      <c r="AP60" s="592">
        <f t="shared" si="1175"/>
        <v>121939.33935504571</v>
      </c>
      <c r="AQ60" s="592">
        <f t="shared" si="1175"/>
        <v>105565.75905120665</v>
      </c>
      <c r="AR60" s="592">
        <f t="shared" si="1175"/>
        <v>98374.10283405759</v>
      </c>
      <c r="AS60" s="593">
        <f t="shared" si="1175"/>
        <v>1375142.6614939605</v>
      </c>
      <c r="AT60" s="604" t="s">
        <v>1010</v>
      </c>
      <c r="AU60" s="592">
        <f t="shared" si="1175"/>
        <v>103941.93443746443</v>
      </c>
      <c r="AV60" s="592">
        <f t="shared" si="1175"/>
        <v>101270.66824790015</v>
      </c>
      <c r="AW60" s="592">
        <f t="shared" si="1175"/>
        <v>113142.96242374145</v>
      </c>
      <c r="AX60" s="592">
        <f t="shared" si="1175"/>
        <v>121638.89629638237</v>
      </c>
      <c r="AY60" s="592">
        <f t="shared" si="1175"/>
        <v>128796.08791813844</v>
      </c>
      <c r="AZ60" s="592">
        <f t="shared" si="1175"/>
        <v>138219.70127203257</v>
      </c>
      <c r="BA60" s="592">
        <f t="shared" si="1175"/>
        <v>141356.18406691402</v>
      </c>
      <c r="BB60" s="592">
        <f t="shared" si="1175"/>
        <v>141356.18406691402</v>
      </c>
      <c r="BC60" s="592">
        <f t="shared" si="1175"/>
        <v>128473.96439395238</v>
      </c>
      <c r="BD60" s="592">
        <f t="shared" si="1175"/>
        <v>130211.80152446302</v>
      </c>
      <c r="BE60" s="592">
        <f t="shared" si="1175"/>
        <v>111955.73300615732</v>
      </c>
      <c r="BF60" s="592">
        <f t="shared" si="1175"/>
        <v>103941.93443746443</v>
      </c>
      <c r="BG60" s="593">
        <f t="shared" si="1175"/>
        <v>1464306.0520915247</v>
      </c>
      <c r="BH60" s="604" t="s">
        <v>1010</v>
      </c>
      <c r="BI60" s="592">
        <f t="shared" si="1175"/>
        <v>107368.06495206317</v>
      </c>
      <c r="BJ60" s="592">
        <f t="shared" si="1175"/>
        <v>104549.92851224408</v>
      </c>
      <c r="BK60" s="592">
        <f t="shared" si="1175"/>
        <v>117074.97935588448</v>
      </c>
      <c r="BL60" s="592">
        <f t="shared" si="1175"/>
        <v>126043.38604039043</v>
      </c>
      <c r="BM60" s="592">
        <f t="shared" si="1175"/>
        <v>133600.20291023244</v>
      </c>
      <c r="BN60" s="592">
        <f t="shared" si="1175"/>
        <v>143550.1673594614</v>
      </c>
      <c r="BO60" s="592">
        <f t="shared" si="1175"/>
        <v>146861.0645751136</v>
      </c>
      <c r="BP60" s="592">
        <f t="shared" si="1175"/>
        <v>146861.0645751136</v>
      </c>
      <c r="BQ60" s="592">
        <f t="shared" si="1175"/>
        <v>133259.78145921638</v>
      </c>
      <c r="BR60" s="592">
        <f t="shared" si="1175"/>
        <v>135093.5301165036</v>
      </c>
      <c r="BS60" s="592">
        <f t="shared" si="1175"/>
        <v>115822.47427152043</v>
      </c>
      <c r="BT60" s="592">
        <f t="shared" si="1175"/>
        <v>107368.06495206317</v>
      </c>
      <c r="BU60" s="593">
        <f t="shared" si="1175"/>
        <v>1517452.7090798067</v>
      </c>
      <c r="BV60" s="604" t="s">
        <v>1010</v>
      </c>
      <c r="BW60" s="594"/>
      <c r="BX60" s="594"/>
    </row>
    <row r="61" spans="2:74" s="551" customFormat="1" x14ac:dyDescent="0.25">
      <c r="B61" s="551" t="s">
        <v>1011</v>
      </c>
      <c r="C61" s="565">
        <v>0.03</v>
      </c>
      <c r="D61" s="585" t="s">
        <v>1011</v>
      </c>
      <c r="E61" s="586">
        <f t="shared" ref="E61:N61" si="1176">F61</f>
        <v>0</v>
      </c>
      <c r="F61" s="586">
        <f t="shared" si="1176"/>
        <v>0</v>
      </c>
      <c r="G61" s="586">
        <f t="shared" si="1176"/>
        <v>0</v>
      </c>
      <c r="H61" s="586">
        <f t="shared" si="1176"/>
        <v>0</v>
      </c>
      <c r="I61" s="586">
        <f t="shared" si="1176"/>
        <v>0</v>
      </c>
      <c r="J61" s="586">
        <f t="shared" si="1176"/>
        <v>0</v>
      </c>
      <c r="K61" s="586">
        <f t="shared" si="1176"/>
        <v>0</v>
      </c>
      <c r="L61" s="586">
        <f t="shared" si="1176"/>
        <v>0</v>
      </c>
      <c r="M61" s="586">
        <f t="shared" si="1176"/>
        <v>0</v>
      </c>
      <c r="N61" s="586">
        <f t="shared" si="1176"/>
        <v>0</v>
      </c>
      <c r="O61" s="586">
        <f>P61</f>
        <v>0</v>
      </c>
      <c r="P61" s="586">
        <f>Q61/12</f>
        <v>0</v>
      </c>
      <c r="Q61" s="587">
        <v>0</v>
      </c>
      <c r="R61" s="585" t="s">
        <v>1011</v>
      </c>
      <c r="S61" s="586">
        <f t="shared" ref="S61:AD61" si="1177">E61*(1+$C$62)</f>
        <v>0</v>
      </c>
      <c r="T61" s="586">
        <f t="shared" si="1177"/>
        <v>0</v>
      </c>
      <c r="U61" s="586">
        <f t="shared" si="1177"/>
        <v>0</v>
      </c>
      <c r="V61" s="586">
        <f t="shared" si="1177"/>
        <v>0</v>
      </c>
      <c r="W61" s="586">
        <f t="shared" si="1177"/>
        <v>0</v>
      </c>
      <c r="X61" s="586">
        <f t="shared" si="1177"/>
        <v>0</v>
      </c>
      <c r="Y61" s="586">
        <f t="shared" si="1177"/>
        <v>0</v>
      </c>
      <c r="Z61" s="586">
        <f t="shared" si="1177"/>
        <v>0</v>
      </c>
      <c r="AA61" s="586">
        <f t="shared" si="1177"/>
        <v>0</v>
      </c>
      <c r="AB61" s="586">
        <f t="shared" si="1177"/>
        <v>0</v>
      </c>
      <c r="AC61" s="586">
        <f t="shared" si="1177"/>
        <v>0</v>
      </c>
      <c r="AD61" s="586">
        <f t="shared" si="1177"/>
        <v>0</v>
      </c>
      <c r="AE61" s="587">
        <v>0</v>
      </c>
      <c r="AF61" s="585" t="s">
        <v>1011</v>
      </c>
      <c r="AG61" s="586">
        <f>AS61/12</f>
        <v>8863.264616146878</v>
      </c>
      <c r="AH61" s="586">
        <f>AG61</f>
        <v>8863.264616146878</v>
      </c>
      <c r="AI61" s="586">
        <f t="shared" ref="AI61:AR61" si="1178">AH61</f>
        <v>8863.264616146878</v>
      </c>
      <c r="AJ61" s="586">
        <f t="shared" si="1178"/>
        <v>8863.264616146878</v>
      </c>
      <c r="AK61" s="586">
        <f t="shared" si="1178"/>
        <v>8863.264616146878</v>
      </c>
      <c r="AL61" s="586">
        <f t="shared" si="1178"/>
        <v>8863.264616146878</v>
      </c>
      <c r="AM61" s="586">
        <f t="shared" si="1178"/>
        <v>8863.264616146878</v>
      </c>
      <c r="AN61" s="586">
        <f t="shared" si="1178"/>
        <v>8863.264616146878</v>
      </c>
      <c r="AO61" s="586">
        <f t="shared" si="1178"/>
        <v>8863.264616146878</v>
      </c>
      <c r="AP61" s="586">
        <f t="shared" si="1178"/>
        <v>8863.264616146878</v>
      </c>
      <c r="AQ61" s="586">
        <f t="shared" si="1178"/>
        <v>8863.264616146878</v>
      </c>
      <c r="AR61" s="586">
        <f t="shared" si="1178"/>
        <v>8863.264616146878</v>
      </c>
      <c r="AS61" s="587">
        <f>$C$61*AS45</f>
        <v>106359.17539376253</v>
      </c>
      <c r="AT61" s="585" t="s">
        <v>1011</v>
      </c>
      <c r="AU61" s="586">
        <f>BG61/12</f>
        <v>9889.926100850555</v>
      </c>
      <c r="AV61" s="586">
        <f>AU61</f>
        <v>9889.926100850555</v>
      </c>
      <c r="AW61" s="586">
        <f t="shared" ref="AW61" si="1179">AV61</f>
        <v>9889.926100850555</v>
      </c>
      <c r="AX61" s="586">
        <f t="shared" ref="AX61" si="1180">AW61</f>
        <v>9889.926100850555</v>
      </c>
      <c r="AY61" s="586">
        <f t="shared" ref="AY61" si="1181">AX61</f>
        <v>9889.926100850555</v>
      </c>
      <c r="AZ61" s="586">
        <f t="shared" ref="AZ61" si="1182">AY61</f>
        <v>9889.926100850555</v>
      </c>
      <c r="BA61" s="586">
        <f t="shared" ref="BA61" si="1183">AZ61</f>
        <v>9889.926100850555</v>
      </c>
      <c r="BB61" s="586">
        <f t="shared" ref="BB61" si="1184">BA61</f>
        <v>9889.926100850555</v>
      </c>
      <c r="BC61" s="586">
        <f t="shared" ref="BC61" si="1185">BB61</f>
        <v>9889.926100850555</v>
      </c>
      <c r="BD61" s="586">
        <f t="shared" ref="BD61" si="1186">BC61</f>
        <v>9889.926100850555</v>
      </c>
      <c r="BE61" s="586">
        <f t="shared" ref="BE61" si="1187">BD61</f>
        <v>9889.926100850555</v>
      </c>
      <c r="BF61" s="586">
        <f t="shared" ref="BF61" si="1188">BE61</f>
        <v>9889.926100850555</v>
      </c>
      <c r="BG61" s="587">
        <f>$C$61*BG45</f>
        <v>118679.11321020665</v>
      </c>
      <c r="BH61" s="585" t="s">
        <v>1011</v>
      </c>
      <c r="BI61" s="586">
        <f>BU61/12</f>
        <v>10447.819368078022</v>
      </c>
      <c r="BJ61" s="586">
        <f>BI61</f>
        <v>10447.819368078022</v>
      </c>
      <c r="BK61" s="586">
        <f t="shared" ref="BK61" si="1189">BJ61</f>
        <v>10447.819368078022</v>
      </c>
      <c r="BL61" s="586">
        <f t="shared" ref="BL61" si="1190">BK61</f>
        <v>10447.819368078022</v>
      </c>
      <c r="BM61" s="586">
        <f t="shared" ref="BM61" si="1191">BL61</f>
        <v>10447.819368078022</v>
      </c>
      <c r="BN61" s="586">
        <f t="shared" ref="BN61" si="1192">BM61</f>
        <v>10447.819368078022</v>
      </c>
      <c r="BO61" s="586">
        <f t="shared" ref="BO61" si="1193">BN61</f>
        <v>10447.819368078022</v>
      </c>
      <c r="BP61" s="586">
        <f t="shared" ref="BP61" si="1194">BO61</f>
        <v>10447.819368078022</v>
      </c>
      <c r="BQ61" s="586">
        <f t="shared" ref="BQ61" si="1195">BP61</f>
        <v>10447.819368078022</v>
      </c>
      <c r="BR61" s="586">
        <f t="shared" ref="BR61" si="1196">BQ61</f>
        <v>10447.819368078022</v>
      </c>
      <c r="BS61" s="586">
        <f t="shared" ref="BS61" si="1197">BR61</f>
        <v>10447.819368078022</v>
      </c>
      <c r="BT61" s="586">
        <f t="shared" ref="BT61" si="1198">BS61</f>
        <v>10447.819368078022</v>
      </c>
      <c r="BU61" s="587">
        <f>$C$61*BU45</f>
        <v>125373.83241693626</v>
      </c>
      <c r="BV61" s="585" t="s">
        <v>1011</v>
      </c>
    </row>
    <row r="62" spans="2:76" s="551" customFormat="1" x14ac:dyDescent="0.25">
      <c r="B62" s="551" t="s">
        <v>1012</v>
      </c>
      <c r="C62" s="565">
        <v>0.025</v>
      </c>
      <c r="D62" s="604" t="s">
        <v>1013</v>
      </c>
      <c r="E62" s="592">
        <f>E60+E61</f>
        <v>66989.92323177625</v>
      </c>
      <c r="F62" s="592">
        <f t="shared" ref="F62:BU62" si="1199">F60+F61</f>
        <v>65737.78853877625</v>
      </c>
      <c r="G62" s="592">
        <f t="shared" si="1199"/>
        <v>71302.83161877625</v>
      </c>
      <c r="H62" s="592">
        <f t="shared" si="1199"/>
        <v>75136.60885077625</v>
      </c>
      <c r="I62" s="592">
        <f t="shared" si="1199"/>
        <v>78321.80378577625</v>
      </c>
      <c r="J62" s="592">
        <f t="shared" si="1199"/>
        <v>82510.66183077625</v>
      </c>
      <c r="K62" s="592">
        <f t="shared" si="1199"/>
        <v>83926.28724477626</v>
      </c>
      <c r="L62" s="592">
        <f t="shared" si="1199"/>
        <v>83926.28724477626</v>
      </c>
      <c r="M62" s="592">
        <f t="shared" si="1199"/>
        <v>78187.10962077626</v>
      </c>
      <c r="N62" s="592">
        <f t="shared" si="1199"/>
        <v>78991.64000577627</v>
      </c>
      <c r="O62" s="592">
        <f t="shared" si="1199"/>
        <v>70746.32731077625</v>
      </c>
      <c r="P62" s="592">
        <f t="shared" si="1199"/>
        <v>66989.92323177625</v>
      </c>
      <c r="Q62" s="593">
        <f t="shared" si="1199"/>
        <v>902767.1925153149</v>
      </c>
      <c r="R62" s="604" t="s">
        <v>1013</v>
      </c>
      <c r="S62" s="592">
        <f t="shared" si="1199"/>
        <v>98380.49658667139</v>
      </c>
      <c r="T62" s="592">
        <f t="shared" si="1199"/>
        <v>96771.03121126514</v>
      </c>
      <c r="U62" s="592">
        <f t="shared" si="1199"/>
        <v>103924.21065751514</v>
      </c>
      <c r="V62" s="592">
        <f t="shared" si="1199"/>
        <v>108855.47343601512</v>
      </c>
      <c r="W62" s="592">
        <f t="shared" si="1199"/>
        <v>112953.54688398389</v>
      </c>
      <c r="X62" s="592">
        <f t="shared" si="1199"/>
        <v>118343.05406664015</v>
      </c>
      <c r="Y62" s="592">
        <f t="shared" si="1199"/>
        <v>120163.91995332764</v>
      </c>
      <c r="Z62" s="592">
        <f t="shared" si="1199"/>
        <v>120163.91995332764</v>
      </c>
      <c r="AA62" s="592">
        <f t="shared" si="1199"/>
        <v>112780.03979757764</v>
      </c>
      <c r="AB62" s="592">
        <f t="shared" si="1199"/>
        <v>113814.39597835888</v>
      </c>
      <c r="AC62" s="592">
        <f t="shared" si="1199"/>
        <v>103208.89271289013</v>
      </c>
      <c r="AD62" s="592">
        <f t="shared" si="1199"/>
        <v>98380.49658667139</v>
      </c>
      <c r="AE62" s="593">
        <f t="shared" si="1199"/>
        <v>1307739.4778242442</v>
      </c>
      <c r="AF62" s="604" t="s">
        <v>1013</v>
      </c>
      <c r="AG62" s="592">
        <f t="shared" si="1199"/>
        <v>107237.36745020446</v>
      </c>
      <c r="AH62" s="592">
        <f t="shared" si="1199"/>
        <v>104840.14871115476</v>
      </c>
      <c r="AI62" s="592">
        <f t="shared" si="1199"/>
        <v>115494.45421804227</v>
      </c>
      <c r="AJ62" s="592">
        <f t="shared" si="1199"/>
        <v>123114.21932054727</v>
      </c>
      <c r="AK62" s="592">
        <f t="shared" si="1199"/>
        <v>129531.93826008009</v>
      </c>
      <c r="AL62" s="592">
        <f t="shared" si="1199"/>
        <v>137981.76220959105</v>
      </c>
      <c r="AM62" s="592">
        <f t="shared" si="1199"/>
        <v>140794.79474560416</v>
      </c>
      <c r="AN62" s="592">
        <f t="shared" si="1199"/>
        <v>140794.79474560416</v>
      </c>
      <c r="AO62" s="592">
        <f t="shared" si="1199"/>
        <v>129243.36213814415</v>
      </c>
      <c r="AP62" s="592">
        <f t="shared" si="1199"/>
        <v>130802.60397119258</v>
      </c>
      <c r="AQ62" s="592">
        <f t="shared" si="1199"/>
        <v>114429.02366735353</v>
      </c>
      <c r="AR62" s="592">
        <f t="shared" si="1199"/>
        <v>107237.36745020446</v>
      </c>
      <c r="AS62" s="593">
        <f t="shared" si="1199"/>
        <v>1481501.836887723</v>
      </c>
      <c r="AT62" s="604" t="s">
        <v>1013</v>
      </c>
      <c r="AU62" s="592">
        <f t="shared" si="1199"/>
        <v>113831.86053831498</v>
      </c>
      <c r="AV62" s="592">
        <f t="shared" si="1199"/>
        <v>111160.5943487507</v>
      </c>
      <c r="AW62" s="592">
        <f t="shared" si="1199"/>
        <v>123032.88852459201</v>
      </c>
      <c r="AX62" s="592">
        <f t="shared" si="1199"/>
        <v>131528.82239723293</v>
      </c>
      <c r="AY62" s="592">
        <f t="shared" si="1199"/>
        <v>138686.014018989</v>
      </c>
      <c r="AZ62" s="592">
        <f t="shared" si="1199"/>
        <v>148109.62737288311</v>
      </c>
      <c r="BA62" s="592">
        <f t="shared" si="1199"/>
        <v>151246.11016776456</v>
      </c>
      <c r="BB62" s="592">
        <f t="shared" si="1199"/>
        <v>151246.11016776456</v>
      </c>
      <c r="BC62" s="592">
        <f t="shared" si="1199"/>
        <v>138363.89049480294</v>
      </c>
      <c r="BD62" s="592">
        <f t="shared" si="1199"/>
        <v>140101.72762531356</v>
      </c>
      <c r="BE62" s="592">
        <f t="shared" si="1199"/>
        <v>121845.65910700787</v>
      </c>
      <c r="BF62" s="592">
        <f t="shared" si="1199"/>
        <v>113831.86053831498</v>
      </c>
      <c r="BG62" s="593">
        <f t="shared" si="1199"/>
        <v>1582985.1653017313</v>
      </c>
      <c r="BH62" s="604" t="s">
        <v>1013</v>
      </c>
      <c r="BI62" s="592">
        <f t="shared" si="1199"/>
        <v>117815.8843201412</v>
      </c>
      <c r="BJ62" s="592">
        <f t="shared" si="1199"/>
        <v>114997.7478803221</v>
      </c>
      <c r="BK62" s="592">
        <f t="shared" si="1199"/>
        <v>127522.7987239625</v>
      </c>
      <c r="BL62" s="592">
        <f t="shared" si="1199"/>
        <v>136491.20540846844</v>
      </c>
      <c r="BM62" s="592">
        <f t="shared" si="1199"/>
        <v>144048.02227831047</v>
      </c>
      <c r="BN62" s="592">
        <f t="shared" si="1199"/>
        <v>153997.98672753942</v>
      </c>
      <c r="BO62" s="592">
        <f t="shared" si="1199"/>
        <v>157308.8839431916</v>
      </c>
      <c r="BP62" s="592">
        <f t="shared" si="1199"/>
        <v>157308.8839431916</v>
      </c>
      <c r="BQ62" s="592">
        <f t="shared" si="1199"/>
        <v>143707.6008272944</v>
      </c>
      <c r="BR62" s="592">
        <f t="shared" si="1199"/>
        <v>145541.34948458162</v>
      </c>
      <c r="BS62" s="592">
        <f t="shared" si="1199"/>
        <v>126270.29363959846</v>
      </c>
      <c r="BT62" s="592">
        <f t="shared" si="1199"/>
        <v>117815.8843201412</v>
      </c>
      <c r="BU62" s="593">
        <f t="shared" si="1199"/>
        <v>1642826.541496743</v>
      </c>
      <c r="BV62" s="604" t="s">
        <v>1013</v>
      </c>
      <c r="BW62" s="594"/>
      <c r="BX62" s="594"/>
    </row>
    <row r="63" spans="2:76" s="551" customFormat="1" x14ac:dyDescent="0.25">
      <c r="B63" s="551" t="s">
        <v>1014</v>
      </c>
      <c r="C63" s="605">
        <v>200000</v>
      </c>
      <c r="D63" s="604" t="s">
        <v>1015</v>
      </c>
      <c r="E63" s="592">
        <f>E45-E62</f>
        <v>39811.27676822376</v>
      </c>
      <c r="F63" s="592">
        <f t="shared" ref="F63:BU63" si="1200">F45-F62</f>
        <v>30727.811461223755</v>
      </c>
      <c r="G63" s="592">
        <f t="shared" si="1200"/>
        <v>71098.76838122375</v>
      </c>
      <c r="H63" s="592">
        <f t="shared" si="1200"/>
        <v>105736.39114922375</v>
      </c>
      <c r="I63" s="592">
        <f t="shared" si="1200"/>
        <v>136636.07121422375</v>
      </c>
      <c r="J63" s="592">
        <f t="shared" si="1200"/>
        <v>177512.83816922375</v>
      </c>
      <c r="K63" s="592">
        <f t="shared" si="1200"/>
        <v>190288.86275522376</v>
      </c>
      <c r="L63" s="592">
        <f t="shared" si="1200"/>
        <v>190288.86275522376</v>
      </c>
      <c r="M63" s="592">
        <f t="shared" si="1200"/>
        <v>134910.3903792237</v>
      </c>
      <c r="N63" s="592">
        <f t="shared" si="1200"/>
        <v>141209.10999422375</v>
      </c>
      <c r="O63" s="592">
        <f t="shared" si="1200"/>
        <v>67061.67268922375</v>
      </c>
      <c r="P63" s="592">
        <f t="shared" si="1200"/>
        <v>39811.27676822376</v>
      </c>
      <c r="Q63" s="593">
        <f>Q45-Q62</f>
        <v>1325093.3324846854</v>
      </c>
      <c r="R63" s="604" t="s">
        <v>1015</v>
      </c>
      <c r="S63" s="592">
        <f t="shared" si="1200"/>
        <v>39126.04841332859</v>
      </c>
      <c r="T63" s="592">
        <f t="shared" si="1200"/>
        <v>27428.428788734862</v>
      </c>
      <c r="U63" s="592">
        <f t="shared" si="1200"/>
        <v>79417.84934248489</v>
      </c>
      <c r="V63" s="592">
        <f t="shared" si="1200"/>
        <v>124018.51406398484</v>
      </c>
      <c r="W63" s="592">
        <f t="shared" si="1200"/>
        <v>163804.7171785161</v>
      </c>
      <c r="X63" s="592">
        <f t="shared" si="1200"/>
        <v>216437.20218335983</v>
      </c>
      <c r="Y63" s="592">
        <f t="shared" si="1200"/>
        <v>232888.08567167242</v>
      </c>
      <c r="Z63" s="592">
        <f t="shared" si="1200"/>
        <v>232888.08567167242</v>
      </c>
      <c r="AA63" s="592">
        <f t="shared" si="1200"/>
        <v>161582.99145242234</v>
      </c>
      <c r="AB63" s="592">
        <f t="shared" si="1200"/>
        <v>169694.06964664115</v>
      </c>
      <c r="AC63" s="592">
        <f t="shared" si="1200"/>
        <v>74218.90728710983</v>
      </c>
      <c r="AD63" s="592">
        <f t="shared" si="1200"/>
        <v>39126.04841332859</v>
      </c>
      <c r="AE63" s="593">
        <f t="shared" si="1200"/>
        <v>1560630.9481132557</v>
      </c>
      <c r="AF63" s="604" t="s">
        <v>1015</v>
      </c>
      <c r="AG63" s="592">
        <f t="shared" si="1200"/>
        <v>62720.722169795554</v>
      </c>
      <c r="AH63" s="592">
        <f t="shared" si="1200"/>
        <v>48670.3838488452</v>
      </c>
      <c r="AI63" s="592">
        <f t="shared" si="1200"/>
        <v>111116.33194195777</v>
      </c>
      <c r="AJ63" s="592">
        <f t="shared" si="1200"/>
        <v>164718.0292294527</v>
      </c>
      <c r="AK63" s="592">
        <f t="shared" si="1200"/>
        <v>212541.27612116994</v>
      </c>
      <c r="AL63" s="592">
        <f t="shared" si="1200"/>
        <v>275806.634515409</v>
      </c>
      <c r="AM63" s="592">
        <f t="shared" si="1200"/>
        <v>295577.484206896</v>
      </c>
      <c r="AN63" s="592">
        <f t="shared" si="1200"/>
        <v>295577.484206896</v>
      </c>
      <c r="AO63" s="592">
        <f t="shared" si="1200"/>
        <v>209869.34448685584</v>
      </c>
      <c r="AP63" s="592">
        <f t="shared" si="1200"/>
        <v>219613.85954130747</v>
      </c>
      <c r="AQ63" s="592">
        <f t="shared" si="1200"/>
        <v>104871.73713264652</v>
      </c>
      <c r="AR63" s="592">
        <f t="shared" si="1200"/>
        <v>62720.722169795554</v>
      </c>
      <c r="AS63" s="593">
        <f t="shared" si="1200"/>
        <v>2063804.0095710282</v>
      </c>
      <c r="AT63" s="604" t="s">
        <v>1015</v>
      </c>
      <c r="AU63" s="592">
        <f t="shared" si="1200"/>
        <v>75813.04112933502</v>
      </c>
      <c r="AV63" s="592">
        <f t="shared" si="1200"/>
        <v>60131.57489944935</v>
      </c>
      <c r="AW63" s="592">
        <f t="shared" si="1200"/>
        <v>129826.98036560795</v>
      </c>
      <c r="AX63" s="592">
        <f t="shared" si="1200"/>
        <v>189643.9949431421</v>
      </c>
      <c r="AY63" s="592">
        <f t="shared" si="1200"/>
        <v>243010.68102808908</v>
      </c>
      <c r="AZ63" s="592">
        <f t="shared" si="1200"/>
        <v>313609.25863942946</v>
      </c>
      <c r="BA63" s="592">
        <f t="shared" si="1200"/>
        <v>335672.6244300667</v>
      </c>
      <c r="BB63" s="592">
        <f t="shared" si="1200"/>
        <v>335672.6244300667</v>
      </c>
      <c r="BC63" s="592">
        <f t="shared" si="1200"/>
        <v>240029.37131425957</v>
      </c>
      <c r="BD63" s="592">
        <f t="shared" si="1200"/>
        <v>250904.64291071764</v>
      </c>
      <c r="BE63" s="592">
        <f t="shared" si="1200"/>
        <v>122857.4398189921</v>
      </c>
      <c r="BF63" s="592">
        <f t="shared" si="1200"/>
        <v>75813.04112933502</v>
      </c>
      <c r="BG63" s="593">
        <f t="shared" si="1200"/>
        <v>2372985.2750384905</v>
      </c>
      <c r="BH63" s="604" t="s">
        <v>1015</v>
      </c>
      <c r="BI63" s="592">
        <f t="shared" si="1200"/>
        <v>82526.93487747884</v>
      </c>
      <c r="BJ63" s="592">
        <f t="shared" si="1200"/>
        <v>65957.05655623789</v>
      </c>
      <c r="BK63" s="592">
        <f t="shared" si="1200"/>
        <v>139600.96020619752</v>
      </c>
      <c r="BL63" s="592">
        <f t="shared" si="1200"/>
        <v>202799.05291008163</v>
      </c>
      <c r="BM63" s="592">
        <f t="shared" si="1200"/>
        <v>259180.28120732083</v>
      </c>
      <c r="BN63" s="592">
        <f t="shared" si="1200"/>
        <v>333766.58003418567</v>
      </c>
      <c r="BO63" s="592">
        <f t="shared" si="1200"/>
        <v>357077.0613242609</v>
      </c>
      <c r="BP63" s="592">
        <f t="shared" si="1200"/>
        <v>357077.0613242609</v>
      </c>
      <c r="BQ63" s="592">
        <f t="shared" si="1200"/>
        <v>256030.92190433067</v>
      </c>
      <c r="BR63" s="592">
        <f t="shared" si="1200"/>
        <v>267521.7906714309</v>
      </c>
      <c r="BS63" s="592">
        <f t="shared" si="1200"/>
        <v>132236.56984120153</v>
      </c>
      <c r="BT63" s="592">
        <f t="shared" si="1200"/>
        <v>82526.93487747884</v>
      </c>
      <c r="BU63" s="593">
        <f t="shared" si="1200"/>
        <v>2536301.2057344657</v>
      </c>
      <c r="BV63" s="604" t="s">
        <v>1015</v>
      </c>
      <c r="BW63" s="594"/>
      <c r="BX63" s="594"/>
    </row>
    <row r="64" spans="2:74" x14ac:dyDescent="0.25">
      <c r="B64" s="551" t="s">
        <v>1016</v>
      </c>
      <c r="C64" s="605">
        <v>150000</v>
      </c>
      <c r="D64" s="201" t="s">
        <v>1017</v>
      </c>
      <c r="E64" s="578">
        <f>E63/E45</f>
        <v>0.3727605754263412</v>
      </c>
      <c r="F64" s="578">
        <f t="shared" ref="F64:BU64" si="1201">F63/F45</f>
        <v>0.3185364675202741</v>
      </c>
      <c r="G64" s="578">
        <f t="shared" si="1201"/>
        <v>0.49928349387383114</v>
      </c>
      <c r="H64" s="578">
        <f t="shared" si="1201"/>
        <v>0.5845891379543865</v>
      </c>
      <c r="I64" s="578">
        <f t="shared" si="1201"/>
        <v>0.635641151617375</v>
      </c>
      <c r="J64" s="578">
        <f t="shared" si="1201"/>
        <v>0.6826799814986867</v>
      </c>
      <c r="K64" s="578">
        <f t="shared" si="1201"/>
        <v>0.6939400057043666</v>
      </c>
      <c r="L64" s="578">
        <f t="shared" si="1201"/>
        <v>0.6939400057043666</v>
      </c>
      <c r="M64" s="578">
        <f t="shared" si="1201"/>
        <v>0.6330923186767734</v>
      </c>
      <c r="N64" s="578">
        <f t="shared" si="1201"/>
        <v>0.641274427967315</v>
      </c>
      <c r="O64" s="578">
        <f t="shared" si="1201"/>
        <v>0.4866312020290821</v>
      </c>
      <c r="P64" s="578">
        <f t="shared" si="1201"/>
        <v>0.3727605754263412</v>
      </c>
      <c r="Q64" s="579">
        <f>Q63/Q45</f>
        <v>0.5947828948962974</v>
      </c>
      <c r="R64" s="201" t="s">
        <v>1017</v>
      </c>
      <c r="S64" s="578">
        <f t="shared" si="1201"/>
        <v>0.2845395352877828</v>
      </c>
      <c r="T64" s="578">
        <f t="shared" si="1201"/>
        <v>0.22084177168511732</v>
      </c>
      <c r="U64" s="578">
        <f t="shared" si="1201"/>
        <v>0.4331676503606694</v>
      </c>
      <c r="V64" s="578">
        <f t="shared" si="1201"/>
        <v>0.5325563211047127</v>
      </c>
      <c r="W64" s="578">
        <f t="shared" si="1201"/>
        <v>0.5918692897333836</v>
      </c>
      <c r="X64" s="578">
        <f t="shared" si="1201"/>
        <v>0.6465052766484937</v>
      </c>
      <c r="Y64" s="578">
        <f t="shared" si="1201"/>
        <v>0.6596424378312081</v>
      </c>
      <c r="Z64" s="578">
        <f t="shared" si="1201"/>
        <v>0.6596424378312081</v>
      </c>
      <c r="AA64" s="578">
        <f t="shared" si="1201"/>
        <v>0.5889386435054644</v>
      </c>
      <c r="AB64" s="578">
        <f t="shared" si="1201"/>
        <v>0.598550273525509</v>
      </c>
      <c r="AC64" s="578">
        <f t="shared" si="1201"/>
        <v>0.41830483885338066</v>
      </c>
      <c r="AD64" s="578">
        <f t="shared" si="1201"/>
        <v>0.2845395352877828</v>
      </c>
      <c r="AE64" s="579">
        <f t="shared" si="1201"/>
        <v>0.5440827774547906</v>
      </c>
      <c r="AF64" s="201" t="s">
        <v>1017</v>
      </c>
      <c r="AG64" s="578">
        <f t="shared" si="1201"/>
        <v>0.3690364036806332</v>
      </c>
      <c r="AH64" s="578">
        <f t="shared" si="1201"/>
        <v>0.31704914990000616</v>
      </c>
      <c r="AI64" s="578">
        <f t="shared" si="1201"/>
        <v>0.49033999583542925</v>
      </c>
      <c r="AJ64" s="578">
        <f t="shared" si="1201"/>
        <v>0.5722709323199383</v>
      </c>
      <c r="AK64" s="578">
        <f t="shared" si="1201"/>
        <v>0.6213327065248869</v>
      </c>
      <c r="AL64" s="578">
        <f t="shared" si="1201"/>
        <v>0.6665402816954955</v>
      </c>
      <c r="AM64" s="578">
        <f t="shared" si="1201"/>
        <v>0.6773516523928187</v>
      </c>
      <c r="AN64" s="578">
        <f t="shared" si="1201"/>
        <v>0.6773516523928187</v>
      </c>
      <c r="AO64" s="578">
        <f t="shared" si="1201"/>
        <v>0.6188778550222096</v>
      </c>
      <c r="AP64" s="578">
        <f t="shared" si="1201"/>
        <v>0.6267224357552864</v>
      </c>
      <c r="AQ64" s="578">
        <f t="shared" si="1201"/>
        <v>0.47820963661994964</v>
      </c>
      <c r="AR64" s="578">
        <f t="shared" si="1201"/>
        <v>0.3690364036806332</v>
      </c>
      <c r="AS64" s="579">
        <f t="shared" si="1201"/>
        <v>0.582122981472098</v>
      </c>
      <c r="AT64" s="201" t="s">
        <v>1017</v>
      </c>
      <c r="AU64" s="578">
        <f t="shared" si="1201"/>
        <v>0.39976313870117264</v>
      </c>
      <c r="AV64" s="578">
        <f t="shared" si="1201"/>
        <v>0.35104684098150163</v>
      </c>
      <c r="AW64" s="578">
        <f t="shared" si="1201"/>
        <v>0.5134345000470718</v>
      </c>
      <c r="AX64" s="578">
        <f t="shared" si="1201"/>
        <v>0.5904733673091634</v>
      </c>
      <c r="AY64" s="578">
        <f t="shared" si="1201"/>
        <v>0.6366591175176834</v>
      </c>
      <c r="AZ64" s="578">
        <f t="shared" si="1201"/>
        <v>0.6792212061064934</v>
      </c>
      <c r="BA64" s="578">
        <f t="shared" si="1201"/>
        <v>0.6893812058953005</v>
      </c>
      <c r="BB64" s="578">
        <f t="shared" si="1201"/>
        <v>0.6893812058953005</v>
      </c>
      <c r="BC64" s="578">
        <f t="shared" si="1201"/>
        <v>0.6343383869118118</v>
      </c>
      <c r="BD64" s="578">
        <f t="shared" si="1201"/>
        <v>0.6416893989904873</v>
      </c>
      <c r="BE64" s="578">
        <f t="shared" si="1201"/>
        <v>0.502067363912482</v>
      </c>
      <c r="BF64" s="578">
        <f t="shared" si="1201"/>
        <v>0.39976313870117264</v>
      </c>
      <c r="BG64" s="579">
        <f t="shared" si="1201"/>
        <v>0.5998490916010001</v>
      </c>
      <c r="BH64" s="201" t="s">
        <v>1017</v>
      </c>
      <c r="BI64" s="578">
        <f t="shared" si="1201"/>
        <v>0.4119285892451853</v>
      </c>
      <c r="BJ64" s="578">
        <f t="shared" si="1201"/>
        <v>0.3644946414194901</v>
      </c>
      <c r="BK64" s="578">
        <f t="shared" si="1201"/>
        <v>0.5226078008384737</v>
      </c>
      <c r="BL64" s="578">
        <f t="shared" si="1201"/>
        <v>0.5977155191991375</v>
      </c>
      <c r="BM64" s="578">
        <f t="shared" si="1201"/>
        <v>0.6427631169907608</v>
      </c>
      <c r="BN64" s="578">
        <f t="shared" si="1201"/>
        <v>0.6842780365332112</v>
      </c>
      <c r="BO64" s="578">
        <f t="shared" si="1201"/>
        <v>0.6941812166710745</v>
      </c>
      <c r="BP64" s="578">
        <f t="shared" si="1201"/>
        <v>0.6941812166710745</v>
      </c>
      <c r="BQ64" s="578">
        <f t="shared" si="1201"/>
        <v>0.6404959926172132</v>
      </c>
      <c r="BR64" s="578">
        <f t="shared" si="1201"/>
        <v>0.647653505394814</v>
      </c>
      <c r="BS64" s="578">
        <f t="shared" si="1201"/>
        <v>0.5115398796791447</v>
      </c>
      <c r="BT64" s="578">
        <f t="shared" si="1201"/>
        <v>0.4119285892451853</v>
      </c>
      <c r="BU64" s="579">
        <f t="shared" si="1201"/>
        <v>0.6068972664008268</v>
      </c>
      <c r="BV64" s="201" t="s">
        <v>1017</v>
      </c>
    </row>
    <row r="65" spans="18:60" x14ac:dyDescent="0.25">
      <c r="R65" s="515"/>
      <c r="AF65" s="515"/>
      <c r="AT65" s="515"/>
      <c r="BH65" s="515"/>
    </row>
    <row r="66" spans="2:74" x14ac:dyDescent="0.25">
      <c r="B66" s="515"/>
      <c r="C66" s="515"/>
      <c r="D66" s="561" t="s">
        <v>1018</v>
      </c>
      <c r="E66" s="562" t="s">
        <v>958</v>
      </c>
      <c r="F66" s="562" t="s">
        <v>959</v>
      </c>
      <c r="G66" s="562" t="s">
        <v>960</v>
      </c>
      <c r="H66" s="562" t="s">
        <v>961</v>
      </c>
      <c r="I66" s="562" t="s">
        <v>962</v>
      </c>
      <c r="J66" s="562" t="s">
        <v>963</v>
      </c>
      <c r="K66" s="562" t="s">
        <v>964</v>
      </c>
      <c r="L66" s="562" t="s">
        <v>965</v>
      </c>
      <c r="M66" s="562" t="s">
        <v>966</v>
      </c>
      <c r="N66" s="562" t="s">
        <v>967</v>
      </c>
      <c r="O66" s="562" t="s">
        <v>968</v>
      </c>
      <c r="P66" s="562" t="s">
        <v>969</v>
      </c>
      <c r="Q66" s="563" t="s">
        <v>834</v>
      </c>
      <c r="R66" s="561" t="s">
        <v>1018</v>
      </c>
      <c r="S66" s="562" t="s">
        <v>958</v>
      </c>
      <c r="T66" s="562" t="s">
        <v>959</v>
      </c>
      <c r="U66" s="562" t="s">
        <v>960</v>
      </c>
      <c r="V66" s="562" t="s">
        <v>961</v>
      </c>
      <c r="W66" s="562" t="s">
        <v>962</v>
      </c>
      <c r="X66" s="562" t="s">
        <v>963</v>
      </c>
      <c r="Y66" s="562" t="s">
        <v>964</v>
      </c>
      <c r="Z66" s="562" t="s">
        <v>965</v>
      </c>
      <c r="AA66" s="562" t="s">
        <v>966</v>
      </c>
      <c r="AB66" s="562" t="s">
        <v>967</v>
      </c>
      <c r="AC66" s="562" t="s">
        <v>968</v>
      </c>
      <c r="AD66" s="562" t="s">
        <v>969</v>
      </c>
      <c r="AE66" s="563" t="s">
        <v>835</v>
      </c>
      <c r="AF66" s="561" t="s">
        <v>1018</v>
      </c>
      <c r="AG66" s="562" t="s">
        <v>958</v>
      </c>
      <c r="AH66" s="562" t="s">
        <v>959</v>
      </c>
      <c r="AI66" s="562" t="s">
        <v>960</v>
      </c>
      <c r="AJ66" s="562" t="s">
        <v>961</v>
      </c>
      <c r="AK66" s="562" t="s">
        <v>962</v>
      </c>
      <c r="AL66" s="562" t="s">
        <v>963</v>
      </c>
      <c r="AM66" s="562" t="s">
        <v>964</v>
      </c>
      <c r="AN66" s="562" t="s">
        <v>965</v>
      </c>
      <c r="AO66" s="562" t="s">
        <v>966</v>
      </c>
      <c r="AP66" s="562" t="s">
        <v>967</v>
      </c>
      <c r="AQ66" s="562" t="s">
        <v>968</v>
      </c>
      <c r="AR66" s="562" t="s">
        <v>969</v>
      </c>
      <c r="AS66" s="563" t="s">
        <v>836</v>
      </c>
      <c r="AT66" s="561" t="s">
        <v>1018</v>
      </c>
      <c r="AU66" s="562" t="s">
        <v>958</v>
      </c>
      <c r="AV66" s="562" t="s">
        <v>959</v>
      </c>
      <c r="AW66" s="562" t="s">
        <v>960</v>
      </c>
      <c r="AX66" s="562" t="s">
        <v>961</v>
      </c>
      <c r="AY66" s="562" t="s">
        <v>962</v>
      </c>
      <c r="AZ66" s="562" t="s">
        <v>963</v>
      </c>
      <c r="BA66" s="562" t="s">
        <v>964</v>
      </c>
      <c r="BB66" s="562" t="s">
        <v>965</v>
      </c>
      <c r="BC66" s="562" t="s">
        <v>966</v>
      </c>
      <c r="BD66" s="562" t="s">
        <v>967</v>
      </c>
      <c r="BE66" s="562" t="s">
        <v>968</v>
      </c>
      <c r="BF66" s="562" t="s">
        <v>969</v>
      </c>
      <c r="BG66" s="563" t="s">
        <v>837</v>
      </c>
      <c r="BH66" s="561" t="s">
        <v>1018</v>
      </c>
      <c r="BI66" s="562" t="s">
        <v>958</v>
      </c>
      <c r="BJ66" s="562" t="s">
        <v>959</v>
      </c>
      <c r="BK66" s="562" t="s">
        <v>960</v>
      </c>
      <c r="BL66" s="562" t="s">
        <v>961</v>
      </c>
      <c r="BM66" s="562" t="s">
        <v>962</v>
      </c>
      <c r="BN66" s="562" t="s">
        <v>963</v>
      </c>
      <c r="BO66" s="562" t="s">
        <v>964</v>
      </c>
      <c r="BP66" s="562" t="s">
        <v>965</v>
      </c>
      <c r="BQ66" s="562" t="s">
        <v>966</v>
      </c>
      <c r="BR66" s="562" t="s">
        <v>967</v>
      </c>
      <c r="BS66" s="562" t="s">
        <v>968</v>
      </c>
      <c r="BT66" s="562" t="s">
        <v>969</v>
      </c>
      <c r="BU66" s="563" t="s">
        <v>838</v>
      </c>
      <c r="BV66" s="564" t="s">
        <v>1018</v>
      </c>
    </row>
    <row r="67" spans="4:74" x14ac:dyDescent="0.25">
      <c r="D67" s="606" t="s">
        <v>992</v>
      </c>
      <c r="E67" s="578">
        <f>E48/E45</f>
        <v>0.19292711598746073</v>
      </c>
      <c r="F67" s="578">
        <f t="shared" ref="F67:BU67" si="1202">F48/F45</f>
        <v>0.21359787841468866</v>
      </c>
      <c r="G67" s="578">
        <f t="shared" si="1202"/>
        <v>0.14469533699059556</v>
      </c>
      <c r="H67" s="578">
        <f t="shared" si="1202"/>
        <v>0.11391886848783396</v>
      </c>
      <c r="I67" s="578">
        <f t="shared" si="1202"/>
        <v>0.09585528094748794</v>
      </c>
      <c r="J67" s="578">
        <f t="shared" si="1202"/>
        <v>0.07924225118114321</v>
      </c>
      <c r="K67" s="578">
        <f t="shared" si="1202"/>
        <v>0.07514117108409214</v>
      </c>
      <c r="L67" s="578">
        <f t="shared" si="1202"/>
        <v>0.07514117108409214</v>
      </c>
      <c r="M67" s="578">
        <f t="shared" si="1202"/>
        <v>0.09669211276528347</v>
      </c>
      <c r="N67" s="578">
        <f t="shared" si="1202"/>
        <v>0.09357301235350013</v>
      </c>
      <c r="O67" s="578">
        <f t="shared" si="1202"/>
        <v>0.1495185148902821</v>
      </c>
      <c r="P67" s="578">
        <f t="shared" si="1202"/>
        <v>0.19292711598746073</v>
      </c>
      <c r="Q67" s="579">
        <f t="shared" si="1202"/>
        <v>0.11098458239435786</v>
      </c>
      <c r="R67" s="606" t="s">
        <v>992</v>
      </c>
      <c r="S67" s="578">
        <f t="shared" si="1202"/>
        <v>0.18431095352588484</v>
      </c>
      <c r="T67" s="578">
        <f t="shared" si="1202"/>
        <v>0.20405855568937248</v>
      </c>
      <c r="U67" s="578">
        <f t="shared" si="1202"/>
        <v>0.1382332151444136</v>
      </c>
      <c r="V67" s="578">
        <f t="shared" si="1202"/>
        <v>0.10883122970099868</v>
      </c>
      <c r="W67" s="578">
        <f t="shared" si="1202"/>
        <v>0.09157436548769722</v>
      </c>
      <c r="X67" s="578">
        <f t="shared" si="1202"/>
        <v>0.07570327685654847</v>
      </c>
      <c r="Y67" s="578">
        <f t="shared" si="1202"/>
        <v>0.07178535179295793</v>
      </c>
      <c r="Z67" s="578">
        <f t="shared" si="1202"/>
        <v>0.07178535179295793</v>
      </c>
      <c r="AA67" s="578">
        <f t="shared" si="1202"/>
        <v>0.09237382423401838</v>
      </c>
      <c r="AB67" s="578">
        <f t="shared" si="1202"/>
        <v>0.08939402345227584</v>
      </c>
      <c r="AC67" s="578">
        <f t="shared" si="1202"/>
        <v>0.14284098898256078</v>
      </c>
      <c r="AD67" s="578">
        <f t="shared" si="1202"/>
        <v>0.18431095352588484</v>
      </c>
      <c r="AE67" s="579">
        <f t="shared" si="1202"/>
        <v>0.10602798939422152</v>
      </c>
      <c r="AF67" s="606" t="s">
        <v>992</v>
      </c>
      <c r="AG67" s="578">
        <f t="shared" si="1202"/>
        <v>0.1655841056993268</v>
      </c>
      <c r="AH67" s="578">
        <f t="shared" si="1202"/>
        <v>0.18332525988139758</v>
      </c>
      <c r="AI67" s="578">
        <f t="shared" si="1202"/>
        <v>0.12418807927449509</v>
      </c>
      <c r="AJ67" s="578">
        <f t="shared" si="1202"/>
        <v>0.09777347193674536</v>
      </c>
      <c r="AK67" s="578">
        <f t="shared" si="1202"/>
        <v>0.08226998517553702</v>
      </c>
      <c r="AL67" s="578">
        <f t="shared" si="1202"/>
        <v>0.06801147276924947</v>
      </c>
      <c r="AM67" s="578">
        <f t="shared" si="1202"/>
        <v>0.06449162706588216</v>
      </c>
      <c r="AN67" s="578">
        <f t="shared" si="1202"/>
        <v>0.06449162706588216</v>
      </c>
      <c r="AO67" s="578">
        <f t="shared" si="1202"/>
        <v>0.08298821520484728</v>
      </c>
      <c r="AP67" s="578">
        <f t="shared" si="1202"/>
        <v>0.0803111760046909</v>
      </c>
      <c r="AQ67" s="578">
        <f t="shared" si="1202"/>
        <v>0.12832768191697824</v>
      </c>
      <c r="AR67" s="578">
        <f t="shared" si="1202"/>
        <v>0.1655841056993268</v>
      </c>
      <c r="AS67" s="579">
        <f t="shared" si="1202"/>
        <v>0.09525505384830105</v>
      </c>
      <c r="AT67" s="606" t="s">
        <v>992</v>
      </c>
      <c r="AU67" s="578">
        <f t="shared" si="1202"/>
        <v>0.15600501714649048</v>
      </c>
      <c r="AV67" s="578">
        <f t="shared" si="1202"/>
        <v>0.17271984041218585</v>
      </c>
      <c r="AW67" s="578">
        <f t="shared" si="1202"/>
        <v>0.11700376285986788</v>
      </c>
      <c r="AX67" s="578">
        <f t="shared" si="1202"/>
        <v>0.09211724821983247</v>
      </c>
      <c r="AY67" s="578">
        <f t="shared" si="1202"/>
        <v>0.0775106426655258</v>
      </c>
      <c r="AZ67" s="578">
        <f t="shared" si="1202"/>
        <v>0.06407698933852424</v>
      </c>
      <c r="BA67" s="578">
        <f t="shared" si="1202"/>
        <v>0.060760767730250353</v>
      </c>
      <c r="BB67" s="578">
        <f t="shared" si="1202"/>
        <v>0.060760767730250353</v>
      </c>
      <c r="BC67" s="578">
        <f t="shared" si="1202"/>
        <v>0.07818732287927245</v>
      </c>
      <c r="BD67" s="578">
        <f t="shared" si="1202"/>
        <v>0.07566515117348947</v>
      </c>
      <c r="BE67" s="578">
        <f t="shared" si="1202"/>
        <v>0.12090388828853015</v>
      </c>
      <c r="BF67" s="578">
        <f t="shared" si="1202"/>
        <v>0.15600501714649048</v>
      </c>
      <c r="BG67" s="579">
        <f t="shared" si="1202"/>
        <v>0.08974452134843096</v>
      </c>
      <c r="BH67" s="606" t="s">
        <v>992</v>
      </c>
      <c r="BI67" s="578">
        <f t="shared" si="1202"/>
        <v>0.15136651845706203</v>
      </c>
      <c r="BJ67" s="578">
        <f t="shared" si="1202"/>
        <v>0.1675843597203187</v>
      </c>
      <c r="BK67" s="578">
        <f t="shared" si="1202"/>
        <v>0.11352488884279653</v>
      </c>
      <c r="BL67" s="578">
        <f t="shared" si="1202"/>
        <v>0.08937832518416995</v>
      </c>
      <c r="BM67" s="578">
        <f t="shared" si="1202"/>
        <v>0.07520601797462119</v>
      </c>
      <c r="BN67" s="578">
        <f t="shared" si="1202"/>
        <v>0.06217178759241519</v>
      </c>
      <c r="BO67" s="578">
        <f t="shared" si="1202"/>
        <v>0.05895416723341645</v>
      </c>
      <c r="BP67" s="578">
        <f t="shared" si="1202"/>
        <v>0.05895416723341645</v>
      </c>
      <c r="BQ67" s="578">
        <f t="shared" si="1202"/>
        <v>0.0758625784490028</v>
      </c>
      <c r="BR67" s="578">
        <f t="shared" si="1202"/>
        <v>0.07341539849903497</v>
      </c>
      <c r="BS67" s="578">
        <f t="shared" si="1202"/>
        <v>0.11730905180422309</v>
      </c>
      <c r="BT67" s="578">
        <f t="shared" si="1202"/>
        <v>0.15136651845706203</v>
      </c>
      <c r="BU67" s="579">
        <f t="shared" si="1202"/>
        <v>0.08707614662387203</v>
      </c>
      <c r="BV67" s="606" t="s">
        <v>992</v>
      </c>
    </row>
    <row r="68" spans="4:74" x14ac:dyDescent="0.25">
      <c r="D68" s="607" t="s">
        <v>994</v>
      </c>
      <c r="E68" s="578">
        <f>E49/E45</f>
        <v>0.03</v>
      </c>
      <c r="F68" s="578">
        <f t="shared" ref="F68:BU68" si="1203">F49/F45</f>
        <v>0.029999999999999995</v>
      </c>
      <c r="G68" s="578">
        <f t="shared" si="1203"/>
        <v>0.03</v>
      </c>
      <c r="H68" s="578">
        <f t="shared" si="1203"/>
        <v>0.03</v>
      </c>
      <c r="I68" s="578">
        <f t="shared" si="1203"/>
        <v>0.03</v>
      </c>
      <c r="J68" s="578">
        <f t="shared" si="1203"/>
        <v>0.03</v>
      </c>
      <c r="K68" s="578">
        <f t="shared" si="1203"/>
        <v>0.029999999999999995</v>
      </c>
      <c r="L68" s="578">
        <f t="shared" si="1203"/>
        <v>0.029999999999999995</v>
      </c>
      <c r="M68" s="578">
        <f t="shared" si="1203"/>
        <v>0.030000000000000002</v>
      </c>
      <c r="N68" s="578">
        <f t="shared" si="1203"/>
        <v>0.03</v>
      </c>
      <c r="O68" s="578">
        <f t="shared" si="1203"/>
        <v>0.03</v>
      </c>
      <c r="P68" s="578">
        <f t="shared" si="1203"/>
        <v>0.03</v>
      </c>
      <c r="Q68" s="579">
        <f t="shared" si="1203"/>
        <v>0.03</v>
      </c>
      <c r="R68" s="607" t="s">
        <v>994</v>
      </c>
      <c r="S68" s="578">
        <f t="shared" si="1203"/>
        <v>0.03</v>
      </c>
      <c r="T68" s="578">
        <f t="shared" si="1203"/>
        <v>0.03</v>
      </c>
      <c r="U68" s="578">
        <f t="shared" si="1203"/>
        <v>0.029999999999999995</v>
      </c>
      <c r="V68" s="578">
        <f t="shared" si="1203"/>
        <v>0.03</v>
      </c>
      <c r="W68" s="578">
        <f t="shared" si="1203"/>
        <v>0.030000000000000002</v>
      </c>
      <c r="X68" s="578">
        <f t="shared" si="1203"/>
        <v>0.03</v>
      </c>
      <c r="Y68" s="578">
        <f t="shared" si="1203"/>
        <v>0.029999999999999995</v>
      </c>
      <c r="Z68" s="578">
        <f t="shared" si="1203"/>
        <v>0.029999999999999995</v>
      </c>
      <c r="AA68" s="578">
        <f t="shared" si="1203"/>
        <v>0.030000000000000002</v>
      </c>
      <c r="AB68" s="578">
        <f t="shared" si="1203"/>
        <v>0.029999999999999995</v>
      </c>
      <c r="AC68" s="578">
        <f t="shared" si="1203"/>
        <v>0.030000000000000002</v>
      </c>
      <c r="AD68" s="578">
        <f t="shared" si="1203"/>
        <v>0.03</v>
      </c>
      <c r="AE68" s="579">
        <f t="shared" si="1203"/>
        <v>0.03</v>
      </c>
      <c r="AF68" s="607" t="s">
        <v>994</v>
      </c>
      <c r="AG68" s="578">
        <f t="shared" si="1203"/>
        <v>0.03</v>
      </c>
      <c r="AH68" s="578">
        <f t="shared" si="1203"/>
        <v>0.03</v>
      </c>
      <c r="AI68" s="578">
        <f t="shared" si="1203"/>
        <v>0.03</v>
      </c>
      <c r="AJ68" s="578">
        <f t="shared" si="1203"/>
        <v>0.03</v>
      </c>
      <c r="AK68" s="578">
        <f t="shared" si="1203"/>
        <v>0.03</v>
      </c>
      <c r="AL68" s="578">
        <f t="shared" si="1203"/>
        <v>0.03</v>
      </c>
      <c r="AM68" s="578">
        <f t="shared" si="1203"/>
        <v>0.03</v>
      </c>
      <c r="AN68" s="578">
        <f t="shared" si="1203"/>
        <v>0.03</v>
      </c>
      <c r="AO68" s="578">
        <f t="shared" si="1203"/>
        <v>0.03</v>
      </c>
      <c r="AP68" s="578">
        <f t="shared" si="1203"/>
        <v>0.029999999999999995</v>
      </c>
      <c r="AQ68" s="578">
        <f t="shared" si="1203"/>
        <v>0.03</v>
      </c>
      <c r="AR68" s="578">
        <f t="shared" si="1203"/>
        <v>0.03</v>
      </c>
      <c r="AS68" s="579">
        <f t="shared" si="1203"/>
        <v>0.03</v>
      </c>
      <c r="AT68" s="607" t="s">
        <v>994</v>
      </c>
      <c r="AU68" s="578">
        <f t="shared" si="1203"/>
        <v>0.03</v>
      </c>
      <c r="AV68" s="578">
        <f t="shared" si="1203"/>
        <v>0.030000000000000002</v>
      </c>
      <c r="AW68" s="578">
        <f t="shared" si="1203"/>
        <v>0.03</v>
      </c>
      <c r="AX68" s="578">
        <f t="shared" si="1203"/>
        <v>0.03</v>
      </c>
      <c r="AY68" s="578">
        <f t="shared" si="1203"/>
        <v>0.03</v>
      </c>
      <c r="AZ68" s="578">
        <f t="shared" si="1203"/>
        <v>0.03</v>
      </c>
      <c r="BA68" s="578">
        <f t="shared" si="1203"/>
        <v>0.03</v>
      </c>
      <c r="BB68" s="578">
        <f t="shared" si="1203"/>
        <v>0.03</v>
      </c>
      <c r="BC68" s="578">
        <f t="shared" si="1203"/>
        <v>0.029999999999999995</v>
      </c>
      <c r="BD68" s="578">
        <f t="shared" si="1203"/>
        <v>0.03</v>
      </c>
      <c r="BE68" s="578">
        <f t="shared" si="1203"/>
        <v>0.03</v>
      </c>
      <c r="BF68" s="578">
        <f t="shared" si="1203"/>
        <v>0.03</v>
      </c>
      <c r="BG68" s="579">
        <f t="shared" si="1203"/>
        <v>0.03</v>
      </c>
      <c r="BH68" s="607" t="s">
        <v>994</v>
      </c>
      <c r="BI68" s="578">
        <f t="shared" si="1203"/>
        <v>0.03</v>
      </c>
      <c r="BJ68" s="578">
        <f t="shared" si="1203"/>
        <v>0.029999999999999995</v>
      </c>
      <c r="BK68" s="578">
        <f t="shared" si="1203"/>
        <v>0.03</v>
      </c>
      <c r="BL68" s="578">
        <f t="shared" si="1203"/>
        <v>0.029999999999999995</v>
      </c>
      <c r="BM68" s="578">
        <f t="shared" si="1203"/>
        <v>0.03</v>
      </c>
      <c r="BN68" s="578">
        <f t="shared" si="1203"/>
        <v>0.03</v>
      </c>
      <c r="BO68" s="578">
        <f t="shared" si="1203"/>
        <v>0.03</v>
      </c>
      <c r="BP68" s="578">
        <f t="shared" si="1203"/>
        <v>0.03</v>
      </c>
      <c r="BQ68" s="578">
        <f t="shared" si="1203"/>
        <v>0.030000000000000002</v>
      </c>
      <c r="BR68" s="578">
        <f t="shared" si="1203"/>
        <v>0.03</v>
      </c>
      <c r="BS68" s="578">
        <f t="shared" si="1203"/>
        <v>0.03</v>
      </c>
      <c r="BT68" s="578">
        <f t="shared" si="1203"/>
        <v>0.03</v>
      </c>
      <c r="BU68" s="579">
        <f t="shared" si="1203"/>
        <v>0.03</v>
      </c>
      <c r="BV68" s="607" t="s">
        <v>994</v>
      </c>
    </row>
    <row r="69" spans="4:74" x14ac:dyDescent="0.25">
      <c r="D69" s="607" t="s">
        <v>995</v>
      </c>
      <c r="E69" s="578">
        <f>E50/E45</f>
        <v>0.04114775078369907</v>
      </c>
      <c r="F69" s="578">
        <f t="shared" ref="F69:BU69" si="1204">F50/F45</f>
        <v>0.04114775078369907</v>
      </c>
      <c r="G69" s="578">
        <f t="shared" si="1204"/>
        <v>0.04114775078369906</v>
      </c>
      <c r="H69" s="578">
        <f t="shared" si="1204"/>
        <v>0.03657577847439917</v>
      </c>
      <c r="I69" s="578">
        <f t="shared" si="1204"/>
        <v>0.032908660429398086</v>
      </c>
      <c r="J69" s="578">
        <f t="shared" si="1204"/>
        <v>0.029449583441496632</v>
      </c>
      <c r="K69" s="578">
        <f t="shared" si="1204"/>
        <v>0.02894762442556511</v>
      </c>
      <c r="L69" s="578">
        <f t="shared" si="1204"/>
        <v>0.02894762442556511</v>
      </c>
      <c r="M69" s="578">
        <f t="shared" si="1204"/>
        <v>0.03326229331643966</v>
      </c>
      <c r="N69" s="578">
        <f t="shared" si="1204"/>
        <v>0.03326229331643966</v>
      </c>
      <c r="O69" s="578">
        <f t="shared" si="1204"/>
        <v>0.041147750783699054</v>
      </c>
      <c r="P69" s="578">
        <f t="shared" si="1204"/>
        <v>0.04114775078369907</v>
      </c>
      <c r="Q69" s="579">
        <f t="shared" si="1204"/>
        <v>0.03407932086143498</v>
      </c>
      <c r="R69" s="607" t="s">
        <v>995</v>
      </c>
      <c r="S69" s="578">
        <f t="shared" si="1204"/>
        <v>0.0409480044206714</v>
      </c>
      <c r="T69" s="578">
        <f t="shared" si="1204"/>
        <v>0.04094800442067139</v>
      </c>
      <c r="U69" s="578">
        <f t="shared" si="1204"/>
        <v>0.04094800442067138</v>
      </c>
      <c r="V69" s="578">
        <f t="shared" si="1204"/>
        <v>0.036398226151707895</v>
      </c>
      <c r="W69" s="578">
        <f t="shared" si="1204"/>
        <v>0.032748909650614604</v>
      </c>
      <c r="X69" s="578">
        <f t="shared" si="1204"/>
        <v>0.029306624298576743</v>
      </c>
      <c r="Y69" s="578">
        <f t="shared" si="1204"/>
        <v>0.028807101976897315</v>
      </c>
      <c r="Z69" s="578">
        <f t="shared" si="1204"/>
        <v>0.028807101976897315</v>
      </c>
      <c r="AA69" s="578">
        <f t="shared" si="1204"/>
        <v>0.033100825873155965</v>
      </c>
      <c r="AB69" s="578">
        <f t="shared" si="1204"/>
        <v>0.033100825873155965</v>
      </c>
      <c r="AC69" s="578">
        <f t="shared" si="1204"/>
        <v>0.0409480044206714</v>
      </c>
      <c r="AD69" s="578">
        <f t="shared" si="1204"/>
        <v>0.0409480044206714</v>
      </c>
      <c r="AE69" s="579">
        <f t="shared" si="1204"/>
        <v>0.033913887265020246</v>
      </c>
      <c r="AF69" s="607" t="s">
        <v>995</v>
      </c>
      <c r="AG69" s="578">
        <f t="shared" si="1204"/>
        <v>0.0407492277001827</v>
      </c>
      <c r="AH69" s="578">
        <f t="shared" si="1204"/>
        <v>0.04074922770018271</v>
      </c>
      <c r="AI69" s="578">
        <f t="shared" si="1204"/>
        <v>0.0407492277001827</v>
      </c>
      <c r="AJ69" s="578">
        <f t="shared" si="1204"/>
        <v>0.03622153573349574</v>
      </c>
      <c r="AK69" s="578">
        <f t="shared" si="1204"/>
        <v>0.03258993436104851</v>
      </c>
      <c r="AL69" s="578">
        <f t="shared" si="1204"/>
        <v>0.0291643591320788</v>
      </c>
      <c r="AM69" s="578">
        <f t="shared" si="1204"/>
        <v>0.02866726167603859</v>
      </c>
      <c r="AN69" s="578">
        <f t="shared" si="1204"/>
        <v>0.02866726167603859</v>
      </c>
      <c r="AO69" s="578">
        <f t="shared" si="1204"/>
        <v>0.03294014225241249</v>
      </c>
      <c r="AP69" s="578">
        <f t="shared" si="1204"/>
        <v>0.032940142252412485</v>
      </c>
      <c r="AQ69" s="578">
        <f t="shared" si="1204"/>
        <v>0.0407492277001827</v>
      </c>
      <c r="AR69" s="578">
        <f t="shared" si="1204"/>
        <v>0.0407492277001827</v>
      </c>
      <c r="AS69" s="579">
        <f t="shared" si="1204"/>
        <v>0.03374925674431626</v>
      </c>
      <c r="AT69" s="607" t="s">
        <v>995</v>
      </c>
      <c r="AU69" s="578">
        <f t="shared" si="1204"/>
        <v>0.04055141591523035</v>
      </c>
      <c r="AV69" s="578">
        <f t="shared" si="1204"/>
        <v>0.04055141591523035</v>
      </c>
      <c r="AW69" s="578">
        <f t="shared" si="1204"/>
        <v>0.04055141591523036</v>
      </c>
      <c r="AX69" s="578">
        <f t="shared" si="1204"/>
        <v>0.03604570303576031</v>
      </c>
      <c r="AY69" s="578">
        <f t="shared" si="1204"/>
        <v>0.03243173079618905</v>
      </c>
      <c r="AZ69" s="578">
        <f t="shared" si="1204"/>
        <v>0.02902278457318521</v>
      </c>
      <c r="BA69" s="578">
        <f t="shared" si="1204"/>
        <v>0.0285281002115918</v>
      </c>
      <c r="BB69" s="578">
        <f t="shared" si="1204"/>
        <v>0.0285281002115918</v>
      </c>
      <c r="BC69" s="578">
        <f t="shared" si="1204"/>
        <v>0.032780238649245445</v>
      </c>
      <c r="BD69" s="578">
        <f t="shared" si="1204"/>
        <v>0.032780238649245445</v>
      </c>
      <c r="BE69" s="578">
        <f t="shared" si="1204"/>
        <v>0.04055141591523035</v>
      </c>
      <c r="BF69" s="578">
        <f t="shared" si="1204"/>
        <v>0.04055141591523035</v>
      </c>
      <c r="BG69" s="579">
        <f t="shared" si="1204"/>
        <v>0.03358542540089726</v>
      </c>
      <c r="BH69" s="607" t="s">
        <v>995</v>
      </c>
      <c r="BI69" s="578">
        <f t="shared" si="1204"/>
        <v>0.040354564381661275</v>
      </c>
      <c r="BJ69" s="578">
        <f t="shared" si="1204"/>
        <v>0.040354564381661275</v>
      </c>
      <c r="BK69" s="578">
        <f t="shared" si="1204"/>
        <v>0.04035456438166127</v>
      </c>
      <c r="BL69" s="578">
        <f t="shared" si="1204"/>
        <v>0.03587072389481002</v>
      </c>
      <c r="BM69" s="578">
        <f t="shared" si="1204"/>
        <v>0.032274295209799776</v>
      </c>
      <c r="BN69" s="578">
        <f t="shared" si="1204"/>
        <v>0.02888189726943188</v>
      </c>
      <c r="BO69" s="578">
        <f t="shared" si="1204"/>
        <v>0.02838961428823456</v>
      </c>
      <c r="BP69" s="578">
        <f t="shared" si="1204"/>
        <v>0.02838961428823456</v>
      </c>
      <c r="BQ69" s="578">
        <f t="shared" si="1204"/>
        <v>0.03262111127716172</v>
      </c>
      <c r="BR69" s="578">
        <f t="shared" si="1204"/>
        <v>0.032621111277161725</v>
      </c>
      <c r="BS69" s="578">
        <f t="shared" si="1204"/>
        <v>0.040354564381661275</v>
      </c>
      <c r="BT69" s="578">
        <f t="shared" si="1204"/>
        <v>0.040354564381661275</v>
      </c>
      <c r="BU69" s="579">
        <f t="shared" si="1204"/>
        <v>0.03342238935526184</v>
      </c>
      <c r="BV69" s="607" t="s">
        <v>995</v>
      </c>
    </row>
    <row r="70" spans="4:74" x14ac:dyDescent="0.25">
      <c r="D70" s="606" t="s">
        <v>996</v>
      </c>
      <c r="E70" s="578">
        <f>E51/E45</f>
        <v>0.033473406665842705</v>
      </c>
      <c r="F70" s="578">
        <f t="shared" ref="F70:BU70" si="1205">F51/F45</f>
        <v>0.03705984309432585</v>
      </c>
      <c r="G70" s="578">
        <f t="shared" si="1205"/>
        <v>0.025105054999382027</v>
      </c>
      <c r="H70" s="578">
        <f t="shared" si="1205"/>
        <v>0.019765249650307123</v>
      </c>
      <c r="I70" s="578">
        <f t="shared" si="1205"/>
        <v>0.016631165524873186</v>
      </c>
      <c r="J70" s="578">
        <f t="shared" si="1205"/>
        <v>0.013748757323857266</v>
      </c>
      <c r="K70" s="578">
        <f t="shared" si="1205"/>
        <v>0.013037208192180481</v>
      </c>
      <c r="L70" s="578">
        <f t="shared" si="1205"/>
        <v>0.013037208192180481</v>
      </c>
      <c r="M70" s="578">
        <f t="shared" si="1205"/>
        <v>0.016776358239772877</v>
      </c>
      <c r="N70" s="578">
        <f t="shared" si="1205"/>
        <v>0.016235185393328588</v>
      </c>
      <c r="O70" s="578">
        <f t="shared" si="1205"/>
        <v>0.025941890166028096</v>
      </c>
      <c r="P70" s="578">
        <f t="shared" si="1205"/>
        <v>0.033473406665842705</v>
      </c>
      <c r="Q70" s="579">
        <f t="shared" si="1205"/>
        <v>0.019256142616917184</v>
      </c>
      <c r="R70" s="606" t="s">
        <v>996</v>
      </c>
      <c r="S70" s="578">
        <f t="shared" si="1205"/>
        <v>0.02664873152037963</v>
      </c>
      <c r="T70" s="578">
        <f t="shared" si="1205"/>
        <v>0.029503952754706013</v>
      </c>
      <c r="U70" s="578">
        <f t="shared" si="1205"/>
        <v>0.019986548640284717</v>
      </c>
      <c r="V70" s="578">
        <f t="shared" si="1205"/>
        <v>0.015735441469176544</v>
      </c>
      <c r="W70" s="578">
        <f t="shared" si="1205"/>
        <v>0.013240345369316517</v>
      </c>
      <c r="X70" s="578">
        <f t="shared" si="1205"/>
        <v>0.010945612626760153</v>
      </c>
      <c r="Y70" s="578">
        <f t="shared" si="1205"/>
        <v>0.01037913661901747</v>
      </c>
      <c r="Z70" s="578">
        <f t="shared" si="1205"/>
        <v>0.01037913661901747</v>
      </c>
      <c r="AA70" s="578">
        <f t="shared" si="1205"/>
        <v>0.013355935686032772</v>
      </c>
      <c r="AB70" s="578">
        <f t="shared" si="1205"/>
        <v>0.012925099050999455</v>
      </c>
      <c r="AC70" s="578">
        <f t="shared" si="1205"/>
        <v>0.020652766928294215</v>
      </c>
      <c r="AD70" s="578">
        <f t="shared" si="1205"/>
        <v>0.02664873152037963</v>
      </c>
      <c r="AE70" s="579">
        <f t="shared" si="1205"/>
        <v>0.01533013295715737</v>
      </c>
      <c r="AF70" s="606" t="s">
        <v>996</v>
      </c>
      <c r="AG70" s="578">
        <f t="shared" si="1205"/>
        <v>0.022099473955007373</v>
      </c>
      <c r="AH70" s="578">
        <f t="shared" si="1205"/>
        <v>0.02446727473590103</v>
      </c>
      <c r="AI70" s="578">
        <f t="shared" si="1205"/>
        <v>0.016574605466255526</v>
      </c>
      <c r="AJ70" s="578">
        <f t="shared" si="1205"/>
        <v>0.013049213192480546</v>
      </c>
      <c r="AK70" s="578">
        <f t="shared" si="1205"/>
        <v>0.010980059873421866</v>
      </c>
      <c r="AL70" s="578">
        <f t="shared" si="1205"/>
        <v>0.009077065487402228</v>
      </c>
      <c r="AM70" s="578">
        <f t="shared" si="1205"/>
        <v>0.008607293717227267</v>
      </c>
      <c r="AN70" s="578">
        <f t="shared" si="1205"/>
        <v>0.008607293717227267</v>
      </c>
      <c r="AO70" s="578">
        <f t="shared" si="1205"/>
        <v>0.011075917538983487</v>
      </c>
      <c r="AP70" s="578">
        <f t="shared" si="1205"/>
        <v>0.010718629876435631</v>
      </c>
      <c r="AQ70" s="578">
        <f t="shared" si="1205"/>
        <v>0.01712709231513071</v>
      </c>
      <c r="AR70" s="578">
        <f t="shared" si="1205"/>
        <v>0.022099473955007373</v>
      </c>
      <c r="AS70" s="579">
        <f t="shared" si="1205"/>
        <v>0.01271309569667176</v>
      </c>
      <c r="AT70" s="606" t="s">
        <v>996</v>
      </c>
      <c r="AU70" s="578">
        <f t="shared" si="1205"/>
        <v>0.020300487650977646</v>
      </c>
      <c r="AV70" s="578">
        <f t="shared" si="1205"/>
        <v>0.022475539899296675</v>
      </c>
      <c r="AW70" s="578">
        <f t="shared" si="1205"/>
        <v>0.015225365738233238</v>
      </c>
      <c r="AX70" s="578">
        <f t="shared" si="1205"/>
        <v>0.011986954612958227</v>
      </c>
      <c r="AY70" s="578">
        <f t="shared" si="1205"/>
        <v>0.010086238718677294</v>
      </c>
      <c r="AZ70" s="578">
        <f t="shared" si="1205"/>
        <v>0.008338155750190247</v>
      </c>
      <c r="BA70" s="578">
        <f t="shared" si="1205"/>
        <v>0.007906625296631472</v>
      </c>
      <c r="BB70" s="578">
        <f t="shared" si="1205"/>
        <v>0.007906625296631472</v>
      </c>
      <c r="BC70" s="578">
        <f t="shared" si="1205"/>
        <v>0.01017429318368162</v>
      </c>
      <c r="BD70" s="578">
        <f t="shared" si="1205"/>
        <v>0.009846090177756407</v>
      </c>
      <c r="BE70" s="578">
        <f t="shared" si="1205"/>
        <v>0.01573287792950768</v>
      </c>
      <c r="BF70" s="578">
        <f t="shared" si="1205"/>
        <v>0.020300487650977646</v>
      </c>
      <c r="BG70" s="579">
        <f t="shared" si="1205"/>
        <v>0.011678198436823205</v>
      </c>
      <c r="BH70" s="606" t="s">
        <v>996</v>
      </c>
      <c r="BI70" s="578">
        <f t="shared" si="1205"/>
        <v>0.01969689305455901</v>
      </c>
      <c r="BJ70" s="578">
        <f t="shared" si="1205"/>
        <v>0.021807274453261766</v>
      </c>
      <c r="BK70" s="578">
        <f t="shared" si="1205"/>
        <v>0.01477266979091926</v>
      </c>
      <c r="BL70" s="578">
        <f t="shared" si="1205"/>
        <v>0.011630546375072938</v>
      </c>
      <c r="BM70" s="578">
        <f t="shared" si="1205"/>
        <v>0.009786344484930211</v>
      </c>
      <c r="BN70" s="578">
        <f t="shared" si="1205"/>
        <v>0.00809023728431687</v>
      </c>
      <c r="BO70" s="578">
        <f t="shared" si="1205"/>
        <v>0.007671537529923376</v>
      </c>
      <c r="BP70" s="578">
        <f t="shared" si="1205"/>
        <v>0.007671537529923376</v>
      </c>
      <c r="BQ70" s="578">
        <f t="shared" si="1205"/>
        <v>0.009871780825671665</v>
      </c>
      <c r="BR70" s="578">
        <f t="shared" si="1205"/>
        <v>0.009553336282908066</v>
      </c>
      <c r="BS70" s="578">
        <f t="shared" si="1205"/>
        <v>0.015265092117283236</v>
      </c>
      <c r="BT70" s="578">
        <f t="shared" si="1205"/>
        <v>0.01969689305455901</v>
      </c>
      <c r="BU70" s="579">
        <f t="shared" si="1205"/>
        <v>0.011330970449320571</v>
      </c>
      <c r="BV70" s="606" t="s">
        <v>996</v>
      </c>
    </row>
    <row r="71" spans="4:74" x14ac:dyDescent="0.25">
      <c r="D71" s="606" t="s">
        <v>998</v>
      </c>
      <c r="E71" s="578">
        <f>E52/E45</f>
        <v>0.15605317792933662</v>
      </c>
      <c r="F71" s="578">
        <f t="shared" ref="F71:BU71" si="1206">F52/F45</f>
        <v>0.1727731612789084</v>
      </c>
      <c r="G71" s="578">
        <f t="shared" si="1206"/>
        <v>0.11703988344700247</v>
      </c>
      <c r="H71" s="578">
        <f t="shared" si="1206"/>
        <v>0.09214568601541782</v>
      </c>
      <c r="I71" s="578">
        <f t="shared" si="1206"/>
        <v>0.07753457121153001</v>
      </c>
      <c r="J71" s="578">
        <f t="shared" si="1206"/>
        <v>0.06409677074059332</v>
      </c>
      <c r="K71" s="578">
        <f t="shared" si="1206"/>
        <v>0.060779525371470786</v>
      </c>
      <c r="L71" s="578">
        <f t="shared" si="1206"/>
        <v>0.060779525371470786</v>
      </c>
      <c r="M71" s="578">
        <f t="shared" si="1206"/>
        <v>0.07821146032528148</v>
      </c>
      <c r="N71" s="578">
        <f t="shared" si="1206"/>
        <v>0.07568850999220787</v>
      </c>
      <c r="O71" s="578">
        <f t="shared" si="1206"/>
        <v>0.12094121289523589</v>
      </c>
      <c r="P71" s="578">
        <f t="shared" si="1206"/>
        <v>0.15605317792933662</v>
      </c>
      <c r="Q71" s="579">
        <f t="shared" si="1206"/>
        <v>0.08977222665229456</v>
      </c>
      <c r="R71" s="606" t="s">
        <v>998</v>
      </c>
      <c r="S71" s="578">
        <f t="shared" si="1206"/>
        <v>0.09090476384233202</v>
      </c>
      <c r="T71" s="578">
        <f t="shared" si="1206"/>
        <v>0.10064455996829616</v>
      </c>
      <c r="U71" s="578">
        <f t="shared" si="1206"/>
        <v>0.068178572881749</v>
      </c>
      <c r="V71" s="578">
        <f t="shared" si="1206"/>
        <v>0.05367709864975796</v>
      </c>
      <c r="W71" s="578">
        <f t="shared" si="1206"/>
        <v>0.04516576963778448</v>
      </c>
      <c r="X71" s="578">
        <f t="shared" si="1206"/>
        <v>0.037337924703258245</v>
      </c>
      <c r="Y71" s="578">
        <f t="shared" si="1206"/>
        <v>0.03540554876008006</v>
      </c>
      <c r="Z71" s="578">
        <f t="shared" si="1206"/>
        <v>0.03540554876008006</v>
      </c>
      <c r="AA71" s="578">
        <f t="shared" si="1206"/>
        <v>0.04556007397589212</v>
      </c>
      <c r="AB71" s="578">
        <f t="shared" si="1206"/>
        <v>0.04409039417021817</v>
      </c>
      <c r="AC71" s="578">
        <f t="shared" si="1206"/>
        <v>0.07045119197780733</v>
      </c>
      <c r="AD71" s="578">
        <f t="shared" si="1206"/>
        <v>0.09090476384233202</v>
      </c>
      <c r="AE71" s="579">
        <f t="shared" si="1206"/>
        <v>0.052294500962501704</v>
      </c>
      <c r="AF71" s="606" t="s">
        <v>998</v>
      </c>
      <c r="AG71" s="578">
        <f t="shared" si="1206"/>
        <v>0.025</v>
      </c>
      <c r="AH71" s="578">
        <f t="shared" si="1206"/>
        <v>0.025</v>
      </c>
      <c r="AI71" s="578">
        <f t="shared" si="1206"/>
        <v>0.025</v>
      </c>
      <c r="AJ71" s="578">
        <f t="shared" si="1206"/>
        <v>0.025</v>
      </c>
      <c r="AK71" s="578">
        <f t="shared" si="1206"/>
        <v>0.025000000000000005</v>
      </c>
      <c r="AL71" s="578">
        <f t="shared" si="1206"/>
        <v>0.025</v>
      </c>
      <c r="AM71" s="578">
        <f t="shared" si="1206"/>
        <v>0.025000000000000005</v>
      </c>
      <c r="AN71" s="578">
        <f t="shared" si="1206"/>
        <v>0.025000000000000005</v>
      </c>
      <c r="AO71" s="578">
        <f t="shared" si="1206"/>
        <v>0.025</v>
      </c>
      <c r="AP71" s="578">
        <f t="shared" si="1206"/>
        <v>0.025</v>
      </c>
      <c r="AQ71" s="578">
        <f t="shared" si="1206"/>
        <v>0.025</v>
      </c>
      <c r="AR71" s="578">
        <f t="shared" si="1206"/>
        <v>0.025</v>
      </c>
      <c r="AS71" s="579">
        <f t="shared" si="1206"/>
        <v>0.025</v>
      </c>
      <c r="AT71" s="606" t="s">
        <v>998</v>
      </c>
      <c r="AU71" s="578">
        <f t="shared" si="1206"/>
        <v>0.025</v>
      </c>
      <c r="AV71" s="578">
        <f t="shared" si="1206"/>
        <v>0.024999999999999998</v>
      </c>
      <c r="AW71" s="578">
        <f t="shared" si="1206"/>
        <v>0.025</v>
      </c>
      <c r="AX71" s="578">
        <f t="shared" si="1206"/>
        <v>0.025</v>
      </c>
      <c r="AY71" s="578">
        <f t="shared" si="1206"/>
        <v>0.025</v>
      </c>
      <c r="AZ71" s="578">
        <f t="shared" si="1206"/>
        <v>0.025</v>
      </c>
      <c r="BA71" s="578">
        <f t="shared" si="1206"/>
        <v>0.025</v>
      </c>
      <c r="BB71" s="578">
        <f t="shared" si="1206"/>
        <v>0.025</v>
      </c>
      <c r="BC71" s="578">
        <f t="shared" si="1206"/>
        <v>0.025</v>
      </c>
      <c r="BD71" s="578">
        <f t="shared" si="1206"/>
        <v>0.025</v>
      </c>
      <c r="BE71" s="578">
        <f t="shared" si="1206"/>
        <v>0.025</v>
      </c>
      <c r="BF71" s="578">
        <f t="shared" si="1206"/>
        <v>0.025</v>
      </c>
      <c r="BG71" s="579">
        <f t="shared" si="1206"/>
        <v>0.025</v>
      </c>
      <c r="BH71" s="606" t="s">
        <v>998</v>
      </c>
      <c r="BI71" s="578">
        <f t="shared" si="1206"/>
        <v>0.025</v>
      </c>
      <c r="BJ71" s="578">
        <f t="shared" si="1206"/>
        <v>0.025</v>
      </c>
      <c r="BK71" s="578">
        <f t="shared" si="1206"/>
        <v>0.025</v>
      </c>
      <c r="BL71" s="578">
        <f t="shared" si="1206"/>
        <v>0.025000000000000005</v>
      </c>
      <c r="BM71" s="578">
        <f t="shared" si="1206"/>
        <v>0.025</v>
      </c>
      <c r="BN71" s="578">
        <f t="shared" si="1206"/>
        <v>0.025</v>
      </c>
      <c r="BO71" s="578">
        <f t="shared" si="1206"/>
        <v>0.025</v>
      </c>
      <c r="BP71" s="578">
        <f t="shared" si="1206"/>
        <v>0.025</v>
      </c>
      <c r="BQ71" s="578">
        <f t="shared" si="1206"/>
        <v>0.025000000000000005</v>
      </c>
      <c r="BR71" s="578">
        <f t="shared" si="1206"/>
        <v>0.025</v>
      </c>
      <c r="BS71" s="578">
        <f t="shared" si="1206"/>
        <v>0.025</v>
      </c>
      <c r="BT71" s="578">
        <f t="shared" si="1206"/>
        <v>0.025</v>
      </c>
      <c r="BU71" s="579">
        <f t="shared" si="1206"/>
        <v>0.025</v>
      </c>
      <c r="BV71" s="606" t="s">
        <v>998</v>
      </c>
    </row>
    <row r="72" spans="4:74" x14ac:dyDescent="0.25">
      <c r="D72" s="606" t="s">
        <v>999</v>
      </c>
      <c r="E72" s="578">
        <f>E53/E45</f>
        <v>0.04564555454433096</v>
      </c>
      <c r="F72" s="578">
        <f t="shared" ref="F72:BU72" si="1207">F53/F45</f>
        <v>0.0505361496740807</v>
      </c>
      <c r="G72" s="578">
        <f t="shared" si="1207"/>
        <v>0.034234165908248224</v>
      </c>
      <c r="H72" s="578">
        <f t="shared" si="1207"/>
        <v>0.02695261315950971</v>
      </c>
      <c r="I72" s="578">
        <f t="shared" si="1207"/>
        <v>0.022678862079372527</v>
      </c>
      <c r="J72" s="578">
        <f t="shared" si="1207"/>
        <v>0.018748305441623547</v>
      </c>
      <c r="K72" s="578">
        <f t="shared" si="1207"/>
        <v>0.017778011171155204</v>
      </c>
      <c r="L72" s="578">
        <f t="shared" si="1207"/>
        <v>0.017778011171155204</v>
      </c>
      <c r="M72" s="578">
        <f t="shared" si="1207"/>
        <v>0.02287685214514483</v>
      </c>
      <c r="N72" s="578">
        <f t="shared" si="1207"/>
        <v>0.0221388891727208</v>
      </c>
      <c r="O72" s="578">
        <f t="shared" si="1207"/>
        <v>0.0353753047718565</v>
      </c>
      <c r="P72" s="578">
        <f t="shared" si="1207"/>
        <v>0.04564555454433096</v>
      </c>
      <c r="Q72" s="579">
        <f t="shared" si="1207"/>
        <v>0.026258376295796162</v>
      </c>
      <c r="R72" s="606" t="s">
        <v>999</v>
      </c>
      <c r="S72" s="578">
        <f t="shared" si="1207"/>
        <v>0.03633917934597223</v>
      </c>
      <c r="T72" s="578">
        <f t="shared" si="1207"/>
        <v>0.040232662847326385</v>
      </c>
      <c r="U72" s="578">
        <f t="shared" si="1207"/>
        <v>0.027254384509479163</v>
      </c>
      <c r="V72" s="578">
        <f t="shared" si="1207"/>
        <v>0.021457420185240744</v>
      </c>
      <c r="W72" s="578">
        <f t="shared" si="1207"/>
        <v>0.018055016412704343</v>
      </c>
      <c r="X72" s="578">
        <f t="shared" si="1207"/>
        <v>0.014925835400127483</v>
      </c>
      <c r="Y72" s="578">
        <f t="shared" si="1207"/>
        <v>0.014153368116842006</v>
      </c>
      <c r="Z72" s="578">
        <f t="shared" si="1207"/>
        <v>0.014153368116842006</v>
      </c>
      <c r="AA72" s="578">
        <f t="shared" si="1207"/>
        <v>0.018212639571862872</v>
      </c>
      <c r="AB72" s="578">
        <f t="shared" si="1207"/>
        <v>0.017625135069544714</v>
      </c>
      <c r="AC72" s="578">
        <f t="shared" si="1207"/>
        <v>0.02816286399312848</v>
      </c>
      <c r="AD72" s="578">
        <f t="shared" si="1207"/>
        <v>0.03633917934597223</v>
      </c>
      <c r="AE72" s="579">
        <f t="shared" si="1207"/>
        <v>0.020904726759760052</v>
      </c>
      <c r="AF72" s="606" t="s">
        <v>999</v>
      </c>
      <c r="AG72" s="578">
        <f t="shared" si="1207"/>
        <v>0.030135646302282788</v>
      </c>
      <c r="AH72" s="578">
        <f t="shared" si="1207"/>
        <v>0.03336446554895595</v>
      </c>
      <c r="AI72" s="578">
        <f t="shared" si="1207"/>
        <v>0.022601734726712088</v>
      </c>
      <c r="AJ72" s="578">
        <f t="shared" si="1207"/>
        <v>0.01779438162610984</v>
      </c>
      <c r="AK72" s="578">
        <f t="shared" si="1207"/>
        <v>0.01497280891830255</v>
      </c>
      <c r="AL72" s="578">
        <f t="shared" si="1207"/>
        <v>0.012377816573730313</v>
      </c>
      <c r="AM72" s="578">
        <f t="shared" si="1207"/>
        <v>0.011737218705309914</v>
      </c>
      <c r="AN72" s="578">
        <f t="shared" si="1207"/>
        <v>0.011737218705309914</v>
      </c>
      <c r="AO72" s="578">
        <f t="shared" si="1207"/>
        <v>0.015103523916795668</v>
      </c>
      <c r="AP72" s="578">
        <f t="shared" si="1207"/>
        <v>0.014616313467866772</v>
      </c>
      <c r="AQ72" s="578">
        <f t="shared" si="1207"/>
        <v>0.02335512588426916</v>
      </c>
      <c r="AR72" s="578">
        <f t="shared" si="1207"/>
        <v>0.030135646302282788</v>
      </c>
      <c r="AS72" s="579">
        <f t="shared" si="1207"/>
        <v>0.017336039586370585</v>
      </c>
      <c r="AT72" s="606" t="s">
        <v>999</v>
      </c>
      <c r="AU72" s="578">
        <f t="shared" si="1207"/>
        <v>0.02768248316042407</v>
      </c>
      <c r="AV72" s="578">
        <f t="shared" si="1207"/>
        <v>0.030648463499040927</v>
      </c>
      <c r="AW72" s="578">
        <f t="shared" si="1207"/>
        <v>0.020761862370318056</v>
      </c>
      <c r="AX72" s="578">
        <f t="shared" si="1207"/>
        <v>0.0163458471994885</v>
      </c>
      <c r="AY72" s="578">
        <f t="shared" si="1207"/>
        <v>0.013753961889105406</v>
      </c>
      <c r="AZ72" s="578">
        <f t="shared" si="1207"/>
        <v>0.011370212386623066</v>
      </c>
      <c r="BA72" s="578">
        <f t="shared" si="1207"/>
        <v>0.01078176176813383</v>
      </c>
      <c r="BB72" s="578">
        <f t="shared" si="1207"/>
        <v>0.01078176176813383</v>
      </c>
      <c r="BC72" s="578">
        <f t="shared" si="1207"/>
        <v>0.013874036159565848</v>
      </c>
      <c r="BD72" s="578">
        <f t="shared" si="1207"/>
        <v>0.013426486606031468</v>
      </c>
      <c r="BE72" s="578">
        <f t="shared" si="1207"/>
        <v>0.021453924449328657</v>
      </c>
      <c r="BF72" s="578">
        <f t="shared" si="1207"/>
        <v>0.02768248316042407</v>
      </c>
      <c r="BG72" s="579">
        <f t="shared" si="1207"/>
        <v>0.01592481605021346</v>
      </c>
      <c r="BH72" s="606" t="s">
        <v>999</v>
      </c>
      <c r="BI72" s="578">
        <f t="shared" si="1207"/>
        <v>0.026859399619853203</v>
      </c>
      <c r="BJ72" s="578">
        <f t="shared" si="1207"/>
        <v>0.02973719243626605</v>
      </c>
      <c r="BK72" s="578">
        <f t="shared" si="1207"/>
        <v>0.020144549714889902</v>
      </c>
      <c r="BL72" s="578">
        <f t="shared" si="1207"/>
        <v>0.015859835966008557</v>
      </c>
      <c r="BM72" s="578">
        <f t="shared" si="1207"/>
        <v>0.013345015206723019</v>
      </c>
      <c r="BN72" s="578">
        <f t="shared" si="1207"/>
        <v>0.01103214175134119</v>
      </c>
      <c r="BO72" s="578">
        <f t="shared" si="1207"/>
        <v>0.010461187540804606</v>
      </c>
      <c r="BP72" s="578">
        <f t="shared" si="1207"/>
        <v>0.010461187540804606</v>
      </c>
      <c r="BQ72" s="578">
        <f t="shared" si="1207"/>
        <v>0.013461519307734093</v>
      </c>
      <c r="BR72" s="578">
        <f t="shared" si="1207"/>
        <v>0.013027276749420091</v>
      </c>
      <c r="BS72" s="578">
        <f t="shared" si="1207"/>
        <v>0.020816034705386233</v>
      </c>
      <c r="BT72" s="578">
        <f t="shared" si="1207"/>
        <v>0.026859399619853203</v>
      </c>
      <c r="BU72" s="579">
        <f t="shared" si="1207"/>
        <v>0.015451323339982597</v>
      </c>
      <c r="BV72" s="606" t="s">
        <v>999</v>
      </c>
    </row>
    <row r="73" spans="4:74" x14ac:dyDescent="0.25">
      <c r="D73" s="606" t="s">
        <v>1001</v>
      </c>
      <c r="E73" s="578">
        <f>E54/E45</f>
        <v>0.04076870301185369</v>
      </c>
      <c r="F73" s="578">
        <f t="shared" ref="F73:BU73" si="1208">F54/F45</f>
        <v>0.0451367783345523</v>
      </c>
      <c r="G73" s="578">
        <f t="shared" si="1208"/>
        <v>0.03057652725889027</v>
      </c>
      <c r="H73" s="578">
        <f t="shared" si="1208"/>
        <v>0.024072948445094562</v>
      </c>
      <c r="I73" s="578">
        <f t="shared" si="1208"/>
        <v>0.020255812466091733</v>
      </c>
      <c r="J73" s="578">
        <f t="shared" si="1208"/>
        <v>0.016745203430111467</v>
      </c>
      <c r="K73" s="578">
        <f t="shared" si="1208"/>
        <v>0.01587857711038062</v>
      </c>
      <c r="L73" s="578">
        <f t="shared" si="1208"/>
        <v>0.01587857711038062</v>
      </c>
      <c r="M73" s="578">
        <f t="shared" si="1208"/>
        <v>0.020432648924129045</v>
      </c>
      <c r="N73" s="578">
        <f t="shared" si="1208"/>
        <v>0.019773531216899076</v>
      </c>
      <c r="O73" s="578">
        <f t="shared" si="1208"/>
        <v>0.03159574483418661</v>
      </c>
      <c r="P73" s="578">
        <f t="shared" si="1208"/>
        <v>0.04076870301185369</v>
      </c>
      <c r="Q73" s="579">
        <f t="shared" si="1208"/>
        <v>0.023452885072019963</v>
      </c>
      <c r="R73" s="606" t="s">
        <v>1001</v>
      </c>
      <c r="S73" s="578">
        <f t="shared" si="1208"/>
        <v>0.03894796481909131</v>
      </c>
      <c r="T73" s="578">
        <f t="shared" si="1208"/>
        <v>0.04312096104970823</v>
      </c>
      <c r="U73" s="578">
        <f t="shared" si="1208"/>
        <v>0.029210973614318472</v>
      </c>
      <c r="V73" s="578">
        <f t="shared" si="1208"/>
        <v>0.022997845893177726</v>
      </c>
      <c r="W73" s="578">
        <f t="shared" si="1208"/>
        <v>0.019351183948188615</v>
      </c>
      <c r="X73" s="578">
        <f t="shared" si="1208"/>
        <v>0.01599735939342688</v>
      </c>
      <c r="Y73" s="578">
        <f t="shared" si="1208"/>
        <v>0.015169436773412167</v>
      </c>
      <c r="Z73" s="578">
        <f t="shared" si="1208"/>
        <v>0.015169436773412167</v>
      </c>
      <c r="AA73" s="578">
        <f t="shared" si="1208"/>
        <v>0.019520122855672797</v>
      </c>
      <c r="AB73" s="578">
        <f t="shared" si="1208"/>
        <v>0.01889044147323174</v>
      </c>
      <c r="AC73" s="578">
        <f t="shared" si="1208"/>
        <v>0.03018467273479577</v>
      </c>
      <c r="AD73" s="578">
        <f t="shared" si="1208"/>
        <v>0.03894796481909131</v>
      </c>
      <c r="AE73" s="579">
        <f>AE54/AE45</f>
        <v>0.022405474670745294</v>
      </c>
      <c r="AF73" s="606" t="s">
        <v>1001</v>
      </c>
      <c r="AG73" s="578">
        <f t="shared" si="1208"/>
        <v>0.03499067092869414</v>
      </c>
      <c r="AH73" s="578">
        <f t="shared" si="1208"/>
        <v>0.03873967138533995</v>
      </c>
      <c r="AI73" s="578">
        <f t="shared" si="1208"/>
        <v>0.0262430031965206</v>
      </c>
      <c r="AJ73" s="578">
        <f t="shared" si="1208"/>
        <v>0.020661158072181305</v>
      </c>
      <c r="AK73" s="578">
        <f t="shared" si="1208"/>
        <v>0.017385013896279205</v>
      </c>
      <c r="AL73" s="578">
        <f t="shared" si="1208"/>
        <v>0.014371953473396242</v>
      </c>
      <c r="AM73" s="578">
        <f t="shared" si="1208"/>
        <v>0.013628151631992788</v>
      </c>
      <c r="AN73" s="578">
        <f t="shared" si="1208"/>
        <v>0.013628151631992788</v>
      </c>
      <c r="AO73" s="578">
        <f t="shared" si="1208"/>
        <v>0.01753678782711974</v>
      </c>
      <c r="AP73" s="578">
        <f t="shared" si="1208"/>
        <v>0.01697108499398684</v>
      </c>
      <c r="AQ73" s="578">
        <f t="shared" si="1208"/>
        <v>0.027117769969737953</v>
      </c>
      <c r="AR73" s="578">
        <f t="shared" si="1208"/>
        <v>0.03499067092869414</v>
      </c>
      <c r="AS73" s="579">
        <f t="shared" si="1208"/>
        <v>0.020128974513732526</v>
      </c>
      <c r="AT73" s="606" t="s">
        <v>1001</v>
      </c>
      <c r="AU73" s="578">
        <f t="shared" si="1208"/>
        <v>0.032966450464214626</v>
      </c>
      <c r="AV73" s="578">
        <f t="shared" si="1208"/>
        <v>0.03649857015680904</v>
      </c>
      <c r="AW73" s="578">
        <f t="shared" si="1208"/>
        <v>0.024724837848160975</v>
      </c>
      <c r="AX73" s="578">
        <f t="shared" si="1208"/>
        <v>0.019465904083631493</v>
      </c>
      <c r="AY73" s="578">
        <f t="shared" si="1208"/>
        <v>0.016379285798757918</v>
      </c>
      <c r="AZ73" s="578">
        <f t="shared" si="1208"/>
        <v>0.013540531795467253</v>
      </c>
      <c r="BA73" s="578">
        <f t="shared" si="1208"/>
        <v>0.012839759106375703</v>
      </c>
      <c r="BB73" s="578">
        <f t="shared" si="1208"/>
        <v>0.012839759106375703</v>
      </c>
      <c r="BC73" s="578">
        <f t="shared" si="1208"/>
        <v>0.016522279563667707</v>
      </c>
      <c r="BD73" s="578">
        <f t="shared" si="1208"/>
        <v>0.015989302803549398</v>
      </c>
      <c r="BE73" s="578">
        <f t="shared" si="1208"/>
        <v>0.025548999109766338</v>
      </c>
      <c r="BF73" s="578">
        <f t="shared" si="1208"/>
        <v>0.032966450464214626</v>
      </c>
      <c r="BG73" s="579">
        <f t="shared" si="1208"/>
        <v>0.018964507498432447</v>
      </c>
      <c r="BH73" s="606" t="s">
        <v>1001</v>
      </c>
      <c r="BI73" s="578">
        <f t="shared" si="1208"/>
        <v>0.0319862586724995</v>
      </c>
      <c r="BJ73" s="578">
        <f t="shared" si="1208"/>
        <v>0.035413357815981594</v>
      </c>
      <c r="BK73" s="578">
        <f t="shared" si="1208"/>
        <v>0.023989694004374625</v>
      </c>
      <c r="BL73" s="578">
        <f t="shared" si="1208"/>
        <v>0.018887124168523513</v>
      </c>
      <c r="BM73" s="578">
        <f t="shared" si="1208"/>
        <v>0.01589228033508125</v>
      </c>
      <c r="BN73" s="578">
        <f t="shared" si="1208"/>
        <v>0.013137931032131147</v>
      </c>
      <c r="BO73" s="578">
        <f t="shared" si="1208"/>
        <v>0.012457994424207978</v>
      </c>
      <c r="BP73" s="578">
        <f t="shared" si="1208"/>
        <v>0.012457994424207978</v>
      </c>
      <c r="BQ73" s="578">
        <f t="shared" si="1208"/>
        <v>0.01603102246499069</v>
      </c>
      <c r="BR73" s="578">
        <f t="shared" si="1208"/>
        <v>0.01551389270805551</v>
      </c>
      <c r="BS73" s="578">
        <f t="shared" si="1208"/>
        <v>0.024789350471187115</v>
      </c>
      <c r="BT73" s="578">
        <f t="shared" si="1208"/>
        <v>0.0319862586724995</v>
      </c>
      <c r="BU73" s="579">
        <f t="shared" si="1208"/>
        <v>0.018400635612860122</v>
      </c>
      <c r="BV73" s="606" t="s">
        <v>1001</v>
      </c>
    </row>
    <row r="74" spans="3:74" x14ac:dyDescent="0.25">
      <c r="C74" s="556" t="s">
        <v>1019</v>
      </c>
      <c r="D74" s="608" t="s">
        <v>1003</v>
      </c>
      <c r="E74" s="578">
        <f>E55/E45</f>
        <v>0</v>
      </c>
      <c r="F74" s="578">
        <f t="shared" ref="F74:BU74" si="1209">F55/F45</f>
        <v>0</v>
      </c>
      <c r="G74" s="578">
        <f t="shared" si="1209"/>
        <v>0</v>
      </c>
      <c r="H74" s="578">
        <f t="shared" si="1209"/>
        <v>0</v>
      </c>
      <c r="I74" s="578">
        <f t="shared" si="1209"/>
        <v>0</v>
      </c>
      <c r="J74" s="578">
        <f t="shared" si="1209"/>
        <v>0</v>
      </c>
      <c r="K74" s="578">
        <f t="shared" si="1209"/>
        <v>0</v>
      </c>
      <c r="L74" s="578">
        <f t="shared" si="1209"/>
        <v>0</v>
      </c>
      <c r="M74" s="578">
        <f t="shared" si="1209"/>
        <v>0</v>
      </c>
      <c r="N74" s="578">
        <f t="shared" si="1209"/>
        <v>0</v>
      </c>
      <c r="O74" s="578">
        <f t="shared" si="1209"/>
        <v>0</v>
      </c>
      <c r="P74" s="578">
        <f t="shared" si="1209"/>
        <v>0</v>
      </c>
      <c r="Q74" s="579">
        <f t="shared" si="1209"/>
        <v>0</v>
      </c>
      <c r="R74" s="606" t="s">
        <v>1003</v>
      </c>
      <c r="S74" s="578">
        <f t="shared" si="1209"/>
        <v>0</v>
      </c>
      <c r="T74" s="578">
        <f t="shared" si="1209"/>
        <v>0</v>
      </c>
      <c r="U74" s="578">
        <f t="shared" si="1209"/>
        <v>0</v>
      </c>
      <c r="V74" s="578">
        <f t="shared" si="1209"/>
        <v>0</v>
      </c>
      <c r="W74" s="578">
        <f t="shared" si="1209"/>
        <v>0</v>
      </c>
      <c r="X74" s="578">
        <f t="shared" si="1209"/>
        <v>0</v>
      </c>
      <c r="Y74" s="578">
        <f t="shared" si="1209"/>
        <v>0</v>
      </c>
      <c r="Z74" s="578">
        <f t="shared" si="1209"/>
        <v>0</v>
      </c>
      <c r="AA74" s="578">
        <f t="shared" si="1209"/>
        <v>0</v>
      </c>
      <c r="AB74" s="578">
        <f t="shared" si="1209"/>
        <v>0</v>
      </c>
      <c r="AC74" s="578">
        <f t="shared" si="1209"/>
        <v>0</v>
      </c>
      <c r="AD74" s="578">
        <f t="shared" si="1209"/>
        <v>0</v>
      </c>
      <c r="AE74" s="579">
        <f t="shared" si="1209"/>
        <v>0</v>
      </c>
      <c r="AF74" s="606" t="s">
        <v>1003</v>
      </c>
      <c r="AG74" s="578">
        <f t="shared" si="1209"/>
        <v>0</v>
      </c>
      <c r="AH74" s="578">
        <f t="shared" si="1209"/>
        <v>0</v>
      </c>
      <c r="AI74" s="578">
        <f t="shared" si="1209"/>
        <v>0</v>
      </c>
      <c r="AJ74" s="578">
        <f t="shared" si="1209"/>
        <v>0</v>
      </c>
      <c r="AK74" s="578">
        <f t="shared" si="1209"/>
        <v>0</v>
      </c>
      <c r="AL74" s="578">
        <f t="shared" si="1209"/>
        <v>0</v>
      </c>
      <c r="AM74" s="578">
        <f t="shared" si="1209"/>
        <v>0</v>
      </c>
      <c r="AN74" s="578">
        <f t="shared" si="1209"/>
        <v>0</v>
      </c>
      <c r="AO74" s="578">
        <f t="shared" si="1209"/>
        <v>0</v>
      </c>
      <c r="AP74" s="578">
        <f t="shared" si="1209"/>
        <v>0</v>
      </c>
      <c r="AQ74" s="578">
        <f t="shared" si="1209"/>
        <v>0</v>
      </c>
      <c r="AR74" s="578">
        <f t="shared" si="1209"/>
        <v>0</v>
      </c>
      <c r="AS74" s="579">
        <f t="shared" si="1209"/>
        <v>0</v>
      </c>
      <c r="AT74" s="606" t="s">
        <v>1003</v>
      </c>
      <c r="AU74" s="578">
        <f t="shared" si="1209"/>
        <v>0</v>
      </c>
      <c r="AV74" s="578">
        <f t="shared" si="1209"/>
        <v>0</v>
      </c>
      <c r="AW74" s="578">
        <f t="shared" si="1209"/>
        <v>0</v>
      </c>
      <c r="AX74" s="578">
        <f t="shared" si="1209"/>
        <v>0</v>
      </c>
      <c r="AY74" s="578">
        <f t="shared" si="1209"/>
        <v>0</v>
      </c>
      <c r="AZ74" s="578">
        <f t="shared" si="1209"/>
        <v>0</v>
      </c>
      <c r="BA74" s="578">
        <f t="shared" si="1209"/>
        <v>0</v>
      </c>
      <c r="BB74" s="578">
        <f t="shared" si="1209"/>
        <v>0</v>
      </c>
      <c r="BC74" s="578">
        <f t="shared" si="1209"/>
        <v>0</v>
      </c>
      <c r="BD74" s="578">
        <f t="shared" si="1209"/>
        <v>0</v>
      </c>
      <c r="BE74" s="578">
        <f t="shared" si="1209"/>
        <v>0</v>
      </c>
      <c r="BF74" s="578">
        <f t="shared" si="1209"/>
        <v>0</v>
      </c>
      <c r="BG74" s="579">
        <f t="shared" si="1209"/>
        <v>0</v>
      </c>
      <c r="BH74" s="606" t="s">
        <v>1003</v>
      </c>
      <c r="BI74" s="578">
        <f t="shared" si="1209"/>
        <v>0</v>
      </c>
      <c r="BJ74" s="578">
        <f t="shared" si="1209"/>
        <v>0</v>
      </c>
      <c r="BK74" s="578">
        <f t="shared" si="1209"/>
        <v>0</v>
      </c>
      <c r="BL74" s="578">
        <f t="shared" si="1209"/>
        <v>0</v>
      </c>
      <c r="BM74" s="578">
        <f t="shared" si="1209"/>
        <v>0</v>
      </c>
      <c r="BN74" s="578">
        <f t="shared" si="1209"/>
        <v>0</v>
      </c>
      <c r="BO74" s="578">
        <f t="shared" si="1209"/>
        <v>0</v>
      </c>
      <c r="BP74" s="578">
        <f t="shared" si="1209"/>
        <v>0</v>
      </c>
      <c r="BQ74" s="578">
        <f t="shared" si="1209"/>
        <v>0</v>
      </c>
      <c r="BR74" s="578">
        <f t="shared" si="1209"/>
        <v>0</v>
      </c>
      <c r="BS74" s="578">
        <f t="shared" si="1209"/>
        <v>0</v>
      </c>
      <c r="BT74" s="578">
        <f t="shared" si="1209"/>
        <v>0</v>
      </c>
      <c r="BU74" s="579">
        <f t="shared" si="1209"/>
        <v>0</v>
      </c>
      <c r="BV74" s="606" t="s">
        <v>1003</v>
      </c>
    </row>
    <row r="75" spans="4:74" x14ac:dyDescent="0.25">
      <c r="D75" s="606" t="s">
        <v>1004</v>
      </c>
      <c r="E75" s="578">
        <f>E56/E45</f>
        <v>0.05000000000000001</v>
      </c>
      <c r="F75" s="578">
        <f t="shared" ref="F75:BU75" si="1210">F56/F45</f>
        <v>0.05</v>
      </c>
      <c r="G75" s="578">
        <f t="shared" si="1210"/>
        <v>0.05</v>
      </c>
      <c r="H75" s="578">
        <f t="shared" si="1210"/>
        <v>0.049999999999999996</v>
      </c>
      <c r="I75" s="578">
        <f t="shared" si="1210"/>
        <v>0.05</v>
      </c>
      <c r="J75" s="578">
        <f t="shared" si="1210"/>
        <v>0.05</v>
      </c>
      <c r="K75" s="578">
        <f t="shared" si="1210"/>
        <v>0.05</v>
      </c>
      <c r="L75" s="578">
        <f t="shared" si="1210"/>
        <v>0.05</v>
      </c>
      <c r="M75" s="578">
        <f t="shared" si="1210"/>
        <v>0.05000000000000001</v>
      </c>
      <c r="N75" s="578">
        <f t="shared" si="1210"/>
        <v>0.05</v>
      </c>
      <c r="O75" s="578">
        <f t="shared" si="1210"/>
        <v>0.05</v>
      </c>
      <c r="P75" s="578">
        <f t="shared" si="1210"/>
        <v>0.05000000000000001</v>
      </c>
      <c r="Q75" s="579">
        <f t="shared" si="1210"/>
        <v>0.05</v>
      </c>
      <c r="R75" s="606" t="s">
        <v>1004</v>
      </c>
      <c r="S75" s="578">
        <f t="shared" si="1210"/>
        <v>0.05</v>
      </c>
      <c r="T75" s="578">
        <f t="shared" si="1210"/>
        <v>0.05</v>
      </c>
      <c r="U75" s="578">
        <f t="shared" si="1210"/>
        <v>0.049999999999999996</v>
      </c>
      <c r="V75" s="578">
        <f t="shared" si="1210"/>
        <v>0.05</v>
      </c>
      <c r="W75" s="578">
        <f t="shared" si="1210"/>
        <v>0.05</v>
      </c>
      <c r="X75" s="578">
        <f t="shared" si="1210"/>
        <v>0.05000000000000001</v>
      </c>
      <c r="Y75" s="578">
        <f t="shared" si="1210"/>
        <v>0.05</v>
      </c>
      <c r="Z75" s="578">
        <f t="shared" si="1210"/>
        <v>0.05</v>
      </c>
      <c r="AA75" s="578">
        <f t="shared" si="1210"/>
        <v>0.05</v>
      </c>
      <c r="AB75" s="578">
        <f t="shared" si="1210"/>
        <v>0.05</v>
      </c>
      <c r="AC75" s="578">
        <f t="shared" si="1210"/>
        <v>0.049999999999999996</v>
      </c>
      <c r="AD75" s="578">
        <f t="shared" si="1210"/>
        <v>0.05</v>
      </c>
      <c r="AE75" s="579">
        <f t="shared" si="1210"/>
        <v>0.05</v>
      </c>
      <c r="AF75" s="606" t="s">
        <v>1004</v>
      </c>
      <c r="AG75" s="578">
        <f t="shared" si="1210"/>
        <v>0.05</v>
      </c>
      <c r="AH75" s="578">
        <f t="shared" si="1210"/>
        <v>0.05</v>
      </c>
      <c r="AI75" s="578">
        <f t="shared" si="1210"/>
        <v>0.05</v>
      </c>
      <c r="AJ75" s="578">
        <f t="shared" si="1210"/>
        <v>0.05</v>
      </c>
      <c r="AK75" s="578">
        <f t="shared" si="1210"/>
        <v>0.05000000000000001</v>
      </c>
      <c r="AL75" s="578">
        <f t="shared" si="1210"/>
        <v>0.05</v>
      </c>
      <c r="AM75" s="578">
        <f t="shared" si="1210"/>
        <v>0.05000000000000001</v>
      </c>
      <c r="AN75" s="578">
        <f t="shared" si="1210"/>
        <v>0.05000000000000001</v>
      </c>
      <c r="AO75" s="578">
        <f t="shared" si="1210"/>
        <v>0.05</v>
      </c>
      <c r="AP75" s="578">
        <f t="shared" si="1210"/>
        <v>0.05</v>
      </c>
      <c r="AQ75" s="578">
        <f t="shared" si="1210"/>
        <v>0.05</v>
      </c>
      <c r="AR75" s="578">
        <f t="shared" si="1210"/>
        <v>0.05</v>
      </c>
      <c r="AS75" s="579">
        <f t="shared" si="1210"/>
        <v>0.05</v>
      </c>
      <c r="AT75" s="606" t="s">
        <v>1004</v>
      </c>
      <c r="AU75" s="578">
        <f t="shared" si="1210"/>
        <v>0.05</v>
      </c>
      <c r="AV75" s="578">
        <f t="shared" si="1210"/>
        <v>0.049999999999999996</v>
      </c>
      <c r="AW75" s="578">
        <f t="shared" si="1210"/>
        <v>0.05</v>
      </c>
      <c r="AX75" s="578">
        <f t="shared" si="1210"/>
        <v>0.05</v>
      </c>
      <c r="AY75" s="578">
        <f t="shared" si="1210"/>
        <v>0.05</v>
      </c>
      <c r="AZ75" s="578">
        <f t="shared" si="1210"/>
        <v>0.05</v>
      </c>
      <c r="BA75" s="578">
        <f t="shared" si="1210"/>
        <v>0.05</v>
      </c>
      <c r="BB75" s="578">
        <f t="shared" si="1210"/>
        <v>0.05</v>
      </c>
      <c r="BC75" s="578">
        <f t="shared" si="1210"/>
        <v>0.05</v>
      </c>
      <c r="BD75" s="578">
        <f t="shared" si="1210"/>
        <v>0.05</v>
      </c>
      <c r="BE75" s="578">
        <f t="shared" si="1210"/>
        <v>0.05</v>
      </c>
      <c r="BF75" s="578">
        <f t="shared" si="1210"/>
        <v>0.05</v>
      </c>
      <c r="BG75" s="579">
        <f t="shared" si="1210"/>
        <v>0.05</v>
      </c>
      <c r="BH75" s="606" t="s">
        <v>1004</v>
      </c>
      <c r="BI75" s="578">
        <f t="shared" si="1210"/>
        <v>0.05</v>
      </c>
      <c r="BJ75" s="578">
        <f t="shared" si="1210"/>
        <v>0.05</v>
      </c>
      <c r="BK75" s="578">
        <f t="shared" si="1210"/>
        <v>0.05</v>
      </c>
      <c r="BL75" s="578">
        <f t="shared" si="1210"/>
        <v>0.05000000000000001</v>
      </c>
      <c r="BM75" s="578">
        <f t="shared" si="1210"/>
        <v>0.05</v>
      </c>
      <c r="BN75" s="578">
        <f t="shared" si="1210"/>
        <v>0.05</v>
      </c>
      <c r="BO75" s="578">
        <f t="shared" si="1210"/>
        <v>0.05</v>
      </c>
      <c r="BP75" s="578">
        <f t="shared" si="1210"/>
        <v>0.05</v>
      </c>
      <c r="BQ75" s="578">
        <f t="shared" si="1210"/>
        <v>0.05000000000000001</v>
      </c>
      <c r="BR75" s="578">
        <f t="shared" si="1210"/>
        <v>0.05</v>
      </c>
      <c r="BS75" s="578">
        <f t="shared" si="1210"/>
        <v>0.05</v>
      </c>
      <c r="BT75" s="578">
        <f t="shared" si="1210"/>
        <v>0.05</v>
      </c>
      <c r="BU75" s="579">
        <f t="shared" si="1210"/>
        <v>0.05</v>
      </c>
      <c r="BV75" s="606" t="s">
        <v>1004</v>
      </c>
    </row>
    <row r="76" spans="4:74" x14ac:dyDescent="0.25">
      <c r="D76" s="606" t="s">
        <v>1005</v>
      </c>
      <c r="E76" s="578">
        <f>E57/E45</f>
        <v>0.0022287905004812676</v>
      </c>
      <c r="F76" s="578">
        <f t="shared" ref="F76:BU76" si="1211">F57/F45</f>
        <v>0.0024675894826756894</v>
      </c>
      <c r="G76" s="578">
        <f t="shared" si="1211"/>
        <v>0.001671592875360951</v>
      </c>
      <c r="H76" s="578">
        <f t="shared" si="1211"/>
        <v>0.001316047724093701</v>
      </c>
      <c r="I76" s="578">
        <f t="shared" si="1211"/>
        <v>0.0011073681296858745</v>
      </c>
      <c r="J76" s="578">
        <f t="shared" si="1211"/>
        <v>0.000915446103909839</v>
      </c>
      <c r="K76" s="578">
        <f t="shared" si="1211"/>
        <v>0.0008680683762366886</v>
      </c>
      <c r="L76" s="578">
        <f t="shared" si="1211"/>
        <v>0.0008680683762366886</v>
      </c>
      <c r="M76" s="578">
        <f t="shared" si="1211"/>
        <v>0.0011170356292307512</v>
      </c>
      <c r="N76" s="578">
        <f t="shared" si="1211"/>
        <v>0.0010810022218362108</v>
      </c>
      <c r="O76" s="578">
        <f t="shared" si="1211"/>
        <v>0.0017273126378729827</v>
      </c>
      <c r="P76" s="578">
        <f t="shared" si="1211"/>
        <v>0.0022287905004812676</v>
      </c>
      <c r="Q76" s="579">
        <f t="shared" si="1211"/>
        <v>0.001282149384104734</v>
      </c>
      <c r="R76" s="606" t="s">
        <v>1005</v>
      </c>
      <c r="S76" s="578">
        <f t="shared" si="1211"/>
        <v>0.189500829739307</v>
      </c>
      <c r="T76" s="578">
        <f t="shared" si="1211"/>
        <v>0.20980449006851842</v>
      </c>
      <c r="U76" s="578">
        <f t="shared" si="1211"/>
        <v>0.1421256223044802</v>
      </c>
      <c r="V76" s="578">
        <f t="shared" si="1211"/>
        <v>0.11189572803654319</v>
      </c>
      <c r="W76" s="578">
        <f t="shared" si="1211"/>
        <v>0.0941529405105706</v>
      </c>
      <c r="X76" s="578">
        <f t="shared" si="1211"/>
        <v>0.07783494959937726</v>
      </c>
      <c r="Y76" s="578">
        <f t="shared" si="1211"/>
        <v>0.07380670257333947</v>
      </c>
      <c r="Z76" s="578">
        <f t="shared" si="1211"/>
        <v>0.07380670257333947</v>
      </c>
      <c r="AA76" s="578">
        <f t="shared" si="1211"/>
        <v>0.09497491062613908</v>
      </c>
      <c r="AB76" s="578">
        <f t="shared" si="1211"/>
        <v>0.09191120383174749</v>
      </c>
      <c r="AC76" s="578">
        <f t="shared" si="1211"/>
        <v>0.14686314304796294</v>
      </c>
      <c r="AD76" s="578">
        <f t="shared" si="1211"/>
        <v>0.189500829739307</v>
      </c>
      <c r="AE76" s="579">
        <f t="shared" si="1211"/>
        <v>0.10901355335332048</v>
      </c>
      <c r="AF76" s="606" t="s">
        <v>1005</v>
      </c>
      <c r="AG76" s="578">
        <f t="shared" si="1211"/>
        <v>0.15715076899902072</v>
      </c>
      <c r="AH76" s="578">
        <f t="shared" si="1211"/>
        <v>0.173988351391773</v>
      </c>
      <c r="AI76" s="578">
        <f t="shared" si="1211"/>
        <v>0.11786307674926552</v>
      </c>
      <c r="AJ76" s="578">
        <f t="shared" si="1211"/>
        <v>0.09279378740894559</v>
      </c>
      <c r="AK76" s="578">
        <f t="shared" si="1211"/>
        <v>0.07807990616774664</v>
      </c>
      <c r="AL76" s="578">
        <f t="shared" si="1211"/>
        <v>0.06454759169851267</v>
      </c>
      <c r="AM76" s="578">
        <f t="shared" si="1211"/>
        <v>0.06120701467449266</v>
      </c>
      <c r="AN76" s="578">
        <f t="shared" si="1211"/>
        <v>0.06120701467449266</v>
      </c>
      <c r="AO76" s="578">
        <f t="shared" si="1211"/>
        <v>0.07876155614222698</v>
      </c>
      <c r="AP76" s="578">
        <f t="shared" si="1211"/>
        <v>0.07622086078280028</v>
      </c>
      <c r="AQ76" s="578">
        <f t="shared" si="1211"/>
        <v>0.12179184597424103</v>
      </c>
      <c r="AR76" s="578">
        <f t="shared" si="1211"/>
        <v>0.15715076899902072</v>
      </c>
      <c r="AS76" s="579">
        <f t="shared" si="1211"/>
        <v>0.09040363445562576</v>
      </c>
      <c r="AT76" s="606" t="s">
        <v>1005</v>
      </c>
      <c r="AU76" s="578">
        <f t="shared" si="1211"/>
        <v>0.1443580626353962</v>
      </c>
      <c r="AV76" s="578">
        <f t="shared" si="1211"/>
        <v>0.15982499791776003</v>
      </c>
      <c r="AW76" s="578">
        <f t="shared" si="1211"/>
        <v>0.10826854697654716</v>
      </c>
      <c r="AX76" s="578">
        <f t="shared" si="1211"/>
        <v>0.08523999888947202</v>
      </c>
      <c r="AY76" s="578">
        <f t="shared" si="1211"/>
        <v>0.07172388692033486</v>
      </c>
      <c r="AZ76" s="578">
        <f t="shared" si="1211"/>
        <v>0.059293157422830915</v>
      </c>
      <c r="BA76" s="578">
        <f t="shared" si="1211"/>
        <v>0.05622451684064675</v>
      </c>
      <c r="BB76" s="578">
        <f t="shared" si="1211"/>
        <v>0.05622451684064675</v>
      </c>
      <c r="BC76" s="578">
        <f t="shared" si="1211"/>
        <v>0.07235004783789334</v>
      </c>
      <c r="BD76" s="578">
        <f t="shared" si="1211"/>
        <v>0.07001617532699356</v>
      </c>
      <c r="BE76" s="578">
        <f t="shared" si="1211"/>
        <v>0.11187749854243206</v>
      </c>
      <c r="BF76" s="578">
        <f t="shared" si="1211"/>
        <v>0.1443580626353962</v>
      </c>
      <c r="BG76" s="579">
        <f t="shared" si="1211"/>
        <v>0.08304441402570553</v>
      </c>
      <c r="BH76" s="606" t="s">
        <v>1005</v>
      </c>
      <c r="BI76" s="578">
        <f t="shared" si="1211"/>
        <v>0.14006586295752335</v>
      </c>
      <c r="BJ76" s="578">
        <f t="shared" si="1211"/>
        <v>0.1550729197029723</v>
      </c>
      <c r="BK76" s="578">
        <f t="shared" si="1211"/>
        <v>0.1050493972181425</v>
      </c>
      <c r="BL76" s="578">
        <f t="shared" si="1211"/>
        <v>0.08270555717491854</v>
      </c>
      <c r="BM76" s="578">
        <f t="shared" si="1211"/>
        <v>0.06959131989418411</v>
      </c>
      <c r="BN76" s="578">
        <f t="shared" si="1211"/>
        <v>0.05753019339751615</v>
      </c>
      <c r="BO76" s="578">
        <f t="shared" si="1211"/>
        <v>0.0545527927355547</v>
      </c>
      <c r="BP76" s="578">
        <f t="shared" si="1211"/>
        <v>0.0545527927355547</v>
      </c>
      <c r="BQ76" s="578">
        <f t="shared" si="1211"/>
        <v>0.07019886316310159</v>
      </c>
      <c r="BR76" s="578">
        <f t="shared" si="1211"/>
        <v>0.06793438370622736</v>
      </c>
      <c r="BS76" s="578">
        <f t="shared" si="1211"/>
        <v>0.1085510437920806</v>
      </c>
      <c r="BT76" s="578">
        <f t="shared" si="1211"/>
        <v>0.14006586295752335</v>
      </c>
      <c r="BU76" s="579">
        <f t="shared" si="1211"/>
        <v>0.08057525365722279</v>
      </c>
      <c r="BV76" s="606" t="s">
        <v>1005</v>
      </c>
    </row>
    <row r="77" spans="4:74" x14ac:dyDescent="0.25">
      <c r="D77" s="606" t="s">
        <v>1007</v>
      </c>
      <c r="E77" s="578">
        <f>E58/E45</f>
        <v>0.027387332726598573</v>
      </c>
      <c r="F77" s="578">
        <f t="shared" ref="F77:BU77" si="1212">F58/F45</f>
        <v>0.030321689804448423</v>
      </c>
      <c r="G77" s="578">
        <f t="shared" si="1212"/>
        <v>0.020540499544948933</v>
      </c>
      <c r="H77" s="578">
        <f t="shared" si="1212"/>
        <v>0.016171567895705827</v>
      </c>
      <c r="I77" s="578">
        <f t="shared" si="1212"/>
        <v>0.013607317247623516</v>
      </c>
      <c r="J77" s="578">
        <f t="shared" si="1212"/>
        <v>0.011248983264974127</v>
      </c>
      <c r="K77" s="578">
        <f t="shared" si="1212"/>
        <v>0.010666806702693122</v>
      </c>
      <c r="L77" s="578">
        <f t="shared" si="1212"/>
        <v>0.010666806702693122</v>
      </c>
      <c r="M77" s="578">
        <f t="shared" si="1212"/>
        <v>0.013726111287086899</v>
      </c>
      <c r="N77" s="578">
        <f t="shared" si="1212"/>
        <v>0.01328333350363248</v>
      </c>
      <c r="O77" s="578">
        <f t="shared" si="1212"/>
        <v>0.0212251828631139</v>
      </c>
      <c r="P77" s="578">
        <f t="shared" si="1212"/>
        <v>0.027387332726598573</v>
      </c>
      <c r="Q77" s="579">
        <f t="shared" si="1212"/>
        <v>0.015755025777477696</v>
      </c>
      <c r="R77" s="606" t="s">
        <v>1007</v>
      </c>
      <c r="S77" s="578">
        <f t="shared" si="1212"/>
        <v>0.021803507607583334</v>
      </c>
      <c r="T77" s="578">
        <f t="shared" si="1212"/>
        <v>0.02413959770839583</v>
      </c>
      <c r="U77" s="578">
        <f t="shared" si="1212"/>
        <v>0.016352630705687494</v>
      </c>
      <c r="V77" s="578">
        <f t="shared" si="1212"/>
        <v>0.012874452111144444</v>
      </c>
      <c r="W77" s="578">
        <f t="shared" si="1212"/>
        <v>0.010833009847622605</v>
      </c>
      <c r="X77" s="578">
        <f t="shared" si="1212"/>
        <v>0.00895550124007649</v>
      </c>
      <c r="Y77" s="578">
        <f t="shared" si="1212"/>
        <v>0.008492020870105203</v>
      </c>
      <c r="Z77" s="578">
        <f t="shared" si="1212"/>
        <v>0.008492020870105203</v>
      </c>
      <c r="AA77" s="578">
        <f t="shared" si="1212"/>
        <v>0.010927583743117721</v>
      </c>
      <c r="AB77" s="578">
        <f t="shared" si="1212"/>
        <v>0.010575081041726827</v>
      </c>
      <c r="AC77" s="578">
        <f t="shared" si="1212"/>
        <v>0.016897718395877084</v>
      </c>
      <c r="AD77" s="578">
        <f t="shared" si="1212"/>
        <v>0.021803507607583334</v>
      </c>
      <c r="AE77" s="579">
        <f t="shared" si="1212"/>
        <v>0.012542836055856033</v>
      </c>
      <c r="AF77" s="606" t="s">
        <v>1007</v>
      </c>
      <c r="AG77" s="578">
        <f t="shared" si="1212"/>
        <v>0.018081387781369668</v>
      </c>
      <c r="AH77" s="578">
        <f t="shared" si="1212"/>
        <v>0.020018679329373568</v>
      </c>
      <c r="AI77" s="578">
        <f t="shared" si="1212"/>
        <v>0.013561040836027249</v>
      </c>
      <c r="AJ77" s="578">
        <f t="shared" si="1212"/>
        <v>0.010676628975665901</v>
      </c>
      <c r="AK77" s="578">
        <f t="shared" si="1212"/>
        <v>0.008983685350981527</v>
      </c>
      <c r="AL77" s="578">
        <f t="shared" si="1212"/>
        <v>0.007426689944238186</v>
      </c>
      <c r="AM77" s="578">
        <f t="shared" si="1212"/>
        <v>0.007042331223185946</v>
      </c>
      <c r="AN77" s="578">
        <f t="shared" si="1212"/>
        <v>0.007042331223185946</v>
      </c>
      <c r="AO77" s="578">
        <f t="shared" si="1212"/>
        <v>0.009062114350077397</v>
      </c>
      <c r="AP77" s="578">
        <f t="shared" si="1212"/>
        <v>0.008769788080720061</v>
      </c>
      <c r="AQ77" s="578">
        <f t="shared" si="1212"/>
        <v>0.01401307553056149</v>
      </c>
      <c r="AR77" s="578">
        <f t="shared" si="1212"/>
        <v>0.018081387781369668</v>
      </c>
      <c r="AS77" s="579">
        <f t="shared" si="1212"/>
        <v>0.010401623751822353</v>
      </c>
      <c r="AT77" s="606" t="s">
        <v>1007</v>
      </c>
      <c r="AU77" s="578">
        <f t="shared" si="1212"/>
        <v>0.016609489896254437</v>
      </c>
      <c r="AV77" s="578">
        <f t="shared" si="1212"/>
        <v>0.018389078099424548</v>
      </c>
      <c r="AW77" s="578">
        <f t="shared" si="1212"/>
        <v>0.01245711742219083</v>
      </c>
      <c r="AX77" s="578">
        <f t="shared" si="1212"/>
        <v>0.009807508319693094</v>
      </c>
      <c r="AY77" s="578">
        <f t="shared" si="1212"/>
        <v>0.00825237713346324</v>
      </c>
      <c r="AZ77" s="578">
        <f t="shared" si="1212"/>
        <v>0.006822127431973838</v>
      </c>
      <c r="BA77" s="578">
        <f t="shared" si="1212"/>
        <v>0.006469057060880295</v>
      </c>
      <c r="BB77" s="578">
        <f t="shared" si="1212"/>
        <v>0.006469057060880295</v>
      </c>
      <c r="BC77" s="578">
        <f t="shared" si="1212"/>
        <v>0.008324421695739506</v>
      </c>
      <c r="BD77" s="578">
        <f t="shared" si="1212"/>
        <v>0.008055891963618878</v>
      </c>
      <c r="BE77" s="578">
        <f t="shared" si="1212"/>
        <v>0.01287235466959719</v>
      </c>
      <c r="BF77" s="578">
        <f t="shared" si="1212"/>
        <v>0.016609489896254437</v>
      </c>
      <c r="BG77" s="579">
        <f t="shared" si="1212"/>
        <v>0.009554889630128079</v>
      </c>
      <c r="BH77" s="606" t="s">
        <v>1007</v>
      </c>
      <c r="BI77" s="578">
        <f t="shared" si="1212"/>
        <v>0.016115639771911917</v>
      </c>
      <c r="BJ77" s="578">
        <f t="shared" si="1212"/>
        <v>0.017842315461759625</v>
      </c>
      <c r="BK77" s="578">
        <f t="shared" si="1212"/>
        <v>0.012086729828933938</v>
      </c>
      <c r="BL77" s="578">
        <f t="shared" si="1212"/>
        <v>0.009515901579605131</v>
      </c>
      <c r="BM77" s="578">
        <f t="shared" si="1212"/>
        <v>0.00800700912403381</v>
      </c>
      <c r="BN77" s="578">
        <f t="shared" si="1212"/>
        <v>0.006619285050804712</v>
      </c>
      <c r="BO77" s="578">
        <f t="shared" si="1212"/>
        <v>0.006276712524482762</v>
      </c>
      <c r="BP77" s="578">
        <f t="shared" si="1212"/>
        <v>0.006276712524482762</v>
      </c>
      <c r="BQ77" s="578">
        <f t="shared" si="1212"/>
        <v>0.008076911584640453</v>
      </c>
      <c r="BR77" s="578">
        <f t="shared" si="1212"/>
        <v>0.007816366049652053</v>
      </c>
      <c r="BS77" s="578">
        <f t="shared" si="1212"/>
        <v>0.012489620823231738</v>
      </c>
      <c r="BT77" s="578">
        <f t="shared" si="1212"/>
        <v>0.016115639771911917</v>
      </c>
      <c r="BU77" s="579">
        <f t="shared" si="1212"/>
        <v>0.009270794003989561</v>
      </c>
      <c r="BV77" s="606" t="s">
        <v>1007</v>
      </c>
    </row>
    <row r="78" spans="4:74" x14ac:dyDescent="0.25">
      <c r="D78" s="606" t="s">
        <v>1008</v>
      </c>
      <c r="E78" s="578">
        <f>E59/E45</f>
        <v>0.00760759242405516</v>
      </c>
      <c r="F78" s="578">
        <f t="shared" ref="F78:BU78" si="1213">F59/F45</f>
        <v>0.008422691612346784</v>
      </c>
      <c r="G78" s="578">
        <f t="shared" si="1213"/>
        <v>0.00570569431804137</v>
      </c>
      <c r="H78" s="578">
        <f t="shared" si="1213"/>
        <v>0.004492102193251618</v>
      </c>
      <c r="I78" s="578">
        <f t="shared" si="1213"/>
        <v>0.003779810346562088</v>
      </c>
      <c r="J78" s="578">
        <f t="shared" si="1213"/>
        <v>0.0031247175736039243</v>
      </c>
      <c r="K78" s="578">
        <f t="shared" si="1213"/>
        <v>0.0029630018618592006</v>
      </c>
      <c r="L78" s="578">
        <f t="shared" si="1213"/>
        <v>0.0029630018618592006</v>
      </c>
      <c r="M78" s="578">
        <f t="shared" si="1213"/>
        <v>0.003812808690857472</v>
      </c>
      <c r="N78" s="578">
        <f t="shared" si="1213"/>
        <v>0.0036898148621201336</v>
      </c>
      <c r="O78" s="578">
        <f t="shared" si="1213"/>
        <v>0.005895884128642749</v>
      </c>
      <c r="P78" s="578">
        <f t="shared" si="1213"/>
        <v>0.00760759242405516</v>
      </c>
      <c r="Q78" s="579">
        <f t="shared" si="1213"/>
        <v>0.00437639604929936</v>
      </c>
      <c r="R78" s="606" t="s">
        <v>1008</v>
      </c>
      <c r="S78" s="578">
        <f t="shared" si="1213"/>
        <v>0.00605652989099537</v>
      </c>
      <c r="T78" s="578">
        <f t="shared" si="1213"/>
        <v>0.00670544380788773</v>
      </c>
      <c r="U78" s="578">
        <f t="shared" si="1213"/>
        <v>0.004542397418246527</v>
      </c>
      <c r="V78" s="578">
        <f t="shared" si="1213"/>
        <v>0.0035762366975401238</v>
      </c>
      <c r="W78" s="578">
        <f t="shared" si="1213"/>
        <v>0.0030091694021173905</v>
      </c>
      <c r="X78" s="578">
        <f t="shared" si="1213"/>
        <v>0.0024876392333545803</v>
      </c>
      <c r="Y78" s="578">
        <f t="shared" si="1213"/>
        <v>0.002358894686140334</v>
      </c>
      <c r="Z78" s="578">
        <f t="shared" si="1213"/>
        <v>0.002358894686140334</v>
      </c>
      <c r="AA78" s="578">
        <f t="shared" si="1213"/>
        <v>0.0030354399286438116</v>
      </c>
      <c r="AB78" s="578">
        <f t="shared" si="1213"/>
        <v>0.0029375225115907855</v>
      </c>
      <c r="AC78" s="578">
        <f t="shared" si="1213"/>
        <v>0.004693810665521413</v>
      </c>
      <c r="AD78" s="578">
        <f t="shared" si="1213"/>
        <v>0.00605652989099537</v>
      </c>
      <c r="AE78" s="579">
        <f t="shared" si="1213"/>
        <v>0.003484121126626676</v>
      </c>
      <c r="AF78" s="606" t="s">
        <v>1008</v>
      </c>
      <c r="AG78" s="578">
        <f t="shared" si="1213"/>
        <v>0.00502260771704713</v>
      </c>
      <c r="AH78" s="578">
        <f t="shared" si="1213"/>
        <v>0.005560744258159324</v>
      </c>
      <c r="AI78" s="578">
        <f t="shared" si="1213"/>
        <v>0.003766955787785347</v>
      </c>
      <c r="AJ78" s="578">
        <f t="shared" si="1213"/>
        <v>0.002965730271018306</v>
      </c>
      <c r="AK78" s="578">
        <f t="shared" si="1213"/>
        <v>0.002495468153050424</v>
      </c>
      <c r="AL78" s="578">
        <f t="shared" si="1213"/>
        <v>0.0020629694289550516</v>
      </c>
      <c r="AM78" s="578">
        <f t="shared" si="1213"/>
        <v>0.0019562031175516517</v>
      </c>
      <c r="AN78" s="578">
        <f t="shared" si="1213"/>
        <v>0.0019562031175516517</v>
      </c>
      <c r="AO78" s="578">
        <f t="shared" si="1213"/>
        <v>0.0025172539861326106</v>
      </c>
      <c r="AP78" s="578">
        <f t="shared" si="1213"/>
        <v>0.0024360522446444616</v>
      </c>
      <c r="AQ78" s="578">
        <f t="shared" si="1213"/>
        <v>0.003892520980711525</v>
      </c>
      <c r="AR78" s="578">
        <f t="shared" si="1213"/>
        <v>0.00502260771704713</v>
      </c>
      <c r="AS78" s="579">
        <f t="shared" si="1213"/>
        <v>0.002889339931061765</v>
      </c>
      <c r="AT78" s="606" t="s">
        <v>1008</v>
      </c>
      <c r="AU78" s="578">
        <f t="shared" si="1213"/>
        <v>0.00461374719340401</v>
      </c>
      <c r="AV78" s="578">
        <f t="shared" si="1213"/>
        <v>0.005108077249840153</v>
      </c>
      <c r="AW78" s="578">
        <f t="shared" si="1213"/>
        <v>0.003460310395053008</v>
      </c>
      <c r="AX78" s="578">
        <f t="shared" si="1213"/>
        <v>0.002724307866581415</v>
      </c>
      <c r="AY78" s="578">
        <f t="shared" si="1213"/>
        <v>0.002292326981517567</v>
      </c>
      <c r="AZ78" s="578">
        <f t="shared" si="1213"/>
        <v>0.0018950353977705103</v>
      </c>
      <c r="BA78" s="578">
        <f t="shared" si="1213"/>
        <v>0.001796960294688971</v>
      </c>
      <c r="BB78" s="578">
        <f t="shared" si="1213"/>
        <v>0.001796960294688971</v>
      </c>
      <c r="BC78" s="578">
        <f t="shared" si="1213"/>
        <v>0.0023123393599276403</v>
      </c>
      <c r="BD78" s="578">
        <f t="shared" si="1213"/>
        <v>0.0022377477676719104</v>
      </c>
      <c r="BE78" s="578">
        <f t="shared" si="1213"/>
        <v>0.003575654074888108</v>
      </c>
      <c r="BF78" s="578">
        <f t="shared" si="1213"/>
        <v>0.00461374719340401</v>
      </c>
      <c r="BG78" s="579">
        <f t="shared" si="1213"/>
        <v>0.002654136008368911</v>
      </c>
      <c r="BH78" s="606" t="s">
        <v>1008</v>
      </c>
      <c r="BI78" s="578">
        <f t="shared" si="1213"/>
        <v>0.004476566603308866</v>
      </c>
      <c r="BJ78" s="578">
        <f t="shared" si="1213"/>
        <v>0.004956198739377674</v>
      </c>
      <c r="BK78" s="578">
        <f t="shared" si="1213"/>
        <v>0.0033574249524816495</v>
      </c>
      <c r="BL78" s="578">
        <f t="shared" si="1213"/>
        <v>0.0026433059943347585</v>
      </c>
      <c r="BM78" s="578">
        <f t="shared" si="1213"/>
        <v>0.0022241692011205024</v>
      </c>
      <c r="BN78" s="578">
        <f t="shared" si="1213"/>
        <v>0.0018386902918901976</v>
      </c>
      <c r="BO78" s="578">
        <f t="shared" si="1213"/>
        <v>0.0017435312568007673</v>
      </c>
      <c r="BP78" s="578">
        <f t="shared" si="1213"/>
        <v>0.0017435312568007673</v>
      </c>
      <c r="BQ78" s="578">
        <f t="shared" si="1213"/>
        <v>0.0022435865512890145</v>
      </c>
      <c r="BR78" s="578">
        <f t="shared" si="1213"/>
        <v>0.002171212791570015</v>
      </c>
      <c r="BS78" s="578">
        <f t="shared" si="1213"/>
        <v>0.0034693391175643715</v>
      </c>
      <c r="BT78" s="578">
        <f t="shared" si="1213"/>
        <v>0.004476566603308866</v>
      </c>
      <c r="BU78" s="579">
        <f t="shared" si="1213"/>
        <v>0.002575220556663767</v>
      </c>
      <c r="BV78" s="606" t="s">
        <v>1008</v>
      </c>
    </row>
    <row r="79" spans="4:76" x14ac:dyDescent="0.25">
      <c r="D79" s="609" t="s">
        <v>1010</v>
      </c>
      <c r="E79" s="610">
        <f>E60/E45</f>
        <v>0.6272394245736588</v>
      </c>
      <c r="F79" s="610">
        <f t="shared" ref="F79:BT79" si="1214">F60/F45</f>
        <v>0.6814635324797259</v>
      </c>
      <c r="G79" s="610">
        <f t="shared" si="1214"/>
        <v>0.5007165061261689</v>
      </c>
      <c r="H79" s="610">
        <f t="shared" si="1214"/>
        <v>0.4154108620456135</v>
      </c>
      <c r="I79" s="610">
        <f t="shared" si="1214"/>
        <v>0.364358848382625</v>
      </c>
      <c r="J79" s="610">
        <f t="shared" si="1214"/>
        <v>0.31732001850131336</v>
      </c>
      <c r="K79" s="610">
        <f t="shared" si="1214"/>
        <v>0.3060599942956334</v>
      </c>
      <c r="L79" s="610">
        <f t="shared" si="1214"/>
        <v>0.3060599942956334</v>
      </c>
      <c r="M79" s="610">
        <f t="shared" si="1214"/>
        <v>0.36690768132322654</v>
      </c>
      <c r="N79" s="610">
        <f t="shared" si="1214"/>
        <v>0.358725572032685</v>
      </c>
      <c r="O79" s="610">
        <f t="shared" si="1214"/>
        <v>0.5133687979709178</v>
      </c>
      <c r="P79" s="610">
        <f t="shared" si="1214"/>
        <v>0.6272394245736588</v>
      </c>
      <c r="Q79" s="611">
        <f t="shared" si="1214"/>
        <v>0.40521710510370246</v>
      </c>
      <c r="R79" s="609" t="s">
        <v>1010</v>
      </c>
      <c r="S79" s="610">
        <f t="shared" si="1214"/>
        <v>0.7154604647122171</v>
      </c>
      <c r="T79" s="610">
        <f t="shared" si="1214"/>
        <v>0.7791582283148827</v>
      </c>
      <c r="U79" s="610">
        <f t="shared" si="1214"/>
        <v>0.5668323496393306</v>
      </c>
      <c r="V79" s="610">
        <f t="shared" si="1214"/>
        <v>0.46744367889528726</v>
      </c>
      <c r="W79" s="610">
        <f t="shared" si="1214"/>
        <v>0.4081307102666164</v>
      </c>
      <c r="X79" s="610">
        <f t="shared" si="1214"/>
        <v>0.35349472335150633</v>
      </c>
      <c r="Y79" s="610">
        <f t="shared" si="1214"/>
        <v>0.3403575621687919</v>
      </c>
      <c r="Z79" s="610">
        <f t="shared" si="1214"/>
        <v>0.3403575621687919</v>
      </c>
      <c r="AA79" s="610">
        <f t="shared" si="1214"/>
        <v>0.4110613564945355</v>
      </c>
      <c r="AB79" s="610">
        <f t="shared" si="1214"/>
        <v>0.40144972647449095</v>
      </c>
      <c r="AC79" s="610">
        <f t="shared" si="1214"/>
        <v>0.5816951611466193</v>
      </c>
      <c r="AD79" s="610">
        <f t="shared" si="1214"/>
        <v>0.7154604647122171</v>
      </c>
      <c r="AE79" s="611">
        <f t="shared" si="1214"/>
        <v>0.4559172225452094</v>
      </c>
      <c r="AF79" s="609" t="s">
        <v>1010</v>
      </c>
      <c r="AG79" s="610">
        <f t="shared" si="1214"/>
        <v>0.5788138890829313</v>
      </c>
      <c r="AH79" s="610">
        <f t="shared" si="1214"/>
        <v>0.6252136742310831</v>
      </c>
      <c r="AI79" s="610">
        <f t="shared" si="1214"/>
        <v>0.4705477237372441</v>
      </c>
      <c r="AJ79" s="610">
        <f t="shared" si="1214"/>
        <v>0.3969359072166426</v>
      </c>
      <c r="AK79" s="610">
        <f t="shared" si="1214"/>
        <v>0.35275686189636773</v>
      </c>
      <c r="AL79" s="610">
        <f t="shared" si="1214"/>
        <v>0.31203991850756296</v>
      </c>
      <c r="AM79" s="610">
        <f t="shared" si="1214"/>
        <v>0.30233710181168094</v>
      </c>
      <c r="AN79" s="610">
        <f t="shared" si="1214"/>
        <v>0.30233710181168094</v>
      </c>
      <c r="AO79" s="610">
        <f t="shared" si="1214"/>
        <v>0.3549855112185957</v>
      </c>
      <c r="AP79" s="610">
        <f t="shared" si="1214"/>
        <v>0.34798404770355745</v>
      </c>
      <c r="AQ79" s="610">
        <f t="shared" si="1214"/>
        <v>0.4813743402718128</v>
      </c>
      <c r="AR79" s="610">
        <f t="shared" si="1214"/>
        <v>0.5788138890829313</v>
      </c>
      <c r="AS79" s="611">
        <f t="shared" si="1214"/>
        <v>0.3878770185279021</v>
      </c>
      <c r="AT79" s="609" t="s">
        <v>1010</v>
      </c>
      <c r="AU79" s="610">
        <f t="shared" si="1214"/>
        <v>0.5480871540623918</v>
      </c>
      <c r="AV79" s="610">
        <f t="shared" si="1214"/>
        <v>0.5912159831495876</v>
      </c>
      <c r="AW79" s="610">
        <f t="shared" si="1214"/>
        <v>0.4474532195256015</v>
      </c>
      <c r="AX79" s="610">
        <f t="shared" si="1214"/>
        <v>0.37873347222741754</v>
      </c>
      <c r="AY79" s="610">
        <f t="shared" si="1214"/>
        <v>0.3374304509035711</v>
      </c>
      <c r="AZ79" s="610">
        <f t="shared" si="1214"/>
        <v>0.2993589940965653</v>
      </c>
      <c r="BA79" s="610">
        <f t="shared" si="1214"/>
        <v>0.29030754830919914</v>
      </c>
      <c r="BB79" s="610">
        <f t="shared" si="1214"/>
        <v>0.29030754830919914</v>
      </c>
      <c r="BC79" s="610">
        <f t="shared" si="1214"/>
        <v>0.3395249793289935</v>
      </c>
      <c r="BD79" s="610">
        <f t="shared" si="1214"/>
        <v>0.33301708446835654</v>
      </c>
      <c r="BE79" s="610">
        <f t="shared" si="1214"/>
        <v>0.4575166129792805</v>
      </c>
      <c r="BF79" s="610">
        <f t="shared" si="1214"/>
        <v>0.5480871540623918</v>
      </c>
      <c r="BG79" s="611">
        <f t="shared" si="1214"/>
        <v>0.3701509083989999</v>
      </c>
      <c r="BH79" s="609" t="s">
        <v>1010</v>
      </c>
      <c r="BI79" s="610">
        <f t="shared" si="1214"/>
        <v>0.5359217035183792</v>
      </c>
      <c r="BJ79" s="610">
        <f t="shared" si="1214"/>
        <v>0.5777681827115991</v>
      </c>
      <c r="BK79" s="610">
        <f t="shared" si="1214"/>
        <v>0.4382799187341997</v>
      </c>
      <c r="BL79" s="610">
        <f t="shared" si="1214"/>
        <v>0.3714913203374435</v>
      </c>
      <c r="BM79" s="610">
        <f t="shared" si="1214"/>
        <v>0.33132645143049383</v>
      </c>
      <c r="BN79" s="610">
        <f t="shared" si="1214"/>
        <v>0.29430216366984735</v>
      </c>
      <c r="BO79" s="610">
        <f t="shared" si="1214"/>
        <v>0.28550753753342517</v>
      </c>
      <c r="BP79" s="610">
        <f t="shared" si="1214"/>
        <v>0.28550753753342517</v>
      </c>
      <c r="BQ79" s="610">
        <f t="shared" si="1214"/>
        <v>0.333367373623592</v>
      </c>
      <c r="BR79" s="610">
        <f t="shared" si="1214"/>
        <v>0.3270529780640297</v>
      </c>
      <c r="BS79" s="610">
        <f t="shared" si="1214"/>
        <v>0.4480440972126176</v>
      </c>
      <c r="BT79" s="610">
        <f t="shared" si="1214"/>
        <v>0.5359217035183792</v>
      </c>
      <c r="BU79" s="611">
        <f>BU60/BU45</f>
        <v>0.3631027335991733</v>
      </c>
      <c r="BV79" s="609" t="s">
        <v>1010</v>
      </c>
      <c r="BW79" s="612"/>
      <c r="BX79" s="612"/>
    </row>
    <row r="80" spans="4:74" x14ac:dyDescent="0.25">
      <c r="D80" s="606" t="s">
        <v>1011</v>
      </c>
      <c r="E80" s="578">
        <f>E61/E45</f>
        <v>0</v>
      </c>
      <c r="F80" s="578">
        <f t="shared" ref="F80:BU80" si="1215">F61/F45</f>
        <v>0</v>
      </c>
      <c r="G80" s="578">
        <f t="shared" si="1215"/>
        <v>0</v>
      </c>
      <c r="H80" s="578">
        <f t="shared" si="1215"/>
        <v>0</v>
      </c>
      <c r="I80" s="578">
        <f t="shared" si="1215"/>
        <v>0</v>
      </c>
      <c r="J80" s="578">
        <f t="shared" si="1215"/>
        <v>0</v>
      </c>
      <c r="K80" s="578">
        <f t="shared" si="1215"/>
        <v>0</v>
      </c>
      <c r="L80" s="578">
        <f t="shared" si="1215"/>
        <v>0</v>
      </c>
      <c r="M80" s="578">
        <f t="shared" si="1215"/>
        <v>0</v>
      </c>
      <c r="N80" s="578">
        <f t="shared" si="1215"/>
        <v>0</v>
      </c>
      <c r="O80" s="578">
        <f t="shared" si="1215"/>
        <v>0</v>
      </c>
      <c r="P80" s="578">
        <f t="shared" si="1215"/>
        <v>0</v>
      </c>
      <c r="Q80" s="579">
        <f t="shared" si="1215"/>
        <v>0</v>
      </c>
      <c r="R80" s="606" t="s">
        <v>1011</v>
      </c>
      <c r="S80" s="578">
        <f t="shared" si="1215"/>
        <v>0</v>
      </c>
      <c r="T80" s="578">
        <f t="shared" si="1215"/>
        <v>0</v>
      </c>
      <c r="U80" s="578">
        <f t="shared" si="1215"/>
        <v>0</v>
      </c>
      <c r="V80" s="578">
        <f t="shared" si="1215"/>
        <v>0</v>
      </c>
      <c r="W80" s="578">
        <f t="shared" si="1215"/>
        <v>0</v>
      </c>
      <c r="X80" s="578">
        <f t="shared" si="1215"/>
        <v>0</v>
      </c>
      <c r="Y80" s="578">
        <f t="shared" si="1215"/>
        <v>0</v>
      </c>
      <c r="Z80" s="578">
        <f t="shared" si="1215"/>
        <v>0</v>
      </c>
      <c r="AA80" s="578">
        <f t="shared" si="1215"/>
        <v>0</v>
      </c>
      <c r="AB80" s="578">
        <f t="shared" si="1215"/>
        <v>0</v>
      </c>
      <c r="AC80" s="578">
        <f t="shared" si="1215"/>
        <v>0</v>
      </c>
      <c r="AD80" s="578">
        <f t="shared" si="1215"/>
        <v>0</v>
      </c>
      <c r="AE80" s="579">
        <f t="shared" si="1215"/>
        <v>0</v>
      </c>
      <c r="AF80" s="606" t="s">
        <v>1011</v>
      </c>
      <c r="AG80" s="578">
        <f t="shared" si="1215"/>
        <v>0.05214970723643556</v>
      </c>
      <c r="AH80" s="578">
        <f t="shared" si="1215"/>
        <v>0.05773717586891082</v>
      </c>
      <c r="AI80" s="578">
        <f t="shared" si="1215"/>
        <v>0.039112280427326666</v>
      </c>
      <c r="AJ80" s="578">
        <f t="shared" si="1215"/>
        <v>0.030793160463419098</v>
      </c>
      <c r="AK80" s="578">
        <f t="shared" si="1215"/>
        <v>0.02591043157874538</v>
      </c>
      <c r="AL80" s="578">
        <f t="shared" si="1215"/>
        <v>0.021419799796941436</v>
      </c>
      <c r="AM80" s="578">
        <f t="shared" si="1215"/>
        <v>0.02031124579550036</v>
      </c>
      <c r="AN80" s="578">
        <f t="shared" si="1215"/>
        <v>0.02031124579550036</v>
      </c>
      <c r="AO80" s="578">
        <f t="shared" si="1215"/>
        <v>0.026136633759194745</v>
      </c>
      <c r="AP80" s="578">
        <f t="shared" si="1215"/>
        <v>0.0252935165411562</v>
      </c>
      <c r="AQ80" s="578">
        <f t="shared" si="1215"/>
        <v>0.04041602310823755</v>
      </c>
      <c r="AR80" s="578">
        <f t="shared" si="1215"/>
        <v>0.05214970723643556</v>
      </c>
      <c r="AS80" s="579">
        <f t="shared" si="1215"/>
        <v>0.03</v>
      </c>
      <c r="AT80" s="606" t="s">
        <v>1011</v>
      </c>
      <c r="AU80" s="578">
        <f t="shared" si="1215"/>
        <v>0.05214970723643554</v>
      </c>
      <c r="AV80" s="578">
        <f t="shared" si="1215"/>
        <v>0.057737175868910764</v>
      </c>
      <c r="AW80" s="578">
        <f t="shared" si="1215"/>
        <v>0.039112280427326666</v>
      </c>
      <c r="AX80" s="578">
        <f t="shared" si="1215"/>
        <v>0.03079316046341908</v>
      </c>
      <c r="AY80" s="578">
        <f t="shared" si="1215"/>
        <v>0.025910431578745372</v>
      </c>
      <c r="AZ80" s="578">
        <f t="shared" si="1215"/>
        <v>0.02141979979694143</v>
      </c>
      <c r="BA80" s="578">
        <f t="shared" si="1215"/>
        <v>0.02031124579550036</v>
      </c>
      <c r="BB80" s="578">
        <f t="shared" si="1215"/>
        <v>0.02031124579550036</v>
      </c>
      <c r="BC80" s="578">
        <f t="shared" si="1215"/>
        <v>0.026136633759194734</v>
      </c>
      <c r="BD80" s="578">
        <f t="shared" si="1215"/>
        <v>0.025293516541156198</v>
      </c>
      <c r="BE80" s="578">
        <f t="shared" si="1215"/>
        <v>0.04041602310823755</v>
      </c>
      <c r="BF80" s="578">
        <f t="shared" si="1215"/>
        <v>0.05214970723643554</v>
      </c>
      <c r="BG80" s="579">
        <f t="shared" si="1215"/>
        <v>0.03</v>
      </c>
      <c r="BH80" s="606" t="s">
        <v>1011</v>
      </c>
      <c r="BI80" s="578">
        <f t="shared" si="1215"/>
        <v>0.05214970723643554</v>
      </c>
      <c r="BJ80" s="578">
        <f t="shared" si="1215"/>
        <v>0.057737175868910785</v>
      </c>
      <c r="BK80" s="578">
        <f t="shared" si="1215"/>
        <v>0.03911228042732666</v>
      </c>
      <c r="BL80" s="578">
        <f t="shared" si="1215"/>
        <v>0.030793160463419077</v>
      </c>
      <c r="BM80" s="578">
        <f t="shared" si="1215"/>
        <v>0.02591043157874537</v>
      </c>
      <c r="BN80" s="578">
        <f t="shared" si="1215"/>
        <v>0.021419799796941426</v>
      </c>
      <c r="BO80" s="578">
        <f t="shared" si="1215"/>
        <v>0.02031124579550036</v>
      </c>
      <c r="BP80" s="578">
        <f t="shared" si="1215"/>
        <v>0.02031124579550036</v>
      </c>
      <c r="BQ80" s="578">
        <f t="shared" si="1215"/>
        <v>0.02613663375919473</v>
      </c>
      <c r="BR80" s="578">
        <f t="shared" si="1215"/>
        <v>0.025293516541156195</v>
      </c>
      <c r="BS80" s="578">
        <f t="shared" si="1215"/>
        <v>0.040416023108237546</v>
      </c>
      <c r="BT80" s="578">
        <f t="shared" si="1215"/>
        <v>0.05214970723643554</v>
      </c>
      <c r="BU80" s="579">
        <f t="shared" si="1215"/>
        <v>0.03</v>
      </c>
      <c r="BV80" s="606" t="s">
        <v>1011</v>
      </c>
    </row>
    <row r="81" spans="4:76" x14ac:dyDescent="0.25">
      <c r="D81" s="604" t="s">
        <v>1013</v>
      </c>
      <c r="E81" s="610">
        <f>E62/E45</f>
        <v>0.6272394245736588</v>
      </c>
      <c r="F81" s="610">
        <f t="shared" ref="F81:BU81" si="1216">F62/F45</f>
        <v>0.6814635324797259</v>
      </c>
      <c r="G81" s="610">
        <f t="shared" si="1216"/>
        <v>0.5007165061261689</v>
      </c>
      <c r="H81" s="610">
        <f t="shared" si="1216"/>
        <v>0.4154108620456135</v>
      </c>
      <c r="I81" s="610">
        <f t="shared" si="1216"/>
        <v>0.364358848382625</v>
      </c>
      <c r="J81" s="610">
        <f t="shared" si="1216"/>
        <v>0.31732001850131336</v>
      </c>
      <c r="K81" s="610">
        <f t="shared" si="1216"/>
        <v>0.3060599942956334</v>
      </c>
      <c r="L81" s="610">
        <f t="shared" si="1216"/>
        <v>0.3060599942956334</v>
      </c>
      <c r="M81" s="610">
        <f t="shared" si="1216"/>
        <v>0.36690768132322654</v>
      </c>
      <c r="N81" s="610">
        <f t="shared" si="1216"/>
        <v>0.358725572032685</v>
      </c>
      <c r="O81" s="610">
        <f t="shared" si="1216"/>
        <v>0.5133687979709178</v>
      </c>
      <c r="P81" s="610">
        <f t="shared" si="1216"/>
        <v>0.6272394245736588</v>
      </c>
      <c r="Q81" s="611">
        <f t="shared" si="1216"/>
        <v>0.40521710510370246</v>
      </c>
      <c r="R81" s="604" t="s">
        <v>1013</v>
      </c>
      <c r="S81" s="610">
        <f t="shared" si="1216"/>
        <v>0.7154604647122171</v>
      </c>
      <c r="T81" s="610">
        <f t="shared" si="1216"/>
        <v>0.7791582283148827</v>
      </c>
      <c r="U81" s="610">
        <f t="shared" si="1216"/>
        <v>0.5668323496393306</v>
      </c>
      <c r="V81" s="610">
        <f t="shared" si="1216"/>
        <v>0.46744367889528726</v>
      </c>
      <c r="W81" s="610">
        <f t="shared" si="1216"/>
        <v>0.4081307102666164</v>
      </c>
      <c r="X81" s="610">
        <f t="shared" si="1216"/>
        <v>0.35349472335150633</v>
      </c>
      <c r="Y81" s="610">
        <f t="shared" si="1216"/>
        <v>0.3403575621687919</v>
      </c>
      <c r="Z81" s="610">
        <f t="shared" si="1216"/>
        <v>0.3403575621687919</v>
      </c>
      <c r="AA81" s="610">
        <f t="shared" si="1216"/>
        <v>0.4110613564945355</v>
      </c>
      <c r="AB81" s="610">
        <f t="shared" si="1216"/>
        <v>0.40144972647449095</v>
      </c>
      <c r="AC81" s="610">
        <f t="shared" si="1216"/>
        <v>0.5816951611466193</v>
      </c>
      <c r="AD81" s="610">
        <f t="shared" si="1216"/>
        <v>0.7154604647122171</v>
      </c>
      <c r="AE81" s="611">
        <f t="shared" si="1216"/>
        <v>0.4559172225452094</v>
      </c>
      <c r="AF81" s="604" t="s">
        <v>1013</v>
      </c>
      <c r="AG81" s="610">
        <f t="shared" si="1216"/>
        <v>0.6309635963193668</v>
      </c>
      <c r="AH81" s="610">
        <f t="shared" si="1216"/>
        <v>0.6829508500999939</v>
      </c>
      <c r="AI81" s="610">
        <f t="shared" si="1216"/>
        <v>0.5096600041645707</v>
      </c>
      <c r="AJ81" s="610">
        <f t="shared" si="1216"/>
        <v>0.4277290676800617</v>
      </c>
      <c r="AK81" s="610">
        <f t="shared" si="1216"/>
        <v>0.37866729347511313</v>
      </c>
      <c r="AL81" s="610">
        <f t="shared" si="1216"/>
        <v>0.33345971830450444</v>
      </c>
      <c r="AM81" s="610">
        <f t="shared" si="1216"/>
        <v>0.3226483476071813</v>
      </c>
      <c r="AN81" s="610">
        <f t="shared" si="1216"/>
        <v>0.3226483476071813</v>
      </c>
      <c r="AO81" s="610">
        <f t="shared" si="1216"/>
        <v>0.3811221449777904</v>
      </c>
      <c r="AP81" s="610">
        <f t="shared" si="1216"/>
        <v>0.37327756424471364</v>
      </c>
      <c r="AQ81" s="610">
        <f t="shared" si="1216"/>
        <v>0.5217903633800504</v>
      </c>
      <c r="AR81" s="610">
        <f t="shared" si="1216"/>
        <v>0.6309635963193668</v>
      </c>
      <c r="AS81" s="611">
        <f t="shared" si="1216"/>
        <v>0.41787701852790204</v>
      </c>
      <c r="AT81" s="604" t="s">
        <v>1013</v>
      </c>
      <c r="AU81" s="610">
        <f t="shared" si="1216"/>
        <v>0.6002368612988274</v>
      </c>
      <c r="AV81" s="610">
        <f t="shared" si="1216"/>
        <v>0.6489531590184984</v>
      </c>
      <c r="AW81" s="610">
        <f t="shared" si="1216"/>
        <v>0.4865654999529282</v>
      </c>
      <c r="AX81" s="610">
        <f t="shared" si="1216"/>
        <v>0.4095266326908366</v>
      </c>
      <c r="AY81" s="610">
        <f t="shared" si="1216"/>
        <v>0.3633408824823165</v>
      </c>
      <c r="AZ81" s="610">
        <f t="shared" si="1216"/>
        <v>0.32077879389350666</v>
      </c>
      <c r="BA81" s="610">
        <f t="shared" si="1216"/>
        <v>0.3106187941046995</v>
      </c>
      <c r="BB81" s="610">
        <f t="shared" si="1216"/>
        <v>0.3106187941046995</v>
      </c>
      <c r="BC81" s="610">
        <f t="shared" si="1216"/>
        <v>0.3656616130881883</v>
      </c>
      <c r="BD81" s="610">
        <f t="shared" si="1216"/>
        <v>0.35831060100951273</v>
      </c>
      <c r="BE81" s="610">
        <f t="shared" si="1216"/>
        <v>0.49793263608751803</v>
      </c>
      <c r="BF81" s="610">
        <f t="shared" si="1216"/>
        <v>0.6002368612988274</v>
      </c>
      <c r="BG81" s="611">
        <f t="shared" si="1216"/>
        <v>0.40015090839899986</v>
      </c>
      <c r="BH81" s="604" t="s">
        <v>1013</v>
      </c>
      <c r="BI81" s="610">
        <f t="shared" si="1216"/>
        <v>0.5880714107548147</v>
      </c>
      <c r="BJ81" s="610">
        <f t="shared" si="1216"/>
        <v>0.6355053585805099</v>
      </c>
      <c r="BK81" s="610">
        <f t="shared" si="1216"/>
        <v>0.47739219916152636</v>
      </c>
      <c r="BL81" s="610">
        <f t="shared" si="1216"/>
        <v>0.4022844808008625</v>
      </c>
      <c r="BM81" s="610">
        <f t="shared" si="1216"/>
        <v>0.3572368830092392</v>
      </c>
      <c r="BN81" s="610">
        <f t="shared" si="1216"/>
        <v>0.31572196346678877</v>
      </c>
      <c r="BO81" s="610">
        <f t="shared" si="1216"/>
        <v>0.30581878332892554</v>
      </c>
      <c r="BP81" s="610">
        <f t="shared" si="1216"/>
        <v>0.30581878332892554</v>
      </c>
      <c r="BQ81" s="610">
        <f t="shared" si="1216"/>
        <v>0.35950400738278676</v>
      </c>
      <c r="BR81" s="610">
        <f t="shared" si="1216"/>
        <v>0.3523464946051859</v>
      </c>
      <c r="BS81" s="610">
        <f t="shared" si="1216"/>
        <v>0.4884601203208552</v>
      </c>
      <c r="BT81" s="610">
        <f t="shared" si="1216"/>
        <v>0.5880714107548147</v>
      </c>
      <c r="BU81" s="611">
        <f t="shared" si="1216"/>
        <v>0.39310273359917325</v>
      </c>
      <c r="BV81" s="604" t="s">
        <v>1013</v>
      </c>
      <c r="BW81" s="612"/>
      <c r="BX81" s="612"/>
    </row>
    <row r="82" spans="4:76" x14ac:dyDescent="0.25">
      <c r="D82" s="604" t="s">
        <v>1015</v>
      </c>
      <c r="E82" s="610">
        <f>E63/E45</f>
        <v>0.3727605754263412</v>
      </c>
      <c r="F82" s="610">
        <f t="shared" ref="F82:BU82" si="1217">F63/F45</f>
        <v>0.3185364675202741</v>
      </c>
      <c r="G82" s="610">
        <f t="shared" si="1217"/>
        <v>0.49928349387383114</v>
      </c>
      <c r="H82" s="610">
        <f t="shared" si="1217"/>
        <v>0.5845891379543865</v>
      </c>
      <c r="I82" s="610">
        <f t="shared" si="1217"/>
        <v>0.635641151617375</v>
      </c>
      <c r="J82" s="610">
        <f t="shared" si="1217"/>
        <v>0.6826799814986867</v>
      </c>
      <c r="K82" s="610">
        <f t="shared" si="1217"/>
        <v>0.6939400057043666</v>
      </c>
      <c r="L82" s="610">
        <f t="shared" si="1217"/>
        <v>0.6939400057043666</v>
      </c>
      <c r="M82" s="610">
        <f t="shared" si="1217"/>
        <v>0.6330923186767734</v>
      </c>
      <c r="N82" s="610">
        <f t="shared" si="1217"/>
        <v>0.641274427967315</v>
      </c>
      <c r="O82" s="610">
        <f t="shared" si="1217"/>
        <v>0.4866312020290821</v>
      </c>
      <c r="P82" s="610">
        <f t="shared" si="1217"/>
        <v>0.3727605754263412</v>
      </c>
      <c r="Q82" s="611">
        <f t="shared" si="1217"/>
        <v>0.5947828948962974</v>
      </c>
      <c r="R82" s="604" t="s">
        <v>1015</v>
      </c>
      <c r="S82" s="610">
        <f t="shared" si="1217"/>
        <v>0.2845395352877828</v>
      </c>
      <c r="T82" s="610">
        <f t="shared" si="1217"/>
        <v>0.22084177168511732</v>
      </c>
      <c r="U82" s="610">
        <f t="shared" si="1217"/>
        <v>0.4331676503606694</v>
      </c>
      <c r="V82" s="610">
        <f t="shared" si="1217"/>
        <v>0.5325563211047127</v>
      </c>
      <c r="W82" s="610">
        <f t="shared" si="1217"/>
        <v>0.5918692897333836</v>
      </c>
      <c r="X82" s="610">
        <f t="shared" si="1217"/>
        <v>0.6465052766484937</v>
      </c>
      <c r="Y82" s="610">
        <f t="shared" si="1217"/>
        <v>0.6596424378312081</v>
      </c>
      <c r="Z82" s="610">
        <f t="shared" si="1217"/>
        <v>0.6596424378312081</v>
      </c>
      <c r="AA82" s="610">
        <f t="shared" si="1217"/>
        <v>0.5889386435054644</v>
      </c>
      <c r="AB82" s="610">
        <f t="shared" si="1217"/>
        <v>0.598550273525509</v>
      </c>
      <c r="AC82" s="610">
        <f t="shared" si="1217"/>
        <v>0.41830483885338066</v>
      </c>
      <c r="AD82" s="610">
        <f t="shared" si="1217"/>
        <v>0.2845395352877828</v>
      </c>
      <c r="AE82" s="611">
        <f t="shared" si="1217"/>
        <v>0.5440827774547906</v>
      </c>
      <c r="AF82" s="604" t="s">
        <v>1015</v>
      </c>
      <c r="AG82" s="610">
        <f t="shared" si="1217"/>
        <v>0.3690364036806332</v>
      </c>
      <c r="AH82" s="610">
        <f t="shared" si="1217"/>
        <v>0.31704914990000616</v>
      </c>
      <c r="AI82" s="610">
        <f t="shared" si="1217"/>
        <v>0.49033999583542925</v>
      </c>
      <c r="AJ82" s="610">
        <f t="shared" si="1217"/>
        <v>0.5722709323199383</v>
      </c>
      <c r="AK82" s="610">
        <f t="shared" si="1217"/>
        <v>0.6213327065248869</v>
      </c>
      <c r="AL82" s="610">
        <f t="shared" si="1217"/>
        <v>0.6665402816954955</v>
      </c>
      <c r="AM82" s="610">
        <f t="shared" si="1217"/>
        <v>0.6773516523928187</v>
      </c>
      <c r="AN82" s="610">
        <f t="shared" si="1217"/>
        <v>0.6773516523928187</v>
      </c>
      <c r="AO82" s="610">
        <f t="shared" si="1217"/>
        <v>0.6188778550222096</v>
      </c>
      <c r="AP82" s="610">
        <f t="shared" si="1217"/>
        <v>0.6267224357552864</v>
      </c>
      <c r="AQ82" s="610">
        <f t="shared" si="1217"/>
        <v>0.47820963661994964</v>
      </c>
      <c r="AR82" s="610">
        <f t="shared" si="1217"/>
        <v>0.3690364036806332</v>
      </c>
      <c r="AS82" s="611">
        <f t="shared" si="1217"/>
        <v>0.582122981472098</v>
      </c>
      <c r="AT82" s="604" t="s">
        <v>1015</v>
      </c>
      <c r="AU82" s="610">
        <f t="shared" si="1217"/>
        <v>0.39976313870117264</v>
      </c>
      <c r="AV82" s="610">
        <f t="shared" si="1217"/>
        <v>0.35104684098150163</v>
      </c>
      <c r="AW82" s="610">
        <f t="shared" si="1217"/>
        <v>0.5134345000470718</v>
      </c>
      <c r="AX82" s="610">
        <f t="shared" si="1217"/>
        <v>0.5904733673091634</v>
      </c>
      <c r="AY82" s="610">
        <f t="shared" si="1217"/>
        <v>0.6366591175176834</v>
      </c>
      <c r="AZ82" s="610">
        <f t="shared" si="1217"/>
        <v>0.6792212061064934</v>
      </c>
      <c r="BA82" s="610">
        <f t="shared" si="1217"/>
        <v>0.6893812058953005</v>
      </c>
      <c r="BB82" s="610">
        <f t="shared" si="1217"/>
        <v>0.6893812058953005</v>
      </c>
      <c r="BC82" s="610">
        <f t="shared" si="1217"/>
        <v>0.6343383869118118</v>
      </c>
      <c r="BD82" s="610">
        <f t="shared" si="1217"/>
        <v>0.6416893989904873</v>
      </c>
      <c r="BE82" s="610">
        <f t="shared" si="1217"/>
        <v>0.502067363912482</v>
      </c>
      <c r="BF82" s="610">
        <f t="shared" si="1217"/>
        <v>0.39976313870117264</v>
      </c>
      <c r="BG82" s="611">
        <f t="shared" si="1217"/>
        <v>0.5998490916010001</v>
      </c>
      <c r="BH82" s="604" t="s">
        <v>1015</v>
      </c>
      <c r="BI82" s="610">
        <f t="shared" si="1217"/>
        <v>0.4119285892451853</v>
      </c>
      <c r="BJ82" s="610">
        <f t="shared" si="1217"/>
        <v>0.3644946414194901</v>
      </c>
      <c r="BK82" s="610">
        <f t="shared" si="1217"/>
        <v>0.5226078008384737</v>
      </c>
      <c r="BL82" s="610">
        <f t="shared" si="1217"/>
        <v>0.5977155191991375</v>
      </c>
      <c r="BM82" s="610">
        <f t="shared" si="1217"/>
        <v>0.6427631169907608</v>
      </c>
      <c r="BN82" s="610">
        <f t="shared" si="1217"/>
        <v>0.6842780365332112</v>
      </c>
      <c r="BO82" s="610">
        <f t="shared" si="1217"/>
        <v>0.6941812166710745</v>
      </c>
      <c r="BP82" s="610">
        <f t="shared" si="1217"/>
        <v>0.6941812166710745</v>
      </c>
      <c r="BQ82" s="610">
        <f t="shared" si="1217"/>
        <v>0.6404959926172132</v>
      </c>
      <c r="BR82" s="610">
        <f t="shared" si="1217"/>
        <v>0.647653505394814</v>
      </c>
      <c r="BS82" s="610">
        <f t="shared" si="1217"/>
        <v>0.5115398796791447</v>
      </c>
      <c r="BT82" s="610">
        <f t="shared" si="1217"/>
        <v>0.4119285892451853</v>
      </c>
      <c r="BU82" s="611">
        <f t="shared" si="1217"/>
        <v>0.6068972664008268</v>
      </c>
      <c r="BV82" s="604" t="s">
        <v>1015</v>
      </c>
      <c r="BW82" s="612"/>
      <c r="BX82" s="612"/>
    </row>
    <row r="83" spans="4:74" x14ac:dyDescent="0.25">
      <c r="D83" s="201" t="s">
        <v>1017</v>
      </c>
      <c r="E83" s="578">
        <f>E64/E45</f>
        <v>0.0000034902283441229235</v>
      </c>
      <c r="F83" s="578">
        <f t="shared" ref="F83:BU83" si="1218">F64/F45</f>
        <v>0.000003302073148565645</v>
      </c>
      <c r="G83" s="578">
        <f t="shared" si="1218"/>
        <v>0.000003506164915800322</v>
      </c>
      <c r="H83" s="578">
        <f t="shared" si="1218"/>
        <v>0.00000323204202923812</v>
      </c>
      <c r="I83" s="578">
        <f t="shared" si="1218"/>
        <v>0.0000029570498481033785</v>
      </c>
      <c r="J83" s="578">
        <f t="shared" si="1218"/>
        <v>0.0000026254549357988285</v>
      </c>
      <c r="K83" s="578">
        <f t="shared" si="1218"/>
        <v>0.000002530640650979228</v>
      </c>
      <c r="L83" s="578">
        <f t="shared" si="1218"/>
        <v>0.000002530640650979228</v>
      </c>
      <c r="M83" s="578">
        <f t="shared" si="1218"/>
        <v>0.0000029709044858657353</v>
      </c>
      <c r="N83" s="578">
        <f t="shared" si="1218"/>
        <v>0.0000029122263569370905</v>
      </c>
      <c r="O83" s="578">
        <f t="shared" si="1218"/>
        <v>0.000003531226068363826</v>
      </c>
      <c r="P83" s="578">
        <f t="shared" si="1218"/>
        <v>0.0000034902283441229235</v>
      </c>
      <c r="Q83" s="579">
        <f t="shared" si="1218"/>
        <v>2.6697492424769153e-7</v>
      </c>
      <c r="R83" s="201" t="s">
        <v>1017</v>
      </c>
      <c r="S83" s="578">
        <f t="shared" si="1218"/>
        <v>0.000002069279940731424</v>
      </c>
      <c r="T83" s="578">
        <f t="shared" si="1218"/>
        <v>0.0000017781218347094047</v>
      </c>
      <c r="U83" s="578">
        <f t="shared" si="1218"/>
        <v>0.0000023626201776104692</v>
      </c>
      <c r="V83" s="578">
        <f t="shared" si="1218"/>
        <v>0.0000022868862547591876</v>
      </c>
      <c r="W83" s="578">
        <f t="shared" si="1218"/>
        <v>0.0000021385785596621697</v>
      </c>
      <c r="X83" s="578">
        <f t="shared" si="1218"/>
        <v>0.000001931133227180848</v>
      </c>
      <c r="Y83" s="578">
        <f t="shared" si="1218"/>
        <v>0.0000018684001997480736</v>
      </c>
      <c r="Z83" s="578">
        <f t="shared" si="1218"/>
        <v>0.0000018684001997480736</v>
      </c>
      <c r="AA83" s="578">
        <f t="shared" si="1218"/>
        <v>0.000002146567053229641</v>
      </c>
      <c r="AB83" s="578">
        <f t="shared" si="1218"/>
        <v>0.000002111225399234528</v>
      </c>
      <c r="AC83" s="578">
        <f t="shared" si="1218"/>
        <v>0.0000023576059605844224</v>
      </c>
      <c r="AD83" s="578">
        <f t="shared" si="1218"/>
        <v>0.000002069279940731424</v>
      </c>
      <c r="AE83" s="579">
        <f t="shared" si="1218"/>
        <v>1.8968358219526766e-7</v>
      </c>
      <c r="AF83" s="201" t="s">
        <v>1017</v>
      </c>
      <c r="AG83" s="578">
        <f t="shared" si="1218"/>
        <v>0.0000021713376780460493</v>
      </c>
      <c r="AH83" s="578">
        <f t="shared" si="1218"/>
        <v>0.0000020653250601947246</v>
      </c>
      <c r="AI83" s="578">
        <f t="shared" si="1218"/>
        <v>0.0000021637981322266867</v>
      </c>
      <c r="AJ83" s="578">
        <f t="shared" si="1218"/>
        <v>0.000001988209921587462</v>
      </c>
      <c r="AK83" s="578">
        <f t="shared" si="1218"/>
        <v>0.0000018163734557491382</v>
      </c>
      <c r="AL83" s="578">
        <f t="shared" si="1218"/>
        <v>0.000001610824003212618</v>
      </c>
      <c r="AM83" s="578">
        <f t="shared" si="1218"/>
        <v>0.0000015522334599685916</v>
      </c>
      <c r="AN83" s="578">
        <f t="shared" si="1218"/>
        <v>0.0000015522334599685916</v>
      </c>
      <c r="AO83" s="578">
        <f t="shared" si="1218"/>
        <v>0.0000018249916412202787</v>
      </c>
      <c r="AP83" s="578">
        <f t="shared" si="1218"/>
        <v>0.0000017885073933831593</v>
      </c>
      <c r="AQ83" s="578">
        <f t="shared" si="1218"/>
        <v>0.0000021806109330193874</v>
      </c>
      <c r="AR83" s="578">
        <f t="shared" si="1218"/>
        <v>0.0000021713376780460493</v>
      </c>
      <c r="AS83" s="579">
        <f t="shared" si="1218"/>
        <v>1.6419541971352198e-7</v>
      </c>
      <c r="AT83" s="201" t="s">
        <v>1017</v>
      </c>
      <c r="AU83" s="578">
        <f t="shared" si="1218"/>
        <v>0.0000021079561600962617</v>
      </c>
      <c r="AV83" s="578">
        <f t="shared" si="1218"/>
        <v>0.0000020494039075005204</v>
      </c>
      <c r="AW83" s="578">
        <f t="shared" si="1218"/>
        <v>0.000002030510030320477</v>
      </c>
      <c r="AX83" s="578">
        <f t="shared" si="1218"/>
        <v>0.000001838491103322069</v>
      </c>
      <c r="AY83" s="578">
        <f t="shared" si="1218"/>
        <v>0.000001667971260372476</v>
      </c>
      <c r="AZ83" s="578">
        <f t="shared" si="1218"/>
        <v>0.0000014710708759883406</v>
      </c>
      <c r="BA83" s="578">
        <f t="shared" si="1218"/>
        <v>0.0000014158034121745025</v>
      </c>
      <c r="BB83" s="578">
        <f t="shared" si="1218"/>
        <v>0.0000014158034121745025</v>
      </c>
      <c r="BC83" s="578">
        <f t="shared" si="1218"/>
        <v>0.0000016763997960193577</v>
      </c>
      <c r="BD83" s="578">
        <f t="shared" si="1218"/>
        <v>0.0000016411226193342945</v>
      </c>
      <c r="BE83" s="578">
        <f t="shared" si="1218"/>
        <v>0.0000020517409306055043</v>
      </c>
      <c r="BF83" s="578">
        <f t="shared" si="1218"/>
        <v>0.0000021079561600962617</v>
      </c>
      <c r="BG83" s="579">
        <f t="shared" si="1218"/>
        <v>1.5163133816273202e-7</v>
      </c>
      <c r="BH83" s="201" t="s">
        <v>1017</v>
      </c>
      <c r="BI83" s="578">
        <f t="shared" si="1218"/>
        <v>0.0000020561185616483465</v>
      </c>
      <c r="BJ83" s="578">
        <f t="shared" si="1218"/>
        <v>0.0000020142855148522813</v>
      </c>
      <c r="BK83" s="578">
        <f t="shared" si="1218"/>
        <v>0.0000019564257516124217</v>
      </c>
      <c r="BL83" s="578">
        <f t="shared" si="1218"/>
        <v>0.000001761664252198951</v>
      </c>
      <c r="BM83" s="578">
        <f t="shared" si="1218"/>
        <v>0.0000015940426587977973</v>
      </c>
      <c r="BN83" s="578">
        <f t="shared" si="1218"/>
        <v>0.0000014028859067728954</v>
      </c>
      <c r="BO83" s="578">
        <f t="shared" si="1218"/>
        <v>0.0000013495337947271057</v>
      </c>
      <c r="BP83" s="578">
        <f t="shared" si="1218"/>
        <v>0.0000013495337947271057</v>
      </c>
      <c r="BQ83" s="578">
        <f t="shared" si="1218"/>
        <v>0.000001602287385865052</v>
      </c>
      <c r="BR83" s="578">
        <f t="shared" si="1218"/>
        <v>0.0000015679285862936053</v>
      </c>
      <c r="BS83" s="578">
        <f t="shared" si="1218"/>
        <v>0.000001978825137527299</v>
      </c>
      <c r="BT83" s="578">
        <f t="shared" si="1218"/>
        <v>0.0000020561185616483465</v>
      </c>
      <c r="BU83" s="579">
        <f t="shared" si="1218"/>
        <v>1.452210372853315e-7</v>
      </c>
      <c r="BV83" s="201" t="s">
        <v>1017</v>
      </c>
    </row>
    <row r="85" spans="4:74" x14ac:dyDescent="0.25">
      <c r="D85" s="561" t="s">
        <v>1018</v>
      </c>
      <c r="E85" s="563" t="s">
        <v>834</v>
      </c>
      <c r="F85" s="563" t="str">
        <f>AE66</f>
        <v>Year 2</v>
      </c>
      <c r="G85" s="563" t="str">
        <f>AS66</f>
        <v>Year 3</v>
      </c>
      <c r="H85" s="563" t="str">
        <f>BG66</f>
        <v>Year 4</v>
      </c>
      <c r="I85" s="563" t="str">
        <f>BU66</f>
        <v>Year 5</v>
      </c>
      <c r="J85" s="556"/>
      <c r="K85" s="556"/>
      <c r="L85" s="556"/>
      <c r="M85" s="556"/>
      <c r="N85" s="556"/>
      <c r="O85" s="556"/>
      <c r="P85" s="556"/>
      <c r="Q85" s="613" t="s">
        <v>834</v>
      </c>
      <c r="R85" s="613"/>
      <c r="S85" s="556"/>
      <c r="T85" s="556"/>
      <c r="U85" s="556"/>
      <c r="V85" s="556"/>
      <c r="W85" s="556"/>
      <c r="X85" s="556"/>
      <c r="Y85" s="556"/>
      <c r="Z85" s="556"/>
      <c r="AA85" s="556"/>
      <c r="AB85" s="556"/>
      <c r="AC85" s="556"/>
      <c r="AD85" s="556"/>
      <c r="AE85" s="613" t="s">
        <v>835</v>
      </c>
      <c r="AF85" s="613"/>
      <c r="AG85" s="556"/>
      <c r="AH85" s="556"/>
      <c r="AI85" s="556"/>
      <c r="AJ85" s="556"/>
      <c r="AK85" s="556"/>
      <c r="AL85" s="556"/>
      <c r="AM85" s="556"/>
      <c r="AN85" s="556"/>
      <c r="AO85" s="556"/>
      <c r="AP85" s="556"/>
      <c r="AQ85" s="556"/>
      <c r="AR85" s="556"/>
      <c r="AS85" s="613" t="s">
        <v>836</v>
      </c>
      <c r="AT85" s="613"/>
      <c r="AU85" s="515"/>
      <c r="AV85" s="515"/>
      <c r="AW85" s="515"/>
      <c r="AX85" s="515"/>
      <c r="AY85" s="515"/>
      <c r="AZ85" s="515"/>
      <c r="BA85" s="515"/>
      <c r="BB85" s="515"/>
      <c r="BC85" s="515"/>
      <c r="BD85" s="515"/>
      <c r="BE85" s="515"/>
      <c r="BF85" s="515"/>
      <c r="BG85" s="613" t="s">
        <v>837</v>
      </c>
      <c r="BH85" s="613"/>
      <c r="BI85" s="515"/>
      <c r="BJ85" s="515"/>
      <c r="BK85" s="515"/>
      <c r="BL85" s="515"/>
      <c r="BM85" s="515"/>
      <c r="BN85" s="515"/>
      <c r="BO85" s="515"/>
      <c r="BP85" s="515"/>
      <c r="BQ85" s="515"/>
      <c r="BR85" s="515"/>
      <c r="BS85" s="515"/>
      <c r="BT85" s="515"/>
      <c r="BU85" s="613" t="s">
        <v>838</v>
      </c>
      <c r="BV85" s="515"/>
    </row>
    <row r="86" spans="4:74" x14ac:dyDescent="0.25">
      <c r="D86" s="606" t="s">
        <v>992</v>
      </c>
      <c r="E86" s="578">
        <f>Q67</f>
        <v>0.11098458239435786</v>
      </c>
      <c r="F86" s="578">
        <f t="shared" ref="F86:F101" si="1219">AE67</f>
        <v>0.10602798939422152</v>
      </c>
      <c r="G86" s="578">
        <f t="shared" ref="G86:G101" si="1220">AS67</f>
        <v>0.09525505384830105</v>
      </c>
      <c r="H86" s="578">
        <f t="shared" ref="H86:H101" si="1221">BG67</f>
        <v>0.08974452134843096</v>
      </c>
      <c r="I86" s="578">
        <f t="shared" ref="I86:I101" si="1222">BU67</f>
        <v>0.08707614662387203</v>
      </c>
      <c r="J86" s="614" t="s">
        <v>1020</v>
      </c>
      <c r="K86" s="615" t="s">
        <v>1021</v>
      </c>
      <c r="L86" s="556"/>
      <c r="M86" s="556"/>
      <c r="N86" s="556"/>
      <c r="O86" s="556"/>
      <c r="P86" s="556"/>
      <c r="Q86" s="613" t="s">
        <v>1022</v>
      </c>
      <c r="R86" s="613"/>
      <c r="S86" s="556"/>
      <c r="T86" s="556"/>
      <c r="U86" s="556"/>
      <c r="V86" s="556"/>
      <c r="W86" s="556"/>
      <c r="X86" s="556"/>
      <c r="Y86" s="556"/>
      <c r="Z86" s="556"/>
      <c r="AA86" s="556"/>
      <c r="AB86" s="556"/>
      <c r="AC86" s="556"/>
      <c r="AD86" s="556"/>
      <c r="AE86" s="613" t="s">
        <v>1022</v>
      </c>
      <c r="AF86" s="613"/>
      <c r="AG86" s="556"/>
      <c r="AH86" s="556"/>
      <c r="AI86" s="556"/>
      <c r="AJ86" s="556"/>
      <c r="AK86" s="556"/>
      <c r="AL86" s="556"/>
      <c r="AM86" s="556"/>
      <c r="AN86" s="556"/>
      <c r="AO86" s="556"/>
      <c r="AP86" s="556"/>
      <c r="AQ86" s="556"/>
      <c r="AR86" s="556"/>
      <c r="AS86" s="613" t="s">
        <v>1022</v>
      </c>
      <c r="AT86" s="613"/>
      <c r="AU86" s="515"/>
      <c r="AV86" s="515"/>
      <c r="AW86" s="515"/>
      <c r="AX86" s="515"/>
      <c r="AY86" s="515"/>
      <c r="AZ86" s="515"/>
      <c r="BA86" s="515"/>
      <c r="BB86" s="515"/>
      <c r="BC86" s="515"/>
      <c r="BD86" s="515"/>
      <c r="BE86" s="515"/>
      <c r="BF86" s="515"/>
      <c r="BG86" s="613" t="s">
        <v>1022</v>
      </c>
      <c r="BH86" s="613"/>
      <c r="BI86" s="515"/>
      <c r="BJ86" s="515"/>
      <c r="BK86" s="515"/>
      <c r="BL86" s="515"/>
      <c r="BM86" s="515"/>
      <c r="BN86" s="515"/>
      <c r="BO86" s="515"/>
      <c r="BP86" s="515"/>
      <c r="BQ86" s="515"/>
      <c r="BR86" s="515"/>
      <c r="BS86" s="515"/>
      <c r="BT86" s="515"/>
      <c r="BU86" s="613" t="s">
        <v>1022</v>
      </c>
      <c r="BV86" s="515"/>
    </row>
    <row r="87" spans="4:74" x14ac:dyDescent="0.25">
      <c r="D87" s="607" t="s">
        <v>994</v>
      </c>
      <c r="E87" s="578">
        <f t="shared" ref="E87:E101" si="1223">Q68</f>
        <v>0.03</v>
      </c>
      <c r="F87" s="578">
        <f t="shared" si="1219"/>
        <v>0.03</v>
      </c>
      <c r="G87" s="578">
        <f t="shared" si="1220"/>
        <v>0.03</v>
      </c>
      <c r="H87" s="578">
        <f t="shared" si="1221"/>
        <v>0.03</v>
      </c>
      <c r="I87" s="578">
        <f t="shared" si="1222"/>
        <v>0.03</v>
      </c>
      <c r="J87" s="614" t="s">
        <v>1023</v>
      </c>
      <c r="K87" s="615" t="s">
        <v>1024</v>
      </c>
      <c r="L87" s="556"/>
      <c r="M87" s="556"/>
      <c r="N87" s="556"/>
      <c r="O87" s="556"/>
      <c r="P87" s="556"/>
      <c r="Q87" s="616">
        <f>((Q6*Q4)+IF(Q9=0,0,Q11*Q9)+IF(Q14=0,0,Q14*Q16)+IF(Q19=0,0,Q19*Q21)+IF(Q24=0,0,Q24*Q26)+IF(Q29=0,0,Q29*Q31)+IF(Q34=0,0,Q34*Q36))/$C$60</f>
        <v>0.396177028451001</v>
      </c>
      <c r="R87" s="616"/>
      <c r="S87" s="556"/>
      <c r="T87" s="556"/>
      <c r="U87" s="556"/>
      <c r="V87" s="556"/>
      <c r="W87" s="556"/>
      <c r="X87" s="556"/>
      <c r="Y87" s="556"/>
      <c r="Z87" s="556"/>
      <c r="AA87" s="556"/>
      <c r="AB87" s="556"/>
      <c r="AC87" s="556"/>
      <c r="AD87" s="556"/>
      <c r="AE87" s="616">
        <f>((AE6*AE4)+IF(AE9=0,0,AE11*AE9)+IF(AE14=0,0,AE14*AE16)+IF(AE19=0,0,AE19*AE21)+IF(AE24=0,0,AE24*AE26)+IF(AE29=0,0,AE29*AE31)+IF(AE34=0,0,AE34*AE36))/$C$60</f>
        <v>0.49522128556375133</v>
      </c>
      <c r="AF87" s="616"/>
      <c r="AG87" s="556"/>
      <c r="AH87" s="556"/>
      <c r="AI87" s="556"/>
      <c r="AJ87" s="556"/>
      <c r="AK87" s="556"/>
      <c r="AL87" s="556"/>
      <c r="AM87" s="556"/>
      <c r="AN87" s="556"/>
      <c r="AO87" s="556"/>
      <c r="AP87" s="556"/>
      <c r="AQ87" s="556"/>
      <c r="AR87" s="556"/>
      <c r="AS87" s="616">
        <f>((AS6*AS4)+IF(AS9=0,0,AS11*AS9)+IF(AS14=0,0,AS14*AS16)+IF(AS19=0,0,AS19*AS21)+IF(AS24=0,0,AS24*AS26)+IF(AS29=0,0,AS29*AS31)+IF(AS34=0,0,AS34*AS36))/$C$60</f>
        <v>0.5942655426765017</v>
      </c>
      <c r="AT87" s="616"/>
      <c r="AU87" s="515"/>
      <c r="AV87" s="515"/>
      <c r="AW87" s="515"/>
      <c r="AX87" s="515"/>
      <c r="AY87" s="515"/>
      <c r="AZ87" s="515"/>
      <c r="BA87" s="515"/>
      <c r="BB87" s="515"/>
      <c r="BC87" s="515"/>
      <c r="BD87" s="515"/>
      <c r="BE87" s="515"/>
      <c r="BF87" s="515"/>
      <c r="BG87" s="616">
        <f>((BG6*BG4)+IF(BG9=0,0,BG11*BG9)+IF(BG14=0,0,BG14*BG16)+IF(BG19=0,0,BG19*BG21)+IF(BG24=0,0,BG24*BG26)+IF(BG29=0,0,BG29*BG31)+IF(BG34=0,0,BG34*BG36))/$C$60</f>
        <v>0.6437876712328767</v>
      </c>
      <c r="BH87" s="616"/>
      <c r="BI87" s="515"/>
      <c r="BJ87" s="515"/>
      <c r="BK87" s="515"/>
      <c r="BL87" s="515"/>
      <c r="BM87" s="515"/>
      <c r="BN87" s="515"/>
      <c r="BO87" s="515"/>
      <c r="BP87" s="515"/>
      <c r="BQ87" s="515"/>
      <c r="BR87" s="515"/>
      <c r="BS87" s="515"/>
      <c r="BT87" s="515"/>
      <c r="BU87" s="616">
        <f>((BU6*BU4)+IF(BU9=0,0,BU11*BU9)+IF(BU14=0,0,BU14*BU16)+IF(BU19=0,0,BU19*BU21)+IF(BU24=0,0,BU24*BU26)+IF(BU29=0,0,BU29*BU31)+IF(BU34=0,0,BU34*BU36))/$C$60</f>
        <v>0.6602950474183352</v>
      </c>
      <c r="BV87" s="515"/>
    </row>
    <row r="88" spans="4:74" x14ac:dyDescent="0.25">
      <c r="D88" s="607" t="s">
        <v>995</v>
      </c>
      <c r="E88" s="578">
        <f t="shared" si="1223"/>
        <v>0.03407932086143498</v>
      </c>
      <c r="F88" s="578">
        <f t="shared" si="1219"/>
        <v>0.033913887265020246</v>
      </c>
      <c r="G88" s="578">
        <f t="shared" si="1220"/>
        <v>0.03374925674431626</v>
      </c>
      <c r="H88" s="578">
        <f t="shared" si="1221"/>
        <v>0.03358542540089726</v>
      </c>
      <c r="I88" s="578">
        <f t="shared" si="1222"/>
        <v>0.03342238935526184</v>
      </c>
      <c r="J88" s="614" t="s">
        <v>1025</v>
      </c>
      <c r="K88" s="615" t="s">
        <v>1026</v>
      </c>
      <c r="L88" s="556"/>
      <c r="M88" s="556"/>
      <c r="N88" s="556"/>
      <c r="O88" s="556"/>
      <c r="P88" s="556"/>
      <c r="S88" s="556"/>
      <c r="T88" s="556"/>
      <c r="U88" s="556"/>
      <c r="V88" s="556"/>
      <c r="W88" s="556"/>
      <c r="X88" s="556"/>
      <c r="Y88" s="556"/>
      <c r="Z88" s="556"/>
      <c r="AA88" s="556"/>
      <c r="AB88" s="556"/>
      <c r="AC88" s="556"/>
      <c r="AD88" s="556"/>
      <c r="AG88" s="556"/>
      <c r="AH88" s="556"/>
      <c r="AI88" s="556"/>
      <c r="AJ88" s="556"/>
      <c r="AK88" s="556"/>
      <c r="AL88" s="556"/>
      <c r="AM88" s="556"/>
      <c r="AN88" s="556"/>
      <c r="AO88" s="556"/>
      <c r="AP88" s="556"/>
      <c r="AQ88" s="556"/>
      <c r="AR88" s="556"/>
      <c r="AU88" s="515"/>
      <c r="AV88" s="515"/>
      <c r="AW88" s="515"/>
      <c r="AX88" s="515"/>
      <c r="AY88" s="515"/>
      <c r="AZ88" s="515"/>
      <c r="BA88" s="515"/>
      <c r="BB88" s="515"/>
      <c r="BC88" s="515"/>
      <c r="BD88" s="515"/>
      <c r="BE88" s="515"/>
      <c r="BF88" s="515"/>
      <c r="BI88" s="515"/>
      <c r="BJ88" s="515"/>
      <c r="BK88" s="515"/>
      <c r="BL88" s="515"/>
      <c r="BM88" s="515"/>
      <c r="BN88" s="515"/>
      <c r="BO88" s="515"/>
      <c r="BP88" s="515"/>
      <c r="BQ88" s="515"/>
      <c r="BR88" s="515"/>
      <c r="BS88" s="515"/>
      <c r="BT88" s="558" t="s">
        <v>1027</v>
      </c>
      <c r="BU88" s="616">
        <f>((BU6*BU4)+IF(BU9=0,0,BU11*BU9)+IF(BU14=0,0,BU14*BU16)+IF(BU19=0,0,BU19*BU21)+IF(BU24=0,0,BU24*BU26)+IF(BU29=0,0,BU29*BU31))/$C$60</f>
        <v>0.6602950474183352</v>
      </c>
      <c r="BV88" s="515"/>
    </row>
    <row r="89" spans="4:74" x14ac:dyDescent="0.25">
      <c r="D89" s="606" t="s">
        <v>996</v>
      </c>
      <c r="E89" s="578">
        <f t="shared" si="1223"/>
        <v>0.019256142616917184</v>
      </c>
      <c r="F89" s="578">
        <f t="shared" si="1219"/>
        <v>0.01533013295715737</v>
      </c>
      <c r="G89" s="578">
        <f t="shared" si="1220"/>
        <v>0.01271309569667176</v>
      </c>
      <c r="H89" s="578">
        <f t="shared" si="1221"/>
        <v>0.011678198436823205</v>
      </c>
      <c r="I89" s="578">
        <f t="shared" si="1222"/>
        <v>0.011330970449320571</v>
      </c>
      <c r="J89" s="614" t="s">
        <v>1028</v>
      </c>
      <c r="K89" s="615" t="s">
        <v>1029</v>
      </c>
      <c r="L89" s="556"/>
      <c r="M89" s="556"/>
      <c r="N89" s="556"/>
      <c r="O89" s="556"/>
      <c r="P89" s="556"/>
      <c r="S89" s="556"/>
      <c r="T89" s="556"/>
      <c r="U89" s="556"/>
      <c r="V89" s="556"/>
      <c r="W89" s="556"/>
      <c r="X89" s="556"/>
      <c r="Y89" s="556"/>
      <c r="Z89" s="556"/>
      <c r="AA89" s="556"/>
      <c r="AB89" s="556"/>
      <c r="AC89" s="556"/>
      <c r="AD89" s="556"/>
      <c r="AG89" s="556"/>
      <c r="AH89" s="556"/>
      <c r="AI89" s="556"/>
      <c r="AJ89" s="556"/>
      <c r="AK89" s="556"/>
      <c r="AL89" s="556"/>
      <c r="AM89" s="556"/>
      <c r="AN89" s="556"/>
      <c r="AO89" s="556"/>
      <c r="AP89" s="556"/>
      <c r="AQ89" s="556"/>
      <c r="AR89" s="556"/>
      <c r="AU89" s="515"/>
      <c r="AV89" s="515"/>
      <c r="AW89" s="515"/>
      <c r="AX89" s="515"/>
      <c r="AY89" s="515"/>
      <c r="AZ89" s="515"/>
      <c r="BA89" s="515"/>
      <c r="BB89" s="515"/>
      <c r="BC89" s="515"/>
      <c r="BD89" s="515"/>
      <c r="BE89" s="515"/>
      <c r="BF89" s="515"/>
      <c r="BI89" s="515"/>
      <c r="BJ89" s="515"/>
      <c r="BK89" s="515"/>
      <c r="BL89" s="515"/>
      <c r="BM89" s="515"/>
      <c r="BN89" s="515"/>
      <c r="BO89" s="515"/>
      <c r="BP89" s="515"/>
      <c r="BQ89" s="515"/>
      <c r="BR89" s="515"/>
      <c r="BS89" s="515"/>
      <c r="BT89" s="515"/>
      <c r="BV89" s="515"/>
    </row>
    <row r="90" spans="4:74" x14ac:dyDescent="0.25">
      <c r="D90" s="606" t="s">
        <v>998</v>
      </c>
      <c r="E90" s="578">
        <f t="shared" si="1223"/>
        <v>0.08977222665229456</v>
      </c>
      <c r="F90" s="578">
        <f t="shared" si="1219"/>
        <v>0.052294500962501704</v>
      </c>
      <c r="G90" s="578">
        <f t="shared" si="1220"/>
        <v>0.025</v>
      </c>
      <c r="H90" s="578">
        <f t="shared" si="1221"/>
        <v>0.025</v>
      </c>
      <c r="I90" s="578">
        <f t="shared" si="1222"/>
        <v>0.025</v>
      </c>
      <c r="J90" s="614" t="s">
        <v>1030</v>
      </c>
      <c r="K90" s="615" t="s">
        <v>1031</v>
      </c>
      <c r="L90" s="556"/>
      <c r="M90" s="556"/>
      <c r="N90" s="556"/>
      <c r="O90" s="556"/>
      <c r="P90" s="556"/>
      <c r="S90" s="556"/>
      <c r="T90" s="556"/>
      <c r="U90" s="556"/>
      <c r="V90" s="556"/>
      <c r="W90" s="556"/>
      <c r="X90" s="556"/>
      <c r="Y90" s="556"/>
      <c r="Z90" s="556"/>
      <c r="AA90" s="556"/>
      <c r="AB90" s="556"/>
      <c r="AC90" s="556"/>
      <c r="AD90" s="556"/>
      <c r="AG90" s="556"/>
      <c r="AH90" s="556"/>
      <c r="AI90" s="556"/>
      <c r="AJ90" s="556"/>
      <c r="AK90" s="556"/>
      <c r="AL90" s="556"/>
      <c r="AM90" s="556"/>
      <c r="AN90" s="556"/>
      <c r="AO90" s="556"/>
      <c r="AP90" s="556"/>
      <c r="AQ90" s="556"/>
      <c r="AR90" s="556"/>
      <c r="AU90" s="515"/>
      <c r="AV90" s="515"/>
      <c r="AW90" s="515"/>
      <c r="AX90" s="515"/>
      <c r="AY90" s="515"/>
      <c r="AZ90" s="515"/>
      <c r="BA90" s="515"/>
      <c r="BB90" s="515"/>
      <c r="BC90" s="515"/>
      <c r="BD90" s="515"/>
      <c r="BE90" s="515"/>
      <c r="BF90" s="515"/>
      <c r="BI90" s="515"/>
      <c r="BJ90" s="515"/>
      <c r="BK90" s="515"/>
      <c r="BL90" s="515"/>
      <c r="BM90" s="515"/>
      <c r="BN90" s="515"/>
      <c r="BO90" s="515"/>
      <c r="BP90" s="515"/>
      <c r="BQ90" s="515"/>
      <c r="BR90" s="515"/>
      <c r="BS90" s="515"/>
      <c r="BT90" s="515"/>
      <c r="BV90" s="515"/>
    </row>
    <row r="91" spans="4:74" x14ac:dyDescent="0.25">
      <c r="D91" s="607" t="s">
        <v>999</v>
      </c>
      <c r="E91" s="578">
        <f t="shared" si="1223"/>
        <v>0.026258376295796162</v>
      </c>
      <c r="F91" s="578">
        <f t="shared" si="1219"/>
        <v>0.020904726759760052</v>
      </c>
      <c r="G91" s="578">
        <f t="shared" si="1220"/>
        <v>0.017336039586370585</v>
      </c>
      <c r="H91" s="578">
        <f t="shared" si="1221"/>
        <v>0.01592481605021346</v>
      </c>
      <c r="I91" s="578">
        <f t="shared" si="1222"/>
        <v>0.015451323339982597</v>
      </c>
      <c r="J91" s="614" t="s">
        <v>1032</v>
      </c>
      <c r="K91" s="615" t="s">
        <v>1033</v>
      </c>
      <c r="L91" s="556"/>
      <c r="M91" s="556"/>
      <c r="N91" s="556"/>
      <c r="O91" s="556"/>
      <c r="P91" s="556"/>
      <c r="S91" s="556"/>
      <c r="T91" s="556"/>
      <c r="U91" s="556"/>
      <c r="V91" s="556"/>
      <c r="W91" s="556"/>
      <c r="X91" s="556"/>
      <c r="Y91" s="556"/>
      <c r="Z91" s="556"/>
      <c r="AA91" s="556"/>
      <c r="AB91" s="556"/>
      <c r="AC91" s="556"/>
      <c r="AD91" s="556"/>
      <c r="AG91" s="556"/>
      <c r="AH91" s="556"/>
      <c r="AI91" s="556"/>
      <c r="AJ91" s="556"/>
      <c r="AK91" s="556"/>
      <c r="AL91" s="556"/>
      <c r="AM91" s="556"/>
      <c r="AN91" s="556"/>
      <c r="AO91" s="556"/>
      <c r="AP91" s="556"/>
      <c r="AQ91" s="556"/>
      <c r="AR91" s="556"/>
      <c r="AU91" s="515"/>
      <c r="AV91" s="515"/>
      <c r="AW91" s="515"/>
      <c r="AX91" s="515"/>
      <c r="AY91" s="515"/>
      <c r="AZ91" s="515"/>
      <c r="BA91" s="515"/>
      <c r="BB91" s="515"/>
      <c r="BC91" s="515"/>
      <c r="BD91" s="515"/>
      <c r="BE91" s="515"/>
      <c r="BF91" s="515"/>
      <c r="BI91" s="515"/>
      <c r="BJ91" s="515"/>
      <c r="BK91" s="515"/>
      <c r="BL91" s="515"/>
      <c r="BM91" s="515"/>
      <c r="BN91" s="515"/>
      <c r="BO91" s="515"/>
      <c r="BP91" s="515"/>
      <c r="BQ91" s="515"/>
      <c r="BR91" s="515"/>
      <c r="BS91" s="515"/>
      <c r="BT91" s="515"/>
      <c r="BV91" s="515"/>
    </row>
    <row r="92" spans="4:74" x14ac:dyDescent="0.25">
      <c r="D92" s="607" t="s">
        <v>1001</v>
      </c>
      <c r="E92" s="578">
        <f t="shared" si="1223"/>
        <v>0.023452885072019963</v>
      </c>
      <c r="F92" s="578">
        <f t="shared" si="1219"/>
        <v>0.022405474670745294</v>
      </c>
      <c r="G92" s="578">
        <f t="shared" si="1220"/>
        <v>0.020128974513732526</v>
      </c>
      <c r="H92" s="578">
        <f t="shared" si="1221"/>
        <v>0.018964507498432447</v>
      </c>
      <c r="I92" s="578">
        <f t="shared" si="1222"/>
        <v>0.018400635612860122</v>
      </c>
      <c r="J92" s="614" t="s">
        <v>1001</v>
      </c>
      <c r="K92" s="615" t="s">
        <v>1034</v>
      </c>
      <c r="L92" s="556"/>
      <c r="M92" s="556"/>
      <c r="N92" s="556"/>
      <c r="O92" s="556"/>
      <c r="P92" s="556"/>
      <c r="S92" s="556"/>
      <c r="T92" s="556"/>
      <c r="U92" s="556"/>
      <c r="V92" s="556"/>
      <c r="W92" s="556"/>
      <c r="X92" s="556"/>
      <c r="Y92" s="556"/>
      <c r="Z92" s="556"/>
      <c r="AA92" s="556"/>
      <c r="AB92" s="556"/>
      <c r="AC92" s="556"/>
      <c r="AD92" s="556"/>
      <c r="AG92" s="556"/>
      <c r="AH92" s="556"/>
      <c r="AI92" s="556"/>
      <c r="AJ92" s="556"/>
      <c r="AK92" s="556"/>
      <c r="AL92" s="556"/>
      <c r="AM92" s="556"/>
      <c r="AN92" s="556"/>
      <c r="AO92" s="556"/>
      <c r="AP92" s="556"/>
      <c r="AQ92" s="556"/>
      <c r="AR92" s="556"/>
      <c r="AU92" s="515"/>
      <c r="AV92" s="515"/>
      <c r="AW92" s="515"/>
      <c r="AX92" s="515"/>
      <c r="AY92" s="515"/>
      <c r="AZ92" s="515"/>
      <c r="BA92" s="515"/>
      <c r="BB92" s="515"/>
      <c r="BC92" s="515"/>
      <c r="BD92" s="515"/>
      <c r="BE92" s="515"/>
      <c r="BF92" s="515"/>
      <c r="BI92" s="515"/>
      <c r="BJ92" s="515"/>
      <c r="BK92" s="515"/>
      <c r="BL92" s="515"/>
      <c r="BM92" s="515"/>
      <c r="BN92" s="515"/>
      <c r="BO92" s="515"/>
      <c r="BP92" s="515"/>
      <c r="BQ92" s="515"/>
      <c r="BR92" s="515"/>
      <c r="BS92" s="515"/>
      <c r="BT92" s="515"/>
      <c r="BV92" s="515"/>
    </row>
    <row r="93" spans="4:74" x14ac:dyDescent="0.25">
      <c r="D93" s="608" t="s">
        <v>1003</v>
      </c>
      <c r="E93" s="578">
        <f t="shared" si="1223"/>
        <v>0</v>
      </c>
      <c r="F93" s="578">
        <f t="shared" si="1219"/>
        <v>0</v>
      </c>
      <c r="G93" s="578">
        <f t="shared" si="1220"/>
        <v>0</v>
      </c>
      <c r="H93" s="578">
        <f t="shared" si="1221"/>
        <v>0</v>
      </c>
      <c r="I93" s="578">
        <f t="shared" si="1222"/>
        <v>0</v>
      </c>
      <c r="J93" s="614" t="s">
        <v>1035</v>
      </c>
      <c r="K93" s="615" t="s">
        <v>1036</v>
      </c>
      <c r="L93" s="556"/>
      <c r="M93" s="556"/>
      <c r="N93" s="556"/>
      <c r="O93" s="556"/>
      <c r="P93" s="556"/>
      <c r="S93" s="556"/>
      <c r="T93" s="556"/>
      <c r="U93" s="556"/>
      <c r="V93" s="556"/>
      <c r="W93" s="556"/>
      <c r="X93" s="556"/>
      <c r="Y93" s="556"/>
      <c r="Z93" s="556"/>
      <c r="AA93" s="556"/>
      <c r="AB93" s="556"/>
      <c r="AC93" s="556"/>
      <c r="AD93" s="556"/>
      <c r="AG93" s="556"/>
      <c r="AH93" s="556"/>
      <c r="AI93" s="556"/>
      <c r="AJ93" s="556"/>
      <c r="AK93" s="556"/>
      <c r="AL93" s="556"/>
      <c r="AM93" s="556"/>
      <c r="AN93" s="556"/>
      <c r="AO93" s="556"/>
      <c r="AP93" s="556"/>
      <c r="AQ93" s="556"/>
      <c r="AR93" s="556"/>
      <c r="AU93" s="515"/>
      <c r="AV93" s="515"/>
      <c r="AW93" s="515"/>
      <c r="AX93" s="515"/>
      <c r="AY93" s="515"/>
      <c r="AZ93" s="515"/>
      <c r="BA93" s="515"/>
      <c r="BB93" s="515"/>
      <c r="BC93" s="515"/>
      <c r="BD93" s="515"/>
      <c r="BE93" s="515"/>
      <c r="BF93" s="515"/>
      <c r="BI93" s="515"/>
      <c r="BJ93" s="515"/>
      <c r="BK93" s="515"/>
      <c r="BL93" s="515"/>
      <c r="BM93" s="515"/>
      <c r="BN93" s="515"/>
      <c r="BO93" s="515"/>
      <c r="BP93" s="515"/>
      <c r="BQ93" s="515"/>
      <c r="BR93" s="515"/>
      <c r="BS93" s="515"/>
      <c r="BT93" s="515"/>
      <c r="BV93" s="515"/>
    </row>
    <row r="94" spans="4:74" x14ac:dyDescent="0.25">
      <c r="D94" s="606" t="s">
        <v>1004</v>
      </c>
      <c r="E94" s="578">
        <f t="shared" si="1223"/>
        <v>0.05</v>
      </c>
      <c r="F94" s="578">
        <f t="shared" si="1219"/>
        <v>0.05</v>
      </c>
      <c r="G94" s="578">
        <f t="shared" si="1220"/>
        <v>0.05</v>
      </c>
      <c r="H94" s="578">
        <f t="shared" si="1221"/>
        <v>0.05</v>
      </c>
      <c r="I94" s="578">
        <f t="shared" si="1222"/>
        <v>0.05</v>
      </c>
      <c r="J94" s="614" t="s">
        <v>1037</v>
      </c>
      <c r="K94" s="615" t="s">
        <v>1038</v>
      </c>
      <c r="L94" s="556"/>
      <c r="M94" s="556"/>
      <c r="N94" s="556"/>
      <c r="O94" s="556"/>
      <c r="P94" s="556"/>
      <c r="S94" s="556"/>
      <c r="T94" s="556"/>
      <c r="U94" s="556"/>
      <c r="V94" s="556"/>
      <c r="W94" s="556"/>
      <c r="X94" s="556"/>
      <c r="Y94" s="556"/>
      <c r="Z94" s="556"/>
      <c r="AA94" s="556"/>
      <c r="AB94" s="556"/>
      <c r="AC94" s="556"/>
      <c r="AD94" s="556"/>
      <c r="AG94" s="556"/>
      <c r="AH94" s="556"/>
      <c r="AI94" s="556"/>
      <c r="AJ94" s="556"/>
      <c r="AK94" s="556"/>
      <c r="AL94" s="556"/>
      <c r="AM94" s="556"/>
      <c r="AN94" s="556"/>
      <c r="AO94" s="556"/>
      <c r="AP94" s="556"/>
      <c r="AQ94" s="556"/>
      <c r="AR94" s="556"/>
      <c r="AU94" s="515"/>
      <c r="AV94" s="515"/>
      <c r="AW94" s="515"/>
      <c r="AX94" s="515"/>
      <c r="AY94" s="515"/>
      <c r="AZ94" s="515"/>
      <c r="BA94" s="515"/>
      <c r="BB94" s="515"/>
      <c r="BC94" s="515"/>
      <c r="BD94" s="515"/>
      <c r="BE94" s="515"/>
      <c r="BF94" s="515"/>
      <c r="BI94" s="515"/>
      <c r="BJ94" s="515"/>
      <c r="BK94" s="515"/>
      <c r="BL94" s="515"/>
      <c r="BM94" s="515"/>
      <c r="BN94" s="515"/>
      <c r="BO94" s="515"/>
      <c r="BP94" s="515"/>
      <c r="BQ94" s="515"/>
      <c r="BR94" s="515"/>
      <c r="BS94" s="515"/>
      <c r="BT94" s="515"/>
      <c r="BV94" s="515"/>
    </row>
    <row r="95" spans="4:74" x14ac:dyDescent="0.25">
      <c r="D95" s="606" t="s">
        <v>1005</v>
      </c>
      <c r="E95" s="578">
        <f t="shared" si="1223"/>
        <v>0.001282149384104734</v>
      </c>
      <c r="F95" s="578">
        <f t="shared" si="1219"/>
        <v>0.10901355335332048</v>
      </c>
      <c r="G95" s="578">
        <f t="shared" si="1220"/>
        <v>0.09040363445562576</v>
      </c>
      <c r="H95" s="578">
        <f t="shared" si="1221"/>
        <v>0.08304441402570553</v>
      </c>
      <c r="I95" s="578">
        <f t="shared" si="1222"/>
        <v>0.08057525365722279</v>
      </c>
      <c r="J95" s="614" t="s">
        <v>1039</v>
      </c>
      <c r="K95" s="615" t="s">
        <v>1040</v>
      </c>
      <c r="L95" s="556"/>
      <c r="M95" s="556"/>
      <c r="N95" s="556"/>
      <c r="O95" s="556"/>
      <c r="P95" s="556"/>
      <c r="S95" s="556"/>
      <c r="T95" s="556"/>
      <c r="U95" s="556"/>
      <c r="V95" s="556"/>
      <c r="W95" s="556"/>
      <c r="X95" s="556"/>
      <c r="Y95" s="556"/>
      <c r="Z95" s="556"/>
      <c r="AA95" s="556"/>
      <c r="AB95" s="556"/>
      <c r="AC95" s="556"/>
      <c r="AD95" s="556"/>
      <c r="AG95" s="556"/>
      <c r="AH95" s="556"/>
      <c r="AI95" s="556"/>
      <c r="AJ95" s="556"/>
      <c r="AK95" s="556"/>
      <c r="AL95" s="556"/>
      <c r="AM95" s="556"/>
      <c r="AN95" s="556"/>
      <c r="AO95" s="556"/>
      <c r="AP95" s="556"/>
      <c r="AQ95" s="556"/>
      <c r="AR95" s="556"/>
      <c r="AU95" s="515"/>
      <c r="AV95" s="515"/>
      <c r="AW95" s="515"/>
      <c r="AX95" s="515"/>
      <c r="AY95" s="515"/>
      <c r="AZ95" s="515"/>
      <c r="BA95" s="515"/>
      <c r="BB95" s="515"/>
      <c r="BC95" s="515"/>
      <c r="BD95" s="515"/>
      <c r="BE95" s="515"/>
      <c r="BF95" s="515"/>
      <c r="BI95" s="515"/>
      <c r="BJ95" s="515"/>
      <c r="BK95" s="515"/>
      <c r="BL95" s="515"/>
      <c r="BM95" s="515"/>
      <c r="BN95" s="515"/>
      <c r="BO95" s="515"/>
      <c r="BP95" s="515"/>
      <c r="BQ95" s="515"/>
      <c r="BR95" s="515"/>
      <c r="BS95" s="515"/>
      <c r="BT95" s="515"/>
      <c r="BV95" s="515"/>
    </row>
    <row r="96" spans="4:74" x14ac:dyDescent="0.25">
      <c r="D96" s="606" t="s">
        <v>1007</v>
      </c>
      <c r="E96" s="578">
        <f t="shared" si="1223"/>
        <v>0.015755025777477696</v>
      </c>
      <c r="F96" s="578">
        <f t="shared" si="1219"/>
        <v>0.012542836055856033</v>
      </c>
      <c r="G96" s="578">
        <f t="shared" si="1220"/>
        <v>0.010401623751822353</v>
      </c>
      <c r="H96" s="578">
        <f t="shared" si="1221"/>
        <v>0.009554889630128079</v>
      </c>
      <c r="I96" s="578">
        <f t="shared" si="1222"/>
        <v>0.009270794003989561</v>
      </c>
      <c r="J96" s="614" t="s">
        <v>1041</v>
      </c>
      <c r="K96" s="615" t="s">
        <v>1042</v>
      </c>
      <c r="L96" s="556"/>
      <c r="M96" s="556"/>
      <c r="N96" s="556"/>
      <c r="O96" s="556"/>
      <c r="P96" s="556"/>
      <c r="S96" s="556"/>
      <c r="T96" s="556"/>
      <c r="U96" s="556"/>
      <c r="V96" s="556"/>
      <c r="W96" s="556"/>
      <c r="X96" s="556"/>
      <c r="Y96" s="556"/>
      <c r="Z96" s="556"/>
      <c r="AA96" s="556"/>
      <c r="AB96" s="556"/>
      <c r="AC96" s="556"/>
      <c r="AD96" s="556"/>
      <c r="AG96" s="556"/>
      <c r="AH96" s="556"/>
      <c r="AI96" s="556"/>
      <c r="AJ96" s="556"/>
      <c r="AK96" s="556"/>
      <c r="AL96" s="556"/>
      <c r="AM96" s="556"/>
      <c r="AN96" s="556"/>
      <c r="AO96" s="556"/>
      <c r="AP96" s="556"/>
      <c r="AQ96" s="556"/>
      <c r="AR96" s="556"/>
      <c r="AU96" s="515"/>
      <c r="AV96" s="515"/>
      <c r="AW96" s="515"/>
      <c r="AX96" s="515"/>
      <c r="AY96" s="515"/>
      <c r="AZ96" s="515"/>
      <c r="BA96" s="515"/>
      <c r="BB96" s="515"/>
      <c r="BC96" s="515"/>
      <c r="BD96" s="515"/>
      <c r="BE96" s="515"/>
      <c r="BF96" s="515"/>
      <c r="BI96" s="515"/>
      <c r="BJ96" s="515"/>
      <c r="BK96" s="515"/>
      <c r="BL96" s="515"/>
      <c r="BM96" s="515"/>
      <c r="BN96" s="515"/>
      <c r="BO96" s="515"/>
      <c r="BP96" s="515"/>
      <c r="BQ96" s="515"/>
      <c r="BR96" s="515"/>
      <c r="BS96" s="515"/>
      <c r="BT96" s="515"/>
      <c r="BV96" s="515"/>
    </row>
    <row r="97" spans="4:74" x14ac:dyDescent="0.25">
      <c r="D97" s="606" t="s">
        <v>1008</v>
      </c>
      <c r="E97" s="578">
        <f t="shared" si="1223"/>
        <v>0.00437639604929936</v>
      </c>
      <c r="F97" s="578">
        <f t="shared" si="1219"/>
        <v>0.003484121126626676</v>
      </c>
      <c r="G97" s="578">
        <f t="shared" si="1220"/>
        <v>0.002889339931061765</v>
      </c>
      <c r="H97" s="578">
        <f t="shared" si="1221"/>
        <v>0.002654136008368911</v>
      </c>
      <c r="I97" s="578">
        <f t="shared" si="1222"/>
        <v>0.002575220556663767</v>
      </c>
      <c r="J97" s="614" t="s">
        <v>1043</v>
      </c>
      <c r="K97" s="615" t="s">
        <v>1044</v>
      </c>
      <c r="L97" s="556"/>
      <c r="M97" s="556"/>
      <c r="N97" s="556"/>
      <c r="O97" s="556"/>
      <c r="P97" s="556"/>
      <c r="S97" s="556"/>
      <c r="T97" s="556"/>
      <c r="U97" s="556"/>
      <c r="V97" s="556"/>
      <c r="W97" s="556"/>
      <c r="X97" s="556"/>
      <c r="Y97" s="556"/>
      <c r="Z97" s="556"/>
      <c r="AA97" s="556"/>
      <c r="AB97" s="556"/>
      <c r="AC97" s="556"/>
      <c r="AD97" s="556"/>
      <c r="AG97" s="556"/>
      <c r="AH97" s="556"/>
      <c r="AI97" s="556"/>
      <c r="AJ97" s="556"/>
      <c r="AK97" s="556"/>
      <c r="AL97" s="556"/>
      <c r="AM97" s="556"/>
      <c r="AN97" s="556"/>
      <c r="AO97" s="556"/>
      <c r="AP97" s="556"/>
      <c r="AQ97" s="556"/>
      <c r="AR97" s="556"/>
      <c r="AU97" s="515"/>
      <c r="AV97" s="515"/>
      <c r="AW97" s="515"/>
      <c r="AX97" s="515"/>
      <c r="AY97" s="515"/>
      <c r="AZ97" s="515"/>
      <c r="BA97" s="515"/>
      <c r="BB97" s="515"/>
      <c r="BC97" s="515"/>
      <c r="BD97" s="515"/>
      <c r="BE97" s="515"/>
      <c r="BF97" s="515"/>
      <c r="BI97" s="515"/>
      <c r="BJ97" s="515"/>
      <c r="BK97" s="515"/>
      <c r="BL97" s="515"/>
      <c r="BM97" s="515"/>
      <c r="BN97" s="515"/>
      <c r="BO97" s="515"/>
      <c r="BP97" s="515"/>
      <c r="BQ97" s="515"/>
      <c r="BR97" s="515"/>
      <c r="BS97" s="515"/>
      <c r="BT97" s="515"/>
      <c r="BV97" s="515"/>
    </row>
    <row r="98" spans="4:74" x14ac:dyDescent="0.25">
      <c r="D98" s="609" t="s">
        <v>1010</v>
      </c>
      <c r="E98" s="610">
        <f t="shared" si="1223"/>
        <v>0.40521710510370246</v>
      </c>
      <c r="F98" s="610">
        <f t="shared" si="1219"/>
        <v>0.4559172225452094</v>
      </c>
      <c r="G98" s="610">
        <f t="shared" si="1220"/>
        <v>0.3878770185279021</v>
      </c>
      <c r="H98" s="610">
        <f t="shared" si="1221"/>
        <v>0.3701509083989999</v>
      </c>
      <c r="I98" s="610">
        <f t="shared" si="1222"/>
        <v>0.3631027335991733</v>
      </c>
      <c r="J98" s="617" t="s">
        <v>1045</v>
      </c>
      <c r="K98" s="618" t="s">
        <v>1046</v>
      </c>
      <c r="L98" s="619"/>
      <c r="M98" s="619"/>
      <c r="N98" s="619"/>
      <c r="O98" s="619"/>
      <c r="P98" s="619"/>
      <c r="S98" s="556"/>
      <c r="T98" s="556"/>
      <c r="U98" s="556"/>
      <c r="V98" s="556"/>
      <c r="W98" s="556"/>
      <c r="X98" s="556"/>
      <c r="Y98" s="556"/>
      <c r="Z98" s="556"/>
      <c r="AA98" s="556"/>
      <c r="AB98" s="556"/>
      <c r="AC98" s="556"/>
      <c r="AD98" s="556"/>
      <c r="AG98" s="556"/>
      <c r="AH98" s="556"/>
      <c r="AI98" s="556"/>
      <c r="AJ98" s="556"/>
      <c r="AK98" s="556"/>
      <c r="AL98" s="556"/>
      <c r="AM98" s="556"/>
      <c r="AN98" s="556"/>
      <c r="AO98" s="556"/>
      <c r="AP98" s="556"/>
      <c r="AQ98" s="556"/>
      <c r="AR98" s="556"/>
      <c r="AU98" s="515"/>
      <c r="AV98" s="515"/>
      <c r="AW98" s="515"/>
      <c r="AX98" s="515"/>
      <c r="AY98" s="515"/>
      <c r="AZ98" s="515"/>
      <c r="BA98" s="515"/>
      <c r="BB98" s="515"/>
      <c r="BC98" s="515"/>
      <c r="BD98" s="515"/>
      <c r="BE98" s="515"/>
      <c r="BF98" s="515"/>
      <c r="BI98" s="515"/>
      <c r="BJ98" s="515"/>
      <c r="BK98" s="515"/>
      <c r="BL98" s="515"/>
      <c r="BM98" s="515"/>
      <c r="BN98" s="515"/>
      <c r="BO98" s="515"/>
      <c r="BP98" s="515"/>
      <c r="BQ98" s="515"/>
      <c r="BR98" s="515"/>
      <c r="BS98" s="515"/>
      <c r="BT98" s="515"/>
      <c r="BV98" s="515"/>
    </row>
    <row r="99" spans="4:16" x14ac:dyDescent="0.25">
      <c r="D99" s="606" t="s">
        <v>1011</v>
      </c>
      <c r="E99" s="578">
        <f t="shared" si="1223"/>
        <v>0</v>
      </c>
      <c r="F99" s="578">
        <f t="shared" si="1219"/>
        <v>0</v>
      </c>
      <c r="G99" s="578">
        <f t="shared" si="1220"/>
        <v>0.03</v>
      </c>
      <c r="H99" s="578">
        <f t="shared" si="1221"/>
        <v>0.03</v>
      </c>
      <c r="I99" s="578">
        <f t="shared" si="1222"/>
        <v>0.03</v>
      </c>
      <c r="J99" s="614" t="s">
        <v>1047</v>
      </c>
      <c r="K99" s="615" t="s">
        <v>1048</v>
      </c>
      <c r="L99" s="556"/>
      <c r="M99" s="556"/>
      <c r="N99" s="556"/>
      <c r="O99" s="556"/>
      <c r="P99" s="556"/>
    </row>
    <row r="100" spans="4:11" x14ac:dyDescent="0.25">
      <c r="D100" s="604" t="s">
        <v>1013</v>
      </c>
      <c r="E100" s="610">
        <f t="shared" si="1223"/>
        <v>0.40521710510370246</v>
      </c>
      <c r="F100" s="610">
        <f t="shared" si="1219"/>
        <v>0.4559172225452094</v>
      </c>
      <c r="G100" s="610">
        <f t="shared" si="1220"/>
        <v>0.41787701852790204</v>
      </c>
      <c r="H100" s="610">
        <f t="shared" si="1221"/>
        <v>0.40015090839899986</v>
      </c>
      <c r="I100" s="610">
        <f t="shared" si="1222"/>
        <v>0.39310273359917325</v>
      </c>
      <c r="J100" s="556"/>
      <c r="K100" s="556"/>
    </row>
    <row r="101" spans="4:11" x14ac:dyDescent="0.25">
      <c r="D101" s="604" t="s">
        <v>1015</v>
      </c>
      <c r="E101" s="610">
        <f t="shared" si="1223"/>
        <v>0.5947828948962974</v>
      </c>
      <c r="F101" s="610">
        <f t="shared" si="1219"/>
        <v>0.5440827774547906</v>
      </c>
      <c r="G101" s="610">
        <f t="shared" si="1220"/>
        <v>0.582122981472098</v>
      </c>
      <c r="H101" s="610">
        <f t="shared" si="1221"/>
        <v>0.5998490916010001</v>
      </c>
      <c r="I101" s="610">
        <f t="shared" si="1222"/>
        <v>0.6068972664008268</v>
      </c>
      <c r="J101" s="556"/>
      <c r="K101" s="556"/>
    </row>
    <row r="102" spans="4:11" x14ac:dyDescent="0.25">
      <c r="D102" s="201"/>
      <c r="E102" s="578"/>
      <c r="F102" s="578"/>
      <c r="G102" s="578"/>
      <c r="H102" s="578"/>
      <c r="I102" s="578"/>
      <c r="J102" s="556"/>
      <c r="K102" s="556"/>
    </row>
  </sheetData>
  <pageMargins left="0.7" right="0.7" top="0.75" bottom="0.75" header="0.3" footer="0.3"/>
  <pageSetup orientation="portrait" horizontalDpi="1200" verticalDpi="1200" scale="100" fitToWidth="1" fitToHeight="1" firstPageNumber="1" useFirstPageNumber="1" copies="1"/>
  <legacy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B2:R26"/>
  <sheetViews>
    <sheetView workbookViewId="0" showGridLines="0" zoomScale="100" zoomScaleNormal="100">
      <selection activeCell="I11" sqref="I11"/>
    </sheetView>
  </sheetViews>
  <sheetFormatPr defaultRowHeight="14.4" outlineLevelRow="0" outlineLevelCol="0" x14ac:dyDescent="0" defaultColWidth="8.88671875" customHeight="1"/>
  <cols>
    <col min="1" max="1" width="2.88671875" style="1" customWidth="1"/>
    <col min="2" max="2" width="19.6640625" style="1" customWidth="1"/>
    <col min="3" max="3" width="24.88671875" style="303" customWidth="1"/>
    <col min="4" max="4" width="29.6640625" style="303" customWidth="1"/>
    <col min="5" max="7" width="8.6640625" style="303" customWidth="1"/>
    <col min="8" max="8" width="8.88671875" style="1" customWidth="1"/>
    <col min="9" max="9" width="25" style="1" customWidth="1"/>
    <col min="10" max="10" width="21.33203125" style="1" customWidth="1"/>
    <col min="11" max="11" width="6.5546875" style="303" customWidth="1"/>
    <col min="12" max="13" width="9.33203125" style="304" customWidth="1"/>
    <col min="14" max="14" width="8.33203125" style="304" hidden="1" customWidth="1"/>
    <col min="15" max="15" width="7.5546875" style="304" hidden="1" customWidth="1"/>
    <col min="16" max="17" width="6.5546875" style="305" customWidth="1"/>
    <col min="18" max="18" width="7" style="306" customWidth="1"/>
    <col min="19" max="16384" width="8.88671875" style="1" customWidth="1"/>
  </cols>
  <sheetData>
    <row r="2" ht="28.8" customHeight="1" spans="2:18" s="307" customFormat="1" x14ac:dyDescent="0.25">
      <c r="B2" s="308" t="s">
        <v>621</v>
      </c>
      <c r="C2" s="308" t="s">
        <v>493</v>
      </c>
      <c r="D2" s="308" t="s">
        <v>622</v>
      </c>
      <c r="E2" s="309" t="s">
        <v>623</v>
      </c>
      <c r="F2" s="309" t="s">
        <v>624</v>
      </c>
      <c r="G2" s="309" t="s">
        <v>625</v>
      </c>
      <c r="K2" s="310"/>
      <c r="L2" s="311"/>
      <c r="M2" s="311"/>
      <c r="N2" s="311"/>
      <c r="O2" s="311"/>
      <c r="P2" s="312"/>
      <c r="Q2" s="312"/>
      <c r="R2" s="313"/>
    </row>
    <row r="3" ht="59.4" customHeight="1" spans="2:9" x14ac:dyDescent="0.25">
      <c r="B3" s="314" t="str">
        <f>'Best Comps'!B12</f>
        <v>Bolt Farm Treehouses</v>
      </c>
      <c r="C3" s="314" t="s">
        <v>626</v>
      </c>
      <c r="D3" s="314" t="s">
        <v>627</v>
      </c>
      <c r="E3" s="315">
        <v>26</v>
      </c>
      <c r="F3" s="315">
        <v>19</v>
      </c>
      <c r="G3" s="316">
        <f>'Best Comps'!C12</f>
        <v>3.75</v>
      </c>
      <c r="I3" s="317"/>
    </row>
    <row r="4" ht="59.4" customHeight="1" spans="2:9" x14ac:dyDescent="0.25">
      <c r="B4" s="314" t="str">
        <f>'Best Comps'!B22</f>
        <v>ReTreet Glamping Resort</v>
      </c>
      <c r="C4" s="314" t="s">
        <v>628</v>
      </c>
      <c r="D4" s="314" t="s">
        <v>629</v>
      </c>
      <c r="E4" s="315">
        <v>58</v>
      </c>
      <c r="F4" s="315">
        <v>17</v>
      </c>
      <c r="G4" s="316">
        <f>'Best Comps'!C22</f>
        <v>4.5</v>
      </c>
      <c r="I4" s="22"/>
    </row>
    <row r="5" ht="59.4" customHeight="1" spans="2:7" x14ac:dyDescent="0.25">
      <c r="B5" s="314" t="str">
        <f>'Best Comps'!B32</f>
        <v>ReTreet Glamping Resort</v>
      </c>
      <c r="C5" s="314" t="s">
        <v>630</v>
      </c>
      <c r="D5" s="314" t="s">
        <v>631</v>
      </c>
      <c r="E5" s="315">
        <v>195</v>
      </c>
      <c r="F5" s="315">
        <v>8</v>
      </c>
      <c r="G5" s="318">
        <f>'Best Comps'!C32</f>
        <v>4.5</v>
      </c>
    </row>
    <row r="6" ht="32.4" customHeight="1" hidden="1" spans="2:7" x14ac:dyDescent="0.25">
      <c r="B6" s="319" t="s">
        <v>632</v>
      </c>
      <c r="C6" s="319"/>
      <c r="D6" s="319" t="s">
        <v>633</v>
      </c>
      <c r="E6" s="320"/>
      <c r="F6" s="320">
        <v>50</v>
      </c>
      <c r="G6" s="320" t="e">
        <f>'Best Comps'!#REF!</f>
        <v>#REF!</v>
      </c>
    </row>
    <row r="7" ht="32.4" customHeight="1" hidden="1" spans="2:7" x14ac:dyDescent="0.25">
      <c r="B7" s="319" t="s">
        <v>634</v>
      </c>
      <c r="C7" s="321" t="s">
        <v>635</v>
      </c>
      <c r="D7" s="322" t="s">
        <v>636</v>
      </c>
      <c r="E7" s="320"/>
      <c r="F7" s="320">
        <v>275</v>
      </c>
      <c r="G7" s="320">
        <v>3.1</v>
      </c>
    </row>
    <row r="8" ht="32.4" customHeight="1" hidden="1" spans="2:7" x14ac:dyDescent="0.25">
      <c r="B8" s="319" t="s">
        <v>637</v>
      </c>
      <c r="C8" s="321" t="s">
        <v>635</v>
      </c>
      <c r="D8" s="320"/>
      <c r="E8" s="320"/>
      <c r="F8" s="320">
        <v>70</v>
      </c>
      <c r="G8" s="320"/>
    </row>
    <row r="11" ht="18" customHeight="1" spans="9:11" x14ac:dyDescent="0.25">
      <c r="I11" s="323" t="s">
        <v>638</v>
      </c>
      <c r="J11" s="324"/>
      <c r="K11" s="325"/>
    </row>
    <row r="12" spans="4:4" x14ac:dyDescent="0.25">
      <c r="D12" s="326"/>
    </row>
    <row r="13" ht="57.6" customHeight="1" spans="9:18" x14ac:dyDescent="0.25">
      <c r="I13" s="308" t="s">
        <v>621</v>
      </c>
      <c r="J13" s="308" t="s">
        <v>639</v>
      </c>
      <c r="K13" s="309" t="s">
        <v>640</v>
      </c>
      <c r="L13" s="327" t="s">
        <v>641</v>
      </c>
      <c r="M13" s="327" t="s">
        <v>642</v>
      </c>
      <c r="N13" s="327" t="s">
        <v>643</v>
      </c>
      <c r="O13" s="327" t="s">
        <v>644</v>
      </c>
      <c r="P13" s="328" t="s">
        <v>645</v>
      </c>
      <c r="Q13" s="328" t="s">
        <v>646</v>
      </c>
      <c r="R13" s="329" t="s">
        <v>625</v>
      </c>
    </row>
    <row r="14" ht="28.95" customHeight="1" spans="9:18" x14ac:dyDescent="0.25">
      <c r="I14" s="330" t="str">
        <f>B3</f>
        <v>Bolt Farm Treehouses</v>
      </c>
      <c r="J14" s="330" t="s">
        <v>647</v>
      </c>
      <c r="K14" s="320">
        <v>5</v>
      </c>
      <c r="L14" s="331">
        <v>795</v>
      </c>
      <c r="M14" s="331">
        <v>895.5</v>
      </c>
      <c r="N14" s="331">
        <v>440</v>
      </c>
      <c r="O14" s="331">
        <v>440</v>
      </c>
      <c r="P14" s="332">
        <v>0.6</v>
      </c>
      <c r="Q14" s="332">
        <v>0.95</v>
      </c>
      <c r="R14" s="318">
        <f>G3</f>
        <v>3.75</v>
      </c>
    </row>
    <row r="15" ht="28.95" customHeight="1" spans="9:18" x14ac:dyDescent="0.25">
      <c r="I15" s="330" t="str">
        <f>I14</f>
        <v>Bolt Farm Treehouses</v>
      </c>
      <c r="J15" s="314" t="s">
        <v>648</v>
      </c>
      <c r="K15" s="320">
        <v>1</v>
      </c>
      <c r="L15" s="331">
        <v>719</v>
      </c>
      <c r="M15" s="331">
        <v>719</v>
      </c>
      <c r="N15" s="331"/>
      <c r="O15" s="331"/>
      <c r="P15" s="332">
        <v>0.99</v>
      </c>
      <c r="Q15" s="332">
        <v>0.99</v>
      </c>
      <c r="R15" s="318">
        <f>R14</f>
        <v>3.75</v>
      </c>
    </row>
    <row r="16" ht="28.95" customHeight="1" spans="9:18" x14ac:dyDescent="0.25">
      <c r="I16" s="330" t="str">
        <f>I14</f>
        <v>Bolt Farm Treehouses</v>
      </c>
      <c r="J16" s="330" t="s">
        <v>649</v>
      </c>
      <c r="K16" s="320">
        <v>8</v>
      </c>
      <c r="L16" s="331">
        <v>565</v>
      </c>
      <c r="M16" s="331">
        <v>736</v>
      </c>
      <c r="N16" s="331">
        <v>650</v>
      </c>
      <c r="O16" s="331">
        <v>650</v>
      </c>
      <c r="P16" s="332">
        <v>0.7</v>
      </c>
      <c r="Q16" s="332">
        <v>0.95</v>
      </c>
      <c r="R16" s="318">
        <f>R15</f>
        <v>3.75</v>
      </c>
    </row>
    <row r="17" ht="28.95" customHeight="1" spans="9:18" x14ac:dyDescent="0.25">
      <c r="I17" s="330" t="str">
        <f>I16</f>
        <v>Bolt Farm Treehouses</v>
      </c>
      <c r="J17" s="330" t="s">
        <v>650</v>
      </c>
      <c r="K17" s="320">
        <v>5</v>
      </c>
      <c r="L17" s="331">
        <v>496</v>
      </c>
      <c r="M17" s="331">
        <v>577.5</v>
      </c>
      <c r="N17" s="331"/>
      <c r="O17" s="331"/>
      <c r="P17" s="332">
        <v>0.7</v>
      </c>
      <c r="Q17" s="332">
        <v>0.95</v>
      </c>
      <c r="R17" s="318">
        <f>R16</f>
        <v>3.75</v>
      </c>
    </row>
    <row r="18" ht="28.95" customHeight="1" spans="9:18" x14ac:dyDescent="0.25">
      <c r="I18" s="319" t="str">
        <f>B4</f>
        <v>ReTreet Glamping Resort</v>
      </c>
      <c r="J18" s="330" t="s">
        <v>651</v>
      </c>
      <c r="K18" s="320">
        <v>6</v>
      </c>
      <c r="L18" s="331">
        <v>195</v>
      </c>
      <c r="M18" s="331">
        <v>195</v>
      </c>
      <c r="N18" s="331">
        <v>575</v>
      </c>
      <c r="O18" s="331">
        <v>575</v>
      </c>
      <c r="P18" s="332">
        <v>0.75</v>
      </c>
      <c r="Q18" s="332">
        <v>0.95</v>
      </c>
      <c r="R18" s="318">
        <f>G4</f>
        <v>4.5</v>
      </c>
    </row>
    <row r="19" ht="28.95" customHeight="1" spans="9:18" x14ac:dyDescent="0.25">
      <c r="I19" s="319" t="str">
        <f>I18</f>
        <v>ReTreet Glamping Resort</v>
      </c>
      <c r="J19" s="330" t="s">
        <v>652</v>
      </c>
      <c r="K19" s="320">
        <v>6</v>
      </c>
      <c r="L19" s="331">
        <v>215</v>
      </c>
      <c r="M19" s="331">
        <v>225</v>
      </c>
      <c r="N19" s="331"/>
      <c r="O19" s="331"/>
      <c r="P19" s="332">
        <v>0.75</v>
      </c>
      <c r="Q19" s="332">
        <v>0.95</v>
      </c>
      <c r="R19" s="318">
        <f>R18</f>
        <v>4.5</v>
      </c>
    </row>
    <row r="20" ht="28.95" customHeight="1" spans="9:18" x14ac:dyDescent="0.25">
      <c r="I20" s="319" t="str">
        <f>I19</f>
        <v>ReTreet Glamping Resort</v>
      </c>
      <c r="J20" s="330" t="s">
        <v>653</v>
      </c>
      <c r="K20" s="320">
        <v>5</v>
      </c>
      <c r="L20" s="331">
        <v>150</v>
      </c>
      <c r="M20" s="331">
        <v>150</v>
      </c>
      <c r="N20" s="331">
        <v>650</v>
      </c>
      <c r="O20" s="331">
        <v>650</v>
      </c>
      <c r="P20" s="332">
        <v>0.75</v>
      </c>
      <c r="Q20" s="332">
        <v>0.95</v>
      </c>
      <c r="R20" s="318">
        <f>G4</f>
        <v>4.5</v>
      </c>
    </row>
    <row r="21" ht="28.95" customHeight="1" spans="9:18" x14ac:dyDescent="0.25">
      <c r="I21" s="319" t="str">
        <f>B5</f>
        <v>ReTreet Glamping Resort</v>
      </c>
      <c r="J21" s="330" t="s">
        <v>654</v>
      </c>
      <c r="K21" s="320">
        <v>5</v>
      </c>
      <c r="L21" s="331">
        <v>130</v>
      </c>
      <c r="M21" s="331">
        <v>422</v>
      </c>
      <c r="N21" s="331">
        <v>500</v>
      </c>
      <c r="O21" s="331">
        <v>500</v>
      </c>
      <c r="P21" s="332">
        <v>0.6</v>
      </c>
      <c r="Q21" s="332">
        <v>0.95</v>
      </c>
      <c r="R21" s="318">
        <f>G5</f>
        <v>4.5</v>
      </c>
    </row>
    <row r="22" ht="28.95" customHeight="1" spans="9:18" x14ac:dyDescent="0.25">
      <c r="I22" s="319" t="str">
        <f>I21</f>
        <v>ReTreet Glamping Resort</v>
      </c>
      <c r="J22" s="330" t="s">
        <v>655</v>
      </c>
      <c r="K22" s="320">
        <v>3</v>
      </c>
      <c r="L22" s="331">
        <v>123</v>
      </c>
      <c r="M22" s="331">
        <v>422</v>
      </c>
      <c r="N22" s="331">
        <v>525</v>
      </c>
      <c r="O22" s="331">
        <v>525</v>
      </c>
      <c r="P22" s="332">
        <v>0.6</v>
      </c>
      <c r="Q22" s="332">
        <v>0.95</v>
      </c>
      <c r="R22" s="318">
        <f>G5</f>
        <v>4.5</v>
      </c>
    </row>
    <row r="23" spans="12:18" x14ac:dyDescent="0.25">
      <c r="L23" s="333"/>
      <c r="M23" s="333"/>
      <c r="N23" s="333"/>
      <c r="O23" s="333"/>
      <c r="P23" s="334"/>
      <c r="Q23" s="334"/>
      <c r="R23" s="335"/>
    </row>
    <row r="24" spans="10:18" x14ac:dyDescent="0.25">
      <c r="J24" s="336" t="s">
        <v>656</v>
      </c>
      <c r="K24" s="303">
        <f t="shared" ref="K24:R24" si="0">MIN(K14:K23)</f>
        <v>1</v>
      </c>
      <c r="L24" s="333">
        <f t="shared" si="0"/>
        <v>123</v>
      </c>
      <c r="M24" s="333">
        <f t="shared" si="0"/>
        <v>150</v>
      </c>
      <c r="N24" s="333">
        <f t="shared" si="0"/>
        <v>440</v>
      </c>
      <c r="O24" s="333">
        <f t="shared" si="0"/>
        <v>440</v>
      </c>
      <c r="P24" s="334">
        <f t="shared" si="0"/>
        <v>0.6</v>
      </c>
      <c r="Q24" s="334">
        <f t="shared" si="0"/>
        <v>0.95</v>
      </c>
      <c r="R24" s="335">
        <f t="shared" si="0"/>
        <v>3.75</v>
      </c>
    </row>
    <row r="25" spans="10:18" x14ac:dyDescent="0.25">
      <c r="J25" s="326" t="s">
        <v>657</v>
      </c>
      <c r="K25" s="337">
        <f>AVERAGE(K14:K23)</f>
        <v>4.888888888888889</v>
      </c>
      <c r="L25" s="338">
        <f t="shared" ref="L25:R25" si="1">AVERAGE(L14:L23)</f>
        <v>376.44444444444446</v>
      </c>
      <c r="M25" s="338">
        <f t="shared" si="1"/>
        <v>482.44444444444446</v>
      </c>
      <c r="N25" s="338">
        <f t="shared" si="1"/>
        <v>556.6666666666666</v>
      </c>
      <c r="O25" s="338">
        <f t="shared" si="1"/>
        <v>556.6666666666666</v>
      </c>
      <c r="P25" s="339">
        <f t="shared" si="1"/>
        <v>0.7155555555555555</v>
      </c>
      <c r="Q25" s="339">
        <f t="shared" si="1"/>
        <v>0.9544444444444444</v>
      </c>
      <c r="R25" s="340">
        <f t="shared" si="1"/>
        <v>4.166666666666667</v>
      </c>
    </row>
    <row r="26" spans="10:18" x14ac:dyDescent="0.25">
      <c r="J26" s="336" t="s">
        <v>658</v>
      </c>
      <c r="K26" s="303">
        <f>MAX(K14:K23)</f>
        <v>8</v>
      </c>
      <c r="L26" s="333">
        <f>MAX(L14:L23)</f>
        <v>795</v>
      </c>
      <c r="M26" s="333">
        <f>MAX(M14:M23)</f>
        <v>895.5</v>
      </c>
      <c r="N26" s="333">
        <f t="shared" ref="N26:O26" si="2">MAX(N14:N22)</f>
        <v>650</v>
      </c>
      <c r="O26" s="333">
        <f t="shared" si="2"/>
        <v>650</v>
      </c>
      <c r="P26" s="334">
        <f>MAX(P14:P23)</f>
        <v>0.99</v>
      </c>
      <c r="Q26" s="334">
        <f>MAX(Q14:Q23)</f>
        <v>0.99</v>
      </c>
      <c r="R26" s="335">
        <f>MAX(R14:R23)</f>
        <v>4.5</v>
      </c>
    </row>
  </sheetData>
  <pageMargins left="0.7" right="0.7" top="0.75" bottom="0.75" header="0.3" footer="0.3"/>
  <pageSetup orientation="portrait" horizontalDpi="4294967295" verticalDpi="4294967295" scale="100" fitToWidth="1" fitToHeight="1" firstPageNumber="1" useFirstPageNumber="1" copies="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AB44"/>
  <sheetViews>
    <sheetView workbookViewId="0" showGridLines="0" zoomScale="100" zoomScaleNormal="100">
      <selection activeCell="D6" sqref="D6"/>
    </sheetView>
  </sheetViews>
  <sheetFormatPr defaultRowHeight="14.4" outlineLevelRow="0" outlineLevelCol="0" x14ac:dyDescent="0" defaultColWidth="8.88671875" customHeight="1"/>
  <cols>
    <col min="1" max="1" width="2.88671875" style="1" customWidth="1"/>
    <col min="2" max="2" width="17.33203125" style="1" customWidth="1"/>
    <col min="3" max="3" width="6.109375" style="1" customWidth="1"/>
    <col min="4" max="4" width="66.6640625" style="1" customWidth="1"/>
    <col min="5" max="16384" width="8.88671875" style="1" customWidth="1"/>
  </cols>
  <sheetData>
    <row r="1" spans="2:28" x14ac:dyDescent="0.25">
      <c r="B1" s="272" t="s">
        <v>583</v>
      </c>
      <c r="C1" s="273"/>
      <c r="D1" s="274"/>
      <c r="R1" s="272" t="s">
        <v>584</v>
      </c>
      <c r="S1" s="275"/>
      <c r="T1" s="275"/>
      <c r="U1" s="275"/>
      <c r="V1" s="275"/>
      <c r="W1" s="275"/>
      <c r="X1" s="275"/>
      <c r="Y1" s="275"/>
      <c r="Z1" s="275"/>
      <c r="AA1" s="275"/>
      <c r="AB1" s="276"/>
    </row>
    <row r="2" spans="1:28" x14ac:dyDescent="0.25">
      <c r="A2" s="277"/>
      <c r="F2" s="278" t="s">
        <v>585</v>
      </c>
      <c r="G2" s="279"/>
      <c r="H2" s="279"/>
      <c r="I2" s="279"/>
      <c r="J2" s="279"/>
      <c r="K2" s="279"/>
      <c r="L2" s="279"/>
      <c r="M2" s="279"/>
      <c r="N2" s="279"/>
      <c r="O2" s="279"/>
      <c r="P2" s="280"/>
      <c r="R2" s="281" t="s">
        <v>586</v>
      </c>
      <c r="S2" s="282"/>
      <c r="T2" s="282"/>
      <c r="U2" s="282"/>
      <c r="V2" s="282"/>
      <c r="W2" s="282"/>
      <c r="X2" s="282"/>
      <c r="Y2" s="282"/>
      <c r="Z2" s="282"/>
      <c r="AA2" s="282"/>
      <c r="AB2" s="283"/>
    </row>
    <row r="3" ht="28.2" customHeight="1" spans="2:28" x14ac:dyDescent="0.25">
      <c r="B3" s="284" t="s">
        <v>587</v>
      </c>
      <c r="C3" s="285">
        <v>4.25</v>
      </c>
      <c r="D3" s="284" t="s">
        <v>588</v>
      </c>
      <c r="F3" s="286"/>
      <c r="G3" s="28"/>
      <c r="H3" s="28"/>
      <c r="I3" s="28"/>
      <c r="J3" s="28"/>
      <c r="K3" s="28"/>
      <c r="L3" s="28"/>
      <c r="M3" s="28"/>
      <c r="N3" s="28"/>
      <c r="O3" s="28"/>
      <c r="P3" s="42"/>
      <c r="R3" s="287" t="s">
        <v>589</v>
      </c>
      <c r="S3" s="288"/>
      <c r="T3" s="288"/>
      <c r="U3" s="288"/>
      <c r="V3" s="288"/>
      <c r="W3" s="288"/>
      <c r="X3" s="288"/>
      <c r="Y3" s="288"/>
      <c r="Z3" s="288"/>
      <c r="AA3" s="288"/>
      <c r="AB3" s="289"/>
    </row>
    <row r="4" ht="32.4" customHeight="1" spans="2:28" x14ac:dyDescent="0.25">
      <c r="B4" s="290" t="s">
        <v>590</v>
      </c>
      <c r="C4" s="291"/>
      <c r="D4" s="292" t="s">
        <v>591</v>
      </c>
      <c r="F4" s="286"/>
      <c r="G4" s="28"/>
      <c r="H4" s="28"/>
      <c r="I4" s="28"/>
      <c r="J4" s="28"/>
      <c r="K4" s="28"/>
      <c r="L4" s="28"/>
      <c r="M4" s="28"/>
      <c r="N4" s="28"/>
      <c r="O4" s="28"/>
      <c r="P4" s="42"/>
      <c r="Q4" s="258"/>
      <c r="R4" s="286"/>
      <c r="S4" s="28"/>
      <c r="T4" s="28"/>
      <c r="U4" s="28"/>
      <c r="V4" s="28"/>
      <c r="W4" s="28"/>
      <c r="X4" s="28"/>
      <c r="Y4" s="28"/>
      <c r="Z4" s="28"/>
      <c r="AA4" s="28"/>
      <c r="AB4" s="42"/>
    </row>
    <row r="5" ht="45" customHeight="1" spans="2:28" x14ac:dyDescent="0.25">
      <c r="B5" s="290" t="s">
        <v>592</v>
      </c>
      <c r="C5" s="291"/>
      <c r="D5" s="292" t="s">
        <v>593</v>
      </c>
      <c r="F5" s="286"/>
      <c r="G5" s="28"/>
      <c r="H5" s="28"/>
      <c r="I5" s="28"/>
      <c r="J5" s="28"/>
      <c r="K5" s="28"/>
      <c r="L5" s="28"/>
      <c r="M5" s="28"/>
      <c r="N5" s="28"/>
      <c r="O5" s="28"/>
      <c r="P5" s="42"/>
      <c r="Q5" s="258"/>
      <c r="R5" s="286"/>
      <c r="S5" s="28"/>
      <c r="T5" s="28"/>
      <c r="U5" s="28"/>
      <c r="V5" s="28"/>
      <c r="W5" s="28"/>
      <c r="X5" s="28"/>
      <c r="Y5" s="28"/>
      <c r="Z5" s="28"/>
      <c r="AA5" s="28"/>
      <c r="AB5" s="42"/>
    </row>
    <row r="6" ht="33" customHeight="1" spans="2:28" x14ac:dyDescent="0.25">
      <c r="B6" s="290" t="s">
        <v>594</v>
      </c>
      <c r="C6" s="291"/>
      <c r="D6" s="292" t="s">
        <v>595</v>
      </c>
      <c r="F6" s="286"/>
      <c r="G6" s="28"/>
      <c r="H6" s="28"/>
      <c r="I6" s="28"/>
      <c r="J6" s="28"/>
      <c r="K6" s="28"/>
      <c r="L6" s="28"/>
      <c r="M6" s="28"/>
      <c r="N6" s="28"/>
      <c r="O6" s="28"/>
      <c r="P6" s="42"/>
      <c r="Q6" s="258"/>
      <c r="R6" s="286"/>
      <c r="S6" s="28"/>
      <c r="T6" s="28"/>
      <c r="U6" s="28"/>
      <c r="V6" s="28"/>
      <c r="W6" s="28"/>
      <c r="X6" s="28"/>
      <c r="Y6" s="28"/>
      <c r="Z6" s="28"/>
      <c r="AA6" s="28"/>
      <c r="AB6" s="42"/>
    </row>
    <row r="7" ht="33.6" customHeight="1" spans="2:28" x14ac:dyDescent="0.25">
      <c r="B7" s="290" t="s">
        <v>596</v>
      </c>
      <c r="C7" s="291"/>
      <c r="D7" s="292" t="s">
        <v>597</v>
      </c>
      <c r="F7" s="286"/>
      <c r="G7" s="28"/>
      <c r="H7" s="28"/>
      <c r="I7" s="28"/>
      <c r="J7" s="28"/>
      <c r="K7" s="28"/>
      <c r="L7" s="28"/>
      <c r="M7" s="28"/>
      <c r="N7" s="28"/>
      <c r="O7" s="28"/>
      <c r="P7" s="42"/>
      <c r="Q7" s="258"/>
      <c r="R7" s="286"/>
      <c r="S7" s="28"/>
      <c r="T7" s="28"/>
      <c r="U7" s="28"/>
      <c r="V7" s="28"/>
      <c r="W7" s="28"/>
      <c r="X7" s="28"/>
      <c r="Y7" s="28"/>
      <c r="Z7" s="28"/>
      <c r="AA7" s="28"/>
      <c r="AB7" s="42"/>
    </row>
    <row r="8" ht="47.4" customHeight="1" spans="2:28" x14ac:dyDescent="0.25">
      <c r="B8" s="290" t="s">
        <v>525</v>
      </c>
      <c r="C8" s="291"/>
      <c r="D8" s="292" t="s">
        <v>598</v>
      </c>
      <c r="F8" s="286"/>
      <c r="G8" s="28"/>
      <c r="H8" s="28"/>
      <c r="I8" s="28"/>
      <c r="J8" s="28"/>
      <c r="K8" s="28"/>
      <c r="L8" s="28"/>
      <c r="M8" s="28"/>
      <c r="N8" s="28"/>
      <c r="O8" s="28"/>
      <c r="P8" s="42"/>
      <c r="Q8" s="258"/>
      <c r="R8" s="286"/>
      <c r="S8" s="28"/>
      <c r="T8" s="28"/>
      <c r="U8" s="28"/>
      <c r="V8" s="28"/>
      <c r="W8" s="28"/>
      <c r="X8" s="28"/>
      <c r="Y8" s="28"/>
      <c r="Z8" s="28"/>
      <c r="AA8" s="28"/>
      <c r="AB8" s="42"/>
    </row>
    <row r="9" ht="27.6" customHeight="1" spans="2:28" x14ac:dyDescent="0.25">
      <c r="B9" s="290" t="s">
        <v>599</v>
      </c>
      <c r="C9" s="291"/>
      <c r="D9" s="292" t="s">
        <v>600</v>
      </c>
      <c r="F9" s="293"/>
      <c r="G9" s="294"/>
      <c r="H9" s="294"/>
      <c r="I9" s="294"/>
      <c r="J9" s="294"/>
      <c r="K9" s="294"/>
      <c r="L9" s="294"/>
      <c r="M9" s="294"/>
      <c r="N9" s="294"/>
      <c r="O9" s="294"/>
      <c r="P9" s="295"/>
      <c r="Q9" s="258"/>
      <c r="R9" s="293"/>
      <c r="S9" s="294"/>
      <c r="T9" s="294"/>
      <c r="U9" s="294"/>
      <c r="V9" s="294"/>
      <c r="W9" s="294"/>
      <c r="X9" s="294"/>
      <c r="Y9" s="294"/>
      <c r="Z9" s="294"/>
      <c r="AA9" s="294"/>
      <c r="AB9" s="295"/>
    </row>
    <row r="10" spans="3:28" x14ac:dyDescent="0.25">
      <c r="C10" s="296"/>
      <c r="F10" s="297"/>
      <c r="G10" s="297"/>
      <c r="H10" s="297"/>
      <c r="I10" s="297"/>
      <c r="J10" s="297"/>
      <c r="K10" s="297"/>
      <c r="L10" s="297"/>
      <c r="M10" s="297"/>
      <c r="N10" s="297"/>
      <c r="O10" s="297"/>
      <c r="P10" s="297"/>
      <c r="R10" s="46"/>
      <c r="S10" s="46"/>
      <c r="T10" s="46"/>
      <c r="U10" s="46"/>
      <c r="V10" s="46"/>
      <c r="W10" s="46"/>
      <c r="X10" s="46"/>
      <c r="Y10" s="46"/>
      <c r="Z10" s="46"/>
      <c r="AA10" s="46"/>
      <c r="AB10" s="46"/>
    </row>
    <row r="11" spans="3:28" x14ac:dyDescent="0.25">
      <c r="C11" s="296"/>
      <c r="F11" s="278" t="s">
        <v>601</v>
      </c>
      <c r="G11" s="279"/>
      <c r="H11" s="279"/>
      <c r="I11" s="279"/>
      <c r="J11" s="279"/>
      <c r="K11" s="279"/>
      <c r="L11" s="279"/>
      <c r="M11" s="279"/>
      <c r="N11" s="279"/>
      <c r="O11" s="279"/>
      <c r="P11" s="280"/>
      <c r="R11" s="281" t="s">
        <v>586</v>
      </c>
      <c r="S11" s="282"/>
      <c r="T11" s="282"/>
      <c r="U11" s="282"/>
      <c r="V11" s="282"/>
      <c r="W11" s="282"/>
      <c r="X11" s="282"/>
      <c r="Y11" s="282"/>
      <c r="Z11" s="282"/>
      <c r="AA11" s="282"/>
      <c r="AB11" s="283"/>
    </row>
    <row r="12" ht="27.6" customHeight="1" spans="2:28" x14ac:dyDescent="0.25">
      <c r="B12" s="284" t="s">
        <v>602</v>
      </c>
      <c r="C12" s="285">
        <v>3.75</v>
      </c>
      <c r="D12" s="284" t="s">
        <v>588</v>
      </c>
      <c r="F12" s="286"/>
      <c r="G12" s="28"/>
      <c r="H12" s="28"/>
      <c r="I12" s="28"/>
      <c r="J12" s="28"/>
      <c r="K12" s="28"/>
      <c r="L12" s="28"/>
      <c r="M12" s="28"/>
      <c r="N12" s="28"/>
      <c r="O12" s="28"/>
      <c r="P12" s="42"/>
      <c r="R12" s="298" t="s">
        <v>603</v>
      </c>
      <c r="S12" s="298"/>
      <c r="T12" s="298"/>
      <c r="U12" s="298"/>
      <c r="V12" s="298"/>
      <c r="W12" s="298"/>
      <c r="X12" s="298"/>
      <c r="Y12" s="298"/>
      <c r="Z12" s="298"/>
      <c r="AA12" s="298"/>
      <c r="AB12" s="298"/>
    </row>
    <row r="13" ht="21" customHeight="1" spans="2:28" x14ac:dyDescent="0.25">
      <c r="B13" s="290" t="s">
        <v>590</v>
      </c>
      <c r="C13" s="291"/>
      <c r="D13" s="292" t="s">
        <v>604</v>
      </c>
      <c r="F13" s="286"/>
      <c r="G13" s="28"/>
      <c r="H13" s="28"/>
      <c r="I13" s="28"/>
      <c r="J13" s="28"/>
      <c r="K13" s="28"/>
      <c r="L13" s="28"/>
      <c r="M13" s="28"/>
      <c r="N13" s="28"/>
      <c r="O13" s="28"/>
      <c r="P13" s="42"/>
      <c r="R13" s="298"/>
      <c r="S13" s="298"/>
      <c r="T13" s="298"/>
      <c r="U13" s="298"/>
      <c r="V13" s="298"/>
      <c r="W13" s="298"/>
      <c r="X13" s="298"/>
      <c r="Y13" s="298"/>
      <c r="Z13" s="298"/>
      <c r="AA13" s="298"/>
      <c r="AB13" s="298"/>
    </row>
    <row r="14" ht="46.95" customHeight="1" spans="2:28" x14ac:dyDescent="0.25">
      <c r="B14" s="290" t="s">
        <v>592</v>
      </c>
      <c r="C14" s="291"/>
      <c r="D14" s="292" t="s">
        <v>605</v>
      </c>
      <c r="F14" s="286"/>
      <c r="G14" s="28"/>
      <c r="H14" s="28"/>
      <c r="I14" s="28"/>
      <c r="J14" s="28"/>
      <c r="K14" s="28"/>
      <c r="L14" s="28"/>
      <c r="M14" s="28"/>
      <c r="N14" s="28"/>
      <c r="O14" s="28"/>
      <c r="P14" s="42"/>
      <c r="R14" s="298"/>
      <c r="S14" s="298"/>
      <c r="T14" s="298"/>
      <c r="U14" s="298"/>
      <c r="V14" s="298"/>
      <c r="W14" s="298"/>
      <c r="X14" s="298"/>
      <c r="Y14" s="298"/>
      <c r="Z14" s="298"/>
      <c r="AA14" s="298"/>
      <c r="AB14" s="298"/>
    </row>
    <row r="15" ht="35.4" customHeight="1" spans="2:28" x14ac:dyDescent="0.25">
      <c r="B15" s="290" t="s">
        <v>594</v>
      </c>
      <c r="C15" s="291"/>
      <c r="D15" s="292" t="s">
        <v>606</v>
      </c>
      <c r="F15" s="286"/>
      <c r="G15" s="28"/>
      <c r="H15" s="28"/>
      <c r="I15" s="28"/>
      <c r="J15" s="28"/>
      <c r="K15" s="28"/>
      <c r="L15" s="28"/>
      <c r="M15" s="28"/>
      <c r="N15" s="28"/>
      <c r="O15" s="28"/>
      <c r="P15" s="42"/>
      <c r="R15" s="298"/>
      <c r="S15" s="298"/>
      <c r="T15" s="298"/>
      <c r="U15" s="298"/>
      <c r="V15" s="298"/>
      <c r="W15" s="298"/>
      <c r="X15" s="298"/>
      <c r="Y15" s="298"/>
      <c r="Z15" s="298"/>
      <c r="AA15" s="298"/>
      <c r="AB15" s="298"/>
    </row>
    <row r="16" ht="47.4" customHeight="1" spans="2:28" x14ac:dyDescent="0.25">
      <c r="B16" s="290" t="s">
        <v>596</v>
      </c>
      <c r="C16" s="291"/>
      <c r="D16" s="292" t="s">
        <v>607</v>
      </c>
      <c r="F16" s="286"/>
      <c r="G16" s="28"/>
      <c r="H16" s="28"/>
      <c r="I16" s="28"/>
      <c r="J16" s="28"/>
      <c r="K16" s="28"/>
      <c r="L16" s="28"/>
      <c r="M16" s="28"/>
      <c r="N16" s="28"/>
      <c r="O16" s="28"/>
      <c r="P16" s="42"/>
      <c r="R16" s="298"/>
      <c r="S16" s="298"/>
      <c r="T16" s="298"/>
      <c r="U16" s="298"/>
      <c r="V16" s="298"/>
      <c r="W16" s="298"/>
      <c r="X16" s="298"/>
      <c r="Y16" s="298"/>
      <c r="Z16" s="298"/>
      <c r="AA16" s="298"/>
      <c r="AB16" s="298"/>
    </row>
    <row r="17" ht="55.2" customHeight="1" spans="2:28" x14ac:dyDescent="0.25">
      <c r="B17" s="290" t="s">
        <v>525</v>
      </c>
      <c r="C17" s="291"/>
      <c r="D17" s="292" t="s">
        <v>608</v>
      </c>
      <c r="F17" s="286"/>
      <c r="G17" s="28"/>
      <c r="H17" s="28"/>
      <c r="I17" s="28"/>
      <c r="J17" s="28"/>
      <c r="K17" s="28"/>
      <c r="L17" s="28"/>
      <c r="M17" s="28"/>
      <c r="N17" s="28"/>
      <c r="O17" s="28"/>
      <c r="P17" s="42"/>
      <c r="R17" s="298"/>
      <c r="S17" s="298"/>
      <c r="T17" s="298"/>
      <c r="U17" s="298"/>
      <c r="V17" s="298"/>
      <c r="W17" s="298"/>
      <c r="X17" s="298"/>
      <c r="Y17" s="298"/>
      <c r="Z17" s="298"/>
      <c r="AA17" s="298"/>
      <c r="AB17" s="298"/>
    </row>
    <row r="18" ht="51" customHeight="1" spans="2:28" x14ac:dyDescent="0.25">
      <c r="B18" s="290" t="s">
        <v>599</v>
      </c>
      <c r="C18" s="291"/>
      <c r="D18" s="292" t="s">
        <v>609</v>
      </c>
      <c r="F18" s="286"/>
      <c r="G18" s="28"/>
      <c r="H18" s="28"/>
      <c r="I18" s="28"/>
      <c r="J18" s="28"/>
      <c r="K18" s="28"/>
      <c r="L18" s="28"/>
      <c r="M18" s="28"/>
      <c r="N18" s="28"/>
      <c r="O18" s="28"/>
      <c r="P18" s="42"/>
      <c r="R18" s="298"/>
      <c r="S18" s="298"/>
      <c r="T18" s="298"/>
      <c r="U18" s="298"/>
      <c r="V18" s="298"/>
      <c r="W18" s="298"/>
      <c r="X18" s="298"/>
      <c r="Y18" s="298"/>
      <c r="Z18" s="298"/>
      <c r="AA18" s="298"/>
      <c r="AB18" s="298"/>
    </row>
    <row r="19" ht="27.6" customHeight="1" spans="2:28" x14ac:dyDescent="0.25">
      <c r="B19" s="290" t="s">
        <v>610</v>
      </c>
      <c r="C19" s="299"/>
      <c r="D19" s="292" t="s">
        <v>611</v>
      </c>
      <c r="F19" s="293"/>
      <c r="G19" s="294"/>
      <c r="H19" s="294"/>
      <c r="I19" s="294"/>
      <c r="J19" s="294"/>
      <c r="K19" s="294"/>
      <c r="L19" s="294"/>
      <c r="M19" s="294"/>
      <c r="N19" s="294"/>
      <c r="O19" s="294"/>
      <c r="P19" s="295"/>
      <c r="R19" s="298"/>
      <c r="S19" s="298"/>
      <c r="T19" s="298"/>
      <c r="U19" s="298"/>
      <c r="V19" s="298"/>
      <c r="W19" s="298"/>
      <c r="X19" s="298"/>
      <c r="Y19" s="298"/>
      <c r="Z19" s="298"/>
      <c r="AA19" s="298"/>
      <c r="AB19" s="298"/>
    </row>
    <row r="20" spans="3:3" x14ac:dyDescent="0.25">
      <c r="C20" s="296"/>
    </row>
    <row r="21" spans="3:28" x14ac:dyDescent="0.25">
      <c r="C21" s="296"/>
      <c r="F21" s="278" t="s">
        <v>601</v>
      </c>
      <c r="G21" s="279"/>
      <c r="H21" s="279"/>
      <c r="I21" s="279"/>
      <c r="J21" s="279"/>
      <c r="K21" s="279"/>
      <c r="L21" s="279"/>
      <c r="M21" s="279"/>
      <c r="N21" s="279"/>
      <c r="O21" s="279"/>
      <c r="P21" s="280"/>
      <c r="R21" s="281" t="s">
        <v>586</v>
      </c>
      <c r="S21" s="282"/>
      <c r="T21" s="282"/>
      <c r="U21" s="282"/>
      <c r="V21" s="282"/>
      <c r="W21" s="282"/>
      <c r="X21" s="282"/>
      <c r="Y21" s="282"/>
      <c r="Z21" s="282"/>
      <c r="AA21" s="282"/>
      <c r="AB21" s="283"/>
    </row>
    <row r="22" ht="27.6" customHeight="1" spans="2:28" x14ac:dyDescent="0.25">
      <c r="B22" s="284" t="s">
        <v>612</v>
      </c>
      <c r="C22" s="285">
        <v>4.5</v>
      </c>
      <c r="D22" s="284" t="s">
        <v>588</v>
      </c>
      <c r="F22" s="286"/>
      <c r="G22" s="28"/>
      <c r="H22" s="28"/>
      <c r="I22" s="28"/>
      <c r="J22" s="28"/>
      <c r="K22" s="28"/>
      <c r="L22" s="28"/>
      <c r="M22" s="28"/>
      <c r="N22" s="28"/>
      <c r="O22" s="28"/>
      <c r="P22" s="42"/>
      <c r="R22" s="298" t="s">
        <v>613</v>
      </c>
      <c r="S22" s="298"/>
      <c r="T22" s="298"/>
      <c r="U22" s="298"/>
      <c r="V22" s="298"/>
      <c r="W22" s="298"/>
      <c r="X22" s="298"/>
      <c r="Y22" s="298"/>
      <c r="Z22" s="298"/>
      <c r="AA22" s="298"/>
      <c r="AB22" s="298"/>
    </row>
    <row r="23" ht="21" customHeight="1" spans="2:28" x14ac:dyDescent="0.25">
      <c r="B23" s="290" t="s">
        <v>590</v>
      </c>
      <c r="C23" s="291"/>
      <c r="D23" s="292" t="s">
        <v>614</v>
      </c>
      <c r="F23" s="286"/>
      <c r="G23" s="28"/>
      <c r="H23" s="28"/>
      <c r="I23" s="28"/>
      <c r="J23" s="28"/>
      <c r="K23" s="28"/>
      <c r="L23" s="28"/>
      <c r="M23" s="28"/>
      <c r="N23" s="28"/>
      <c r="O23" s="28"/>
      <c r="P23" s="42"/>
      <c r="R23" s="298"/>
      <c r="S23" s="298"/>
      <c r="T23" s="298"/>
      <c r="U23" s="298"/>
      <c r="V23" s="298"/>
      <c r="W23" s="298"/>
      <c r="X23" s="298"/>
      <c r="Y23" s="298"/>
      <c r="Z23" s="298"/>
      <c r="AA23" s="298"/>
      <c r="AB23" s="298"/>
    </row>
    <row r="24" ht="49.95" customHeight="1" spans="2:28" x14ac:dyDescent="0.25">
      <c r="B24" s="290" t="s">
        <v>592</v>
      </c>
      <c r="C24" s="291"/>
      <c r="D24" s="292" t="s">
        <v>605</v>
      </c>
      <c r="F24" s="286"/>
      <c r="G24" s="28"/>
      <c r="H24" s="28"/>
      <c r="I24" s="28"/>
      <c r="J24" s="28"/>
      <c r="K24" s="28"/>
      <c r="L24" s="28"/>
      <c r="M24" s="28"/>
      <c r="N24" s="28"/>
      <c r="O24" s="28"/>
      <c r="P24" s="42"/>
      <c r="R24" s="298"/>
      <c r="S24" s="298"/>
      <c r="T24" s="298"/>
      <c r="U24" s="298"/>
      <c r="V24" s="298"/>
      <c r="W24" s="298"/>
      <c r="X24" s="298"/>
      <c r="Y24" s="298"/>
      <c r="Z24" s="298"/>
      <c r="AA24" s="298"/>
      <c r="AB24" s="298"/>
    </row>
    <row r="25" ht="25.2" customHeight="1" spans="2:28" x14ac:dyDescent="0.25">
      <c r="B25" s="290" t="s">
        <v>594</v>
      </c>
      <c r="C25" s="291"/>
      <c r="D25" s="292" t="s">
        <v>615</v>
      </c>
      <c r="F25" s="286"/>
      <c r="G25" s="28"/>
      <c r="H25" s="28"/>
      <c r="I25" s="28"/>
      <c r="J25" s="28"/>
      <c r="K25" s="28"/>
      <c r="L25" s="28"/>
      <c r="M25" s="28"/>
      <c r="N25" s="28"/>
      <c r="O25" s="28"/>
      <c r="P25" s="42"/>
      <c r="R25" s="298"/>
      <c r="S25" s="298"/>
      <c r="T25" s="298"/>
      <c r="U25" s="298"/>
      <c r="V25" s="298"/>
      <c r="W25" s="298"/>
      <c r="X25" s="298"/>
      <c r="Y25" s="298"/>
      <c r="Z25" s="298"/>
      <c r="AA25" s="298"/>
      <c r="AB25" s="298"/>
    </row>
    <row r="26" ht="49.95" customHeight="1" spans="2:28" x14ac:dyDescent="0.25">
      <c r="B26" s="290" t="s">
        <v>596</v>
      </c>
      <c r="C26" s="291"/>
      <c r="D26" s="292" t="s">
        <v>616</v>
      </c>
      <c r="F26" s="286"/>
      <c r="G26" s="28"/>
      <c r="H26" s="28"/>
      <c r="I26" s="28"/>
      <c r="J26" s="28"/>
      <c r="K26" s="28"/>
      <c r="L26" s="28"/>
      <c r="M26" s="28"/>
      <c r="N26" s="28"/>
      <c r="O26" s="28"/>
      <c r="P26" s="42"/>
      <c r="R26" s="298"/>
      <c r="S26" s="298"/>
      <c r="T26" s="298"/>
      <c r="U26" s="298"/>
      <c r="V26" s="298"/>
      <c r="W26" s="298"/>
      <c r="X26" s="298"/>
      <c r="Y26" s="298"/>
      <c r="Z26" s="298"/>
      <c r="AA26" s="298"/>
      <c r="AB26" s="298"/>
    </row>
    <row r="27" ht="41.4" customHeight="1" spans="2:28" x14ac:dyDescent="0.25">
      <c r="B27" s="290" t="s">
        <v>525</v>
      </c>
      <c r="C27" s="291"/>
      <c r="D27" s="292" t="s">
        <v>617</v>
      </c>
      <c r="F27" s="286"/>
      <c r="G27" s="28"/>
      <c r="H27" s="28"/>
      <c r="I27" s="28"/>
      <c r="J27" s="28"/>
      <c r="K27" s="28"/>
      <c r="L27" s="28"/>
      <c r="M27" s="28"/>
      <c r="N27" s="28"/>
      <c r="O27" s="28"/>
      <c r="P27" s="42"/>
      <c r="R27" s="298"/>
      <c r="S27" s="298"/>
      <c r="T27" s="298"/>
      <c r="U27" s="298"/>
      <c r="V27" s="298"/>
      <c r="W27" s="298"/>
      <c r="X27" s="298"/>
      <c r="Y27" s="298"/>
      <c r="Z27" s="298"/>
      <c r="AA27" s="298"/>
      <c r="AB27" s="298"/>
    </row>
    <row r="28" ht="50.4" customHeight="1" spans="2:28" x14ac:dyDescent="0.25">
      <c r="B28" s="290" t="s">
        <v>599</v>
      </c>
      <c r="C28" s="291"/>
      <c r="D28" s="292" t="s">
        <v>609</v>
      </c>
      <c r="F28" s="286"/>
      <c r="G28" s="28"/>
      <c r="H28" s="28"/>
      <c r="I28" s="28"/>
      <c r="J28" s="28"/>
      <c r="K28" s="28"/>
      <c r="L28" s="28"/>
      <c r="M28" s="28"/>
      <c r="N28" s="28"/>
      <c r="O28" s="28"/>
      <c r="P28" s="42"/>
      <c r="R28" s="298"/>
      <c r="S28" s="298"/>
      <c r="T28" s="298"/>
      <c r="U28" s="298"/>
      <c r="V28" s="298"/>
      <c r="W28" s="298"/>
      <c r="X28" s="298"/>
      <c r="Y28" s="298"/>
      <c r="Z28" s="298"/>
      <c r="AA28" s="298"/>
      <c r="AB28" s="298"/>
    </row>
    <row r="29" ht="55.2" customHeight="1" spans="2:28" x14ac:dyDescent="0.25">
      <c r="B29" s="290" t="s">
        <v>610</v>
      </c>
      <c r="C29" s="299"/>
      <c r="D29" s="292" t="s">
        <v>618</v>
      </c>
      <c r="F29" s="293"/>
      <c r="G29" s="294"/>
      <c r="H29" s="294"/>
      <c r="I29" s="294"/>
      <c r="J29" s="294"/>
      <c r="K29" s="294"/>
      <c r="L29" s="294"/>
      <c r="M29" s="294"/>
      <c r="N29" s="294"/>
      <c r="O29" s="294"/>
      <c r="P29" s="295"/>
      <c r="R29" s="298"/>
      <c r="S29" s="298"/>
      <c r="T29" s="298"/>
      <c r="U29" s="298"/>
      <c r="V29" s="298"/>
      <c r="W29" s="298"/>
      <c r="X29" s="298"/>
      <c r="Y29" s="298"/>
      <c r="Z29" s="298"/>
      <c r="AA29" s="298"/>
      <c r="AB29" s="298"/>
    </row>
    <row r="30" spans="2:16" x14ac:dyDescent="0.25">
      <c r="B30" s="300"/>
      <c r="C30" s="301"/>
      <c r="D30" s="300"/>
      <c r="F30" s="258"/>
      <c r="G30" s="258"/>
      <c r="H30" s="258"/>
      <c r="I30" s="258"/>
      <c r="J30" s="258"/>
      <c r="K30" s="258"/>
      <c r="L30" s="258"/>
      <c r="M30" s="258"/>
      <c r="N30" s="258"/>
      <c r="O30" s="258"/>
      <c r="P30" s="258"/>
    </row>
    <row r="31" spans="3:28" x14ac:dyDescent="0.25">
      <c r="C31" s="296"/>
      <c r="F31" s="278" t="s">
        <v>601</v>
      </c>
      <c r="G31" s="279"/>
      <c r="H31" s="279"/>
      <c r="I31" s="279"/>
      <c r="J31" s="279"/>
      <c r="K31" s="279"/>
      <c r="L31" s="279"/>
      <c r="M31" s="279"/>
      <c r="N31" s="279"/>
      <c r="O31" s="279"/>
      <c r="P31" s="280"/>
      <c r="R31" s="281" t="s">
        <v>586</v>
      </c>
      <c r="S31" s="282"/>
      <c r="T31" s="282"/>
      <c r="U31" s="282"/>
      <c r="V31" s="282"/>
      <c r="W31" s="282"/>
      <c r="X31" s="282"/>
      <c r="Y31" s="282"/>
      <c r="Z31" s="282"/>
      <c r="AA31" s="282"/>
      <c r="AB31" s="283"/>
    </row>
    <row r="32" ht="27.6" customHeight="1" spans="2:28" x14ac:dyDescent="0.25">
      <c r="B32" s="284" t="s">
        <v>612</v>
      </c>
      <c r="C32" s="285">
        <v>4.5</v>
      </c>
      <c r="D32" s="284" t="s">
        <v>588</v>
      </c>
      <c r="F32" s="286"/>
      <c r="G32" s="28"/>
      <c r="H32" s="28"/>
      <c r="I32" s="28"/>
      <c r="J32" s="28"/>
      <c r="K32" s="28"/>
      <c r="L32" s="28"/>
      <c r="M32" s="28"/>
      <c r="N32" s="28"/>
      <c r="O32" s="28"/>
      <c r="P32" s="42"/>
      <c r="R32" s="298" t="s">
        <v>619</v>
      </c>
      <c r="S32" s="298"/>
      <c r="T32" s="298"/>
      <c r="U32" s="298"/>
      <c r="V32" s="298"/>
      <c r="W32" s="298"/>
      <c r="X32" s="298"/>
      <c r="Y32" s="298"/>
      <c r="Z32" s="298"/>
      <c r="AA32" s="298"/>
      <c r="AB32" s="298"/>
    </row>
    <row r="33" ht="23.4" customHeight="1" spans="2:28" x14ac:dyDescent="0.25">
      <c r="B33" s="290" t="s">
        <v>590</v>
      </c>
      <c r="C33" s="291"/>
      <c r="D33" s="292" t="s">
        <v>614</v>
      </c>
      <c r="F33" s="286"/>
      <c r="G33" s="28"/>
      <c r="H33" s="28"/>
      <c r="I33" s="28"/>
      <c r="J33" s="28"/>
      <c r="K33" s="28"/>
      <c r="L33" s="28"/>
      <c r="M33" s="28"/>
      <c r="N33" s="28"/>
      <c r="O33" s="28"/>
      <c r="P33" s="42"/>
      <c r="R33" s="298"/>
      <c r="S33" s="298"/>
      <c r="T33" s="298"/>
      <c r="U33" s="298"/>
      <c r="V33" s="298"/>
      <c r="W33" s="298"/>
      <c r="X33" s="298"/>
      <c r="Y33" s="298"/>
      <c r="Z33" s="298"/>
      <c r="AA33" s="298"/>
      <c r="AB33" s="298"/>
    </row>
    <row r="34" ht="49.95" customHeight="1" spans="2:28" x14ac:dyDescent="0.25">
      <c r="B34" s="290" t="s">
        <v>592</v>
      </c>
      <c r="C34" s="291"/>
      <c r="D34" s="292" t="s">
        <v>605</v>
      </c>
      <c r="F34" s="286"/>
      <c r="G34" s="28"/>
      <c r="H34" s="28"/>
      <c r="I34" s="28"/>
      <c r="J34" s="28"/>
      <c r="K34" s="28"/>
      <c r="L34" s="28"/>
      <c r="M34" s="28"/>
      <c r="N34" s="28"/>
      <c r="O34" s="28"/>
      <c r="P34" s="42"/>
      <c r="R34" s="298"/>
      <c r="S34" s="298"/>
      <c r="T34" s="298"/>
      <c r="U34" s="298"/>
      <c r="V34" s="298"/>
      <c r="W34" s="298"/>
      <c r="X34" s="298"/>
      <c r="Y34" s="298"/>
      <c r="Z34" s="298"/>
      <c r="AA34" s="298"/>
      <c r="AB34" s="298"/>
    </row>
    <row r="35" ht="34.95" customHeight="1" spans="2:28" x14ac:dyDescent="0.25">
      <c r="B35" s="290" t="s">
        <v>594</v>
      </c>
      <c r="C35" s="291"/>
      <c r="D35" s="292" t="s">
        <v>615</v>
      </c>
      <c r="F35" s="286"/>
      <c r="G35" s="28"/>
      <c r="H35" s="28"/>
      <c r="I35" s="28"/>
      <c r="J35" s="28"/>
      <c r="K35" s="28"/>
      <c r="L35" s="28"/>
      <c r="M35" s="28"/>
      <c r="N35" s="28"/>
      <c r="O35" s="28"/>
      <c r="P35" s="42"/>
      <c r="R35" s="298"/>
      <c r="S35" s="298"/>
      <c r="T35" s="298"/>
      <c r="U35" s="298"/>
      <c r="V35" s="298"/>
      <c r="W35" s="298"/>
      <c r="X35" s="298"/>
      <c r="Y35" s="298"/>
      <c r="Z35" s="298"/>
      <c r="AA35" s="298"/>
      <c r="AB35" s="298"/>
    </row>
    <row r="36" ht="44.4" customHeight="1" spans="2:28" x14ac:dyDescent="0.25">
      <c r="B36" s="290" t="s">
        <v>596</v>
      </c>
      <c r="C36" s="291"/>
      <c r="D36" s="292" t="s">
        <v>616</v>
      </c>
      <c r="F36" s="286"/>
      <c r="G36" s="28"/>
      <c r="H36" s="28"/>
      <c r="I36" s="28"/>
      <c r="J36" s="28"/>
      <c r="K36" s="28"/>
      <c r="L36" s="28"/>
      <c r="M36" s="28"/>
      <c r="N36" s="28"/>
      <c r="O36" s="28"/>
      <c r="P36" s="42"/>
      <c r="R36" s="298"/>
      <c r="S36" s="298"/>
      <c r="T36" s="298"/>
      <c r="U36" s="298"/>
      <c r="V36" s="298"/>
      <c r="W36" s="298"/>
      <c r="X36" s="298"/>
      <c r="Y36" s="298"/>
      <c r="Z36" s="298"/>
      <c r="AA36" s="298"/>
      <c r="AB36" s="298"/>
    </row>
    <row r="37" ht="34.95" customHeight="1" spans="2:28" x14ac:dyDescent="0.25">
      <c r="B37" s="290" t="s">
        <v>525</v>
      </c>
      <c r="C37" s="291"/>
      <c r="D37" s="292" t="s">
        <v>617</v>
      </c>
      <c r="F37" s="286"/>
      <c r="G37" s="28"/>
      <c r="H37" s="28"/>
      <c r="I37" s="28"/>
      <c r="J37" s="28"/>
      <c r="K37" s="28"/>
      <c r="L37" s="28"/>
      <c r="M37" s="28"/>
      <c r="N37" s="28"/>
      <c r="O37" s="28"/>
      <c r="P37" s="42"/>
      <c r="R37" s="298"/>
      <c r="S37" s="298"/>
      <c r="T37" s="298"/>
      <c r="U37" s="298"/>
      <c r="V37" s="298"/>
      <c r="W37" s="298"/>
      <c r="X37" s="298"/>
      <c r="Y37" s="298"/>
      <c r="Z37" s="298"/>
      <c r="AA37" s="298"/>
      <c r="AB37" s="298"/>
    </row>
    <row r="38" ht="54.6" customHeight="1" spans="2:28" x14ac:dyDescent="0.25">
      <c r="B38" s="290" t="s">
        <v>599</v>
      </c>
      <c r="C38" s="291"/>
      <c r="D38" s="292" t="s">
        <v>609</v>
      </c>
      <c r="F38" s="286"/>
      <c r="G38" s="28"/>
      <c r="H38" s="28"/>
      <c r="I38" s="28"/>
      <c r="J38" s="28"/>
      <c r="K38" s="28"/>
      <c r="L38" s="28"/>
      <c r="M38" s="28"/>
      <c r="N38" s="28"/>
      <c r="O38" s="28"/>
      <c r="P38" s="42"/>
      <c r="R38" s="298"/>
      <c r="S38" s="298"/>
      <c r="T38" s="298"/>
      <c r="U38" s="298"/>
      <c r="V38" s="298"/>
      <c r="W38" s="298"/>
      <c r="X38" s="298"/>
      <c r="Y38" s="298"/>
      <c r="Z38" s="298"/>
      <c r="AA38" s="298"/>
      <c r="AB38" s="298"/>
    </row>
    <row r="39" ht="55.2" customHeight="1" spans="2:28" x14ac:dyDescent="0.25">
      <c r="B39" s="290" t="s">
        <v>610</v>
      </c>
      <c r="C39" s="299"/>
      <c r="D39" s="292" t="s">
        <v>618</v>
      </c>
      <c r="F39" s="293"/>
      <c r="G39" s="294"/>
      <c r="H39" s="294"/>
      <c r="I39" s="294"/>
      <c r="J39" s="294"/>
      <c r="K39" s="294"/>
      <c r="L39" s="294"/>
      <c r="M39" s="294"/>
      <c r="N39" s="294"/>
      <c r="O39" s="294"/>
      <c r="P39" s="295"/>
      <c r="R39" s="298"/>
      <c r="S39" s="298"/>
      <c r="T39" s="298"/>
      <c r="U39" s="298"/>
      <c r="V39" s="298"/>
      <c r="W39" s="298"/>
      <c r="X39" s="298"/>
      <c r="Y39" s="298"/>
      <c r="Z39" s="298"/>
      <c r="AA39" s="298"/>
      <c r="AB39" s="298"/>
    </row>
    <row r="40" spans="6:16" x14ac:dyDescent="0.25">
      <c r="F40" s="258"/>
      <c r="G40" s="258"/>
      <c r="H40" s="258"/>
      <c r="I40" s="258"/>
      <c r="J40" s="258"/>
      <c r="K40" s="258"/>
      <c r="L40" s="258"/>
      <c r="M40" s="258"/>
      <c r="N40" s="258"/>
      <c r="O40" s="258"/>
      <c r="P40" s="258"/>
    </row>
    <row r="44" ht="46.2" customHeight="1" spans="4:4" x14ac:dyDescent="0.25">
      <c r="D44" s="302" t="s">
        <v>620</v>
      </c>
    </row>
  </sheetData>
  <mergeCells count="8">
    <mergeCell ref="F3:P9"/>
    <mergeCell ref="R3:AB9"/>
    <mergeCell ref="F12:P19"/>
    <mergeCell ref="R12:AB19"/>
    <mergeCell ref="F22:P29"/>
    <mergeCell ref="R22:AB29"/>
    <mergeCell ref="F32:P39"/>
    <mergeCell ref="R32:AB39"/>
  </mergeCells>
  <pageMargins left="0.7" right="0.7" top="0.75" bottom="0.75" header="0.3" footer="0.3"/>
  <pageSetup orientation="portrait" horizontalDpi="4294967295" verticalDpi="4294967295" scale="100" fitToWidth="1" fitToHeight="1" firstPageNumber="1" useFirstPageNumber="1" copies="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2:R41"/>
  <sheetViews>
    <sheetView workbookViewId="0" showGridLines="0" zoomScale="100" zoomScaleNormal="100">
      <selection activeCell="P46" sqref="P46"/>
    </sheetView>
  </sheetViews>
  <sheetFormatPr defaultRowHeight="14.4" outlineLevelRow="0" outlineLevelCol="0" x14ac:dyDescent="0" defaultColWidth="8.88671875" customHeight="1"/>
  <cols>
    <col min="1" max="1" width="2.33203125" style="261" customWidth="1"/>
    <col min="2" max="2" width="31.44140625" style="261" customWidth="1"/>
    <col min="3" max="7" width="8.88671875" style="261" customWidth="1"/>
    <col min="8" max="8" width="23.33203125" style="261" customWidth="1"/>
    <col min="9" max="9" width="7" style="261" customWidth="1"/>
    <col min="10" max="10" width="6.33203125" style="261" customWidth="1"/>
    <col min="11" max="11" width="14" style="261" customWidth="1"/>
    <col min="12" max="12" width="8.88671875" style="261" customWidth="1"/>
    <col min="13" max="13" width="26" style="261" customWidth="1"/>
    <col min="14" max="14" width="10.109375" style="261" customWidth="1"/>
    <col min="15" max="16384" width="8.88671875" style="261" customWidth="1"/>
  </cols>
  <sheetData>
    <row r="2" spans="2:7" x14ac:dyDescent="0.25">
      <c r="B2" s="444" t="s">
        <v>825</v>
      </c>
      <c r="C2" s="391" t="s">
        <v>781</v>
      </c>
      <c r="D2" s="391" t="s">
        <v>759</v>
      </c>
      <c r="E2" s="445" t="s">
        <v>760</v>
      </c>
      <c r="F2" s="380"/>
      <c r="G2" s="380"/>
    </row>
    <row r="3" spans="2:7" x14ac:dyDescent="0.25">
      <c r="B3" s="446" t="s">
        <v>762</v>
      </c>
      <c r="C3" s="447"/>
      <c r="D3" s="447"/>
      <c r="E3" s="448">
        <f>GETPIVOTDATA("Average of Occupancy rate 2024",'Unit Type #1 Data'!$A$8)</f>
        <v>0.6160000000000001</v>
      </c>
      <c r="F3" s="380"/>
      <c r="G3" s="380"/>
    </row>
    <row r="4" spans="2:7" x14ac:dyDescent="0.25">
      <c r="B4" s="446" t="s">
        <v>768</v>
      </c>
      <c r="C4" s="447"/>
      <c r="D4" s="447"/>
      <c r="E4" s="448">
        <f>GETPIVOTDATA("Average of Occupancy rate 2024",'Unit Type #2 Data'!$A$7)</f>
        <v>0.5683333333333334</v>
      </c>
      <c r="F4" s="380"/>
      <c r="G4" s="380"/>
    </row>
    <row r="5" spans="2:7" x14ac:dyDescent="0.25">
      <c r="B5" s="446" t="s">
        <v>774</v>
      </c>
      <c r="C5" s="447"/>
      <c r="D5" s="447"/>
      <c r="E5" s="448">
        <f>GETPIVOTDATA("Average of Occupancy rate 2024",'Unit Type #3 Data'!$A$7)</f>
        <v>0.6000000000000001</v>
      </c>
      <c r="F5" s="380"/>
      <c r="G5" s="380"/>
    </row>
    <row r="6" spans="2:7" x14ac:dyDescent="0.25">
      <c r="B6" s="446" t="s">
        <v>826</v>
      </c>
      <c r="C6" s="447">
        <v>0.45</v>
      </c>
      <c r="D6" s="447">
        <v>0.67</v>
      </c>
      <c r="E6" s="448">
        <f>AVERAGE(C6:D6)</f>
        <v>0.56</v>
      </c>
      <c r="F6" s="380"/>
      <c r="G6" s="380"/>
    </row>
    <row r="7" spans="2:7" x14ac:dyDescent="0.25">
      <c r="B7" s="446" t="s">
        <v>827</v>
      </c>
      <c r="C7" s="447">
        <v>0.4</v>
      </c>
      <c r="D7" s="447">
        <v>0.72</v>
      </c>
      <c r="E7" s="448">
        <f>AVERAGE(C7:D7)</f>
        <v>0.56</v>
      </c>
      <c r="F7" s="380"/>
      <c r="G7" s="380"/>
    </row>
    <row r="8" spans="2:7" x14ac:dyDescent="0.25">
      <c r="B8" s="446" t="str">
        <f>'Comps Summ.'!I14</f>
        <v>Bolt Farm Treehouses</v>
      </c>
      <c r="C8" s="449">
        <f>'Comps Summ.'!P14</f>
        <v>0.6</v>
      </c>
      <c r="D8" s="449">
        <f>'Comps Summ.'!Q14</f>
        <v>0.95</v>
      </c>
      <c r="E8" s="448">
        <f t="shared" ref="E8:E10" si="0">AVERAGE(C8:D8)</f>
        <v>0.7749999999999999</v>
      </c>
      <c r="F8" s="380"/>
      <c r="G8" s="380"/>
    </row>
    <row r="9" spans="2:7" x14ac:dyDescent="0.25">
      <c r="B9" s="450" t="str">
        <f>'Comps Summ.'!I18</f>
        <v>ReTreet Glamping Resort</v>
      </c>
      <c r="C9" s="449">
        <f>'Comps Summ.'!P18</f>
        <v>0.75</v>
      </c>
      <c r="D9" s="449">
        <f>'Comps Summ.'!Q18</f>
        <v>0.95</v>
      </c>
      <c r="E9" s="448">
        <f t="shared" si="0"/>
        <v>0.85</v>
      </c>
      <c r="F9" s="380"/>
      <c r="G9" s="380"/>
    </row>
    <row r="10" spans="2:7" x14ac:dyDescent="0.25">
      <c r="B10" s="446" t="str">
        <f>'Comps Summ.'!I21</f>
        <v>ReTreet Glamping Resort</v>
      </c>
      <c r="C10" s="449">
        <f>'Comps Summ.'!P21</f>
        <v>0.6</v>
      </c>
      <c r="D10" s="449">
        <f>'Comps Summ.'!Q21</f>
        <v>0.95</v>
      </c>
      <c r="E10" s="448">
        <f t="shared" si="0"/>
        <v>0.7749999999999999</v>
      </c>
      <c r="F10" s="380"/>
      <c r="G10" s="380"/>
    </row>
    <row r="11" spans="2:7" x14ac:dyDescent="0.25">
      <c r="B11" s="393"/>
      <c r="C11" s="449"/>
      <c r="D11" s="449"/>
      <c r="E11" s="448"/>
      <c r="F11" s="380"/>
      <c r="G11" s="380"/>
    </row>
    <row r="12" spans="2:7" x14ac:dyDescent="0.25">
      <c r="B12" s="451"/>
      <c r="C12" s="452"/>
      <c r="D12" s="452"/>
      <c r="E12" s="453"/>
      <c r="F12" s="380"/>
      <c r="G12" s="380"/>
    </row>
    <row r="13" spans="2:7" x14ac:dyDescent="0.25">
      <c r="B13" s="454" t="s">
        <v>459</v>
      </c>
      <c r="C13" s="409">
        <f>AVERAGE(C3:C12)</f>
        <v>0.56</v>
      </c>
      <c r="D13" s="409">
        <f>AVERAGE(D3:D12)</f>
        <v>0.8480000000000001</v>
      </c>
      <c r="E13" s="409">
        <f>AVERAGE(E3:E12)</f>
        <v>0.6630416666666668</v>
      </c>
      <c r="F13" s="380"/>
      <c r="G13" s="380"/>
    </row>
    <row r="14" spans="2:7" x14ac:dyDescent="0.25">
      <c r="B14" s="406" t="s">
        <v>828</v>
      </c>
      <c r="C14" s="409">
        <v>0.45</v>
      </c>
      <c r="D14" s="409">
        <v>0.8</v>
      </c>
      <c r="E14" s="409">
        <f>AVERAGE(C14:D14)</f>
        <v>0.625</v>
      </c>
      <c r="F14" s="380"/>
      <c r="G14" s="380"/>
    </row>
    <row r="15" ht="42.6" customHeight="1" spans="8:13" x14ac:dyDescent="0.25">
      <c r="H15" s="410" t="s">
        <v>829</v>
      </c>
      <c r="I15" s="411" t="s">
        <v>781</v>
      </c>
      <c r="J15" s="411" t="s">
        <v>759</v>
      </c>
      <c r="K15" s="412" t="s">
        <v>830</v>
      </c>
      <c r="L15" s="300"/>
      <c r="M15" s="411" t="s">
        <v>831</v>
      </c>
    </row>
    <row r="16" spans="8:13" x14ac:dyDescent="0.25">
      <c r="H16" s="413" t="s">
        <v>832</v>
      </c>
      <c r="I16" s="455">
        <v>4</v>
      </c>
      <c r="J16" s="455">
        <v>8</v>
      </c>
      <c r="K16" s="456">
        <v>12</v>
      </c>
      <c r="L16" s="300"/>
      <c r="M16" s="381">
        <f>K16</f>
        <v>12</v>
      </c>
    </row>
    <row r="17" spans="8:13" x14ac:dyDescent="0.25">
      <c r="H17" s="413" t="str">
        <f>'Rates Proj'!L51</f>
        <v>Mirror Cabin Large</v>
      </c>
      <c r="I17" s="449">
        <f>C14</f>
        <v>0.45</v>
      </c>
      <c r="J17" s="449">
        <v>0.78</v>
      </c>
      <c r="K17" s="409">
        <f>'Monthly PF'!BU6</f>
        <v>0.6501643835616439</v>
      </c>
      <c r="L17" s="300"/>
      <c r="M17" s="408">
        <f t="shared" ref="M17:M23" si="1">AVERAGE(I17:J17)</f>
        <v>0.615</v>
      </c>
    </row>
    <row r="18" spans="8:13" x14ac:dyDescent="0.25">
      <c r="H18" s="413" t="str">
        <f>'Rates Proj'!L52</f>
        <v>Mirror Cabin Small</v>
      </c>
      <c r="I18" s="449">
        <f>I17</f>
        <v>0.45</v>
      </c>
      <c r="J18" s="449">
        <v>0.85</v>
      </c>
      <c r="K18" s="409">
        <f>'Monthly PF'!BU11</f>
        <v>0.672054794520548</v>
      </c>
      <c r="L18" s="300"/>
      <c r="M18" s="408">
        <f t="shared" si="1"/>
        <v>0.65</v>
      </c>
    </row>
    <row r="19" spans="8:13" x14ac:dyDescent="0.25">
      <c r="H19" s="413" t="str">
        <f>'Rates Proj'!L53</f>
        <v>Dome Large</v>
      </c>
      <c r="I19" s="449">
        <f t="shared" ref="I19:I21" si="2">I18</f>
        <v>0.45</v>
      </c>
      <c r="J19" s="449">
        <v>0.78</v>
      </c>
      <c r="K19" s="409">
        <f>'Monthly PF'!BU16</f>
        <v>0.6501643835616439</v>
      </c>
      <c r="L19" s="300"/>
      <c r="M19" s="408">
        <f t="shared" si="1"/>
        <v>0.615</v>
      </c>
    </row>
    <row r="20" spans="8:13" x14ac:dyDescent="0.25">
      <c r="H20" s="457" t="str">
        <f>'Rates Proj'!L54</f>
        <v>Dome Small</v>
      </c>
      <c r="I20" s="449">
        <f t="shared" si="2"/>
        <v>0.45</v>
      </c>
      <c r="J20" s="449">
        <v>0.85</v>
      </c>
      <c r="K20" s="409">
        <f>'Monthly PF'!BU21</f>
        <v>0.672054794520548</v>
      </c>
      <c r="L20" s="380"/>
      <c r="M20" s="408">
        <f t="shared" si="1"/>
        <v>0.65</v>
      </c>
    </row>
    <row r="21" spans="8:13" x14ac:dyDescent="0.25">
      <c r="H21" s="457" t="str">
        <f>'Rates Proj'!L55</f>
        <v>Safari Tent Large </v>
      </c>
      <c r="I21" s="449">
        <f t="shared" si="2"/>
        <v>0.45</v>
      </c>
      <c r="J21" s="449">
        <v>0.8</v>
      </c>
      <c r="K21" s="409">
        <f>'Monthly PF'!BU26</f>
        <v>0.6594520547945205</v>
      </c>
      <c r="L21" s="380"/>
      <c r="M21" s="408">
        <f t="shared" si="1"/>
        <v>0.625</v>
      </c>
    </row>
    <row r="22" spans="8:13" x14ac:dyDescent="0.25">
      <c r="H22" s="457" t="str">
        <f>'Rates Proj'!L56</f>
        <v>Safari Tent Medium</v>
      </c>
      <c r="I22" s="449">
        <v>0.45</v>
      </c>
      <c r="J22" s="449">
        <v>0.9</v>
      </c>
      <c r="K22" s="409">
        <f>'Monthly PF'!BU31</f>
        <v>0.6805479452054795</v>
      </c>
      <c r="L22" s="380"/>
      <c r="M22" s="408">
        <f t="shared" si="1"/>
        <v>0.675</v>
      </c>
    </row>
    <row r="23" spans="8:13" x14ac:dyDescent="0.25">
      <c r="H23" s="457" t="str">
        <f>'ToT (Intake Form)'!C41</f>
        <v>USE FOR MONTHLY</v>
      </c>
      <c r="I23" s="449">
        <v>0.45</v>
      </c>
      <c r="J23" s="449">
        <v>0.9</v>
      </c>
      <c r="K23" s="409">
        <f>'Monthly PF'!BU36</f>
        <v>0</v>
      </c>
      <c r="L23" s="380"/>
      <c r="M23" s="408">
        <f t="shared" si="1"/>
        <v>0.675</v>
      </c>
    </row>
    <row r="24" spans="8:12" x14ac:dyDescent="0.25">
      <c r="H24" s="387"/>
      <c r="I24" s="380"/>
      <c r="J24" s="380"/>
      <c r="K24" s="380"/>
      <c r="L24" s="380"/>
    </row>
    <row r="25" spans="8:18" x14ac:dyDescent="0.25">
      <c r="H25" s="387"/>
      <c r="I25" s="380"/>
      <c r="J25" s="380"/>
      <c r="K25" s="380"/>
      <c r="L25" s="380"/>
      <c r="M25" s="458" t="s">
        <v>833</v>
      </c>
      <c r="N25" s="459" t="s">
        <v>834</v>
      </c>
      <c r="O25" s="459" t="s">
        <v>835</v>
      </c>
      <c r="P25" s="459" t="s">
        <v>836</v>
      </c>
      <c r="Q25" s="459" t="s">
        <v>837</v>
      </c>
      <c r="R25" s="459" t="s">
        <v>838</v>
      </c>
    </row>
    <row r="26" spans="8:18" x14ac:dyDescent="0.25">
      <c r="H26" s="380"/>
      <c r="I26" s="380"/>
      <c r="J26" s="380"/>
      <c r="K26" s="380"/>
      <c r="L26" s="380"/>
      <c r="M26" s="460" t="str">
        <f t="shared" ref="M26:M31" si="3">H17</f>
        <v>Mirror Cabin Large</v>
      </c>
      <c r="N26" s="449">
        <v>0.6</v>
      </c>
      <c r="O26" s="449">
        <v>0.75</v>
      </c>
      <c r="P26" s="449">
        <v>0.9</v>
      </c>
      <c r="Q26" s="449">
        <v>0.975</v>
      </c>
      <c r="R26" s="449">
        <v>1</v>
      </c>
    </row>
    <row r="27" spans="13:18" x14ac:dyDescent="0.25">
      <c r="M27" s="460" t="str">
        <f t="shared" si="3"/>
        <v>Mirror Cabin Small</v>
      </c>
      <c r="N27" s="449">
        <f t="shared" ref="N27:R30" si="4">N26</f>
        <v>0.6</v>
      </c>
      <c r="O27" s="449">
        <f t="shared" si="4"/>
        <v>0.75</v>
      </c>
      <c r="P27" s="449">
        <f t="shared" si="4"/>
        <v>0.9</v>
      </c>
      <c r="Q27" s="449">
        <f t="shared" si="4"/>
        <v>0.975</v>
      </c>
      <c r="R27" s="449">
        <f t="shared" si="4"/>
        <v>1</v>
      </c>
    </row>
    <row r="28" spans="13:18" x14ac:dyDescent="0.25">
      <c r="M28" s="460" t="str">
        <f t="shared" si="3"/>
        <v>Dome Large</v>
      </c>
      <c r="N28" s="449">
        <f t="shared" ref="N28:Q28" si="5">N27</f>
        <v>0.6</v>
      </c>
      <c r="O28" s="449">
        <f t="shared" si="5"/>
        <v>0.75</v>
      </c>
      <c r="P28" s="449">
        <f t="shared" si="5"/>
        <v>0.9</v>
      </c>
      <c r="Q28" s="449">
        <f t="shared" si="5"/>
        <v>0.975</v>
      </c>
      <c r="R28" s="449">
        <f t="shared" si="4"/>
        <v>1</v>
      </c>
    </row>
    <row r="29" spans="13:18" x14ac:dyDescent="0.25">
      <c r="M29" s="461" t="str">
        <f t="shared" si="3"/>
        <v>Dome Small</v>
      </c>
      <c r="N29" s="449">
        <f t="shared" ref="N29:Q29" si="6">N28</f>
        <v>0.6</v>
      </c>
      <c r="O29" s="449">
        <f t="shared" si="6"/>
        <v>0.75</v>
      </c>
      <c r="P29" s="449">
        <f t="shared" si="6"/>
        <v>0.9</v>
      </c>
      <c r="Q29" s="449">
        <f t="shared" si="6"/>
        <v>0.975</v>
      </c>
      <c r="R29" s="449">
        <f t="shared" si="4"/>
        <v>1</v>
      </c>
    </row>
    <row r="30" spans="13:18" x14ac:dyDescent="0.25">
      <c r="M30" s="461" t="str">
        <f t="shared" si="3"/>
        <v>Safari Tent Large </v>
      </c>
      <c r="N30" s="449">
        <f t="shared" ref="N30:Q30" si="7">N29</f>
        <v>0.6</v>
      </c>
      <c r="O30" s="449">
        <f t="shared" si="7"/>
        <v>0.75</v>
      </c>
      <c r="P30" s="449">
        <f t="shared" si="7"/>
        <v>0.9</v>
      </c>
      <c r="Q30" s="449">
        <f t="shared" si="7"/>
        <v>0.975</v>
      </c>
      <c r="R30" s="449">
        <f t="shared" si="4"/>
        <v>1</v>
      </c>
    </row>
    <row r="31" spans="13:18" x14ac:dyDescent="0.25">
      <c r="M31" s="461" t="str">
        <f t="shared" si="3"/>
        <v>Safari Tent Medium</v>
      </c>
      <c r="N31" s="449">
        <f t="shared" ref="N31:R32" si="8">N30</f>
        <v>0.6</v>
      </c>
      <c r="O31" s="449">
        <f t="shared" si="8"/>
        <v>0.75</v>
      </c>
      <c r="P31" s="449">
        <f t="shared" si="8"/>
        <v>0.9</v>
      </c>
      <c r="Q31" s="449">
        <f t="shared" si="8"/>
        <v>0.975</v>
      </c>
      <c r="R31" s="449">
        <f t="shared" si="8"/>
        <v>1</v>
      </c>
    </row>
    <row r="32" spans="13:18" x14ac:dyDescent="0.25">
      <c r="M32" s="461" t="str">
        <f>'ToT (Intake Form)'!C41</f>
        <v>USE FOR MONTHLY</v>
      </c>
      <c r="N32" s="449">
        <f t="shared" si="8"/>
        <v>0.6</v>
      </c>
      <c r="O32" s="449">
        <f t="shared" si="8"/>
        <v>0.75</v>
      </c>
      <c r="P32" s="449">
        <f t="shared" si="8"/>
        <v>0.9</v>
      </c>
      <c r="Q32" s="449">
        <f t="shared" si="8"/>
        <v>0.975</v>
      </c>
      <c r="R32" s="449">
        <f t="shared" si="8"/>
        <v>1</v>
      </c>
    </row>
    <row r="33" spans="13:18" x14ac:dyDescent="0.25">
      <c r="M33" s="380"/>
      <c r="N33" s="380"/>
      <c r="O33" s="380"/>
      <c r="P33" s="380"/>
      <c r="Q33" s="380"/>
      <c r="R33" s="388"/>
    </row>
    <row r="34" ht="27.6" customHeight="1" spans="13:18" x14ac:dyDescent="0.25">
      <c r="M34" s="410" t="s">
        <v>839</v>
      </c>
      <c r="N34" s="462" t="s">
        <v>840</v>
      </c>
      <c r="O34" s="462" t="s">
        <v>841</v>
      </c>
      <c r="P34" s="462" t="s">
        <v>842</v>
      </c>
      <c r="Q34" s="462" t="s">
        <v>843</v>
      </c>
      <c r="R34" s="462" t="s">
        <v>844</v>
      </c>
    </row>
    <row r="35" spans="13:18" x14ac:dyDescent="0.25">
      <c r="M35" s="463" t="str">
        <f>M26</f>
        <v>Mirror Cabin Large</v>
      </c>
      <c r="N35" s="408">
        <f>'10 yr PF'!D5</f>
        <v>0.3900986301369863</v>
      </c>
      <c r="O35" s="408">
        <f>'10 yr PF'!E5</f>
        <v>0.4876232876712329</v>
      </c>
      <c r="P35" s="408">
        <f>'10 yr PF'!F5</f>
        <v>0.5851479452054794</v>
      </c>
      <c r="Q35" s="408">
        <f>'10 yr PF'!G5</f>
        <v>0.6339102739726028</v>
      </c>
      <c r="R35" s="408">
        <f>'10 yr PF'!H5</f>
        <v>0.6501643835616439</v>
      </c>
    </row>
    <row r="36" spans="13:18" x14ac:dyDescent="0.25">
      <c r="M36" s="463" t="str">
        <f>M27</f>
        <v>Mirror Cabin Small</v>
      </c>
      <c r="N36" s="408">
        <f>'10 yr PF'!D10</f>
        <v>0.40323287671232877</v>
      </c>
      <c r="O36" s="408">
        <f>'10 yr PF'!E10</f>
        <v>0.5040410958904109</v>
      </c>
      <c r="P36" s="408">
        <f>'10 yr PF'!F10</f>
        <v>0.6048493150684933</v>
      </c>
      <c r="Q36" s="408">
        <f>'10 yr PF'!G10</f>
        <v>0.6552534246575342</v>
      </c>
      <c r="R36" s="408">
        <f>'10 yr PF'!H10</f>
        <v>0.672054794520548</v>
      </c>
    </row>
    <row r="37" spans="13:18" x14ac:dyDescent="0.25">
      <c r="M37" s="463" t="str">
        <f>M28</f>
        <v>Dome Large</v>
      </c>
      <c r="N37" s="408">
        <f>'10 yr PF'!D15</f>
        <v>0.39009863013698626</v>
      </c>
      <c r="O37" s="408">
        <f>'10 yr PF'!E15</f>
        <v>0.4876232876712328</v>
      </c>
      <c r="P37" s="408">
        <f>'10 yr PF'!F15</f>
        <v>0.5851479452054795</v>
      </c>
      <c r="Q37" s="408">
        <f>'10 yr PF'!G15</f>
        <v>0.6339102739726028</v>
      </c>
      <c r="R37" s="408">
        <f>'10 yr PF'!H15</f>
        <v>0.6501643835616439</v>
      </c>
    </row>
    <row r="38" spans="13:18" x14ac:dyDescent="0.25">
      <c r="M38" s="464" t="str">
        <f>M29</f>
        <v>Dome Small</v>
      </c>
      <c r="N38" s="408">
        <f>'10 yr PF'!D20</f>
        <v>0.40323287671232877</v>
      </c>
      <c r="O38" s="408">
        <f>'10 yr PF'!E20</f>
        <v>0.5040410958904109</v>
      </c>
      <c r="P38" s="408">
        <f>'10 yr PF'!F20</f>
        <v>0.6048493150684933</v>
      </c>
      <c r="Q38" s="408">
        <f>'10 yr PF'!G20</f>
        <v>0.6552534246575341</v>
      </c>
      <c r="R38" s="408">
        <f>'10 yr PF'!H20</f>
        <v>0.672054794520548</v>
      </c>
    </row>
    <row r="39" spans="13:18" x14ac:dyDescent="0.25">
      <c r="M39" s="464" t="str">
        <f>M30</f>
        <v>Safari Tent Large </v>
      </c>
      <c r="N39" s="408">
        <f>'10 yr PF'!D25</f>
        <v>0.3956712328767123</v>
      </c>
      <c r="O39" s="408">
        <f>'10 yr PF'!E25</f>
        <v>0.49458904109589047</v>
      </c>
      <c r="P39" s="408">
        <f>'10 yr PF'!F25</f>
        <v>0.5935068493150685</v>
      </c>
      <c r="Q39" s="408">
        <f>'10 yr PF'!G25</f>
        <v>0.6429657534246576</v>
      </c>
      <c r="R39" s="408">
        <f>'10 yr PF'!H25</f>
        <v>0.6594520547945205</v>
      </c>
    </row>
    <row r="40" spans="13:18" x14ac:dyDescent="0.25">
      <c r="M40" s="464" t="str">
        <f t="shared" ref="M40" si="9">M31</f>
        <v>Safari Tent Medium</v>
      </c>
      <c r="N40" s="408">
        <f>'10 yr PF'!D30</f>
        <v>0.40832876712328775</v>
      </c>
      <c r="O40" s="408">
        <f>'10 yr PF'!E30</f>
        <v>0.5104109589041096</v>
      </c>
      <c r="P40" s="408">
        <f>'10 yr PF'!F30</f>
        <v>0.6124931506849317</v>
      </c>
      <c r="Q40" s="408">
        <f>'10 yr PF'!G30</f>
        <v>0.6635342465753423</v>
      </c>
      <c r="R40" s="408">
        <f>'10 yr PF'!H30</f>
        <v>0.6805479452054795</v>
      </c>
    </row>
    <row r="41" spans="13:18" x14ac:dyDescent="0.25">
      <c r="M41" s="261" t="str">
        <f>M32</f>
        <v>USE FOR MONTHLY</v>
      </c>
      <c r="N41" s="408">
        <f>'10 yr PF'!D35</f>
        <v>0</v>
      </c>
      <c r="O41" s="408">
        <f>'10 yr PF'!E35</f>
        <v>0</v>
      </c>
      <c r="P41" s="408">
        <f>'10 yr PF'!F35</f>
        <v>0</v>
      </c>
      <c r="Q41" s="408">
        <f>'10 yr PF'!G35</f>
        <v>0</v>
      </c>
      <c r="R41" s="408">
        <f>'10 yr PF'!H35</f>
        <v>0</v>
      </c>
    </row>
  </sheetData>
  <pageMargins left="0.7" right="0.7" top="0.75" bottom="0.75" header="0.3" footer="0.3"/>
  <pageSetup orientation="portrait" horizontalDpi="4294967295" verticalDpi="4294967295" scale="100" fitToWidth="1" fitToHeight="1" firstPageNumber="1" useFirstPageNumber="1" copies="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B2:N32"/>
  <sheetViews>
    <sheetView workbookViewId="0" showGridLines="0" zoomScale="100" zoomScaleNormal="100">
      <selection activeCell="C23" sqref="C23"/>
    </sheetView>
  </sheetViews>
  <sheetFormatPr defaultRowHeight="13.8" outlineLevelRow="0" outlineLevelCol="0" x14ac:dyDescent="0" defaultColWidth="8.88671875" customHeight="1"/>
  <cols>
    <col min="1" max="1" width="2.44140625" style="179" customWidth="1"/>
    <col min="2" max="2" width="37.109375" style="179" customWidth="1"/>
    <col min="3" max="3" width="11.77734375" style="179" customWidth="1"/>
    <col min="4" max="4" width="13.77734375" style="179" customWidth="1"/>
    <col min="5" max="5" width="7.88671875" style="179" customWidth="1"/>
    <col min="6" max="6" width="8.88671875" style="179" customWidth="1"/>
    <col min="7" max="7" width="19.77734375" style="179" customWidth="1"/>
    <col min="8" max="8" width="17" style="179" customWidth="1"/>
    <col min="9" max="9" width="18" style="179" customWidth="1"/>
    <col min="10" max="10" width="11.33203125" style="179" customWidth="1"/>
    <col min="11" max="16384" width="8.88671875" style="179" customWidth="1"/>
  </cols>
  <sheetData>
    <row r="2" spans="2:6" x14ac:dyDescent="0.25">
      <c r="B2" s="465" t="s">
        <v>869</v>
      </c>
      <c r="C2" s="465"/>
      <c r="D2" s="466" t="s">
        <v>870</v>
      </c>
      <c r="E2" s="196"/>
      <c r="F2" s="196"/>
    </row>
    <row r="3" spans="2:6" x14ac:dyDescent="0.25">
      <c r="B3" s="467" t="s">
        <v>871</v>
      </c>
      <c r="C3" s="468">
        <f>'ToT (Intake Form)'!C58</f>
        <v>2174415.91487393</v>
      </c>
      <c r="D3" s="469"/>
      <c r="E3" s="470" t="s">
        <v>872</v>
      </c>
      <c r="F3" s="471"/>
    </row>
    <row r="4" spans="2:6" x14ac:dyDescent="0.25">
      <c r="B4" s="467" t="s">
        <v>873</v>
      </c>
      <c r="C4" s="472">
        <f>'Total Proj. Cost'!D7</f>
        <v>10371826.425165</v>
      </c>
      <c r="D4" s="473"/>
      <c r="E4" s="474"/>
      <c r="F4" s="196"/>
    </row>
    <row r="5" ht="4.2" customHeight="1" spans="2:6" x14ac:dyDescent="0.25">
      <c r="B5" s="467"/>
      <c r="C5" s="472"/>
      <c r="D5" s="473"/>
      <c r="E5" s="235"/>
      <c r="F5" s="196"/>
    </row>
    <row r="6" spans="2:6" x14ac:dyDescent="0.25">
      <c r="B6" s="475" t="s">
        <v>874</v>
      </c>
      <c r="C6" s="476">
        <f>C3+C4</f>
        <v>12546242.34003893</v>
      </c>
      <c r="D6" s="473"/>
      <c r="E6" s="196"/>
      <c r="F6" s="196"/>
    </row>
    <row r="7" spans="2:6" x14ac:dyDescent="0.25">
      <c r="B7" s="477" t="s">
        <v>875</v>
      </c>
      <c r="C7" s="478">
        <v>0.5</v>
      </c>
      <c r="D7" s="479"/>
      <c r="E7" s="470" t="s">
        <v>876</v>
      </c>
      <c r="F7" s="196"/>
    </row>
    <row r="8" spans="2:6" x14ac:dyDescent="0.25">
      <c r="B8" s="477" t="s">
        <v>877</v>
      </c>
      <c r="C8" s="472">
        <f>C7*C6</f>
        <v>6273121.170019465</v>
      </c>
      <c r="D8" s="473"/>
      <c r="E8" s="196"/>
      <c r="F8" s="196"/>
    </row>
    <row r="9" spans="2:6" x14ac:dyDescent="0.25">
      <c r="B9" s="480" t="s">
        <v>878</v>
      </c>
      <c r="C9" s="481">
        <v>0.0498462</v>
      </c>
      <c r="D9" s="482"/>
      <c r="E9" s="466" t="s">
        <v>879</v>
      </c>
      <c r="F9" s="196"/>
    </row>
    <row r="10" spans="2:6" x14ac:dyDescent="0.25">
      <c r="B10" s="483" t="s">
        <v>880</v>
      </c>
      <c r="C10" s="484">
        <f>C9*C8</f>
        <v>312691.25246502424</v>
      </c>
      <c r="D10" s="469"/>
      <c r="E10" s="196"/>
      <c r="F10" s="196"/>
    </row>
    <row r="11" spans="2:6" x14ac:dyDescent="0.25">
      <c r="B11" s="467" t="s">
        <v>881</v>
      </c>
      <c r="C11" s="468">
        <v>0</v>
      </c>
      <c r="D11" s="469"/>
      <c r="E11" s="466" t="s">
        <v>882</v>
      </c>
      <c r="F11" s="196"/>
    </row>
    <row r="12" spans="2:6" x14ac:dyDescent="0.25">
      <c r="B12" s="467" t="s">
        <v>883</v>
      </c>
      <c r="C12" s="478">
        <v>1</v>
      </c>
      <c r="D12" s="469"/>
      <c r="E12" s="470" t="s">
        <v>876</v>
      </c>
      <c r="F12" s="196"/>
    </row>
    <row r="13" spans="2:6" x14ac:dyDescent="0.25">
      <c r="B13" s="467" t="s">
        <v>884</v>
      </c>
      <c r="C13" s="472">
        <f>C11*C12</f>
        <v>0</v>
      </c>
      <c r="D13" s="469"/>
      <c r="E13" s="485" t="s">
        <v>885</v>
      </c>
      <c r="F13" s="196"/>
    </row>
    <row r="14" spans="2:6" x14ac:dyDescent="0.25">
      <c r="B14" s="477" t="s">
        <v>886</v>
      </c>
      <c r="C14" s="486">
        <v>0.0498462</v>
      </c>
      <c r="D14" s="469"/>
      <c r="E14" s="466" t="s">
        <v>879</v>
      </c>
      <c r="F14" s="196"/>
    </row>
    <row r="15" spans="2:10" x14ac:dyDescent="0.25">
      <c r="B15" s="487" t="s">
        <v>887</v>
      </c>
      <c r="C15" s="488">
        <f>C13*C14</f>
        <v>0</v>
      </c>
      <c r="D15" s="472"/>
      <c r="E15" s="466" t="s">
        <v>888</v>
      </c>
      <c r="F15" s="196"/>
      <c r="G15" s="196"/>
      <c r="H15" s="196"/>
      <c r="I15" s="196"/>
      <c r="J15" s="196"/>
    </row>
    <row r="16" ht="14.4" customHeight="1" spans="2:14" x14ac:dyDescent="0.25">
      <c r="B16" s="196" t="s">
        <v>889</v>
      </c>
      <c r="C16" s="468">
        <v>0</v>
      </c>
      <c r="D16" s="472"/>
      <c r="E16" s="489" t="s">
        <v>890</v>
      </c>
      <c r="F16" s="490"/>
      <c r="G16" s="490"/>
      <c r="H16" s="490"/>
      <c r="I16" s="490"/>
      <c r="J16" s="490"/>
      <c r="K16" s="491"/>
      <c r="L16" s="491"/>
      <c r="M16" s="491"/>
      <c r="N16" s="491"/>
    </row>
    <row r="17" ht="14.4" customHeight="1" spans="2:10" x14ac:dyDescent="0.25">
      <c r="B17" s="492" t="s">
        <v>891</v>
      </c>
      <c r="C17" s="493">
        <f>C10+C15+C16</f>
        <v>312691.25246502424</v>
      </c>
      <c r="D17" s="484"/>
      <c r="E17" s="466" t="s">
        <v>892</v>
      </c>
      <c r="F17" s="196"/>
      <c r="G17" s="196"/>
      <c r="H17" s="196"/>
      <c r="I17" s="196"/>
      <c r="J17" s="196"/>
    </row>
    <row r="18" spans="2:10" x14ac:dyDescent="0.25">
      <c r="B18" s="494"/>
      <c r="C18" s="484"/>
      <c r="D18" s="484"/>
      <c r="E18" s="495"/>
      <c r="F18" s="196"/>
      <c r="G18" s="196"/>
      <c r="H18" s="196"/>
      <c r="I18" s="196"/>
      <c r="J18" s="196"/>
    </row>
    <row r="19" spans="2:10" x14ac:dyDescent="0.25">
      <c r="B19" s="496" t="s">
        <v>893</v>
      </c>
      <c r="C19" s="497"/>
      <c r="D19" s="497"/>
      <c r="E19" s="196"/>
      <c r="F19" s="196"/>
      <c r="G19" s="196"/>
      <c r="H19" s="196"/>
      <c r="I19" s="196"/>
      <c r="J19" s="196"/>
    </row>
    <row r="20" spans="2:10" x14ac:dyDescent="0.25">
      <c r="B20" s="494"/>
      <c r="C20" s="484"/>
      <c r="D20" s="484"/>
      <c r="E20" s="495"/>
      <c r="F20" s="498" t="s">
        <v>894</v>
      </c>
      <c r="G20" s="499" t="s">
        <v>895</v>
      </c>
      <c r="H20" s="500" t="s">
        <v>896</v>
      </c>
      <c r="I20" s="500" t="s">
        <v>897</v>
      </c>
      <c r="J20" s="500" t="s">
        <v>898</v>
      </c>
    </row>
    <row r="21" spans="2:10" x14ac:dyDescent="0.25">
      <c r="B21" s="501"/>
      <c r="E21" s="502"/>
      <c r="F21" s="503">
        <v>1</v>
      </c>
      <c r="G21" s="196" t="s">
        <v>899</v>
      </c>
      <c r="H21" s="504">
        <v>15944</v>
      </c>
      <c r="I21" s="505">
        <f>J21/H21</f>
        <v>0.07515993477170095</v>
      </c>
      <c r="J21" s="506">
        <v>1198.35</v>
      </c>
    </row>
    <row r="22" spans="2:10" x14ac:dyDescent="0.25">
      <c r="B22" s="502"/>
      <c r="E22" s="210"/>
      <c r="F22" s="503">
        <v>2</v>
      </c>
      <c r="G22" s="196" t="s">
        <v>900</v>
      </c>
      <c r="H22" s="504">
        <v>22061</v>
      </c>
      <c r="I22" s="505">
        <f>J22/H22</f>
        <v>0.07515978423462218</v>
      </c>
      <c r="J22" s="506">
        <v>1658.1</v>
      </c>
    </row>
    <row r="23" spans="2:10" x14ac:dyDescent="0.25">
      <c r="B23" s="502"/>
      <c r="F23" s="503">
        <v>3</v>
      </c>
      <c r="G23" s="198">
        <v>0</v>
      </c>
      <c r="H23" s="504"/>
      <c r="I23" s="505"/>
      <c r="J23" s="506"/>
    </row>
    <row r="24" spans="2:10" x14ac:dyDescent="0.25">
      <c r="B24" s="502"/>
      <c r="E24" s="507"/>
      <c r="F24" s="503">
        <v>4</v>
      </c>
      <c r="G24" s="198">
        <v>0</v>
      </c>
      <c r="H24" s="504"/>
      <c r="I24" s="505"/>
      <c r="J24" s="506"/>
    </row>
    <row r="25" spans="6:10" x14ac:dyDescent="0.25">
      <c r="F25" s="503">
        <v>5</v>
      </c>
      <c r="G25" s="198">
        <v>0</v>
      </c>
      <c r="H25" s="504"/>
      <c r="I25" s="505"/>
      <c r="J25" s="506"/>
    </row>
    <row r="26" spans="6:10" x14ac:dyDescent="0.25">
      <c r="F26" s="503">
        <v>6</v>
      </c>
      <c r="G26" s="198">
        <v>0</v>
      </c>
      <c r="H26" s="504"/>
      <c r="I26" s="505"/>
      <c r="J26" s="506"/>
    </row>
    <row r="27" spans="6:12" x14ac:dyDescent="0.25">
      <c r="F27" s="503">
        <v>7</v>
      </c>
      <c r="G27" s="198">
        <v>0</v>
      </c>
      <c r="H27" s="504"/>
      <c r="I27" s="505"/>
      <c r="J27" s="506"/>
      <c r="L27" s="470" t="s">
        <v>901</v>
      </c>
    </row>
    <row r="28" spans="2:10" x14ac:dyDescent="0.25">
      <c r="B28" s="502"/>
      <c r="F28" s="503">
        <v>8</v>
      </c>
      <c r="G28" s="198">
        <v>0</v>
      </c>
      <c r="H28" s="504"/>
      <c r="I28" s="505"/>
      <c r="J28" s="506"/>
    </row>
    <row r="29" spans="6:10" x14ac:dyDescent="0.25">
      <c r="F29" s="503">
        <v>9</v>
      </c>
      <c r="G29" s="198">
        <v>0</v>
      </c>
      <c r="H29" s="504"/>
      <c r="I29" s="505"/>
      <c r="J29" s="506"/>
    </row>
    <row r="30" spans="2:10" x14ac:dyDescent="0.25">
      <c r="B30" s="502"/>
      <c r="F30" s="503">
        <v>10</v>
      </c>
      <c r="G30" s="198">
        <v>0</v>
      </c>
      <c r="H30" s="504"/>
      <c r="I30" s="505"/>
      <c r="J30" s="506"/>
    </row>
    <row r="31" ht="2.4" customHeight="1" spans="2:10" x14ac:dyDescent="0.25">
      <c r="B31" s="502"/>
      <c r="F31" s="503"/>
      <c r="G31" s="508"/>
      <c r="H31" s="509"/>
      <c r="I31" s="510"/>
      <c r="J31" s="511"/>
    </row>
    <row r="32" spans="7:10" x14ac:dyDescent="0.25">
      <c r="G32" s="494" t="s">
        <v>902</v>
      </c>
      <c r="H32" s="512">
        <f>SUM(H21:H30)</f>
        <v>38005</v>
      </c>
      <c r="I32" s="513">
        <f>J32/H32</f>
        <v>0.07515984738850151</v>
      </c>
      <c r="J32" s="514">
        <f>SUM(J21:J30)</f>
        <v>2856.45</v>
      </c>
    </row>
  </sheetData>
  <pageMargins left="0.7" right="0.7" top="0.75" bottom="0.75" header="0.3" footer="0.3"/>
  <pageSetup orientation="portrait" horizontalDpi="4294967295" verticalDpi="4294967295" scale="100" fitToWidth="1" fitToHeight="1" firstPageNumber="1" useFirstPageNumber="1" copies="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F29"/>
  <sheetViews>
    <sheetView workbookViewId="0" showGridLines="0" zoomScale="100" zoomScaleNormal="100">
      <selection activeCell="A7" sqref="A7"/>
    </sheetView>
  </sheetViews>
  <sheetFormatPr defaultRowHeight="14.4" outlineLevelRow="0" outlineLevelCol="0" x14ac:dyDescent="0" customHeight="1"/>
  <cols>
    <col min="1" max="1" width="19.33203125" customWidth="1"/>
    <col min="2" max="2" width="11.88671875" customWidth="1"/>
    <col min="3" max="3" width="12.109375" customWidth="1"/>
    <col min="4" max="4" width="14.109375" customWidth="1"/>
    <col min="5" max="5" width="14.44140625" customWidth="1"/>
    <col min="6" max="6" width="14.33203125" customWidth="1"/>
  </cols>
  <sheetData>
    <row r="1" spans="1:2" x14ac:dyDescent="0.25">
      <c r="A1" s="261" t="s">
        <v>519</v>
      </c>
      <c r="B1" t="s">
        <v>518</v>
      </c>
    </row>
    <row r="2" spans="1:2" x14ac:dyDescent="0.25">
      <c r="A2" s="261" t="s">
        <v>524</v>
      </c>
      <c r="B2" t="s">
        <v>518</v>
      </c>
    </row>
    <row r="3" spans="1:2" x14ac:dyDescent="0.25">
      <c r="A3" s="261" t="s">
        <v>520</v>
      </c>
      <c r="B3" t="s">
        <v>521</v>
      </c>
    </row>
    <row r="4" spans="1:2" x14ac:dyDescent="0.25">
      <c r="A4" s="261" t="s">
        <v>522</v>
      </c>
      <c r="B4" t="s">
        <v>518</v>
      </c>
    </row>
    <row r="5" spans="1:2" x14ac:dyDescent="0.25">
      <c r="A5" s="261" t="s">
        <v>523</v>
      </c>
      <c r="B5" t="s">
        <v>518</v>
      </c>
    </row>
    <row r="7" ht="43.2" customHeight="1" spans="1:6" x14ac:dyDescent="0.25">
      <c r="A7" s="262" t="s">
        <v>525</v>
      </c>
      <c r="B7" s="263" t="s">
        <v>554</v>
      </c>
      <c r="C7" s="263" t="s">
        <v>527</v>
      </c>
      <c r="D7" s="263" t="s">
        <v>528</v>
      </c>
      <c r="E7" s="263" t="s">
        <v>529</v>
      </c>
      <c r="F7" s="263" t="s">
        <v>530</v>
      </c>
    </row>
    <row r="8" spans="1:6" x14ac:dyDescent="0.25">
      <c r="A8" s="134" t="s">
        <v>555</v>
      </c>
      <c r="B8" s="264">
        <v>151</v>
      </c>
      <c r="C8" s="264">
        <v>149</v>
      </c>
      <c r="D8" s="264">
        <v>144.5</v>
      </c>
      <c r="E8" s="264">
        <v>153</v>
      </c>
      <c r="F8" s="265">
        <v>0.25</v>
      </c>
    </row>
    <row r="9" spans="1:6" x14ac:dyDescent="0.25">
      <c r="A9" s="134" t="s">
        <v>573</v>
      </c>
      <c r="B9" s="264">
        <v>145</v>
      </c>
      <c r="C9" s="264">
        <v>152</v>
      </c>
      <c r="D9" s="264">
        <v>147</v>
      </c>
      <c r="E9" s="264">
        <v>156</v>
      </c>
      <c r="F9" s="265">
        <v>0.51</v>
      </c>
    </row>
    <row r="10" spans="1:6" x14ac:dyDescent="0.25">
      <c r="A10" s="134" t="s">
        <v>557</v>
      </c>
      <c r="B10" s="264">
        <v>162</v>
      </c>
      <c r="C10" s="264">
        <v>188.66666666666666</v>
      </c>
      <c r="D10" s="264">
        <v>178.66666666666666</v>
      </c>
      <c r="E10" s="264">
        <v>198</v>
      </c>
      <c r="F10" s="265">
        <v>0.5866666666666667</v>
      </c>
    </row>
    <row r="11" spans="1:6" x14ac:dyDescent="0.25">
      <c r="A11" s="134" t="s">
        <v>574</v>
      </c>
      <c r="B11" s="264">
        <v>215</v>
      </c>
      <c r="C11" s="264">
        <v>210</v>
      </c>
      <c r="D11" s="264">
        <v>210</v>
      </c>
      <c r="E11" s="264">
        <v>210</v>
      </c>
      <c r="F11" s="265">
        <v>0.99</v>
      </c>
    </row>
    <row r="12" spans="1:6" x14ac:dyDescent="0.25">
      <c r="A12" s="134" t="s">
        <v>559</v>
      </c>
      <c r="B12" s="264">
        <v>234.5</v>
      </c>
      <c r="C12" s="264">
        <v>262</v>
      </c>
      <c r="D12" s="264">
        <v>251.5</v>
      </c>
      <c r="E12" s="264">
        <v>271.75</v>
      </c>
      <c r="F12" s="265">
        <v>0.495</v>
      </c>
    </row>
    <row r="13" spans="1:6" x14ac:dyDescent="0.25">
      <c r="A13" s="134" t="s">
        <v>560</v>
      </c>
      <c r="B13" s="264">
        <v>207.5</v>
      </c>
      <c r="C13" s="264">
        <v>207.5</v>
      </c>
      <c r="D13" s="264">
        <v>207.5</v>
      </c>
      <c r="E13" s="264">
        <v>207.5</v>
      </c>
      <c r="F13" s="265">
        <v>0.855</v>
      </c>
    </row>
    <row r="14" spans="1:6" x14ac:dyDescent="0.25">
      <c r="A14" s="134" t="s">
        <v>575</v>
      </c>
      <c r="B14" s="264">
        <v>202.66666666666666</v>
      </c>
      <c r="C14" s="264">
        <v>260</v>
      </c>
      <c r="D14" s="264">
        <v>248.33333333333334</v>
      </c>
      <c r="E14" s="264">
        <v>270.3333333333333</v>
      </c>
      <c r="F14" s="265">
        <v>0.69</v>
      </c>
    </row>
    <row r="15" spans="1:6" x14ac:dyDescent="0.25">
      <c r="A15" s="134" t="s">
        <v>576</v>
      </c>
      <c r="B15" s="264">
        <v>198</v>
      </c>
      <c r="C15" s="264">
        <v>213</v>
      </c>
      <c r="D15" s="264">
        <v>196</v>
      </c>
      <c r="E15" s="264">
        <v>228</v>
      </c>
      <c r="F15" s="265">
        <v>0.67</v>
      </c>
    </row>
    <row r="16" spans="1:6" x14ac:dyDescent="0.25">
      <c r="A16" s="134" t="s">
        <v>577</v>
      </c>
      <c r="B16" s="264">
        <v>262.3333333333333</v>
      </c>
      <c r="C16" s="264">
        <v>265.3333333333333</v>
      </c>
      <c r="D16" s="264">
        <v>260.3333333333333</v>
      </c>
      <c r="E16" s="264">
        <v>269.6666666666667</v>
      </c>
      <c r="F16" s="265">
        <v>0.5266666666666667</v>
      </c>
    </row>
    <row r="17" spans="1:6" x14ac:dyDescent="0.25">
      <c r="A17" s="134" t="s">
        <v>562</v>
      </c>
      <c r="B17" s="264">
        <v>137</v>
      </c>
      <c r="C17" s="264">
        <v>130</v>
      </c>
      <c r="D17" s="264">
        <v>130</v>
      </c>
      <c r="E17" s="264">
        <v>130</v>
      </c>
      <c r="F17" s="265">
        <v>0.71</v>
      </c>
    </row>
    <row r="18" spans="1:6" x14ac:dyDescent="0.25">
      <c r="A18" s="134" t="s">
        <v>563</v>
      </c>
      <c r="B18" s="264">
        <v>106</v>
      </c>
      <c r="C18" s="264">
        <v>119</v>
      </c>
      <c r="D18" s="264">
        <v>114</v>
      </c>
      <c r="E18" s="264">
        <v>124</v>
      </c>
      <c r="F18" s="265">
        <v>0.23</v>
      </c>
    </row>
    <row r="19" spans="1:6" x14ac:dyDescent="0.25">
      <c r="A19" s="134" t="s">
        <v>565</v>
      </c>
      <c r="B19" s="264">
        <v>185.66666666666666</v>
      </c>
      <c r="C19" s="264">
        <v>219.33333333333334</v>
      </c>
      <c r="D19" s="264">
        <v>203.66666666666666</v>
      </c>
      <c r="E19" s="264">
        <v>235.66666666666666</v>
      </c>
      <c r="F19" s="265">
        <v>0.6166666666666667</v>
      </c>
    </row>
    <row r="20" spans="1:6" x14ac:dyDescent="0.25">
      <c r="A20" s="134" t="s">
        <v>566</v>
      </c>
      <c r="B20" s="264">
        <v>115</v>
      </c>
      <c r="C20" s="264">
        <v>115</v>
      </c>
      <c r="D20" s="264">
        <v>115</v>
      </c>
      <c r="E20" s="264">
        <v>115</v>
      </c>
      <c r="F20" s="265">
        <v>0.88</v>
      </c>
    </row>
    <row r="21" spans="1:6" x14ac:dyDescent="0.25">
      <c r="A21" s="134" t="s">
        <v>578</v>
      </c>
      <c r="B21" s="264">
        <v>244.2</v>
      </c>
      <c r="C21" s="264">
        <v>239.4</v>
      </c>
      <c r="D21" s="264">
        <v>221.6</v>
      </c>
      <c r="E21" s="264">
        <v>260.6</v>
      </c>
      <c r="F21" s="265">
        <v>0.6719999999999999</v>
      </c>
    </row>
    <row r="22" spans="1:6" x14ac:dyDescent="0.25">
      <c r="A22" s="134" t="s">
        <v>567</v>
      </c>
      <c r="B22" s="264">
        <v>197.5</v>
      </c>
      <c r="C22" s="264">
        <v>251.5</v>
      </c>
      <c r="D22" s="264">
        <v>215</v>
      </c>
      <c r="E22" s="264">
        <v>310</v>
      </c>
      <c r="F22" s="265">
        <v>0.40499999999999997</v>
      </c>
    </row>
    <row r="23" spans="1:6" x14ac:dyDescent="0.25">
      <c r="A23" s="134" t="s">
        <v>579</v>
      </c>
      <c r="B23" s="264">
        <v>228</v>
      </c>
      <c r="C23" s="264">
        <v>227</v>
      </c>
      <c r="D23" s="264">
        <v>166</v>
      </c>
      <c r="E23" s="264">
        <v>283</v>
      </c>
      <c r="F23" s="265">
        <v>0.96</v>
      </c>
    </row>
    <row r="24" spans="1:6" x14ac:dyDescent="0.25">
      <c r="A24" s="134" t="s">
        <v>580</v>
      </c>
      <c r="B24" s="264">
        <v>150</v>
      </c>
      <c r="C24" s="264">
        <v>187.5</v>
      </c>
      <c r="D24" s="264">
        <v>187.5</v>
      </c>
      <c r="E24" s="264">
        <v>187.5</v>
      </c>
      <c r="F24" s="265">
        <v>0.28</v>
      </c>
    </row>
    <row r="25" spans="1:6" x14ac:dyDescent="0.25">
      <c r="A25" s="134" t="s">
        <v>569</v>
      </c>
      <c r="B25" s="264">
        <v>399.85714285714283</v>
      </c>
      <c r="C25" s="264">
        <v>412.2857142857143</v>
      </c>
      <c r="D25" s="264">
        <v>396</v>
      </c>
      <c r="E25" s="264">
        <v>432</v>
      </c>
      <c r="F25" s="265">
        <v>0.5271428571428571</v>
      </c>
    </row>
    <row r="26" spans="1:6" x14ac:dyDescent="0.25">
      <c r="A26" s="134" t="s">
        <v>570</v>
      </c>
      <c r="B26" s="264">
        <v>303</v>
      </c>
      <c r="C26" s="264">
        <v>315.25</v>
      </c>
      <c r="D26" s="264">
        <v>313.5</v>
      </c>
      <c r="E26" s="264">
        <v>317</v>
      </c>
      <c r="F26" s="265">
        <v>0.725</v>
      </c>
    </row>
    <row r="27" spans="1:6" x14ac:dyDescent="0.25">
      <c r="A27" s="134" t="s">
        <v>581</v>
      </c>
      <c r="B27" s="264">
        <v>302</v>
      </c>
      <c r="C27" s="264">
        <v>315</v>
      </c>
      <c r="D27" s="264">
        <v>271</v>
      </c>
      <c r="E27" s="264">
        <v>355</v>
      </c>
      <c r="F27" s="265">
        <v>0.85</v>
      </c>
    </row>
    <row r="28" spans="1:6" x14ac:dyDescent="0.25">
      <c r="A28" s="134" t="s">
        <v>582</v>
      </c>
      <c r="B28" s="264">
        <v>205</v>
      </c>
      <c r="C28" s="264">
        <v>204.66666666666666</v>
      </c>
      <c r="D28" s="264">
        <v>204.66666666666666</v>
      </c>
      <c r="E28" s="264">
        <v>204.66666666666666</v>
      </c>
      <c r="F28" s="265">
        <v>0.7066666666666667</v>
      </c>
    </row>
    <row r="29" spans="1:6" x14ac:dyDescent="0.25">
      <c r="A29" s="267" t="s">
        <v>553</v>
      </c>
      <c r="B29" s="268">
        <v>235.1153846153846</v>
      </c>
      <c r="C29" s="268">
        <v>250.57692307692307</v>
      </c>
      <c r="D29" s="268">
        <v>239.07692307692307</v>
      </c>
      <c r="E29" s="268">
        <v>263.2692307692308</v>
      </c>
      <c r="F29" s="269">
        <v>0.6000000000000001</v>
      </c>
    </row>
  </sheetData>
  <pageMargins left="0.7" right="0.7" top="0.75" bottom="0.75" header="0.3" footer="0.3"/>
  <pageSetup orientation="portrait" horizontalDpi="4294967295" verticalDpi="4294967295" scale="100" fitToWidth="1" fitToHeight="1" firstPageNumber="1" useFirstPageNumber="1" copies="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1:A11"/>
  <sheetViews>
    <sheetView workbookViewId="0" showGridLines="0" zoomScale="100" zoomScaleNormal="100">
      <selection activeCell="E11" sqref="E11"/>
    </sheetView>
  </sheetViews>
  <sheetFormatPr defaultRowHeight="14.4" outlineLevelRow="0" outlineLevelCol="0" x14ac:dyDescent="0" customHeight="1"/>
  <cols>
    <col min="1" max="1" width="35.6640625" customWidth="1"/>
    <col min="2" max="2" width="19.33203125" customWidth="1"/>
    <col min="3" max="3" width="9.33203125" style="270" customWidth="1"/>
    <col min="4" max="4" width="10.6640625" style="271" customWidth="1"/>
    <col min="5" max="5" width="10" style="270" customWidth="1"/>
    <col min="6" max="6" width="5.5546875" customWidth="1"/>
    <col min="7" max="7" width="7.6640625" customWidth="1"/>
    <col min="8" max="8" width="14.33203125" customWidth="1"/>
    <col min="9" max="9" width="13.6640625" customWidth="1"/>
    <col min="10" max="48" width="34.44140625" customWidth="1"/>
    <col min="49" max="49" width="14.33203125" customWidth="1"/>
    <col min="50" max="50" width="13.6640625" customWidth="1"/>
  </cols>
  <sheetData>
    <row r="11" ht="27.6" customHeight="1" x14ac:dyDescent="0.25"/>
  </sheetData>
  <pageMargins left="0.7" right="0.7" top="0.75" bottom="0.75" header="0.3" footer="0.3"/>
  <pageSetup orientation="portrait" horizontalDpi="4294967295" verticalDpi="4294967295" scale="100" fitToWidth="1" fitToHeight="1" firstPageNumber="1" useFirstPageNumber="1" copies="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B1:AF258"/>
  <sheetViews>
    <sheetView workbookViewId="0" zoomScale="100" zoomScaleNormal="100">
      <selection activeCell="C10" sqref="C10"/>
    </sheetView>
  </sheetViews>
  <sheetFormatPr defaultRowHeight="13.8" outlineLevelRow="0" outlineLevelCol="0" x14ac:dyDescent="0" defaultColWidth="14.44140625" customHeight="1"/>
  <cols>
    <col min="1" max="1" width="2.6640625" style="699" customWidth="1"/>
    <col min="2" max="2" width="29" style="699" customWidth="1"/>
    <col min="3" max="3" width="13.109375" style="699" customWidth="1"/>
    <col min="4" max="4" width="12.6640625" style="700" customWidth="1"/>
    <col min="5" max="5" width="14.44140625" style="700" customWidth="1"/>
    <col min="6" max="6" width="13.88671875" style="700" customWidth="1"/>
    <col min="7" max="7" width="16.33203125" style="700" customWidth="1"/>
    <col min="8" max="8" width="8.6640625" style="700" customWidth="1"/>
    <col min="9" max="9" width="13.5546875" style="699" customWidth="1"/>
    <col min="10" max="10" width="25.109375" style="699" hidden="1" customWidth="1"/>
    <col min="11" max="13" width="8.109375" style="699" hidden="1" customWidth="1"/>
    <col min="14" max="14" width="8.88671875" style="699" hidden="1" customWidth="1"/>
    <col min="15" max="15" width="7.6640625" style="699" hidden="1" customWidth="1"/>
    <col min="16" max="16" width="3.44140625" style="699" customWidth="1"/>
    <col min="17" max="17" width="17.33203125" style="699" customWidth="1"/>
    <col min="18" max="18" width="7.33203125" style="701" customWidth="1"/>
    <col min="19" max="19" width="8.109375" style="701" customWidth="1"/>
    <col min="20" max="20" width="9.44140625" style="701" customWidth="1"/>
    <col min="21" max="21" width="8.88671875" style="701" customWidth="1"/>
    <col min="22" max="22" width="11.33203125" style="701" customWidth="1"/>
    <col min="23" max="23" width="13" style="701" customWidth="1"/>
    <col min="24" max="24" width="12.88671875" style="701" customWidth="1"/>
    <col min="25" max="25" width="15.109375" style="699" customWidth="1"/>
    <col min="26" max="26" width="8.88671875" style="699" customWidth="1"/>
    <col min="27" max="30" width="14.44140625" style="699" customWidth="1"/>
    <col min="31" max="31" width="19" style="699" customWidth="1"/>
    <col min="32" max="16384" width="14.44140625" style="699" customWidth="1"/>
  </cols>
  <sheetData>
    <row r="1" spans="5:10" x14ac:dyDescent="0.25">
      <c r="E1" s="702"/>
      <c r="F1" s="702"/>
      <c r="G1" s="703"/>
      <c r="I1" s="704"/>
      <c r="J1" s="704"/>
    </row>
    <row r="2" ht="27.6" customHeight="1" spans="2:9" x14ac:dyDescent="0.25">
      <c r="B2" s="705" t="s">
        <v>1081</v>
      </c>
      <c r="C2" s="705" t="s">
        <v>1082</v>
      </c>
      <c r="D2" s="706" t="s">
        <v>1083</v>
      </c>
      <c r="E2" s="706" t="s">
        <v>1084</v>
      </c>
      <c r="F2" s="707" t="s">
        <v>1085</v>
      </c>
      <c r="G2" s="706" t="s">
        <v>1086</v>
      </c>
      <c r="I2" s="704"/>
    </row>
    <row r="3" spans="2:9" x14ac:dyDescent="0.25">
      <c r="B3" s="708"/>
      <c r="C3" s="709"/>
      <c r="D3" s="710"/>
      <c r="E3" s="710"/>
      <c r="F3" s="711"/>
      <c r="G3" s="712"/>
      <c r="I3" s="704"/>
    </row>
    <row r="4" spans="2:9" x14ac:dyDescent="0.25">
      <c r="B4" s="708"/>
      <c r="C4" s="709"/>
      <c r="D4" s="710"/>
      <c r="E4" s="710"/>
      <c r="F4" s="711"/>
      <c r="G4" s="712"/>
      <c r="I4" s="704"/>
    </row>
    <row r="5" spans="2:9" x14ac:dyDescent="0.25">
      <c r="B5" s="708"/>
      <c r="C5" s="709"/>
      <c r="D5" s="710"/>
      <c r="E5" s="710"/>
      <c r="F5" s="711"/>
      <c r="G5" s="712"/>
      <c r="I5" s="704"/>
    </row>
    <row r="6" spans="2:9" x14ac:dyDescent="0.25">
      <c r="B6" s="708"/>
      <c r="C6" s="708"/>
      <c r="D6" s="710"/>
      <c r="E6" s="710"/>
      <c r="F6" s="713"/>
      <c r="G6" s="714"/>
      <c r="I6" s="704"/>
    </row>
    <row r="7" spans="2:9" x14ac:dyDescent="0.25">
      <c r="B7" s="715"/>
      <c r="C7" s="715"/>
      <c r="D7" s="710"/>
      <c r="E7" s="710"/>
      <c r="F7" s="716"/>
      <c r="G7" s="712"/>
      <c r="I7" s="704"/>
    </row>
    <row r="8" spans="2:9" x14ac:dyDescent="0.25">
      <c r="B8" s="708"/>
      <c r="C8" s="708"/>
      <c r="D8" s="710"/>
      <c r="E8" s="710"/>
      <c r="F8" s="710"/>
      <c r="G8" s="717"/>
      <c r="I8" s="704"/>
    </row>
    <row r="9" spans="2:9" x14ac:dyDescent="0.25">
      <c r="B9" s="708"/>
      <c r="C9" s="708"/>
      <c r="D9" s="710"/>
      <c r="E9" s="710"/>
      <c r="F9" s="710"/>
      <c r="G9" s="717"/>
      <c r="I9" s="704"/>
    </row>
    <row r="10" spans="2:9" x14ac:dyDescent="0.25">
      <c r="B10" s="718" t="s">
        <v>1087</v>
      </c>
      <c r="G10" s="719"/>
      <c r="I10" s="704"/>
    </row>
    <row r="11" spans="2:9" x14ac:dyDescent="0.25">
      <c r="B11" s="720"/>
      <c r="C11" s="720"/>
      <c r="D11" s="721"/>
      <c r="E11" s="721"/>
      <c r="F11" s="721"/>
      <c r="I11" s="704"/>
    </row>
    <row r="12" spans="2:9" x14ac:dyDescent="0.25">
      <c r="B12" s="722"/>
      <c r="C12" s="723"/>
      <c r="D12" s="724"/>
      <c r="E12" s="724"/>
      <c r="F12" s="725"/>
      <c r="G12" s="726"/>
      <c r="I12" s="704"/>
    </row>
    <row r="13" spans="2:16" x14ac:dyDescent="0.25">
      <c r="B13" s="727"/>
      <c r="C13" s="728"/>
      <c r="D13" s="729"/>
      <c r="E13" s="729"/>
      <c r="F13" s="728"/>
      <c r="G13" s="730"/>
      <c r="H13" s="731"/>
      <c r="J13" s="732"/>
      <c r="K13" s="733"/>
      <c r="L13" s="733"/>
      <c r="M13" s="734"/>
      <c r="N13" s="703"/>
      <c r="O13" s="700"/>
      <c r="P13" s="704"/>
    </row>
    <row r="14" spans="2:16" x14ac:dyDescent="0.25">
      <c r="B14" s="727"/>
      <c r="C14" s="728"/>
      <c r="D14" s="729"/>
      <c r="E14" s="729"/>
      <c r="F14" s="728"/>
      <c r="G14" s="730"/>
      <c r="J14" s="708"/>
      <c r="K14" s="735"/>
      <c r="L14" s="735"/>
      <c r="M14" s="735"/>
      <c r="N14" s="703"/>
      <c r="O14" s="700"/>
      <c r="P14" s="704"/>
    </row>
    <row r="15" spans="7:16" x14ac:dyDescent="0.25">
      <c r="G15" s="731"/>
      <c r="J15" s="708"/>
      <c r="K15" s="735"/>
      <c r="L15" s="735"/>
      <c r="M15" s="735"/>
      <c r="N15" s="700"/>
      <c r="O15" s="700"/>
      <c r="P15" s="736"/>
    </row>
    <row r="16" spans="9:16" x14ac:dyDescent="0.25">
      <c r="I16" s="731"/>
      <c r="J16" s="708"/>
      <c r="K16" s="735"/>
      <c r="L16" s="735"/>
      <c r="M16" s="735"/>
      <c r="N16" s="700"/>
      <c r="O16" s="700"/>
      <c r="P16" s="702"/>
    </row>
    <row r="17" spans="10:16" x14ac:dyDescent="0.25">
      <c r="J17" s="708"/>
      <c r="K17" s="735"/>
      <c r="L17" s="735"/>
      <c r="M17" s="735"/>
      <c r="N17" s="700"/>
      <c r="O17" s="700"/>
      <c r="P17" s="702"/>
    </row>
    <row r="18" spans="10:16" x14ac:dyDescent="0.25">
      <c r="J18" s="708"/>
      <c r="K18" s="735"/>
      <c r="L18" s="735"/>
      <c r="M18" s="735"/>
      <c r="N18" s="700"/>
      <c r="O18" s="700"/>
      <c r="P18" s="702"/>
    </row>
    <row r="19" spans="10:16" x14ac:dyDescent="0.25">
      <c r="J19" s="708"/>
      <c r="K19" s="735"/>
      <c r="L19" s="735"/>
      <c r="M19" s="735"/>
      <c r="N19" s="700"/>
      <c r="O19" s="700"/>
      <c r="P19" s="702"/>
    </row>
    <row r="20" spans="10:16" x14ac:dyDescent="0.25">
      <c r="J20" s="708"/>
      <c r="K20" s="735"/>
      <c r="L20" s="735"/>
      <c r="M20" s="735"/>
      <c r="N20" s="700"/>
      <c r="O20" s="700"/>
      <c r="P20" s="702"/>
    </row>
    <row r="21" spans="10:16" x14ac:dyDescent="0.25">
      <c r="J21" s="708"/>
      <c r="K21" s="735"/>
      <c r="L21" s="735"/>
      <c r="M21" s="735"/>
      <c r="N21" s="700"/>
      <c r="O21" s="700"/>
      <c r="P21" s="702"/>
    </row>
    <row r="22" spans="10:16" x14ac:dyDescent="0.25">
      <c r="J22" s="708" t="e">
        <v>#REF!</v>
      </c>
      <c r="K22" s="735" t="e">
        <v>#REF!</v>
      </c>
      <c r="L22" s="735" t="e">
        <v>#REF!</v>
      </c>
      <c r="M22" s="735" t="e">
        <f t="shared" ref="M22:M23" si="0">AVERAGE(K22:L22)</f>
        <v>#REF!</v>
      </c>
      <c r="N22" s="703"/>
      <c r="O22" s="702"/>
      <c r="P22" s="702"/>
    </row>
    <row r="23" spans="10:16" x14ac:dyDescent="0.25">
      <c r="J23" s="708" t="e">
        <v>#REF!</v>
      </c>
      <c r="K23" s="735" t="e">
        <v>#REF!</v>
      </c>
      <c r="L23" s="735" t="e">
        <v>#REF!</v>
      </c>
      <c r="M23" s="735" t="e">
        <f t="shared" si="0"/>
        <v>#REF!</v>
      </c>
      <c r="N23" s="703"/>
      <c r="O23" s="702"/>
      <c r="P23" s="702"/>
    </row>
    <row r="24" spans="10:16" x14ac:dyDescent="0.25">
      <c r="J24" s="737" t="s">
        <v>1088</v>
      </c>
      <c r="K24" s="702" t="e">
        <f>AVERAGE(K14:K23)</f>
        <v>#REF!</v>
      </c>
      <c r="L24" s="702" t="e">
        <f>AVERAGE(L14:L23)</f>
        <v>#REF!</v>
      </c>
      <c r="M24" s="702" t="e">
        <f>AVERAGE(M14:M20)</f>
        <v>#DIV/0!</v>
      </c>
      <c r="N24" s="700"/>
      <c r="O24" s="700"/>
      <c r="P24" s="702"/>
    </row>
    <row r="25" spans="10:16" x14ac:dyDescent="0.25">
      <c r="J25" s="737" t="s">
        <v>1089</v>
      </c>
      <c r="K25" s="735">
        <v>500</v>
      </c>
      <c r="L25" s="735">
        <v>600</v>
      </c>
      <c r="M25" s="735">
        <f>AVERAGE(K25:L25)</f>
        <v>550</v>
      </c>
      <c r="N25" s="700"/>
      <c r="O25" s="700"/>
      <c r="P25" s="702"/>
    </row>
    <row r="26" spans="10:19" x14ac:dyDescent="0.25">
      <c r="J26" s="738" t="s">
        <v>1090</v>
      </c>
      <c r="K26" s="739">
        <f>K25/30</f>
        <v>16.666666666666668</v>
      </c>
      <c r="L26" s="739">
        <f t="shared" ref="L26:M26" si="1">L25/30</f>
        <v>20</v>
      </c>
      <c r="M26" s="739">
        <f t="shared" si="1"/>
        <v>18.333333333333332</v>
      </c>
      <c r="N26" s="700"/>
      <c r="O26" s="700"/>
      <c r="P26" s="702"/>
      <c r="S26" s="740"/>
    </row>
    <row r="27" spans="11:16" x14ac:dyDescent="0.25">
      <c r="K27" s="700"/>
      <c r="L27" s="700"/>
      <c r="M27" s="700"/>
      <c r="N27" s="700"/>
      <c r="O27" s="700"/>
      <c r="P27" s="702"/>
    </row>
    <row r="28" ht="41.4" customHeight="1" spans="11:25" x14ac:dyDescent="0.25">
      <c r="K28" s="700"/>
      <c r="L28" s="700"/>
      <c r="M28" s="700"/>
      <c r="N28" s="700"/>
      <c r="O28" s="700"/>
      <c r="P28" s="702"/>
      <c r="Q28" s="741" t="s">
        <v>780</v>
      </c>
      <c r="R28" s="742" t="s">
        <v>1091</v>
      </c>
      <c r="S28" s="742" t="s">
        <v>1092</v>
      </c>
      <c r="T28" s="743" t="s">
        <v>831</v>
      </c>
      <c r="U28" s="744" t="s">
        <v>1093</v>
      </c>
      <c r="V28" s="742" t="s">
        <v>1094</v>
      </c>
      <c r="W28" s="742" t="s">
        <v>1095</v>
      </c>
      <c r="X28" s="743" t="s">
        <v>1096</v>
      </c>
      <c r="Y28" s="706" t="s">
        <v>782</v>
      </c>
    </row>
    <row r="29" spans="15:25" x14ac:dyDescent="0.25">
      <c r="O29" s="700"/>
      <c r="P29" s="702"/>
      <c r="Q29" s="745" t="s">
        <v>1097</v>
      </c>
      <c r="R29" s="746">
        <v>350</v>
      </c>
      <c r="S29" s="746">
        <v>470</v>
      </c>
      <c r="T29" s="746">
        <f t="shared" ref="T29:T31" si="2">AVERAGE(R29:S29)</f>
        <v>410</v>
      </c>
      <c r="U29" s="747">
        <v>0.05</v>
      </c>
      <c r="V29" s="746">
        <f t="shared" ref="V29:X34" si="3">R29*(1-$U$29)</f>
        <v>332.5</v>
      </c>
      <c r="W29" s="746">
        <f t="shared" si="3"/>
        <v>446.5</v>
      </c>
      <c r="X29" s="746">
        <f t="shared" si="3"/>
        <v>389.5</v>
      </c>
      <c r="Y29" s="748">
        <v>390.73544235787756</v>
      </c>
    </row>
    <row r="30" spans="15:25" x14ac:dyDescent="0.25">
      <c r="O30" s="700"/>
      <c r="P30" s="702"/>
      <c r="Q30" s="745" t="s">
        <v>1098</v>
      </c>
      <c r="R30" s="746">
        <v>325</v>
      </c>
      <c r="S30" s="746">
        <v>425</v>
      </c>
      <c r="T30" s="746">
        <f t="shared" si="2"/>
        <v>375</v>
      </c>
      <c r="U30" s="747">
        <v>0.05</v>
      </c>
      <c r="V30" s="746">
        <f t="shared" si="3"/>
        <v>308.75</v>
      </c>
      <c r="W30" s="746">
        <f t="shared" si="3"/>
        <v>403.75</v>
      </c>
      <c r="X30" s="746">
        <f t="shared" si="3"/>
        <v>356.25</v>
      </c>
      <c r="Y30" s="748">
        <v>402.9331809040969</v>
      </c>
    </row>
    <row r="31" spans="15:25" x14ac:dyDescent="0.25">
      <c r="O31" s="749"/>
      <c r="P31" s="702"/>
      <c r="Q31" s="745" t="s">
        <v>1099</v>
      </c>
      <c r="R31" s="746">
        <v>675</v>
      </c>
      <c r="S31" s="746">
        <v>850</v>
      </c>
      <c r="T31" s="746">
        <f t="shared" si="2"/>
        <v>762.5</v>
      </c>
      <c r="U31" s="747">
        <v>0.05</v>
      </c>
      <c r="V31" s="746">
        <f t="shared" si="3"/>
        <v>641.25</v>
      </c>
      <c r="W31" s="746">
        <f t="shared" si="3"/>
        <v>807.5</v>
      </c>
      <c r="X31" s="746">
        <f t="shared" si="3"/>
        <v>724.375</v>
      </c>
      <c r="Y31" s="748">
        <v>703.801168667088</v>
      </c>
    </row>
    <row r="32" spans="15:25" x14ac:dyDescent="0.25">
      <c r="O32" s="750"/>
      <c r="P32" s="751"/>
      <c r="Q32" s="745" t="s">
        <v>1100</v>
      </c>
      <c r="R32" s="746">
        <v>525</v>
      </c>
      <c r="S32" s="746">
        <v>675</v>
      </c>
      <c r="T32" s="746">
        <f>AVERAGE(R32:S32)</f>
        <v>600</v>
      </c>
      <c r="U32" s="747">
        <v>0.05</v>
      </c>
      <c r="V32" s="746">
        <f t="shared" si="3"/>
        <v>498.75</v>
      </c>
      <c r="W32" s="746">
        <f t="shared" si="3"/>
        <v>641.25</v>
      </c>
      <c r="X32" s="746">
        <f t="shared" si="3"/>
        <v>570</v>
      </c>
      <c r="Y32" s="748">
        <v>570.1733576642335</v>
      </c>
    </row>
    <row r="33" spans="15:25" x14ac:dyDescent="0.25">
      <c r="O33" s="700"/>
      <c r="P33" s="704"/>
      <c r="Q33" s="699" t="s">
        <v>1101</v>
      </c>
      <c r="R33" s="746">
        <v>300</v>
      </c>
      <c r="S33" s="746">
        <v>375</v>
      </c>
      <c r="T33" s="746">
        <f t="shared" ref="T33:T34" si="4">AVERAGE(R33:S33)</f>
        <v>337.5</v>
      </c>
      <c r="U33" s="747">
        <v>0.05</v>
      </c>
      <c r="V33" s="746">
        <f t="shared" si="3"/>
        <v>285</v>
      </c>
      <c r="W33" s="746">
        <f t="shared" si="3"/>
        <v>356.25</v>
      </c>
      <c r="X33" s="746">
        <f t="shared" si="3"/>
        <v>320.625</v>
      </c>
      <c r="Y33" s="748">
        <v>326.5597402262046</v>
      </c>
    </row>
    <row r="34" spans="4:25" x14ac:dyDescent="0.25">
      <c r="D34" s="699"/>
      <c r="E34" s="699"/>
      <c r="F34" s="699"/>
      <c r="G34" s="699"/>
      <c r="I34" s="704"/>
      <c r="Q34" s="699" t="s">
        <v>1102</v>
      </c>
      <c r="R34" s="746">
        <v>450</v>
      </c>
      <c r="S34" s="746">
        <v>595</v>
      </c>
      <c r="T34" s="746">
        <f t="shared" si="4"/>
        <v>522.5</v>
      </c>
      <c r="U34" s="747">
        <v>0.05</v>
      </c>
      <c r="V34" s="746">
        <f t="shared" si="3"/>
        <v>427.5</v>
      </c>
      <c r="W34" s="746">
        <f t="shared" si="3"/>
        <v>565.25</v>
      </c>
      <c r="X34" s="746">
        <f t="shared" si="3"/>
        <v>496.375</v>
      </c>
      <c r="Y34" s="748">
        <v>585.7948352355058</v>
      </c>
    </row>
    <row r="35" spans="4:9" x14ac:dyDescent="0.25">
      <c r="D35" s="699"/>
      <c r="E35" s="699"/>
      <c r="F35" s="699"/>
      <c r="G35" s="699"/>
      <c r="I35" s="704"/>
    </row>
    <row r="36" spans="4:32" x14ac:dyDescent="0.25">
      <c r="D36" s="699"/>
      <c r="E36" s="699"/>
      <c r="F36" s="699"/>
      <c r="G36" s="699"/>
      <c r="H36" s="752"/>
      <c r="I36" s="736"/>
      <c r="J36" s="701"/>
      <c r="K36" s="753"/>
      <c r="L36" s="753"/>
      <c r="M36" s="753"/>
      <c r="N36" s="753"/>
      <c r="O36" s="754"/>
      <c r="AA36" s="699" t="s">
        <v>1103</v>
      </c>
      <c r="AB36" s="699" t="s">
        <v>1104</v>
      </c>
      <c r="AC36" s="699" t="s">
        <v>1105</v>
      </c>
      <c r="AD36" s="699" t="s">
        <v>1106</v>
      </c>
      <c r="AE36" s="699" t="s">
        <v>1107</v>
      </c>
      <c r="AF36" s="699" t="s">
        <v>1108</v>
      </c>
    </row>
    <row r="37" spans="4:32" x14ac:dyDescent="0.25">
      <c r="D37" s="699"/>
      <c r="E37" s="699"/>
      <c r="F37" s="699"/>
      <c r="G37" s="699"/>
      <c r="H37" s="702"/>
      <c r="I37" s="702"/>
      <c r="AA37" s="699">
        <f>SUM(AB37:AD37)</f>
        <v>50</v>
      </c>
      <c r="AB37" s="699">
        <v>30</v>
      </c>
      <c r="AC37" s="699">
        <v>15</v>
      </c>
      <c r="AD37" s="699">
        <v>5</v>
      </c>
      <c r="AE37" s="755">
        <v>9500</v>
      </c>
      <c r="AF37" s="756">
        <v>3000</v>
      </c>
    </row>
    <row r="38" spans="4:27" x14ac:dyDescent="0.25">
      <c r="D38" s="699"/>
      <c r="E38" s="699"/>
      <c r="F38" s="699"/>
      <c r="G38" s="699"/>
      <c r="H38" s="702"/>
      <c r="I38" s="702"/>
      <c r="AA38" s="755">
        <f>AA37*(AE37+AF37)</f>
        <v>625000</v>
      </c>
    </row>
    <row r="39" spans="4:9" x14ac:dyDescent="0.25">
      <c r="D39" s="699"/>
      <c r="E39" s="699"/>
      <c r="F39" s="699"/>
      <c r="G39" s="699"/>
      <c r="H39" s="702"/>
      <c r="I39" s="702"/>
    </row>
    <row r="40" spans="4:9" x14ac:dyDescent="0.25">
      <c r="D40" s="699"/>
      <c r="E40" s="699"/>
      <c r="F40" s="699"/>
      <c r="G40" s="699"/>
      <c r="H40" s="702"/>
      <c r="I40" s="702"/>
    </row>
    <row r="41" spans="4:9" x14ac:dyDescent="0.25">
      <c r="D41" s="699"/>
      <c r="E41" s="699"/>
      <c r="F41" s="699"/>
      <c r="G41" s="699"/>
      <c r="H41" s="702"/>
      <c r="I41" s="702"/>
    </row>
    <row r="42" spans="4:10" x14ac:dyDescent="0.25">
      <c r="D42" s="757"/>
      <c r="E42" s="757"/>
      <c r="F42" s="758"/>
      <c r="G42" s="703"/>
      <c r="H42" s="702"/>
      <c r="I42" s="702"/>
      <c r="J42" s="702"/>
    </row>
    <row r="43" spans="5:10" x14ac:dyDescent="0.25">
      <c r="E43" s="702"/>
      <c r="F43" s="702"/>
      <c r="G43" s="703"/>
      <c r="H43" s="702"/>
      <c r="I43" s="702"/>
      <c r="J43" s="702"/>
    </row>
    <row r="44" spans="2:10" x14ac:dyDescent="0.25">
      <c r="B44" s="759"/>
      <c r="C44" s="759"/>
      <c r="D44" s="752"/>
      <c r="E44" s="736"/>
      <c r="F44" s="760"/>
      <c r="G44" s="703"/>
      <c r="H44" s="702"/>
      <c r="I44" s="702"/>
      <c r="J44" s="702"/>
    </row>
    <row r="45" spans="4:10" x14ac:dyDescent="0.25">
      <c r="D45" s="739"/>
      <c r="E45" s="739"/>
      <c r="F45" s="748"/>
      <c r="G45" s="703"/>
      <c r="H45" s="702"/>
      <c r="I45" s="702"/>
      <c r="J45" s="702"/>
    </row>
    <row r="46" spans="2:17" x14ac:dyDescent="0.25">
      <c r="B46" s="704"/>
      <c r="C46" s="704"/>
      <c r="D46" s="757"/>
      <c r="E46" s="757"/>
      <c r="F46" s="758"/>
      <c r="G46" s="703"/>
      <c r="I46" s="702"/>
      <c r="J46" s="702"/>
      <c r="O46" s="761"/>
      <c r="Q46" s="762"/>
    </row>
    <row r="47" spans="4:17" x14ac:dyDescent="0.25">
      <c r="D47" s="739"/>
      <c r="E47" s="739"/>
      <c r="F47" s="748"/>
      <c r="G47" s="703"/>
      <c r="H47" s="749"/>
      <c r="I47" s="702"/>
      <c r="J47" s="702"/>
      <c r="O47" s="761"/>
      <c r="Q47" s="762"/>
    </row>
    <row r="48" spans="2:17" x14ac:dyDescent="0.25">
      <c r="B48" s="704"/>
      <c r="C48" s="704"/>
      <c r="D48" s="757"/>
      <c r="E48" s="757"/>
      <c r="F48" s="758"/>
      <c r="G48" s="703"/>
      <c r="H48" s="749"/>
      <c r="I48" s="702"/>
      <c r="J48" s="702"/>
      <c r="O48" s="761"/>
      <c r="Q48" s="762"/>
    </row>
    <row r="49" spans="2:10" x14ac:dyDescent="0.25">
      <c r="B49" s="704"/>
      <c r="C49" s="704"/>
      <c r="D49" s="739"/>
      <c r="E49" s="739"/>
      <c r="F49" s="748"/>
      <c r="G49" s="703"/>
      <c r="H49" s="749"/>
      <c r="I49" s="702"/>
      <c r="J49" s="702"/>
    </row>
    <row r="50" spans="4:10" x14ac:dyDescent="0.25">
      <c r="D50" s="757"/>
      <c r="E50" s="757"/>
      <c r="F50" s="758"/>
      <c r="G50" s="763"/>
      <c r="H50" s="750"/>
      <c r="I50" s="751"/>
      <c r="J50" s="751"/>
    </row>
    <row r="51" spans="2:10" x14ac:dyDescent="0.25">
      <c r="B51" s="764"/>
      <c r="C51" s="764"/>
      <c r="D51" s="765"/>
      <c r="E51" s="751"/>
      <c r="F51" s="751"/>
      <c r="G51" s="763"/>
      <c r="H51" s="765"/>
      <c r="I51" s="766"/>
      <c r="J51" s="766"/>
    </row>
    <row r="52" spans="5:10" x14ac:dyDescent="0.25">
      <c r="E52" s="702"/>
      <c r="F52" s="702"/>
      <c r="G52" s="703"/>
      <c r="I52" s="704"/>
      <c r="J52" s="704"/>
    </row>
    <row r="53" spans="4:12" x14ac:dyDescent="0.25">
      <c r="D53" s="765"/>
      <c r="G53" s="703"/>
      <c r="I53" s="700"/>
      <c r="J53" s="700"/>
      <c r="K53" s="767"/>
      <c r="L53" s="704"/>
    </row>
    <row r="54" spans="4:12" x14ac:dyDescent="0.25">
      <c r="D54" s="750"/>
      <c r="G54" s="703"/>
      <c r="I54" s="700"/>
      <c r="J54" s="700"/>
      <c r="K54" s="767"/>
      <c r="L54" s="704"/>
    </row>
    <row r="55" spans="5:12" x14ac:dyDescent="0.25">
      <c r="E55" s="768"/>
      <c r="F55" s="768"/>
      <c r="G55" s="768"/>
      <c r="H55" s="768"/>
      <c r="I55" s="768"/>
      <c r="J55" s="768"/>
      <c r="K55" s="767"/>
      <c r="L55" s="704"/>
    </row>
    <row r="56" spans="5:12" x14ac:dyDescent="0.25">
      <c r="E56" s="702"/>
      <c r="F56" s="702"/>
      <c r="G56" s="703"/>
      <c r="H56" s="769"/>
      <c r="I56" s="702"/>
      <c r="J56" s="702"/>
      <c r="K56" s="767"/>
      <c r="L56" s="704"/>
    </row>
    <row r="57" spans="5:12" x14ac:dyDescent="0.25">
      <c r="E57" s="702"/>
      <c r="F57" s="702"/>
      <c r="G57" s="703"/>
      <c r="H57" s="703"/>
      <c r="I57" s="702"/>
      <c r="J57" s="702"/>
      <c r="K57" s="767"/>
      <c r="L57" s="704"/>
    </row>
    <row r="58" spans="4:12" x14ac:dyDescent="0.25">
      <c r="D58" s="765"/>
      <c r="E58" s="751"/>
      <c r="F58" s="751"/>
      <c r="G58" s="763"/>
      <c r="H58" s="763"/>
      <c r="I58" s="751"/>
      <c r="J58" s="751"/>
      <c r="K58" s="767"/>
      <c r="L58" s="704"/>
    </row>
    <row r="59" spans="5:10" x14ac:dyDescent="0.25">
      <c r="E59" s="702"/>
      <c r="F59" s="702"/>
      <c r="G59" s="703"/>
      <c r="I59" s="704"/>
      <c r="J59" s="704"/>
    </row>
    <row r="60" spans="5:10" x14ac:dyDescent="0.25">
      <c r="E60" s="702"/>
      <c r="F60" s="702"/>
      <c r="G60" s="703"/>
      <c r="I60" s="704"/>
      <c r="J60" s="704"/>
    </row>
    <row r="61" spans="5:10" x14ac:dyDescent="0.25">
      <c r="E61" s="702"/>
      <c r="F61" s="702"/>
      <c r="G61" s="703"/>
      <c r="I61" s="704"/>
      <c r="J61" s="704"/>
    </row>
    <row r="62" spans="5:10" x14ac:dyDescent="0.25">
      <c r="E62" s="702"/>
      <c r="F62" s="702"/>
      <c r="G62" s="703"/>
      <c r="I62" s="704"/>
      <c r="J62" s="704"/>
    </row>
    <row r="63" spans="5:10" x14ac:dyDescent="0.25">
      <c r="E63" s="702"/>
      <c r="F63" s="702"/>
      <c r="G63" s="703"/>
      <c r="I63" s="704"/>
      <c r="J63" s="704"/>
    </row>
    <row r="64" spans="5:10" x14ac:dyDescent="0.25">
      <c r="E64" s="702"/>
      <c r="F64" s="702"/>
      <c r="G64" s="703"/>
      <c r="I64" s="704"/>
      <c r="J64" s="704"/>
    </row>
    <row r="65" spans="5:10" x14ac:dyDescent="0.25">
      <c r="E65" s="702"/>
      <c r="F65" s="702"/>
      <c r="G65" s="703"/>
      <c r="I65" s="704"/>
      <c r="J65" s="704"/>
    </row>
    <row r="66" spans="5:10" x14ac:dyDescent="0.25">
      <c r="E66" s="702"/>
      <c r="F66" s="702"/>
      <c r="G66" s="703"/>
      <c r="I66" s="704"/>
      <c r="J66" s="704"/>
    </row>
    <row r="67" spans="5:10" x14ac:dyDescent="0.25">
      <c r="E67" s="702"/>
      <c r="F67" s="702"/>
      <c r="G67" s="703"/>
      <c r="I67" s="704"/>
      <c r="J67" s="704"/>
    </row>
    <row r="68" spans="5:10" x14ac:dyDescent="0.25">
      <c r="E68" s="702"/>
      <c r="F68" s="702"/>
      <c r="G68" s="703"/>
      <c r="I68" s="704"/>
      <c r="J68" s="704"/>
    </row>
    <row r="69" spans="5:10" x14ac:dyDescent="0.25">
      <c r="E69" s="702"/>
      <c r="F69" s="702"/>
      <c r="G69" s="703"/>
      <c r="I69" s="704"/>
      <c r="J69" s="704"/>
    </row>
    <row r="70" spans="5:10" x14ac:dyDescent="0.25">
      <c r="E70" s="702"/>
      <c r="F70" s="702"/>
      <c r="G70" s="703"/>
      <c r="I70" s="704"/>
      <c r="J70" s="704"/>
    </row>
    <row r="71" spans="5:10" x14ac:dyDescent="0.25">
      <c r="E71" s="702"/>
      <c r="F71" s="702"/>
      <c r="G71" s="703"/>
      <c r="I71" s="704"/>
      <c r="J71" s="704"/>
    </row>
    <row r="72" spans="5:10" x14ac:dyDescent="0.25">
      <c r="E72" s="702"/>
      <c r="F72" s="702"/>
      <c r="G72" s="703"/>
      <c r="I72" s="704"/>
      <c r="J72" s="704"/>
    </row>
    <row r="73" spans="5:10" x14ac:dyDescent="0.25">
      <c r="E73" s="702"/>
      <c r="F73" s="702"/>
      <c r="G73" s="703"/>
      <c r="I73" s="704"/>
      <c r="J73" s="704"/>
    </row>
    <row r="74" spans="5:10" x14ac:dyDescent="0.25">
      <c r="E74" s="702"/>
      <c r="F74" s="702"/>
      <c r="G74" s="703"/>
      <c r="I74" s="704"/>
      <c r="J74" s="704"/>
    </row>
    <row r="75" spans="5:10" x14ac:dyDescent="0.25">
      <c r="E75" s="702"/>
      <c r="F75" s="702"/>
      <c r="G75" s="703"/>
      <c r="I75" s="704"/>
      <c r="J75" s="704"/>
    </row>
    <row r="76" spans="5:10" x14ac:dyDescent="0.25">
      <c r="E76" s="702"/>
      <c r="F76" s="702"/>
      <c r="G76" s="703"/>
      <c r="I76" s="704"/>
      <c r="J76" s="704"/>
    </row>
    <row r="77" spans="5:10" x14ac:dyDescent="0.25">
      <c r="E77" s="702"/>
      <c r="F77" s="702"/>
      <c r="G77" s="703"/>
      <c r="I77" s="704"/>
      <c r="J77" s="704"/>
    </row>
    <row r="78" spans="5:10" x14ac:dyDescent="0.25">
      <c r="E78" s="702"/>
      <c r="F78" s="702"/>
      <c r="G78" s="703"/>
      <c r="I78" s="704"/>
      <c r="J78" s="704"/>
    </row>
    <row r="79" spans="5:10" x14ac:dyDescent="0.25">
      <c r="E79" s="702"/>
      <c r="F79" s="702"/>
      <c r="G79" s="703"/>
      <c r="I79" s="704"/>
      <c r="J79" s="704"/>
    </row>
    <row r="80" spans="5:10" x14ac:dyDescent="0.25">
      <c r="E80" s="702"/>
      <c r="F80" s="702"/>
      <c r="G80" s="703"/>
      <c r="I80" s="704"/>
      <c r="J80" s="704"/>
    </row>
    <row r="81" spans="5:10" x14ac:dyDescent="0.25">
      <c r="E81" s="702"/>
      <c r="F81" s="702"/>
      <c r="G81" s="703"/>
      <c r="I81" s="704"/>
      <c r="J81" s="704"/>
    </row>
    <row r="82" spans="5:10" x14ac:dyDescent="0.25">
      <c r="E82" s="702"/>
      <c r="F82" s="702"/>
      <c r="G82" s="703"/>
      <c r="I82" s="704"/>
      <c r="J82" s="704"/>
    </row>
    <row r="83" spans="5:10" x14ac:dyDescent="0.25">
      <c r="E83" s="702"/>
      <c r="F83" s="702"/>
      <c r="G83" s="703"/>
      <c r="I83" s="704"/>
      <c r="J83" s="704"/>
    </row>
    <row r="84" spans="5:10" x14ac:dyDescent="0.25">
      <c r="E84" s="702"/>
      <c r="F84" s="702"/>
      <c r="G84" s="703"/>
      <c r="I84" s="704"/>
      <c r="J84" s="704"/>
    </row>
    <row r="85" spans="5:10" x14ac:dyDescent="0.25">
      <c r="E85" s="702"/>
      <c r="F85" s="702"/>
      <c r="G85" s="703"/>
      <c r="I85" s="704"/>
      <c r="J85" s="704"/>
    </row>
    <row r="86" spans="5:10" x14ac:dyDescent="0.25">
      <c r="E86" s="702"/>
      <c r="F86" s="702"/>
      <c r="G86" s="703"/>
      <c r="I86" s="704"/>
      <c r="J86" s="704"/>
    </row>
    <row r="87" spans="5:10" x14ac:dyDescent="0.25">
      <c r="E87" s="702"/>
      <c r="F87" s="702"/>
      <c r="G87" s="703"/>
      <c r="I87" s="704"/>
      <c r="J87" s="704"/>
    </row>
    <row r="88" spans="5:10" x14ac:dyDescent="0.25">
      <c r="E88" s="702"/>
      <c r="F88" s="702"/>
      <c r="G88" s="703"/>
      <c r="I88" s="704"/>
      <c r="J88" s="704"/>
    </row>
    <row r="89" spans="5:10" x14ac:dyDescent="0.25">
      <c r="E89" s="702"/>
      <c r="F89" s="702"/>
      <c r="G89" s="703"/>
      <c r="I89" s="704"/>
      <c r="J89" s="704"/>
    </row>
    <row r="90" spans="5:10" x14ac:dyDescent="0.25">
      <c r="E90" s="702"/>
      <c r="F90" s="702"/>
      <c r="G90" s="703"/>
      <c r="I90" s="704"/>
      <c r="J90" s="704"/>
    </row>
    <row r="91" spans="5:10" x14ac:dyDescent="0.25">
      <c r="E91" s="702"/>
      <c r="F91" s="702"/>
      <c r="G91" s="703"/>
      <c r="I91" s="704"/>
      <c r="J91" s="704"/>
    </row>
    <row r="92" spans="5:10" x14ac:dyDescent="0.25">
      <c r="E92" s="702"/>
      <c r="F92" s="702"/>
      <c r="G92" s="703"/>
      <c r="I92" s="704"/>
      <c r="J92" s="704"/>
    </row>
    <row r="93" spans="5:10" x14ac:dyDescent="0.25">
      <c r="E93" s="702"/>
      <c r="F93" s="702"/>
      <c r="G93" s="703"/>
      <c r="I93" s="704"/>
      <c r="J93" s="704"/>
    </row>
    <row r="94" spans="5:10" x14ac:dyDescent="0.25">
      <c r="E94" s="702"/>
      <c r="F94" s="702"/>
      <c r="G94" s="703"/>
      <c r="I94" s="704"/>
      <c r="J94" s="704"/>
    </row>
    <row r="95" spans="5:10" x14ac:dyDescent="0.25">
      <c r="E95" s="702"/>
      <c r="F95" s="702"/>
      <c r="G95" s="703"/>
      <c r="I95" s="704"/>
      <c r="J95" s="704"/>
    </row>
    <row r="96" spans="5:10" x14ac:dyDescent="0.25">
      <c r="E96" s="702"/>
      <c r="F96" s="702"/>
      <c r="G96" s="703"/>
      <c r="I96" s="704"/>
      <c r="J96" s="704"/>
    </row>
    <row r="97" spans="5:10" x14ac:dyDescent="0.25">
      <c r="E97" s="702"/>
      <c r="F97" s="702"/>
      <c r="G97" s="703"/>
      <c r="I97" s="704"/>
      <c r="J97" s="704"/>
    </row>
    <row r="98" spans="5:10" x14ac:dyDescent="0.25">
      <c r="E98" s="702"/>
      <c r="F98" s="702"/>
      <c r="G98" s="703"/>
      <c r="I98" s="704"/>
      <c r="J98" s="704"/>
    </row>
    <row r="99" spans="5:10" x14ac:dyDescent="0.25">
      <c r="E99" s="702"/>
      <c r="F99" s="702"/>
      <c r="G99" s="703"/>
      <c r="I99" s="704"/>
      <c r="J99" s="704"/>
    </row>
    <row r="100" spans="5:10" x14ac:dyDescent="0.25">
      <c r="E100" s="702"/>
      <c r="F100" s="702"/>
      <c r="G100" s="703"/>
      <c r="I100" s="704"/>
      <c r="J100" s="704"/>
    </row>
    <row r="101" spans="5:10" x14ac:dyDescent="0.25">
      <c r="E101" s="702"/>
      <c r="F101" s="702"/>
      <c r="G101" s="703"/>
      <c r="I101" s="704"/>
      <c r="J101" s="704"/>
    </row>
    <row r="102" spans="5:10" x14ac:dyDescent="0.25">
      <c r="E102" s="702"/>
      <c r="F102" s="702"/>
      <c r="G102" s="703"/>
      <c r="I102" s="704"/>
      <c r="J102" s="704"/>
    </row>
    <row r="103" spans="5:10" x14ac:dyDescent="0.25">
      <c r="E103" s="702"/>
      <c r="F103" s="702"/>
      <c r="G103" s="703"/>
      <c r="I103" s="704"/>
      <c r="J103" s="704"/>
    </row>
    <row r="104" spans="5:10" x14ac:dyDescent="0.25">
      <c r="E104" s="702"/>
      <c r="F104" s="702"/>
      <c r="G104" s="703"/>
      <c r="I104" s="704"/>
      <c r="J104" s="704"/>
    </row>
    <row r="105" spans="5:10" x14ac:dyDescent="0.25">
      <c r="E105" s="702"/>
      <c r="F105" s="702"/>
      <c r="G105" s="703"/>
      <c r="I105" s="704"/>
      <c r="J105" s="704"/>
    </row>
    <row r="106" spans="5:10" x14ac:dyDescent="0.25">
      <c r="E106" s="702"/>
      <c r="F106" s="702"/>
      <c r="G106" s="703"/>
      <c r="I106" s="704"/>
      <c r="J106" s="704"/>
    </row>
    <row r="107" spans="5:10" x14ac:dyDescent="0.25">
      <c r="E107" s="702"/>
      <c r="F107" s="702"/>
      <c r="G107" s="703"/>
      <c r="I107" s="704"/>
      <c r="J107" s="704"/>
    </row>
    <row r="108" spans="5:10" x14ac:dyDescent="0.25">
      <c r="E108" s="702"/>
      <c r="F108" s="702"/>
      <c r="G108" s="703"/>
      <c r="I108" s="704"/>
      <c r="J108" s="704"/>
    </row>
    <row r="109" spans="5:10" x14ac:dyDescent="0.25">
      <c r="E109" s="702"/>
      <c r="F109" s="702"/>
      <c r="G109" s="703"/>
      <c r="I109" s="704"/>
      <c r="J109" s="704"/>
    </row>
    <row r="110" spans="5:10" x14ac:dyDescent="0.25">
      <c r="E110" s="702"/>
      <c r="F110" s="702"/>
      <c r="G110" s="703"/>
      <c r="I110" s="704"/>
      <c r="J110" s="704"/>
    </row>
    <row r="111" spans="5:10" x14ac:dyDescent="0.25">
      <c r="E111" s="702"/>
      <c r="F111" s="702"/>
      <c r="G111" s="703"/>
      <c r="I111" s="704"/>
      <c r="J111" s="704"/>
    </row>
    <row r="112" spans="5:10" x14ac:dyDescent="0.25">
      <c r="E112" s="702"/>
      <c r="F112" s="702"/>
      <c r="G112" s="703"/>
      <c r="I112" s="704"/>
      <c r="J112" s="704"/>
    </row>
    <row r="113" spans="5:10" x14ac:dyDescent="0.25">
      <c r="E113" s="702"/>
      <c r="F113" s="702"/>
      <c r="G113" s="703"/>
      <c r="I113" s="704"/>
      <c r="J113" s="704"/>
    </row>
    <row r="114" spans="5:10" x14ac:dyDescent="0.25">
      <c r="E114" s="702"/>
      <c r="F114" s="702"/>
      <c r="G114" s="703"/>
      <c r="I114" s="704"/>
      <c r="J114" s="704"/>
    </row>
    <row r="115" spans="5:10" x14ac:dyDescent="0.25">
      <c r="E115" s="702"/>
      <c r="F115" s="702"/>
      <c r="G115" s="703"/>
      <c r="I115" s="704"/>
      <c r="J115" s="704"/>
    </row>
    <row r="116" spans="5:10" x14ac:dyDescent="0.25">
      <c r="E116" s="702"/>
      <c r="F116" s="702"/>
      <c r="G116" s="703"/>
      <c r="I116" s="704"/>
      <c r="J116" s="704"/>
    </row>
    <row r="117" spans="5:10" x14ac:dyDescent="0.25">
      <c r="E117" s="702"/>
      <c r="F117" s="702"/>
      <c r="G117" s="703"/>
      <c r="I117" s="704"/>
      <c r="J117" s="704"/>
    </row>
    <row r="118" spans="5:10" x14ac:dyDescent="0.25">
      <c r="E118" s="702"/>
      <c r="F118" s="702"/>
      <c r="G118" s="703"/>
      <c r="I118" s="704"/>
      <c r="J118" s="704"/>
    </row>
    <row r="119" spans="5:10" x14ac:dyDescent="0.25">
      <c r="E119" s="702"/>
      <c r="F119" s="702"/>
      <c r="G119" s="703"/>
      <c r="I119" s="704"/>
      <c r="J119" s="704"/>
    </row>
    <row r="120" spans="5:10" x14ac:dyDescent="0.25">
      <c r="E120" s="702"/>
      <c r="F120" s="702"/>
      <c r="G120" s="703"/>
      <c r="I120" s="704"/>
      <c r="J120" s="704"/>
    </row>
    <row r="121" spans="5:10" x14ac:dyDescent="0.25">
      <c r="E121" s="702"/>
      <c r="F121" s="702"/>
      <c r="G121" s="703"/>
      <c r="I121" s="704"/>
      <c r="J121" s="704"/>
    </row>
    <row r="122" spans="5:10" x14ac:dyDescent="0.25">
      <c r="E122" s="702"/>
      <c r="F122" s="702"/>
      <c r="G122" s="703"/>
      <c r="I122" s="704"/>
      <c r="J122" s="704"/>
    </row>
    <row r="123" spans="5:10" x14ac:dyDescent="0.25">
      <c r="E123" s="702"/>
      <c r="F123" s="702"/>
      <c r="G123" s="703"/>
      <c r="I123" s="704"/>
      <c r="J123" s="704"/>
    </row>
    <row r="124" spans="5:10" x14ac:dyDescent="0.25">
      <c r="E124" s="702"/>
      <c r="F124" s="702"/>
      <c r="G124" s="703"/>
      <c r="I124" s="704"/>
      <c r="J124" s="704"/>
    </row>
    <row r="125" spans="5:10" x14ac:dyDescent="0.25">
      <c r="E125" s="702"/>
      <c r="F125" s="702"/>
      <c r="G125" s="703"/>
      <c r="I125" s="704"/>
      <c r="J125" s="704"/>
    </row>
    <row r="126" spans="5:10" x14ac:dyDescent="0.25">
      <c r="E126" s="702"/>
      <c r="F126" s="702"/>
      <c r="G126" s="703"/>
      <c r="I126" s="704"/>
      <c r="J126" s="704"/>
    </row>
    <row r="127" spans="5:10" x14ac:dyDescent="0.25">
      <c r="E127" s="702"/>
      <c r="F127" s="702"/>
      <c r="G127" s="703"/>
      <c r="I127" s="704"/>
      <c r="J127" s="704"/>
    </row>
    <row r="128" spans="5:10" x14ac:dyDescent="0.25">
      <c r="E128" s="702"/>
      <c r="F128" s="702"/>
      <c r="G128" s="703"/>
      <c r="I128" s="704"/>
      <c r="J128" s="704"/>
    </row>
    <row r="129" spans="5:10" x14ac:dyDescent="0.25">
      <c r="E129" s="702"/>
      <c r="F129" s="702"/>
      <c r="G129" s="703"/>
      <c r="I129" s="704"/>
      <c r="J129" s="704"/>
    </row>
    <row r="130" spans="5:10" x14ac:dyDescent="0.25">
      <c r="E130" s="702"/>
      <c r="F130" s="702"/>
      <c r="G130" s="703"/>
      <c r="I130" s="704"/>
      <c r="J130" s="704"/>
    </row>
    <row r="131" spans="5:10" x14ac:dyDescent="0.25">
      <c r="E131" s="702"/>
      <c r="F131" s="702"/>
      <c r="G131" s="703"/>
      <c r="I131" s="704"/>
      <c r="J131" s="704"/>
    </row>
    <row r="132" spans="5:10" x14ac:dyDescent="0.25">
      <c r="E132" s="702"/>
      <c r="F132" s="702"/>
      <c r="G132" s="703"/>
      <c r="I132" s="704"/>
      <c r="J132" s="704"/>
    </row>
    <row r="133" spans="5:10" x14ac:dyDescent="0.25">
      <c r="E133" s="702"/>
      <c r="F133" s="702"/>
      <c r="G133" s="703"/>
      <c r="I133" s="704"/>
      <c r="J133" s="704"/>
    </row>
    <row r="134" spans="5:10" x14ac:dyDescent="0.25">
      <c r="E134" s="702"/>
      <c r="F134" s="702"/>
      <c r="G134" s="703"/>
      <c r="I134" s="704"/>
      <c r="J134" s="704"/>
    </row>
    <row r="135" spans="5:10" x14ac:dyDescent="0.25">
      <c r="E135" s="702"/>
      <c r="F135" s="702"/>
      <c r="G135" s="703"/>
      <c r="I135" s="704"/>
      <c r="J135" s="704"/>
    </row>
    <row r="136" spans="5:10" x14ac:dyDescent="0.25">
      <c r="E136" s="702"/>
      <c r="F136" s="702"/>
      <c r="G136" s="703"/>
      <c r="I136" s="704"/>
      <c r="J136" s="704"/>
    </row>
    <row r="137" spans="5:10" x14ac:dyDescent="0.25">
      <c r="E137" s="702"/>
      <c r="F137" s="702"/>
      <c r="G137" s="703"/>
      <c r="I137" s="704"/>
      <c r="J137" s="704"/>
    </row>
    <row r="138" spans="5:10" x14ac:dyDescent="0.25">
      <c r="E138" s="702"/>
      <c r="F138" s="702"/>
      <c r="G138" s="703"/>
      <c r="I138" s="704"/>
      <c r="J138" s="704"/>
    </row>
    <row r="139" spans="5:10" x14ac:dyDescent="0.25">
      <c r="E139" s="702"/>
      <c r="F139" s="702"/>
      <c r="G139" s="703"/>
      <c r="I139" s="704"/>
      <c r="J139" s="704"/>
    </row>
    <row r="140" spans="5:10" x14ac:dyDescent="0.25">
      <c r="E140" s="702"/>
      <c r="F140" s="702"/>
      <c r="G140" s="703"/>
      <c r="I140" s="704"/>
      <c r="J140" s="704"/>
    </row>
    <row r="141" spans="5:10" x14ac:dyDescent="0.25">
      <c r="E141" s="702"/>
      <c r="F141" s="702"/>
      <c r="G141" s="703"/>
      <c r="I141" s="704"/>
      <c r="J141" s="704"/>
    </row>
    <row r="142" spans="5:10" x14ac:dyDescent="0.25">
      <c r="E142" s="702"/>
      <c r="F142" s="702"/>
      <c r="G142" s="703"/>
      <c r="I142" s="704"/>
      <c r="J142" s="704"/>
    </row>
    <row r="143" spans="5:10" x14ac:dyDescent="0.25">
      <c r="E143" s="702"/>
      <c r="F143" s="702"/>
      <c r="G143" s="703"/>
      <c r="I143" s="704"/>
      <c r="J143" s="704"/>
    </row>
    <row r="144" spans="5:10" x14ac:dyDescent="0.25">
      <c r="E144" s="702"/>
      <c r="F144" s="702"/>
      <c r="G144" s="703"/>
      <c r="I144" s="704"/>
      <c r="J144" s="704"/>
    </row>
    <row r="145" spans="5:10" x14ac:dyDescent="0.25">
      <c r="E145" s="702"/>
      <c r="F145" s="702"/>
      <c r="G145" s="703"/>
      <c r="I145" s="704"/>
      <c r="J145" s="704"/>
    </row>
    <row r="146" spans="5:10" x14ac:dyDescent="0.25">
      <c r="E146" s="702"/>
      <c r="F146" s="702"/>
      <c r="G146" s="703"/>
      <c r="I146" s="704"/>
      <c r="J146" s="704"/>
    </row>
    <row r="147" spans="5:10" x14ac:dyDescent="0.25">
      <c r="E147" s="702"/>
      <c r="F147" s="702"/>
      <c r="G147" s="703"/>
      <c r="I147" s="704"/>
      <c r="J147" s="704"/>
    </row>
    <row r="148" spans="5:10" x14ac:dyDescent="0.25">
      <c r="E148" s="702"/>
      <c r="F148" s="702"/>
      <c r="G148" s="703"/>
      <c r="I148" s="704"/>
      <c r="J148" s="704"/>
    </row>
    <row r="149" spans="5:10" x14ac:dyDescent="0.25">
      <c r="E149" s="702"/>
      <c r="F149" s="702"/>
      <c r="G149" s="703"/>
      <c r="I149" s="704"/>
      <c r="J149" s="704"/>
    </row>
    <row r="150" spans="5:10" x14ac:dyDescent="0.25">
      <c r="E150" s="702"/>
      <c r="F150" s="702"/>
      <c r="G150" s="703"/>
      <c r="I150" s="704"/>
      <c r="J150" s="704"/>
    </row>
    <row r="151" spans="5:10" x14ac:dyDescent="0.25">
      <c r="E151" s="702"/>
      <c r="F151" s="702"/>
      <c r="G151" s="703"/>
      <c r="I151" s="704"/>
      <c r="J151" s="704"/>
    </row>
    <row r="152" spans="5:10" x14ac:dyDescent="0.25">
      <c r="E152" s="702"/>
      <c r="F152" s="702"/>
      <c r="G152" s="703"/>
      <c r="I152" s="704"/>
      <c r="J152" s="704"/>
    </row>
    <row r="153" spans="5:10" x14ac:dyDescent="0.25">
      <c r="E153" s="702"/>
      <c r="F153" s="702"/>
      <c r="G153" s="703"/>
      <c r="I153" s="704"/>
      <c r="J153" s="704"/>
    </row>
    <row r="154" spans="5:10" x14ac:dyDescent="0.25">
      <c r="E154" s="702"/>
      <c r="F154" s="702"/>
      <c r="G154" s="703"/>
      <c r="I154" s="704"/>
      <c r="J154" s="704"/>
    </row>
    <row r="155" spans="5:10" x14ac:dyDescent="0.25">
      <c r="E155" s="702"/>
      <c r="F155" s="702"/>
      <c r="G155" s="703"/>
      <c r="I155" s="704"/>
      <c r="J155" s="704"/>
    </row>
    <row r="156" spans="5:10" x14ac:dyDescent="0.25">
      <c r="E156" s="702"/>
      <c r="F156" s="702"/>
      <c r="G156" s="703"/>
      <c r="I156" s="704"/>
      <c r="J156" s="704"/>
    </row>
    <row r="157" spans="5:10" x14ac:dyDescent="0.25">
      <c r="E157" s="702"/>
      <c r="F157" s="702"/>
      <c r="G157" s="703"/>
      <c r="I157" s="704"/>
      <c r="J157" s="704"/>
    </row>
    <row r="158" spans="5:10" x14ac:dyDescent="0.25">
      <c r="E158" s="702"/>
      <c r="F158" s="702"/>
      <c r="G158" s="703"/>
      <c r="I158" s="704"/>
      <c r="J158" s="704"/>
    </row>
    <row r="159" spans="5:10" x14ac:dyDescent="0.25">
      <c r="E159" s="702"/>
      <c r="F159" s="702"/>
      <c r="G159" s="703"/>
      <c r="I159" s="704"/>
      <c r="J159" s="704"/>
    </row>
    <row r="160" spans="5:10" x14ac:dyDescent="0.25">
      <c r="E160" s="702"/>
      <c r="F160" s="702"/>
      <c r="G160" s="703"/>
      <c r="I160" s="704"/>
      <c r="J160" s="704"/>
    </row>
    <row r="161" spans="5:10" x14ac:dyDescent="0.25">
      <c r="E161" s="702"/>
      <c r="F161" s="702"/>
      <c r="G161" s="703"/>
      <c r="I161" s="704"/>
      <c r="J161" s="704"/>
    </row>
    <row r="162" spans="5:10" x14ac:dyDescent="0.25">
      <c r="E162" s="702"/>
      <c r="F162" s="702"/>
      <c r="G162" s="703"/>
      <c r="I162" s="704"/>
      <c r="J162" s="704"/>
    </row>
    <row r="163" spans="5:10" x14ac:dyDescent="0.25">
      <c r="E163" s="702"/>
      <c r="F163" s="702"/>
      <c r="G163" s="703"/>
      <c r="I163" s="704"/>
      <c r="J163" s="704"/>
    </row>
    <row r="164" spans="5:10" x14ac:dyDescent="0.25">
      <c r="E164" s="702"/>
      <c r="F164" s="702"/>
      <c r="G164" s="703"/>
      <c r="I164" s="704"/>
      <c r="J164" s="704"/>
    </row>
    <row r="165" spans="5:10" x14ac:dyDescent="0.25">
      <c r="E165" s="702"/>
      <c r="F165" s="702"/>
      <c r="G165" s="703"/>
      <c r="I165" s="704"/>
      <c r="J165" s="704"/>
    </row>
    <row r="166" spans="5:10" x14ac:dyDescent="0.25">
      <c r="E166" s="702"/>
      <c r="F166" s="702"/>
      <c r="G166" s="703"/>
      <c r="I166" s="704"/>
      <c r="J166" s="704"/>
    </row>
    <row r="167" spans="5:10" x14ac:dyDescent="0.25">
      <c r="E167" s="702"/>
      <c r="F167" s="702"/>
      <c r="G167" s="703"/>
      <c r="I167" s="704"/>
      <c r="J167" s="704"/>
    </row>
    <row r="168" spans="5:10" x14ac:dyDescent="0.25">
      <c r="E168" s="702"/>
      <c r="F168" s="702"/>
      <c r="G168" s="703"/>
      <c r="I168" s="704"/>
      <c r="J168" s="704"/>
    </row>
    <row r="169" spans="5:10" x14ac:dyDescent="0.25">
      <c r="E169" s="702"/>
      <c r="F169" s="702"/>
      <c r="G169" s="703"/>
      <c r="I169" s="704"/>
      <c r="J169" s="704"/>
    </row>
    <row r="170" spans="5:10" x14ac:dyDescent="0.25">
      <c r="E170" s="702"/>
      <c r="F170" s="702"/>
      <c r="G170" s="703"/>
      <c r="I170" s="704"/>
      <c r="J170" s="704"/>
    </row>
    <row r="171" spans="5:10" x14ac:dyDescent="0.25">
      <c r="E171" s="702"/>
      <c r="F171" s="702"/>
      <c r="G171" s="703"/>
      <c r="I171" s="704"/>
      <c r="J171" s="704"/>
    </row>
    <row r="172" spans="5:10" x14ac:dyDescent="0.25">
      <c r="E172" s="702"/>
      <c r="F172" s="702"/>
      <c r="G172" s="703"/>
      <c r="I172" s="704"/>
      <c r="J172" s="704"/>
    </row>
    <row r="173" spans="5:10" x14ac:dyDescent="0.25">
      <c r="E173" s="702"/>
      <c r="F173" s="702"/>
      <c r="G173" s="703"/>
      <c r="I173" s="704"/>
      <c r="J173" s="704"/>
    </row>
    <row r="174" spans="5:10" x14ac:dyDescent="0.25">
      <c r="E174" s="702"/>
      <c r="F174" s="702"/>
      <c r="G174" s="703"/>
      <c r="I174" s="704"/>
      <c r="J174" s="704"/>
    </row>
    <row r="175" spans="5:10" x14ac:dyDescent="0.25">
      <c r="E175" s="702"/>
      <c r="F175" s="702"/>
      <c r="G175" s="703"/>
      <c r="I175" s="704"/>
      <c r="J175" s="704"/>
    </row>
    <row r="176" spans="5:10" x14ac:dyDescent="0.25">
      <c r="E176" s="702"/>
      <c r="F176" s="702"/>
      <c r="G176" s="703"/>
      <c r="I176" s="704"/>
      <c r="J176" s="704"/>
    </row>
    <row r="177" spans="5:10" x14ac:dyDescent="0.25">
      <c r="E177" s="702"/>
      <c r="F177" s="702"/>
      <c r="G177" s="703"/>
      <c r="I177" s="704"/>
      <c r="J177" s="704"/>
    </row>
    <row r="178" spans="5:10" x14ac:dyDescent="0.25">
      <c r="E178" s="702"/>
      <c r="F178" s="702"/>
      <c r="G178" s="703"/>
      <c r="I178" s="704"/>
      <c r="J178" s="704"/>
    </row>
    <row r="179" spans="5:10" x14ac:dyDescent="0.25">
      <c r="E179" s="702"/>
      <c r="F179" s="702"/>
      <c r="G179" s="703"/>
      <c r="I179" s="704"/>
      <c r="J179" s="704"/>
    </row>
    <row r="180" spans="5:10" x14ac:dyDescent="0.25">
      <c r="E180" s="702"/>
      <c r="F180" s="702"/>
      <c r="G180" s="703"/>
      <c r="I180" s="704"/>
      <c r="J180" s="704"/>
    </row>
    <row r="181" spans="5:10" x14ac:dyDescent="0.25">
      <c r="E181" s="702"/>
      <c r="F181" s="702"/>
      <c r="G181" s="703"/>
      <c r="I181" s="704"/>
      <c r="J181" s="704"/>
    </row>
    <row r="182" spans="5:10" x14ac:dyDescent="0.25">
      <c r="E182" s="702"/>
      <c r="F182" s="702"/>
      <c r="G182" s="703"/>
      <c r="I182" s="704"/>
      <c r="J182" s="704"/>
    </row>
    <row r="183" spans="5:10" x14ac:dyDescent="0.25">
      <c r="E183" s="702"/>
      <c r="F183" s="702"/>
      <c r="G183" s="703"/>
      <c r="I183" s="704"/>
      <c r="J183" s="704"/>
    </row>
    <row r="184" spans="5:10" x14ac:dyDescent="0.25">
      <c r="E184" s="702"/>
      <c r="F184" s="702"/>
      <c r="G184" s="703"/>
      <c r="I184" s="704"/>
      <c r="J184" s="704"/>
    </row>
    <row r="185" spans="5:10" x14ac:dyDescent="0.25">
      <c r="E185" s="702"/>
      <c r="F185" s="702"/>
      <c r="G185" s="703"/>
      <c r="I185" s="704"/>
      <c r="J185" s="704"/>
    </row>
    <row r="186" spans="5:10" x14ac:dyDescent="0.25">
      <c r="E186" s="702"/>
      <c r="F186" s="702"/>
      <c r="G186" s="703"/>
      <c r="I186" s="704"/>
      <c r="J186" s="704"/>
    </row>
    <row r="187" spans="5:10" x14ac:dyDescent="0.25">
      <c r="E187" s="702"/>
      <c r="F187" s="702"/>
      <c r="G187" s="703"/>
      <c r="I187" s="704"/>
      <c r="J187" s="704"/>
    </row>
    <row r="188" spans="5:10" x14ac:dyDescent="0.25">
      <c r="E188" s="702"/>
      <c r="F188" s="702"/>
      <c r="G188" s="703"/>
      <c r="I188" s="704"/>
      <c r="J188" s="704"/>
    </row>
    <row r="189" spans="5:10" x14ac:dyDescent="0.25">
      <c r="E189" s="702"/>
      <c r="F189" s="702"/>
      <c r="G189" s="703"/>
      <c r="I189" s="704"/>
      <c r="J189" s="704"/>
    </row>
    <row r="190" spans="5:10" x14ac:dyDescent="0.25">
      <c r="E190" s="702"/>
      <c r="F190" s="702"/>
      <c r="G190" s="703"/>
      <c r="I190" s="704"/>
      <c r="J190" s="704"/>
    </row>
    <row r="191" spans="5:10" x14ac:dyDescent="0.25">
      <c r="E191" s="702"/>
      <c r="F191" s="702"/>
      <c r="G191" s="703"/>
      <c r="I191" s="704"/>
      <c r="J191" s="704"/>
    </row>
    <row r="192" spans="5:10" x14ac:dyDescent="0.25">
      <c r="E192" s="702"/>
      <c r="F192" s="702"/>
      <c r="G192" s="703"/>
      <c r="I192" s="704"/>
      <c r="J192" s="704"/>
    </row>
    <row r="193" spans="5:10" x14ac:dyDescent="0.25">
      <c r="E193" s="702"/>
      <c r="F193" s="702"/>
      <c r="G193" s="703"/>
      <c r="I193" s="704"/>
      <c r="J193" s="704"/>
    </row>
    <row r="194" spans="5:10" x14ac:dyDescent="0.25">
      <c r="E194" s="702"/>
      <c r="F194" s="702"/>
      <c r="G194" s="703"/>
      <c r="I194" s="704"/>
      <c r="J194" s="704"/>
    </row>
    <row r="195" spans="5:10" x14ac:dyDescent="0.25">
      <c r="E195" s="702"/>
      <c r="F195" s="702"/>
      <c r="G195" s="703"/>
      <c r="I195" s="704"/>
      <c r="J195" s="704"/>
    </row>
    <row r="196" spans="5:10" x14ac:dyDescent="0.25">
      <c r="E196" s="702"/>
      <c r="F196" s="702"/>
      <c r="G196" s="703"/>
      <c r="I196" s="704"/>
      <c r="J196" s="704"/>
    </row>
    <row r="197" spans="5:10" x14ac:dyDescent="0.25">
      <c r="E197" s="702"/>
      <c r="F197" s="702"/>
      <c r="G197" s="703"/>
      <c r="I197" s="704"/>
      <c r="J197" s="704"/>
    </row>
    <row r="198" spans="5:10" x14ac:dyDescent="0.25">
      <c r="E198" s="702"/>
      <c r="F198" s="702"/>
      <c r="G198" s="703"/>
      <c r="I198" s="704"/>
      <c r="J198" s="704"/>
    </row>
    <row r="199" spans="5:10" x14ac:dyDescent="0.25">
      <c r="E199" s="702"/>
      <c r="F199" s="702"/>
      <c r="G199" s="703"/>
      <c r="I199" s="704"/>
      <c r="J199" s="704"/>
    </row>
    <row r="200" spans="5:10" x14ac:dyDescent="0.25">
      <c r="E200" s="702"/>
      <c r="F200" s="702"/>
      <c r="G200" s="703"/>
      <c r="I200" s="704"/>
      <c r="J200" s="704"/>
    </row>
    <row r="201" spans="5:10" x14ac:dyDescent="0.25">
      <c r="E201" s="702"/>
      <c r="F201" s="702"/>
      <c r="G201" s="703"/>
      <c r="I201" s="704"/>
      <c r="J201" s="704"/>
    </row>
    <row r="202" spans="5:10" x14ac:dyDescent="0.25">
      <c r="E202" s="702"/>
      <c r="F202" s="702"/>
      <c r="G202" s="703"/>
      <c r="I202" s="704"/>
      <c r="J202" s="704"/>
    </row>
    <row r="203" spans="5:10" x14ac:dyDescent="0.25">
      <c r="E203" s="702"/>
      <c r="F203" s="702"/>
      <c r="G203" s="703"/>
      <c r="I203" s="704"/>
      <c r="J203" s="704"/>
    </row>
    <row r="204" spans="5:10" x14ac:dyDescent="0.25">
      <c r="E204" s="702"/>
      <c r="F204" s="702"/>
      <c r="G204" s="703"/>
      <c r="I204" s="704"/>
      <c r="J204" s="704"/>
    </row>
    <row r="205" spans="5:10" x14ac:dyDescent="0.25">
      <c r="E205" s="702"/>
      <c r="F205" s="702"/>
      <c r="G205" s="703"/>
      <c r="I205" s="704"/>
      <c r="J205" s="704"/>
    </row>
    <row r="206" spans="5:10" x14ac:dyDescent="0.25">
      <c r="E206" s="702"/>
      <c r="F206" s="702"/>
      <c r="G206" s="703"/>
      <c r="I206" s="704"/>
      <c r="J206" s="704"/>
    </row>
    <row r="207" spans="5:10" x14ac:dyDescent="0.25">
      <c r="E207" s="702"/>
      <c r="F207" s="702"/>
      <c r="G207" s="703"/>
      <c r="I207" s="704"/>
      <c r="J207" s="704"/>
    </row>
    <row r="208" spans="5:10" x14ac:dyDescent="0.25">
      <c r="E208" s="702"/>
      <c r="F208" s="702"/>
      <c r="G208" s="703"/>
      <c r="I208" s="704"/>
      <c r="J208" s="704"/>
    </row>
    <row r="209" spans="5:10" x14ac:dyDescent="0.25">
      <c r="E209" s="702"/>
      <c r="F209" s="702"/>
      <c r="G209" s="703"/>
      <c r="I209" s="704"/>
      <c r="J209" s="704"/>
    </row>
    <row r="210" spans="5:10" x14ac:dyDescent="0.25">
      <c r="E210" s="702"/>
      <c r="F210" s="702"/>
      <c r="G210" s="703"/>
      <c r="I210" s="704"/>
      <c r="J210" s="704"/>
    </row>
    <row r="211" spans="5:10" x14ac:dyDescent="0.25">
      <c r="E211" s="702"/>
      <c r="F211" s="702"/>
      <c r="G211" s="703"/>
      <c r="I211" s="704"/>
      <c r="J211" s="704"/>
    </row>
    <row r="212" spans="5:10" x14ac:dyDescent="0.25">
      <c r="E212" s="702"/>
      <c r="F212" s="702"/>
      <c r="G212" s="703"/>
      <c r="I212" s="704"/>
      <c r="J212" s="704"/>
    </row>
    <row r="213" spans="5:10" x14ac:dyDescent="0.25">
      <c r="E213" s="702"/>
      <c r="F213" s="702"/>
      <c r="G213" s="703"/>
      <c r="I213" s="704"/>
      <c r="J213" s="704"/>
    </row>
    <row r="214" spans="5:10" x14ac:dyDescent="0.25">
      <c r="E214" s="702"/>
      <c r="F214" s="702"/>
      <c r="G214" s="703"/>
      <c r="I214" s="704"/>
      <c r="J214" s="704"/>
    </row>
    <row r="215" spans="5:10" x14ac:dyDescent="0.25">
      <c r="E215" s="702"/>
      <c r="F215" s="702"/>
      <c r="G215" s="703"/>
      <c r="I215" s="704"/>
      <c r="J215" s="704"/>
    </row>
    <row r="216" spans="5:10" x14ac:dyDescent="0.25">
      <c r="E216" s="702"/>
      <c r="F216" s="702"/>
      <c r="G216" s="703"/>
      <c r="I216" s="704"/>
      <c r="J216" s="704"/>
    </row>
    <row r="217" spans="5:10" x14ac:dyDescent="0.25">
      <c r="E217" s="702"/>
      <c r="F217" s="702"/>
      <c r="G217" s="703"/>
      <c r="I217" s="704"/>
      <c r="J217" s="704"/>
    </row>
    <row r="218" spans="5:10" x14ac:dyDescent="0.25">
      <c r="E218" s="702"/>
      <c r="F218" s="702"/>
      <c r="G218" s="703"/>
      <c r="I218" s="704"/>
      <c r="J218" s="704"/>
    </row>
    <row r="219" spans="5:10" x14ac:dyDescent="0.25">
      <c r="E219" s="702"/>
      <c r="F219" s="702"/>
      <c r="G219" s="703"/>
      <c r="I219" s="704"/>
      <c r="J219" s="704"/>
    </row>
    <row r="220" spans="5:10" x14ac:dyDescent="0.25">
      <c r="E220" s="702"/>
      <c r="F220" s="702"/>
      <c r="G220" s="703"/>
      <c r="I220" s="704"/>
      <c r="J220" s="704"/>
    </row>
    <row r="221" spans="5:10" x14ac:dyDescent="0.25">
      <c r="E221" s="702"/>
      <c r="F221" s="702"/>
      <c r="G221" s="703"/>
      <c r="I221" s="704"/>
      <c r="J221" s="704"/>
    </row>
    <row r="222" spans="5:10" x14ac:dyDescent="0.25">
      <c r="E222" s="702"/>
      <c r="F222" s="702"/>
      <c r="G222" s="703"/>
      <c r="I222" s="704"/>
      <c r="J222" s="704"/>
    </row>
    <row r="223" spans="5:10" x14ac:dyDescent="0.25">
      <c r="E223" s="702"/>
      <c r="F223" s="702"/>
      <c r="G223" s="703"/>
      <c r="I223" s="704"/>
      <c r="J223" s="704"/>
    </row>
    <row r="224" spans="5:10" x14ac:dyDescent="0.25">
      <c r="E224" s="702"/>
      <c r="F224" s="702"/>
      <c r="G224" s="703"/>
      <c r="I224" s="704"/>
      <c r="J224" s="704"/>
    </row>
    <row r="225" spans="5:10" x14ac:dyDescent="0.25">
      <c r="E225" s="702"/>
      <c r="F225" s="702"/>
      <c r="G225" s="703"/>
      <c r="I225" s="704"/>
      <c r="J225" s="704"/>
    </row>
    <row r="226" spans="5:10" x14ac:dyDescent="0.25">
      <c r="E226" s="702"/>
      <c r="F226" s="702"/>
      <c r="G226" s="703"/>
      <c r="I226" s="704"/>
      <c r="J226" s="704"/>
    </row>
    <row r="227" spans="5:10" x14ac:dyDescent="0.25">
      <c r="E227" s="702"/>
      <c r="F227" s="702"/>
      <c r="G227" s="703"/>
      <c r="I227" s="704"/>
      <c r="J227" s="704"/>
    </row>
    <row r="228" spans="5:10" x14ac:dyDescent="0.25">
      <c r="E228" s="702"/>
      <c r="F228" s="702"/>
      <c r="G228" s="703"/>
      <c r="I228" s="704"/>
      <c r="J228" s="704"/>
    </row>
    <row r="229" spans="5:10" x14ac:dyDescent="0.25">
      <c r="E229" s="702"/>
      <c r="F229" s="702"/>
      <c r="G229" s="703"/>
      <c r="I229" s="704"/>
      <c r="J229" s="704"/>
    </row>
    <row r="230" spans="5:10" x14ac:dyDescent="0.25">
      <c r="E230" s="702"/>
      <c r="F230" s="702"/>
      <c r="G230" s="703"/>
      <c r="I230" s="704"/>
      <c r="J230" s="704"/>
    </row>
    <row r="231" spans="5:10" x14ac:dyDescent="0.25">
      <c r="E231" s="702"/>
      <c r="F231" s="702"/>
      <c r="G231" s="703"/>
      <c r="I231" s="704"/>
      <c r="J231" s="704"/>
    </row>
    <row r="232" spans="5:10" x14ac:dyDescent="0.25">
      <c r="E232" s="702"/>
      <c r="F232" s="702"/>
      <c r="G232" s="703"/>
      <c r="I232" s="704"/>
      <c r="J232" s="704"/>
    </row>
    <row r="233" spans="5:10" x14ac:dyDescent="0.25">
      <c r="E233" s="702"/>
      <c r="F233" s="702"/>
      <c r="G233" s="703"/>
      <c r="I233" s="704"/>
      <c r="J233" s="704"/>
    </row>
    <row r="234" spans="5:10" x14ac:dyDescent="0.25">
      <c r="E234" s="702"/>
      <c r="F234" s="702"/>
      <c r="G234" s="703"/>
      <c r="I234" s="704"/>
      <c r="J234" s="704"/>
    </row>
    <row r="235" spans="5:10" x14ac:dyDescent="0.25">
      <c r="E235" s="702"/>
      <c r="F235" s="702"/>
      <c r="G235" s="703"/>
      <c r="I235" s="704"/>
      <c r="J235" s="704"/>
    </row>
    <row r="236" spans="5:10" x14ac:dyDescent="0.25">
      <c r="E236" s="702"/>
      <c r="F236" s="702"/>
      <c r="G236" s="703"/>
      <c r="I236" s="704"/>
      <c r="J236" s="704"/>
    </row>
    <row r="237" spans="5:10" x14ac:dyDescent="0.25">
      <c r="E237" s="702"/>
      <c r="F237" s="702"/>
      <c r="G237" s="703"/>
      <c r="I237" s="704"/>
      <c r="J237" s="704"/>
    </row>
    <row r="238" spans="5:10" x14ac:dyDescent="0.25">
      <c r="E238" s="702"/>
      <c r="F238" s="702"/>
      <c r="G238" s="703"/>
      <c r="I238" s="704"/>
      <c r="J238" s="704"/>
    </row>
    <row r="239" spans="5:10" x14ac:dyDescent="0.25">
      <c r="E239" s="702"/>
      <c r="F239" s="702"/>
      <c r="G239" s="703"/>
      <c r="I239" s="704"/>
      <c r="J239" s="704"/>
    </row>
    <row r="240" spans="5:10" x14ac:dyDescent="0.25">
      <c r="E240" s="702"/>
      <c r="F240" s="702"/>
      <c r="G240" s="703"/>
      <c r="I240" s="704"/>
      <c r="J240" s="704"/>
    </row>
    <row r="241" spans="5:10" x14ac:dyDescent="0.25">
      <c r="E241" s="702"/>
      <c r="F241" s="702"/>
      <c r="G241" s="703"/>
      <c r="I241" s="704"/>
      <c r="J241" s="704"/>
    </row>
    <row r="242" spans="5:10" x14ac:dyDescent="0.25">
      <c r="E242" s="702"/>
      <c r="F242" s="702"/>
      <c r="G242" s="703"/>
      <c r="I242" s="704"/>
      <c r="J242" s="704"/>
    </row>
    <row r="243" spans="5:10" x14ac:dyDescent="0.25">
      <c r="E243" s="702"/>
      <c r="F243" s="702"/>
      <c r="G243" s="703"/>
      <c r="I243" s="704"/>
      <c r="J243" s="704"/>
    </row>
    <row r="244" spans="5:10" x14ac:dyDescent="0.25">
      <c r="E244" s="702"/>
      <c r="F244" s="702"/>
      <c r="G244" s="703"/>
      <c r="I244" s="704"/>
      <c r="J244" s="704"/>
    </row>
    <row r="245" spans="5:10" x14ac:dyDescent="0.25">
      <c r="E245" s="702"/>
      <c r="F245" s="702"/>
      <c r="G245" s="703"/>
      <c r="I245" s="704"/>
      <c r="J245" s="704"/>
    </row>
    <row r="246" spans="5:10" x14ac:dyDescent="0.25">
      <c r="E246" s="702"/>
      <c r="F246" s="702"/>
      <c r="G246" s="703"/>
      <c r="I246" s="704"/>
      <c r="J246" s="704"/>
    </row>
    <row r="247" spans="5:10" x14ac:dyDescent="0.25">
      <c r="E247" s="702"/>
      <c r="F247" s="702"/>
      <c r="G247" s="703"/>
      <c r="I247" s="704"/>
      <c r="J247" s="704"/>
    </row>
    <row r="248" spans="5:10" x14ac:dyDescent="0.25">
      <c r="E248" s="702"/>
      <c r="F248" s="702"/>
      <c r="G248" s="703"/>
      <c r="I248" s="704"/>
      <c r="J248" s="704"/>
    </row>
    <row r="249" spans="5:10" x14ac:dyDescent="0.25">
      <c r="E249" s="702"/>
      <c r="F249" s="702"/>
      <c r="G249" s="703"/>
      <c r="I249" s="704"/>
      <c r="J249" s="704"/>
    </row>
    <row r="250" spans="5:10" x14ac:dyDescent="0.25">
      <c r="E250" s="702"/>
      <c r="F250" s="702"/>
      <c r="G250" s="703"/>
      <c r="I250" s="704"/>
      <c r="J250" s="704"/>
    </row>
    <row r="251" spans="5:10" x14ac:dyDescent="0.25">
      <c r="E251" s="702"/>
      <c r="F251" s="702"/>
      <c r="G251" s="703"/>
      <c r="I251" s="704"/>
      <c r="J251" s="704"/>
    </row>
    <row r="252" spans="5:10" x14ac:dyDescent="0.25">
      <c r="E252" s="702"/>
      <c r="F252" s="702"/>
      <c r="G252" s="703"/>
      <c r="I252" s="704"/>
      <c r="J252" s="704"/>
    </row>
    <row r="253" spans="5:10" x14ac:dyDescent="0.25">
      <c r="E253" s="702"/>
      <c r="F253" s="702"/>
      <c r="G253" s="703"/>
      <c r="I253" s="704"/>
      <c r="J253" s="704"/>
    </row>
    <row r="254" spans="5:10" x14ac:dyDescent="0.25">
      <c r="E254" s="702"/>
      <c r="F254" s="702"/>
      <c r="G254" s="703"/>
      <c r="I254" s="704"/>
      <c r="J254" s="704"/>
    </row>
    <row r="255" spans="5:10" x14ac:dyDescent="0.25">
      <c r="E255" s="702"/>
      <c r="F255" s="702"/>
      <c r="G255" s="703"/>
      <c r="I255" s="704"/>
      <c r="J255" s="704"/>
    </row>
    <row r="256" spans="5:10" x14ac:dyDescent="0.25">
      <c r="E256" s="702"/>
      <c r="F256" s="702"/>
      <c r="G256" s="703"/>
      <c r="I256" s="704"/>
      <c r="J256" s="704"/>
    </row>
    <row r="257" spans="5:10" x14ac:dyDescent="0.25">
      <c r="E257" s="702"/>
      <c r="F257" s="702"/>
      <c r="G257" s="703"/>
      <c r="I257" s="704"/>
      <c r="J257" s="704"/>
    </row>
    <row r="258" spans="5:10" x14ac:dyDescent="0.25">
      <c r="E258" s="702"/>
      <c r="F258" s="702"/>
      <c r="G258" s="703"/>
      <c r="I258" s="704"/>
      <c r="J258" s="704"/>
    </row>
  </sheetData>
  <conditionalFormatting sqref="D53 E53:J58 D55:D58">
    <cfRule type="containsText" dxfId="3" priority="1">
      <formula>NOT(ISERROR(SEARCH(("[Enter"),(D53))))</formula>
    </cfRule>
  </conditionalFormatting>
  <conditionalFormatting sqref="D53">
    <cfRule type="containsText" dxfId="4" priority="2">
      <formula>NOT(ISERROR(SEARCH(("[Select from list '=&gt;]"),(D53))))</formula>
    </cfRule>
    <cfRule type="containsText" dxfId="5" priority="3">
      <formula>NOT(ISERROR(SEARCH(("[Select from drop down '==&gt;]"),(D53))))</formula>
    </cfRule>
  </conditionalFormatting>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Views>
    <sheetView workbookViewId="0" zoomScale="100" zoomScaleNormal="100">
      <selection activeCell="D19" sqref="D19"/>
    </sheetView>
  </sheetViews>
  <sheetFormatPr defaultRowHeight="14.4" outlineLevelRow="0" outlineLevelCol="0" x14ac:dyDescent="0" customHeight="1"/>
  <cols>
    <col min="5" max="5" width="10.33203125" customWidth="1"/>
    <col min="6" max="6" width="16" customWidth="1"/>
    <col min="7" max="7" width="17.44140625" customWidth="1"/>
    <col min="10" max="10" width="9.6640625" customWidth="1"/>
    <col min="11" max="11" width="10.6640625" customWidth="1"/>
    <col min="13" max="13" width="12.33203125" customWidth="1"/>
    <col min="14" max="14" width="13.88671875" customWidth="1"/>
    <col min="15" max="15" width="11.33203125" customWidth="1"/>
    <col min="19" max="19" width="9.33203125" customWidth="1"/>
    <col min="21" max="21" width="19.44140625" customWidth="1"/>
    <col min="22" max="22" width="12.6640625" customWidth="1"/>
    <col min="24" max="24" width="9.6640625" customWidth="1"/>
    <col min="25" max="25" width="9.5546875" customWidth="1"/>
    <col min="26" max="26" width="12.5546875" customWidth="1"/>
    <col min="27" max="27" width="19.109375" customWidth="1"/>
    <col min="28" max="28" width="13.109375" customWidth="1"/>
    <col min="29" max="29" width="27.33203125" customWidth="1"/>
    <col min="30" max="30" width="17.6640625" customWidth="1"/>
    <col min="31" max="31" width="17.44140625" customWidth="1"/>
    <col min="32" max="32" width="25" customWidth="1"/>
    <col min="33" max="33" width="24" customWidth="1"/>
    <col min="34" max="35" width="23.88671875" customWidth="1"/>
    <col min="36" max="36" width="23.6640625" customWidth="1"/>
  </cols>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
  </sheetPr>
  <dimension ref="A1:D36"/>
  <sheetViews>
    <sheetView workbookViewId="0" zoomScale="100" zoomScaleNormal="100"/>
  </sheetViews>
  <sheetFormatPr defaultRowHeight="14.4" outlineLevelRow="0" outlineLevelCol="0" x14ac:dyDescent="0" customHeight="1"/>
  <cols>
    <col min="1" max="1" width="33.33203125" customWidth="1"/>
    <col min="2" max="2" width="25.88671875" style="1" customWidth="1"/>
    <col min="3" max="3" width="22.88671875" style="1" customWidth="1"/>
    <col min="4" max="4" width="64.44140625" customWidth="1"/>
  </cols>
  <sheetData>
    <row r="1" spans="1:1" x14ac:dyDescent="0.25">
      <c r="A1" s="2" t="s">
        <v>0</v>
      </c>
    </row>
    <row r="2" spans="1:1" x14ac:dyDescent="0.25">
      <c r="A2" s="3" t="s">
        <v>1</v>
      </c>
    </row>
    <row r="3" ht="15" customHeight="1" spans="1:1" x14ac:dyDescent="0.25">
      <c r="A3" s="3"/>
    </row>
    <row r="4" ht="24" customHeight="1" spans="1:4" x14ac:dyDescent="0.25">
      <c r="A4" s="4" t="s">
        <v>2</v>
      </c>
      <c r="B4" s="5" t="s">
        <v>3</v>
      </c>
      <c r="C4" s="4" t="s">
        <v>4</v>
      </c>
      <c r="D4" s="4" t="s">
        <v>5</v>
      </c>
    </row>
    <row r="5" ht="37.2" customHeight="1" spans="1:4" x14ac:dyDescent="0.25">
      <c r="A5" s="6" t="s">
        <v>6</v>
      </c>
      <c r="B5" s="7" t="s">
        <v>7</v>
      </c>
      <c r="C5" s="8" t="s">
        <v>8</v>
      </c>
      <c r="D5" s="9" t="s">
        <v>9</v>
      </c>
    </row>
    <row r="6" ht="33" customHeight="1" spans="1:4" x14ac:dyDescent="0.25">
      <c r="A6" s="10" t="s">
        <v>10</v>
      </c>
      <c r="B6" s="7" t="s">
        <v>11</v>
      </c>
      <c r="C6" s="11" t="s">
        <v>12</v>
      </c>
      <c r="D6" s="11" t="s">
        <v>13</v>
      </c>
    </row>
    <row r="7" ht="33" customHeight="1" spans="1:4" x14ac:dyDescent="0.25">
      <c r="A7" s="12" t="s">
        <v>14</v>
      </c>
      <c r="B7" s="13"/>
      <c r="C7" s="8"/>
      <c r="D7" s="8" t="s">
        <v>15</v>
      </c>
    </row>
    <row r="8" ht="48.6" customHeight="1" spans="1:4" x14ac:dyDescent="0.25">
      <c r="A8" s="10" t="s">
        <v>16</v>
      </c>
      <c r="B8" s="7" t="s">
        <v>7</v>
      </c>
      <c r="C8" s="11" t="s">
        <v>17</v>
      </c>
      <c r="D8" s="11" t="s">
        <v>18</v>
      </c>
    </row>
    <row r="9" ht="41.4" customHeight="1" spans="1:4" x14ac:dyDescent="0.25">
      <c r="A9" s="6" t="s">
        <v>19</v>
      </c>
      <c r="B9" s="14" t="s">
        <v>7</v>
      </c>
      <c r="C9" s="8" t="s">
        <v>20</v>
      </c>
      <c r="D9" s="8" t="s">
        <v>21</v>
      </c>
    </row>
    <row r="10" ht="24.6" customHeight="1" spans="1:4" x14ac:dyDescent="0.25">
      <c r="A10" s="10" t="s">
        <v>22</v>
      </c>
      <c r="B10" s="7" t="s">
        <v>7</v>
      </c>
      <c r="C10" s="11" t="s">
        <v>23</v>
      </c>
      <c r="D10" s="11" t="s">
        <v>24</v>
      </c>
    </row>
    <row r="11" ht="31.2" customHeight="1" spans="1:4" x14ac:dyDescent="0.25">
      <c r="A11" s="6" t="s">
        <v>25</v>
      </c>
      <c r="B11" s="11" t="s">
        <v>26</v>
      </c>
      <c r="C11" s="8" t="s">
        <v>27</v>
      </c>
      <c r="D11" s="8" t="s">
        <v>28</v>
      </c>
    </row>
    <row r="12" ht="26.4" customHeight="1" spans="1:4" x14ac:dyDescent="0.25">
      <c r="A12" s="10" t="s">
        <v>29</v>
      </c>
      <c r="B12" s="7" t="s">
        <v>7</v>
      </c>
      <c r="C12" s="11" t="s">
        <v>30</v>
      </c>
      <c r="D12" s="11" t="s">
        <v>31</v>
      </c>
    </row>
    <row r="13" ht="35.4" customHeight="1" spans="1:4" x14ac:dyDescent="0.25">
      <c r="A13" s="6" t="s">
        <v>32</v>
      </c>
      <c r="B13" s="14" t="s">
        <v>33</v>
      </c>
      <c r="C13" s="8"/>
      <c r="D13" s="8" t="s">
        <v>34</v>
      </c>
    </row>
    <row r="14" ht="28.2" customHeight="1" spans="1:4" x14ac:dyDescent="0.25">
      <c r="A14" s="10" t="s">
        <v>35</v>
      </c>
      <c r="B14" s="7" t="s">
        <v>7</v>
      </c>
      <c r="C14" s="11"/>
      <c r="D14" s="11" t="s">
        <v>36</v>
      </c>
    </row>
    <row r="15" ht="28.8" customHeight="1" spans="1:4" x14ac:dyDescent="0.25">
      <c r="A15" s="6" t="s">
        <v>37</v>
      </c>
      <c r="B15" s="14" t="s">
        <v>33</v>
      </c>
      <c r="C15" s="8"/>
      <c r="D15" s="8" t="s">
        <v>38</v>
      </c>
    </row>
    <row r="16" ht="31.95" customHeight="1" spans="1:4" x14ac:dyDescent="0.25">
      <c r="A16" s="10" t="s">
        <v>39</v>
      </c>
      <c r="B16" s="7" t="s">
        <v>33</v>
      </c>
      <c r="C16" s="11"/>
      <c r="D16" s="11" t="s">
        <v>40</v>
      </c>
    </row>
    <row r="17" ht="25.95" customHeight="1" spans="1:4" x14ac:dyDescent="0.25">
      <c r="A17" s="15" t="s">
        <v>41</v>
      </c>
      <c r="B17" s="16" t="s">
        <v>42</v>
      </c>
      <c r="C17" s="17" t="s">
        <v>43</v>
      </c>
      <c r="D17" s="17" t="s">
        <v>44</v>
      </c>
    </row>
    <row r="18" ht="43.2" customHeight="1" spans="1:1" x14ac:dyDescent="0.25">
      <c r="A18" s="18" t="s">
        <v>45</v>
      </c>
    </row>
    <row r="19" ht="28.8" customHeight="1" spans="1:1" x14ac:dyDescent="0.25">
      <c r="A19" s="18" t="s">
        <v>46</v>
      </c>
    </row>
    <row r="20" ht="43.2" customHeight="1" spans="1:1" x14ac:dyDescent="0.25">
      <c r="A20" s="19" t="s">
        <v>47</v>
      </c>
    </row>
    <row r="21" spans="1:1" x14ac:dyDescent="0.25">
      <c r="A21" s="20" t="s">
        <v>48</v>
      </c>
    </row>
    <row r="22" ht="28.8" customHeight="1" spans="1:1" x14ac:dyDescent="0.25">
      <c r="A22" s="20" t="s">
        <v>49</v>
      </c>
    </row>
    <row r="23" spans="1:1" x14ac:dyDescent="0.25">
      <c r="A23" s="19" t="s">
        <v>50</v>
      </c>
    </row>
    <row r="24" spans="1:2" x14ac:dyDescent="0.25">
      <c r="A24" s="21" t="s">
        <v>51</v>
      </c>
      <c r="B24" s="22"/>
    </row>
    <row r="25" ht="28.8" customHeight="1" spans="1:1" x14ac:dyDescent="0.25">
      <c r="A25" s="20" t="s">
        <v>52</v>
      </c>
    </row>
    <row r="26" ht="28.8" customHeight="1" spans="1:1" x14ac:dyDescent="0.25">
      <c r="A26" s="19" t="s">
        <v>53</v>
      </c>
    </row>
    <row r="27" spans="1:1" x14ac:dyDescent="0.25">
      <c r="A27" s="20" t="s">
        <v>54</v>
      </c>
    </row>
    <row r="28" spans="1:1" x14ac:dyDescent="0.25">
      <c r="A28" s="20" t="s">
        <v>55</v>
      </c>
    </row>
    <row r="29" spans="1:1" x14ac:dyDescent="0.25">
      <c r="A29" s="20" t="s">
        <v>56</v>
      </c>
    </row>
    <row r="30" spans="1:1" x14ac:dyDescent="0.25">
      <c r="A30" s="20" t="s">
        <v>57</v>
      </c>
    </row>
    <row r="31" ht="28.8" customHeight="1" spans="1:1" x14ac:dyDescent="0.25">
      <c r="A31" s="19" t="s">
        <v>58</v>
      </c>
    </row>
    <row r="32" spans="1:1" x14ac:dyDescent="0.25">
      <c r="A32" s="20" t="s">
        <v>59</v>
      </c>
    </row>
    <row r="33" spans="1:1" x14ac:dyDescent="0.25">
      <c r="A33" s="20" t="s">
        <v>60</v>
      </c>
    </row>
    <row r="34" spans="1:1" x14ac:dyDescent="0.25">
      <c r="A34" s="20" t="s">
        <v>61</v>
      </c>
    </row>
    <row r="35" spans="1:1" x14ac:dyDescent="0.25">
      <c r="A35" s="20" t="s">
        <v>62</v>
      </c>
    </row>
    <row r="36" spans="1:1" x14ac:dyDescent="0.25">
      <c r="A36" s="20" t="s">
        <v>57</v>
      </c>
    </row>
  </sheetData>
  <hyperlinks>
    <hyperlink ref="A2" r:id="rId1"/>
    <hyperlink ref="A5" r:id="rId2"/>
    <hyperlink ref="A6" r:id="rId3"/>
    <hyperlink ref="A7" r:id="rId4"/>
    <hyperlink ref="A8" r:id="rId5"/>
    <hyperlink ref="A9" r:id="rId6"/>
    <hyperlink ref="A10" r:id="rId7"/>
    <hyperlink ref="A11" r:id="rId8"/>
    <hyperlink ref="A12" r:id="rId9"/>
    <hyperlink ref="A13" r:id="rId10"/>
    <hyperlink ref="A14" r:id="rId11"/>
    <hyperlink ref="A15" r:id="rId12"/>
    <hyperlink ref="A16" r:id="rId13"/>
    <hyperlink ref="A17" r:id="rId14"/>
    <hyperlink ref="A21" r:id="rId15"/>
    <hyperlink ref="A22" r:id="rId16"/>
    <hyperlink ref="A24" r:id="rId17"/>
    <hyperlink ref="A25" r:id="rId18"/>
    <hyperlink ref="A27" r:id="rId19"/>
    <hyperlink ref="A28" r:id="rId20"/>
    <hyperlink ref="A29" r:id="rId21"/>
    <hyperlink ref="A30" r:id="rId22"/>
    <hyperlink ref="A32" r:id="rId23"/>
    <hyperlink ref="A33" r:id="rId24"/>
    <hyperlink ref="A34" r:id="rId25"/>
    <hyperlink ref="A35" r:id="rId26"/>
    <hyperlink ref="A36" r:id="rId27"/>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00"/>
  </sheetPr>
  <dimension ref="A1:E97"/>
  <sheetViews>
    <sheetView workbookViewId="0" zoomScale="100" zoomScaleNormal="100">
      <selection activeCell="D1" sqref="D1"/>
    </sheetView>
  </sheetViews>
  <sheetFormatPr defaultRowHeight="14.4" outlineLevelRow="0" outlineLevelCol="0" x14ac:dyDescent="0" customHeight="1"/>
  <cols>
    <col min="1" max="2" width="8.88671875" style="24" customWidth="1"/>
    <col min="3" max="3" width="74.5546875" style="24" customWidth="1"/>
    <col min="4" max="4" width="69.109375" style="24" customWidth="1"/>
    <col min="5" max="5" width="65.33203125" style="31" customWidth="1"/>
  </cols>
  <sheetData>
    <row r="1" ht="18" customHeight="1" spans="1:5" s="32" customFormat="1" x14ac:dyDescent="0.25">
      <c r="A1" s="33" t="s">
        <v>114</v>
      </c>
      <c r="B1" s="34"/>
      <c r="C1" s="34"/>
      <c r="D1" s="35" t="s">
        <v>82</v>
      </c>
      <c r="E1" s="36" t="s">
        <v>83</v>
      </c>
    </row>
    <row r="2" spans="1:1" x14ac:dyDescent="0.25">
      <c r="A2" s="37" t="s">
        <v>115</v>
      </c>
    </row>
    <row r="3" spans="1:2" x14ac:dyDescent="0.25">
      <c r="A3" s="37"/>
      <c r="B3" s="38" t="s">
        <v>85</v>
      </c>
    </row>
    <row r="4" spans="1:2" x14ac:dyDescent="0.25">
      <c r="A4" s="37"/>
      <c r="B4" s="38"/>
    </row>
    <row r="5" spans="1:2" x14ac:dyDescent="0.25">
      <c r="A5" s="37" t="s">
        <v>116</v>
      </c>
      <c r="B5" s="38"/>
    </row>
    <row r="6" spans="1:2" x14ac:dyDescent="0.25">
      <c r="A6" s="37"/>
      <c r="B6" s="38" t="s">
        <v>117</v>
      </c>
    </row>
    <row r="7" ht="28.8" customHeight="1" spans="1:3" x14ac:dyDescent="0.25">
      <c r="A7" s="37"/>
      <c r="B7" s="38"/>
      <c r="C7" s="39" t="s">
        <v>118</v>
      </c>
    </row>
    <row r="8" spans="1:3" x14ac:dyDescent="0.25">
      <c r="A8" s="37"/>
      <c r="B8" s="48" t="s">
        <v>119</v>
      </c>
      <c r="C8" s="49"/>
    </row>
    <row r="9" spans="1:2" x14ac:dyDescent="0.25">
      <c r="A9" s="37"/>
      <c r="B9" s="38"/>
    </row>
    <row r="10" spans="1:1" x14ac:dyDescent="0.25">
      <c r="A10" s="37" t="s">
        <v>120</v>
      </c>
    </row>
    <row r="11" spans="1:2" x14ac:dyDescent="0.25">
      <c r="A11" s="37"/>
      <c r="B11" s="37" t="s">
        <v>121</v>
      </c>
    </row>
    <row r="12" spans="1:3" x14ac:dyDescent="0.25">
      <c r="A12" s="37"/>
      <c r="B12" s="50" t="s">
        <v>122</v>
      </c>
      <c r="C12" s="51"/>
    </row>
    <row r="13" ht="28.8" customHeight="1" spans="1:4" x14ac:dyDescent="0.25">
      <c r="A13" s="37"/>
      <c r="B13" s="38"/>
      <c r="C13" s="40" t="s">
        <v>123</v>
      </c>
      <c r="D13" s="40"/>
    </row>
    <row r="14" spans="1:2" x14ac:dyDescent="0.25">
      <c r="A14" s="37"/>
      <c r="B14" s="37" t="s">
        <v>124</v>
      </c>
    </row>
    <row r="15" spans="1:2" x14ac:dyDescent="0.25">
      <c r="A15" s="37"/>
      <c r="B15" s="38" t="s">
        <v>125</v>
      </c>
    </row>
    <row r="16" ht="28.8" customHeight="1" spans="1:4" x14ac:dyDescent="0.25">
      <c r="A16" s="37"/>
      <c r="B16" s="38"/>
      <c r="C16" s="40" t="s">
        <v>126</v>
      </c>
      <c r="D16" s="40"/>
    </row>
    <row r="17" spans="1:2" x14ac:dyDescent="0.25">
      <c r="A17" s="37"/>
      <c r="B17" s="37" t="s">
        <v>127</v>
      </c>
    </row>
    <row r="18" spans="1:2" x14ac:dyDescent="0.25">
      <c r="A18" s="37"/>
      <c r="B18" s="38" t="s">
        <v>122</v>
      </c>
    </row>
    <row r="19" ht="28.8" customHeight="1" spans="1:4" x14ac:dyDescent="0.25">
      <c r="A19" s="37"/>
      <c r="B19" s="38"/>
      <c r="C19" s="40" t="s">
        <v>128</v>
      </c>
      <c r="D19" s="40"/>
    </row>
    <row r="20" spans="1:2" x14ac:dyDescent="0.25">
      <c r="A20" s="37"/>
      <c r="B20" s="38"/>
    </row>
    <row r="21" spans="1:2" x14ac:dyDescent="0.25">
      <c r="A21" s="37" t="s">
        <v>129</v>
      </c>
      <c r="B21" s="38"/>
    </row>
    <row r="22" spans="1:2" x14ac:dyDescent="0.25">
      <c r="A22" s="37" t="s">
        <v>130</v>
      </c>
      <c r="B22" s="41" t="s">
        <v>131</v>
      </c>
    </row>
    <row r="23" spans="1:2" x14ac:dyDescent="0.25">
      <c r="A23" s="37"/>
      <c r="B23" s="38" t="s">
        <v>85</v>
      </c>
    </row>
    <row r="25" spans="2:2" x14ac:dyDescent="0.25">
      <c r="B25" s="41"/>
    </row>
    <row r="26" spans="1:1" x14ac:dyDescent="0.25">
      <c r="A26" s="37" t="s">
        <v>132</v>
      </c>
    </row>
    <row r="27" spans="1:2" x14ac:dyDescent="0.25">
      <c r="A27" s="37"/>
      <c r="B27" s="37" t="s">
        <v>121</v>
      </c>
    </row>
    <row r="28" spans="1:2" x14ac:dyDescent="0.25">
      <c r="A28" s="37"/>
      <c r="B28" s="38" t="s">
        <v>122</v>
      </c>
    </row>
    <row r="29" ht="43.2" customHeight="1" spans="1:4" x14ac:dyDescent="0.25">
      <c r="A29" s="37"/>
      <c r="C29" s="28" t="s">
        <v>133</v>
      </c>
      <c r="D29" s="28"/>
    </row>
    <row r="30" spans="1:2" x14ac:dyDescent="0.25">
      <c r="A30" s="37"/>
      <c r="B30" s="37" t="s">
        <v>134</v>
      </c>
    </row>
    <row r="31" spans="1:2" x14ac:dyDescent="0.25">
      <c r="A31" s="37"/>
      <c r="B31" s="38" t="s">
        <v>122</v>
      </c>
    </row>
    <row r="32" ht="60.6" customHeight="1" spans="1:4" x14ac:dyDescent="0.25">
      <c r="A32" s="37"/>
      <c r="B32" s="38"/>
      <c r="C32" s="28" t="s">
        <v>135</v>
      </c>
      <c r="D32" s="28"/>
    </row>
    <row r="33" ht="72" customHeight="1" spans="1:4" x14ac:dyDescent="0.25">
      <c r="A33" s="37"/>
      <c r="B33" s="38"/>
      <c r="C33" s="28" t="s">
        <v>136</v>
      </c>
      <c r="D33" s="28"/>
    </row>
    <row r="35" spans="1:4" x14ac:dyDescent="0.25">
      <c r="A35" s="37" t="s">
        <v>137</v>
      </c>
      <c r="D35" s="45" t="s">
        <v>138</v>
      </c>
    </row>
    <row r="36" ht="14.4" customHeight="1" spans="1:4" x14ac:dyDescent="0.25">
      <c r="A36" s="37"/>
      <c r="B36" s="38" t="s">
        <v>85</v>
      </c>
      <c r="D36" s="42" t="s">
        <v>139</v>
      </c>
    </row>
    <row r="37" spans="2:4" x14ac:dyDescent="0.25">
      <c r="B37" s="41" t="s">
        <v>140</v>
      </c>
      <c r="D37" s="42"/>
    </row>
    <row r="38" spans="2:4" x14ac:dyDescent="0.25">
      <c r="B38" s="37" t="s">
        <v>141</v>
      </c>
      <c r="D38" s="42"/>
    </row>
    <row r="39" spans="2:4" x14ac:dyDescent="0.25">
      <c r="B39" s="38" t="s">
        <v>122</v>
      </c>
      <c r="D39" s="42"/>
    </row>
    <row r="40" ht="100.8" customHeight="1" spans="2:4" x14ac:dyDescent="0.25">
      <c r="B40" s="37"/>
      <c r="C40" s="28" t="s">
        <v>142</v>
      </c>
      <c r="D40" s="42"/>
    </row>
    <row r="41" spans="2:4" x14ac:dyDescent="0.25">
      <c r="B41" s="37" t="s">
        <v>143</v>
      </c>
      <c r="D41" s="42"/>
    </row>
    <row r="42" spans="2:4" x14ac:dyDescent="0.25">
      <c r="B42" s="38" t="s">
        <v>122</v>
      </c>
      <c r="D42" s="42"/>
    </row>
    <row r="43" ht="114.6" customHeight="1" spans="2:5" x14ac:dyDescent="0.25">
      <c r="B43" s="38"/>
      <c r="C43" s="28" t="s">
        <v>144</v>
      </c>
      <c r="D43" s="42"/>
      <c r="E43" s="43"/>
    </row>
    <row r="44" spans="2:4" x14ac:dyDescent="0.25">
      <c r="B44" s="37" t="s">
        <v>145</v>
      </c>
      <c r="D44" s="42"/>
    </row>
    <row r="45" spans="4:4" x14ac:dyDescent="0.25">
      <c r="D45" s="42"/>
    </row>
    <row r="46" spans="1:4" x14ac:dyDescent="0.25">
      <c r="A46" s="37" t="s">
        <v>146</v>
      </c>
      <c r="D46" s="42"/>
    </row>
    <row r="47" spans="4:4" x14ac:dyDescent="0.25">
      <c r="D47" s="42"/>
    </row>
    <row r="48" spans="2:4" x14ac:dyDescent="0.25">
      <c r="B48" s="37" t="s">
        <v>147</v>
      </c>
      <c r="D48" s="42"/>
    </row>
    <row r="49" spans="2:4" x14ac:dyDescent="0.25">
      <c r="B49" s="41" t="s">
        <v>140</v>
      </c>
      <c r="D49" s="42"/>
    </row>
    <row r="50" spans="2:4" x14ac:dyDescent="0.25">
      <c r="B50" s="38" t="s">
        <v>85</v>
      </c>
      <c r="D50" s="42"/>
    </row>
    <row r="51" spans="2:4" x14ac:dyDescent="0.25">
      <c r="B51" s="38"/>
      <c r="D51" s="42"/>
    </row>
    <row r="52" spans="1:4" x14ac:dyDescent="0.25">
      <c r="A52" s="37" t="s">
        <v>148</v>
      </c>
      <c r="D52" s="42"/>
    </row>
    <row r="53" spans="4:4" x14ac:dyDescent="0.25">
      <c r="D53" s="42"/>
    </row>
    <row r="54" spans="2:4" x14ac:dyDescent="0.25">
      <c r="B54" s="37" t="s">
        <v>149</v>
      </c>
      <c r="D54" s="42"/>
    </row>
    <row r="55" spans="2:4" x14ac:dyDescent="0.25">
      <c r="B55" s="41" t="s">
        <v>140</v>
      </c>
      <c r="D55" s="42"/>
    </row>
    <row r="56" spans="2:4" x14ac:dyDescent="0.25">
      <c r="B56" s="38" t="s">
        <v>85</v>
      </c>
      <c r="D56" s="42"/>
    </row>
    <row r="57" ht="14.4" customHeight="1" spans="2:4" x14ac:dyDescent="0.25">
      <c r="B57" s="37" t="s">
        <v>150</v>
      </c>
      <c r="D57" s="42" t="s">
        <v>151</v>
      </c>
    </row>
    <row r="58" spans="2:4" x14ac:dyDescent="0.25">
      <c r="B58" s="41" t="s">
        <v>140</v>
      </c>
      <c r="D58" s="42"/>
    </row>
    <row r="59" spans="3:4" x14ac:dyDescent="0.25">
      <c r="C59" s="24" t="s">
        <v>152</v>
      </c>
      <c r="D59" s="42"/>
    </row>
    <row r="60" spans="4:4" x14ac:dyDescent="0.25">
      <c r="D60" s="42"/>
    </row>
    <row r="61" spans="2:4" x14ac:dyDescent="0.25">
      <c r="B61" s="37" t="s">
        <v>153</v>
      </c>
      <c r="D61" s="42"/>
    </row>
    <row r="62" ht="259.2" customHeight="1" spans="3:4" x14ac:dyDescent="0.25">
      <c r="C62" s="28" t="s">
        <v>154</v>
      </c>
      <c r="D62" s="42"/>
    </row>
    <row r="63" spans="2:4" x14ac:dyDescent="0.25">
      <c r="B63" s="37" t="s">
        <v>155</v>
      </c>
      <c r="D63" s="42"/>
    </row>
    <row r="64" spans="2:4" x14ac:dyDescent="0.25">
      <c r="B64" s="38" t="s">
        <v>122</v>
      </c>
      <c r="D64" s="42"/>
    </row>
    <row r="65" ht="43.2" customHeight="1" spans="3:4" x14ac:dyDescent="0.25">
      <c r="C65" s="28" t="s">
        <v>156</v>
      </c>
      <c r="D65" s="42"/>
    </row>
    <row r="66" spans="2:4" x14ac:dyDescent="0.25">
      <c r="B66" s="37" t="s">
        <v>157</v>
      </c>
      <c r="D66" s="25"/>
    </row>
    <row r="67" spans="2:2" x14ac:dyDescent="0.25">
      <c r="B67" s="38" t="s">
        <v>85</v>
      </c>
    </row>
    <row r="68" spans="2:2" x14ac:dyDescent="0.25">
      <c r="B68" s="38"/>
    </row>
    <row r="69" spans="3:3" x14ac:dyDescent="0.25">
      <c r="C69" s="37" t="s">
        <v>158</v>
      </c>
    </row>
    <row r="70" spans="3:3" x14ac:dyDescent="0.25">
      <c r="C70" s="38" t="s">
        <v>122</v>
      </c>
    </row>
    <row r="71" ht="43.2" customHeight="1" spans="3:4" x14ac:dyDescent="0.25">
      <c r="C71" s="28" t="s">
        <v>159</v>
      </c>
      <c r="D71" s="28"/>
    </row>
    <row r="73" spans="4:4" x14ac:dyDescent="0.25">
      <c r="D73" s="44"/>
    </row>
    <row r="74" spans="4:4" x14ac:dyDescent="0.25">
      <c r="D74" s="44"/>
    </row>
    <row r="75" spans="4:4" x14ac:dyDescent="0.25">
      <c r="D75" s="44"/>
    </row>
    <row r="76" spans="4:4" x14ac:dyDescent="0.25">
      <c r="D76" s="44"/>
    </row>
    <row r="77" spans="4:4" x14ac:dyDescent="0.25">
      <c r="D77" s="44"/>
    </row>
    <row r="78" spans="4:4" x14ac:dyDescent="0.25">
      <c r="D78" s="44"/>
    </row>
    <row r="79" spans="4:4" x14ac:dyDescent="0.25">
      <c r="D79" s="44"/>
    </row>
    <row r="80" spans="4:4" x14ac:dyDescent="0.25">
      <c r="D80" s="44"/>
    </row>
    <row r="81" spans="4:4" x14ac:dyDescent="0.25">
      <c r="D81" s="44"/>
    </row>
    <row r="82" spans="4:4" x14ac:dyDescent="0.25">
      <c r="D82" s="44"/>
    </row>
    <row r="83" spans="4:4" x14ac:dyDescent="0.25">
      <c r="D83" s="44"/>
    </row>
    <row r="84" spans="4:4" x14ac:dyDescent="0.25">
      <c r="D84" s="44"/>
    </row>
    <row r="85" spans="4:4" x14ac:dyDescent="0.25">
      <c r="D85" s="44"/>
    </row>
    <row r="86" spans="4:4" x14ac:dyDescent="0.25">
      <c r="D86" s="44"/>
    </row>
    <row r="87" spans="4:4" x14ac:dyDescent="0.25">
      <c r="D87" s="44"/>
    </row>
    <row r="88" spans="4:4" x14ac:dyDescent="0.25">
      <c r="D88" s="44"/>
    </row>
    <row r="89" spans="4:4" x14ac:dyDescent="0.25">
      <c r="D89" s="44"/>
    </row>
    <row r="90" ht="187.2" customHeight="1" spans="4:4" x14ac:dyDescent="0.25">
      <c r="D90" s="44"/>
    </row>
    <row r="91" spans="4:4" x14ac:dyDescent="0.25">
      <c r="D91" s="44"/>
    </row>
    <row r="92" spans="4:4" x14ac:dyDescent="0.25">
      <c r="D92" s="44"/>
    </row>
    <row r="93" spans="4:4" x14ac:dyDescent="0.25">
      <c r="D93" s="44"/>
    </row>
    <row r="94" spans="4:4" x14ac:dyDescent="0.25">
      <c r="D94" s="44"/>
    </row>
    <row r="95" spans="4:4" x14ac:dyDescent="0.25">
      <c r="D95" s="44"/>
    </row>
    <row r="96" spans="4:4" x14ac:dyDescent="0.25">
      <c r="D96" s="44"/>
    </row>
    <row r="97" spans="4:4" x14ac:dyDescent="0.25">
      <c r="D97" s="44"/>
    </row>
  </sheetData>
  <mergeCells count="2">
    <mergeCell ref="D36:D56"/>
    <mergeCell ref="D57:D65"/>
  </mergeCells>
  <hyperlinks>
    <hyperlink ref="C7" r:id="rId1"/>
    <hyperlink ref="B22" r:id="rId2"/>
    <hyperlink ref="B37" r:id="rId3"/>
    <hyperlink ref="B49" r:id="rId4"/>
    <hyperlink ref="B55" r:id="rId5"/>
    <hyperlink ref="B58" r:id="rId6"/>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
  </sheetPr>
  <dimension ref="A1:A1"/>
  <sheetViews>
    <sheetView workbookViewId="0" zoomScale="100" zoomScaleNormal="100">
      <selection activeCell="G13" sqref="G13"/>
    </sheetView>
  </sheetViews>
  <sheetFormatPr defaultRowHeight="14.4" outlineLevelRow="0" outlineLevelCol="0" x14ac:dyDescent="0" customHeight="1"/>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F163"/>
  <sheetViews>
    <sheetView workbookViewId="0" zoomScale="100" zoomScaleNormal="100"/>
  </sheetViews>
  <sheetFormatPr defaultRowHeight="14.4" outlineLevelRow="0" outlineLevelCol="0" x14ac:dyDescent="0" customHeight="1"/>
  <cols>
    <col min="1" max="2" width="8.88671875" style="24" customWidth="1"/>
    <col min="3" max="4" width="69.109375" style="24" customWidth="1"/>
    <col min="5" max="5" width="65.33203125" style="31" customWidth="1"/>
  </cols>
  <sheetData>
    <row r="1" ht="18" customHeight="1" spans="1:5" s="32" customFormat="1" x14ac:dyDescent="0.25">
      <c r="A1" s="33" t="s">
        <v>464</v>
      </c>
      <c r="B1" s="34"/>
      <c r="C1" s="34"/>
      <c r="D1" s="35" t="s">
        <v>82</v>
      </c>
      <c r="E1" s="36" t="s">
        <v>83</v>
      </c>
    </row>
    <row r="2" spans="1:1" x14ac:dyDescent="0.25">
      <c r="A2" s="37" t="s">
        <v>465</v>
      </c>
    </row>
    <row r="3" spans="1:2" x14ac:dyDescent="0.25">
      <c r="A3" s="37"/>
      <c r="B3" s="38" t="s">
        <v>466</v>
      </c>
    </row>
    <row r="4" spans="2:2" x14ac:dyDescent="0.25">
      <c r="B4" s="38" t="s">
        <v>467</v>
      </c>
    </row>
    <row r="5" ht="28.8" customHeight="1" spans="2:4" x14ac:dyDescent="0.25">
      <c r="B5" s="38"/>
      <c r="C5" s="240" t="s">
        <v>468</v>
      </c>
      <c r="D5" s="240"/>
    </row>
    <row r="6" spans="2:4" x14ac:dyDescent="0.25">
      <c r="B6" s="38"/>
      <c r="C6" s="240"/>
      <c r="D6" s="240"/>
    </row>
    <row r="7" spans="1:1" x14ac:dyDescent="0.25">
      <c r="A7" s="37" t="s">
        <v>469</v>
      </c>
    </row>
    <row r="8" spans="2:3" x14ac:dyDescent="0.25">
      <c r="B8" s="241" t="s">
        <v>470</v>
      </c>
      <c r="C8" s="242"/>
    </row>
    <row r="9" spans="2:2" x14ac:dyDescent="0.25">
      <c r="B9" s="38" t="s">
        <v>471</v>
      </c>
    </row>
    <row r="10" ht="72" customHeight="1" spans="2:3" x14ac:dyDescent="0.25">
      <c r="B10" s="38"/>
      <c r="C10" s="28" t="s">
        <v>472</v>
      </c>
    </row>
    <row r="11" spans="2:2" x14ac:dyDescent="0.25">
      <c r="B11" s="38"/>
    </row>
    <row r="12" spans="1:1" x14ac:dyDescent="0.25">
      <c r="A12" s="37" t="s">
        <v>473</v>
      </c>
    </row>
    <row r="13" spans="2:4" x14ac:dyDescent="0.25">
      <c r="B13" s="38" t="s">
        <v>474</v>
      </c>
      <c r="C13" s="25"/>
      <c r="D13" s="25"/>
    </row>
    <row r="14" spans="2:4" x14ac:dyDescent="0.25">
      <c r="B14" s="38" t="s">
        <v>471</v>
      </c>
      <c r="C14" s="25"/>
      <c r="D14" s="25"/>
    </row>
    <row r="15" ht="144" customHeight="1" spans="2:4" x14ac:dyDescent="0.25">
      <c r="B15" s="38"/>
      <c r="C15" s="28" t="s">
        <v>475</v>
      </c>
      <c r="D15" s="25"/>
    </row>
    <row r="16" spans="2:4" x14ac:dyDescent="0.25">
      <c r="B16" s="38"/>
      <c r="C16" s="25"/>
      <c r="D16" s="25"/>
    </row>
    <row r="17" spans="1:1" x14ac:dyDescent="0.25">
      <c r="A17" s="37" t="s">
        <v>476</v>
      </c>
    </row>
    <row r="18" spans="2:2" x14ac:dyDescent="0.25">
      <c r="B18" s="38" t="s">
        <v>477</v>
      </c>
    </row>
    <row r="19" spans="2:2" x14ac:dyDescent="0.25">
      <c r="B19" s="38"/>
    </row>
    <row r="20" spans="2:2" x14ac:dyDescent="0.25">
      <c r="B20" s="37" t="s">
        <v>478</v>
      </c>
    </row>
    <row r="21" spans="2:3" x14ac:dyDescent="0.25">
      <c r="B21" s="243" t="s">
        <v>479</v>
      </c>
      <c r="C21" s="49"/>
    </row>
    <row r="22" spans="1:3" x14ac:dyDescent="0.25">
      <c r="A22" s="38"/>
      <c r="B22" s="38" t="s">
        <v>480</v>
      </c>
      <c r="C22" s="38"/>
    </row>
    <row r="23" ht="88.8" customHeight="1" spans="1:3" x14ac:dyDescent="0.25">
      <c r="A23" s="38"/>
      <c r="B23" s="38"/>
      <c r="C23" s="28" t="s">
        <v>481</v>
      </c>
    </row>
    <row r="24" spans="1:3" x14ac:dyDescent="0.25">
      <c r="A24" s="38"/>
      <c r="B24" s="38"/>
      <c r="C24" s="28"/>
    </row>
    <row r="25" spans="1:3" x14ac:dyDescent="0.25">
      <c r="A25" s="38"/>
      <c r="B25" s="38" t="s">
        <v>482</v>
      </c>
      <c r="C25" s="38"/>
    </row>
    <row r="26" ht="115.2" customHeight="1" spans="1:3" x14ac:dyDescent="0.25">
      <c r="A26" s="38"/>
      <c r="B26" s="38"/>
      <c r="C26" s="28" t="s">
        <v>483</v>
      </c>
    </row>
    <row r="27" spans="1:3" x14ac:dyDescent="0.25">
      <c r="A27" s="38"/>
      <c r="B27" s="38"/>
      <c r="C27" s="28"/>
    </row>
    <row r="28" spans="1:3" x14ac:dyDescent="0.25">
      <c r="A28" s="38"/>
      <c r="B28" s="38" t="s">
        <v>484</v>
      </c>
      <c r="C28" s="38"/>
    </row>
    <row r="29" ht="86.4" customHeight="1" spans="1:3" x14ac:dyDescent="0.25">
      <c r="A29" s="38"/>
      <c r="B29" s="38"/>
      <c r="C29" s="28" t="s">
        <v>485</v>
      </c>
    </row>
    <row r="30" spans="1:3" x14ac:dyDescent="0.25">
      <c r="A30" s="38"/>
      <c r="B30" s="38"/>
      <c r="C30" s="28"/>
    </row>
    <row r="31" spans="1:3" x14ac:dyDescent="0.25">
      <c r="A31" s="38"/>
      <c r="B31" s="38" t="s">
        <v>486</v>
      </c>
      <c r="C31" s="38"/>
    </row>
    <row r="32" ht="86.4" customHeight="1" spans="1:3" x14ac:dyDescent="0.25">
      <c r="A32" s="38"/>
      <c r="B32" s="38"/>
      <c r="C32" s="28" t="s">
        <v>487</v>
      </c>
    </row>
    <row r="33" spans="1:3" x14ac:dyDescent="0.25">
      <c r="A33" s="38"/>
      <c r="B33" s="38"/>
      <c r="C33" s="28"/>
    </row>
    <row r="34" spans="1:3" x14ac:dyDescent="0.25">
      <c r="A34" s="38"/>
      <c r="B34" s="38" t="s">
        <v>488</v>
      </c>
      <c r="C34" s="38"/>
    </row>
    <row r="35" ht="115.2" customHeight="1" spans="1:3" x14ac:dyDescent="0.25">
      <c r="A35" s="38"/>
      <c r="B35" s="38"/>
      <c r="C35" s="28" t="s">
        <v>489</v>
      </c>
    </row>
    <row r="36" spans="1:3" x14ac:dyDescent="0.25">
      <c r="A36" s="38"/>
      <c r="B36" s="38"/>
      <c r="C36" s="28"/>
    </row>
    <row r="37" spans="1:3" x14ac:dyDescent="0.25">
      <c r="A37" s="38"/>
      <c r="B37" s="38" t="s">
        <v>490</v>
      </c>
      <c r="C37" s="38"/>
    </row>
    <row r="38" ht="129.6" customHeight="1" spans="1:3" x14ac:dyDescent="0.25">
      <c r="A38" s="38"/>
      <c r="B38" s="38"/>
      <c r="C38" s="28" t="s">
        <v>491</v>
      </c>
    </row>
    <row r="39" spans="1:3" x14ac:dyDescent="0.25">
      <c r="A39" s="38"/>
      <c r="B39" s="38"/>
      <c r="C39" s="28"/>
    </row>
    <row r="40" spans="1:3" x14ac:dyDescent="0.25">
      <c r="A40" s="38"/>
      <c r="B40" s="38" t="s">
        <v>492</v>
      </c>
      <c r="C40" s="38"/>
    </row>
    <row r="41" spans="1:3" x14ac:dyDescent="0.25">
      <c r="A41" s="38"/>
      <c r="B41" s="38"/>
      <c r="C41" s="38"/>
    </row>
    <row r="42" spans="1:3" x14ac:dyDescent="0.25">
      <c r="A42" s="38"/>
      <c r="B42" s="38"/>
      <c r="C42" s="38"/>
    </row>
    <row r="43" spans="1:1" x14ac:dyDescent="0.25">
      <c r="A43" s="37" t="s">
        <v>493</v>
      </c>
    </row>
    <row r="44" spans="2:2" x14ac:dyDescent="0.25">
      <c r="B44" s="38" t="s">
        <v>494</v>
      </c>
    </row>
    <row r="45" spans="2:2" x14ac:dyDescent="0.25">
      <c r="B45" s="38"/>
    </row>
    <row r="46" spans="1:2" x14ac:dyDescent="0.25">
      <c r="A46" s="37" t="s">
        <v>495</v>
      </c>
      <c r="B46" s="37"/>
    </row>
    <row r="47" spans="2:2" x14ac:dyDescent="0.25">
      <c r="B47" s="38" t="s">
        <v>496</v>
      </c>
    </row>
    <row r="48" spans="2:3" x14ac:dyDescent="0.25">
      <c r="B48" s="48" t="s">
        <v>497</v>
      </c>
      <c r="C48" s="49"/>
    </row>
    <row r="49" spans="2:2" x14ac:dyDescent="0.25">
      <c r="B49" s="37" t="s">
        <v>498</v>
      </c>
    </row>
    <row r="50" spans="2:3" x14ac:dyDescent="0.25">
      <c r="B50" s="48" t="s">
        <v>499</v>
      </c>
      <c r="C50" s="49"/>
    </row>
    <row r="51" spans="2:2" x14ac:dyDescent="0.25">
      <c r="B51" s="38"/>
    </row>
    <row r="52" spans="2:2" x14ac:dyDescent="0.25">
      <c r="B52" s="38" t="s">
        <v>500</v>
      </c>
    </row>
    <row r="53" spans="2:2" x14ac:dyDescent="0.25">
      <c r="B53" s="38"/>
    </row>
    <row r="54" spans="1:1" x14ac:dyDescent="0.25">
      <c r="A54" s="37" t="s">
        <v>501</v>
      </c>
    </row>
    <row r="55" spans="2:2" x14ac:dyDescent="0.25">
      <c r="B55" s="38" t="s">
        <v>502</v>
      </c>
    </row>
    <row r="56" spans="2:2" x14ac:dyDescent="0.25">
      <c r="B56" s="38"/>
    </row>
    <row r="57" spans="1:1" x14ac:dyDescent="0.25">
      <c r="A57" s="37" t="s">
        <v>503</v>
      </c>
    </row>
    <row r="58" spans="2:4" x14ac:dyDescent="0.25">
      <c r="B58" s="37" t="s">
        <v>504</v>
      </c>
      <c r="C58" s="28"/>
      <c r="D58" s="28"/>
    </row>
    <row r="59" spans="2:3" x14ac:dyDescent="0.25">
      <c r="B59" s="48" t="s">
        <v>505</v>
      </c>
      <c r="C59" s="49"/>
    </row>
    <row r="60" spans="2:4" x14ac:dyDescent="0.25">
      <c r="B60" s="37" t="s">
        <v>506</v>
      </c>
      <c r="C60" s="38"/>
      <c r="D60" s="38"/>
    </row>
    <row r="61" spans="2:3" x14ac:dyDescent="0.25">
      <c r="B61" s="48" t="s">
        <v>505</v>
      </c>
      <c r="C61" s="49"/>
    </row>
    <row r="62" spans="2:2" x14ac:dyDescent="0.25">
      <c r="B62" s="37" t="s">
        <v>507</v>
      </c>
    </row>
    <row r="63" spans="2:2" x14ac:dyDescent="0.25">
      <c r="B63" s="38" t="s">
        <v>508</v>
      </c>
    </row>
    <row r="64" spans="2:2" x14ac:dyDescent="0.25">
      <c r="B64" s="38" t="s">
        <v>509</v>
      </c>
    </row>
    <row r="67" spans="1:6" x14ac:dyDescent="0.25">
      <c r="A67" s="244" t="s">
        <v>510</v>
      </c>
      <c r="B67" s="245"/>
      <c r="C67" s="246"/>
      <c r="D67" s="244" t="s">
        <v>511</v>
      </c>
      <c r="E67" s="247"/>
      <c r="F67" s="248"/>
    </row>
    <row r="69" ht="14.4" customHeight="1" spans="1:4" x14ac:dyDescent="0.25">
      <c r="A69" s="249" t="s">
        <v>512</v>
      </c>
      <c r="B69" s="249"/>
      <c r="C69" s="249"/>
      <c r="D69" s="250" t="s">
        <v>513</v>
      </c>
    </row>
    <row r="70" spans="1:4" x14ac:dyDescent="0.25">
      <c r="A70" s="251"/>
      <c r="B70" s="252"/>
      <c r="C70" s="252"/>
      <c r="D70" s="253"/>
    </row>
    <row r="71" spans="1:4" x14ac:dyDescent="0.25">
      <c r="A71" s="254"/>
      <c r="B71" s="37"/>
      <c r="C71" s="37"/>
      <c r="D71" s="253"/>
    </row>
    <row r="72" spans="1:4" x14ac:dyDescent="0.25">
      <c r="A72" s="254"/>
      <c r="B72" s="37"/>
      <c r="C72" s="37"/>
      <c r="D72" s="253"/>
    </row>
    <row r="73" spans="1:4" x14ac:dyDescent="0.25">
      <c r="A73" s="254"/>
      <c r="B73" s="37"/>
      <c r="C73" s="37"/>
      <c r="D73" s="253"/>
    </row>
    <row r="74" spans="1:4" x14ac:dyDescent="0.25">
      <c r="A74" s="254"/>
      <c r="B74" s="37"/>
      <c r="C74" s="37"/>
      <c r="D74" s="253"/>
    </row>
    <row r="75" spans="1:4" x14ac:dyDescent="0.25">
      <c r="A75" s="254"/>
      <c r="B75" s="37"/>
      <c r="C75" s="37"/>
      <c r="D75" s="253"/>
    </row>
    <row r="76" spans="1:4" x14ac:dyDescent="0.25">
      <c r="A76" s="254"/>
      <c r="B76" s="37"/>
      <c r="C76" s="37"/>
      <c r="D76" s="253"/>
    </row>
    <row r="77" spans="1:4" x14ac:dyDescent="0.25">
      <c r="A77" s="254"/>
      <c r="B77" s="37"/>
      <c r="C77" s="37"/>
      <c r="D77" s="253"/>
    </row>
    <row r="78" spans="1:4" x14ac:dyDescent="0.25">
      <c r="A78" s="254"/>
      <c r="B78" s="37"/>
      <c r="C78" s="37"/>
      <c r="D78" s="253"/>
    </row>
    <row r="79" spans="1:4" x14ac:dyDescent="0.25">
      <c r="A79" s="254"/>
      <c r="B79" s="37"/>
      <c r="C79" s="37"/>
      <c r="D79" s="253"/>
    </row>
    <row r="80" spans="1:4" x14ac:dyDescent="0.25">
      <c r="A80" s="254"/>
      <c r="B80" s="37"/>
      <c r="C80" s="37"/>
      <c r="D80" s="253"/>
    </row>
    <row r="81" spans="1:4" x14ac:dyDescent="0.25">
      <c r="A81" s="254"/>
      <c r="B81" s="37"/>
      <c r="C81" s="37"/>
      <c r="D81" s="253"/>
    </row>
    <row r="82" spans="1:4" x14ac:dyDescent="0.25">
      <c r="A82" s="254"/>
      <c r="B82" s="37"/>
      <c r="C82" s="37"/>
      <c r="D82" s="253"/>
    </row>
    <row r="83" spans="1:4" x14ac:dyDescent="0.25">
      <c r="A83" s="254"/>
      <c r="B83" s="37"/>
      <c r="C83" s="37"/>
      <c r="D83" s="253"/>
    </row>
    <row r="84" spans="1:4" x14ac:dyDescent="0.25">
      <c r="A84" s="254"/>
      <c r="B84" s="37"/>
      <c r="C84" s="37"/>
      <c r="D84" s="253"/>
    </row>
    <row r="85" spans="1:4" x14ac:dyDescent="0.25">
      <c r="A85" s="254"/>
      <c r="B85" s="37"/>
      <c r="C85" s="37"/>
      <c r="D85" s="253"/>
    </row>
    <row r="86" spans="1:4" x14ac:dyDescent="0.25">
      <c r="A86" s="254"/>
      <c r="B86" s="37"/>
      <c r="C86" s="37"/>
      <c r="D86" s="253"/>
    </row>
    <row r="87" spans="1:4" x14ac:dyDescent="0.25">
      <c r="A87" s="254"/>
      <c r="B87" s="37"/>
      <c r="C87" s="37"/>
      <c r="D87" s="253"/>
    </row>
    <row r="88" spans="1:4" x14ac:dyDescent="0.25">
      <c r="A88" s="254"/>
      <c r="B88" s="37"/>
      <c r="C88" s="37"/>
      <c r="D88" s="253"/>
    </row>
    <row r="89" spans="1:4" x14ac:dyDescent="0.25">
      <c r="A89" s="254"/>
      <c r="B89" s="37"/>
      <c r="C89" s="37"/>
      <c r="D89" s="253"/>
    </row>
    <row r="90" spans="1:4" x14ac:dyDescent="0.25">
      <c r="A90" s="254"/>
      <c r="B90" s="37"/>
      <c r="C90" s="37"/>
      <c r="D90" s="253"/>
    </row>
    <row r="91" spans="1:4" x14ac:dyDescent="0.25">
      <c r="A91" s="255"/>
      <c r="B91" s="256"/>
      <c r="C91" s="256"/>
      <c r="D91" s="257"/>
    </row>
    <row r="92" spans="1:4" x14ac:dyDescent="0.25">
      <c r="A92" s="258"/>
      <c r="B92" s="258"/>
      <c r="C92" s="258"/>
      <c r="D92" s="259"/>
    </row>
    <row r="93" ht="14.4" customHeight="1" spans="1:4" x14ac:dyDescent="0.25">
      <c r="A93" s="249" t="s">
        <v>514</v>
      </c>
      <c r="B93" s="249"/>
      <c r="C93" s="249"/>
      <c r="D93" s="250" t="s">
        <v>513</v>
      </c>
    </row>
    <row r="94" spans="1:4" x14ac:dyDescent="0.25">
      <c r="A94" s="251"/>
      <c r="B94" s="252"/>
      <c r="C94" s="252"/>
      <c r="D94" s="253"/>
    </row>
    <row r="95" spans="1:4" x14ac:dyDescent="0.25">
      <c r="A95" s="254"/>
      <c r="B95" s="37"/>
      <c r="C95" s="37"/>
      <c r="D95" s="253"/>
    </row>
    <row r="96" spans="1:4" x14ac:dyDescent="0.25">
      <c r="A96" s="254"/>
      <c r="B96" s="37"/>
      <c r="C96" s="37"/>
      <c r="D96" s="253"/>
    </row>
    <row r="97" spans="1:4" x14ac:dyDescent="0.25">
      <c r="A97" s="254"/>
      <c r="B97" s="37"/>
      <c r="C97" s="37"/>
      <c r="D97" s="253"/>
    </row>
    <row r="98" spans="1:4" x14ac:dyDescent="0.25">
      <c r="A98" s="254"/>
      <c r="B98" s="37"/>
      <c r="C98" s="37"/>
      <c r="D98" s="253"/>
    </row>
    <row r="99" spans="1:4" x14ac:dyDescent="0.25">
      <c r="A99" s="254"/>
      <c r="B99" s="37"/>
      <c r="C99" s="37"/>
      <c r="D99" s="253"/>
    </row>
    <row r="100" spans="1:4" x14ac:dyDescent="0.25">
      <c r="A100" s="254"/>
      <c r="B100" s="37"/>
      <c r="C100" s="37"/>
      <c r="D100" s="253"/>
    </row>
    <row r="101" spans="1:4" x14ac:dyDescent="0.25">
      <c r="A101" s="254"/>
      <c r="B101" s="37"/>
      <c r="C101" s="37"/>
      <c r="D101" s="253"/>
    </row>
    <row r="102" spans="1:4" x14ac:dyDescent="0.25">
      <c r="A102" s="254"/>
      <c r="B102" s="37"/>
      <c r="C102" s="37"/>
      <c r="D102" s="253"/>
    </row>
    <row r="103" spans="1:4" x14ac:dyDescent="0.25">
      <c r="A103" s="254"/>
      <c r="B103" s="37"/>
      <c r="C103" s="37"/>
      <c r="D103" s="253"/>
    </row>
    <row r="104" spans="1:4" x14ac:dyDescent="0.25">
      <c r="A104" s="254"/>
      <c r="B104" s="37"/>
      <c r="C104" s="37"/>
      <c r="D104" s="253"/>
    </row>
    <row r="105" spans="1:4" x14ac:dyDescent="0.25">
      <c r="A105" s="254"/>
      <c r="B105" s="37"/>
      <c r="C105" s="37"/>
      <c r="D105" s="253"/>
    </row>
    <row r="106" spans="1:4" x14ac:dyDescent="0.25">
      <c r="A106" s="254"/>
      <c r="B106" s="37"/>
      <c r="C106" s="37"/>
      <c r="D106" s="253"/>
    </row>
    <row r="107" spans="1:4" x14ac:dyDescent="0.25">
      <c r="A107" s="254"/>
      <c r="B107" s="37"/>
      <c r="C107" s="37"/>
      <c r="D107" s="253"/>
    </row>
    <row r="108" spans="1:4" x14ac:dyDescent="0.25">
      <c r="A108" s="254"/>
      <c r="B108" s="37"/>
      <c r="C108" s="37"/>
      <c r="D108" s="253"/>
    </row>
    <row r="109" spans="1:4" x14ac:dyDescent="0.25">
      <c r="A109" s="254"/>
      <c r="B109" s="37"/>
      <c r="C109" s="37"/>
      <c r="D109" s="253"/>
    </row>
    <row r="110" spans="1:4" x14ac:dyDescent="0.25">
      <c r="A110" s="254"/>
      <c r="B110" s="37"/>
      <c r="C110" s="37"/>
      <c r="D110" s="253"/>
    </row>
    <row r="111" spans="1:4" x14ac:dyDescent="0.25">
      <c r="A111" s="254"/>
      <c r="B111" s="37"/>
      <c r="C111" s="37"/>
      <c r="D111" s="253"/>
    </row>
    <row r="112" spans="1:4" x14ac:dyDescent="0.25">
      <c r="A112" s="254"/>
      <c r="B112" s="37"/>
      <c r="C112" s="37"/>
      <c r="D112" s="253"/>
    </row>
    <row r="113" spans="1:4" x14ac:dyDescent="0.25">
      <c r="A113" s="254"/>
      <c r="B113" s="37"/>
      <c r="C113" s="37"/>
      <c r="D113" s="253"/>
    </row>
    <row r="114" spans="1:4" x14ac:dyDescent="0.25">
      <c r="A114" s="254"/>
      <c r="B114" s="37"/>
      <c r="C114" s="37"/>
      <c r="D114" s="253"/>
    </row>
    <row r="115" spans="1:4" x14ac:dyDescent="0.25">
      <c r="A115" s="255"/>
      <c r="B115" s="256"/>
      <c r="C115" s="256"/>
      <c r="D115" s="257"/>
    </row>
    <row r="116" spans="1:4" x14ac:dyDescent="0.25">
      <c r="A116" s="258"/>
      <c r="B116" s="258"/>
      <c r="C116" s="258"/>
      <c r="D116" s="259"/>
    </row>
    <row r="117" ht="14.4" customHeight="1" spans="1:4" x14ac:dyDescent="0.25">
      <c r="A117" s="249" t="s">
        <v>515</v>
      </c>
      <c r="B117" s="249"/>
      <c r="C117" s="249"/>
      <c r="D117" s="250" t="s">
        <v>513</v>
      </c>
    </row>
    <row r="118" spans="1:4" x14ac:dyDescent="0.25">
      <c r="A118" s="251"/>
      <c r="B118" s="252"/>
      <c r="C118" s="252"/>
      <c r="D118" s="253"/>
    </row>
    <row r="119" spans="1:4" x14ac:dyDescent="0.25">
      <c r="A119" s="254"/>
      <c r="B119" s="37"/>
      <c r="C119" s="37"/>
      <c r="D119" s="253"/>
    </row>
    <row r="120" spans="1:4" x14ac:dyDescent="0.25">
      <c r="A120" s="254"/>
      <c r="B120" s="37"/>
      <c r="C120" s="37"/>
      <c r="D120" s="253"/>
    </row>
    <row r="121" spans="1:4" x14ac:dyDescent="0.25">
      <c r="A121" s="254"/>
      <c r="B121" s="37"/>
      <c r="C121" s="37"/>
      <c r="D121" s="253"/>
    </row>
    <row r="122" spans="1:4" x14ac:dyDescent="0.25">
      <c r="A122" s="254"/>
      <c r="B122" s="37"/>
      <c r="C122" s="37"/>
      <c r="D122" s="253"/>
    </row>
    <row r="123" spans="1:4" x14ac:dyDescent="0.25">
      <c r="A123" s="254"/>
      <c r="B123" s="37"/>
      <c r="C123" s="37"/>
      <c r="D123" s="253"/>
    </row>
    <row r="124" spans="1:4" x14ac:dyDescent="0.25">
      <c r="A124" s="254"/>
      <c r="B124" s="37"/>
      <c r="C124" s="37"/>
      <c r="D124" s="253"/>
    </row>
    <row r="125" spans="1:4" x14ac:dyDescent="0.25">
      <c r="A125" s="254"/>
      <c r="B125" s="37"/>
      <c r="C125" s="37"/>
      <c r="D125" s="253"/>
    </row>
    <row r="126" spans="1:4" x14ac:dyDescent="0.25">
      <c r="A126" s="254"/>
      <c r="B126" s="37"/>
      <c r="C126" s="37"/>
      <c r="D126" s="253"/>
    </row>
    <row r="127" spans="1:4" x14ac:dyDescent="0.25">
      <c r="A127" s="254"/>
      <c r="B127" s="37"/>
      <c r="C127" s="37"/>
      <c r="D127" s="253"/>
    </row>
    <row r="128" spans="1:4" x14ac:dyDescent="0.25">
      <c r="A128" s="254"/>
      <c r="B128" s="37"/>
      <c r="C128" s="37"/>
      <c r="D128" s="253"/>
    </row>
    <row r="129" spans="1:4" x14ac:dyDescent="0.25">
      <c r="A129" s="254"/>
      <c r="B129" s="37"/>
      <c r="C129" s="37"/>
      <c r="D129" s="253"/>
    </row>
    <row r="130" spans="1:4" x14ac:dyDescent="0.25">
      <c r="A130" s="254"/>
      <c r="B130" s="37"/>
      <c r="C130" s="37"/>
      <c r="D130" s="253"/>
    </row>
    <row r="131" spans="1:4" x14ac:dyDescent="0.25">
      <c r="A131" s="254"/>
      <c r="B131" s="37"/>
      <c r="C131" s="37"/>
      <c r="D131" s="253"/>
    </row>
    <row r="132" spans="1:4" x14ac:dyDescent="0.25">
      <c r="A132" s="254"/>
      <c r="B132" s="37"/>
      <c r="C132" s="37"/>
      <c r="D132" s="253"/>
    </row>
    <row r="133" spans="1:4" x14ac:dyDescent="0.25">
      <c r="A133" s="254"/>
      <c r="B133" s="37"/>
      <c r="C133" s="37"/>
      <c r="D133" s="253"/>
    </row>
    <row r="134" spans="1:4" x14ac:dyDescent="0.25">
      <c r="A134" s="254"/>
      <c r="B134" s="37"/>
      <c r="C134" s="37"/>
      <c r="D134" s="253"/>
    </row>
    <row r="135" spans="1:4" x14ac:dyDescent="0.25">
      <c r="A135" s="254"/>
      <c r="B135" s="37"/>
      <c r="C135" s="37"/>
      <c r="D135" s="253"/>
    </row>
    <row r="136" spans="1:4" x14ac:dyDescent="0.25">
      <c r="A136" s="254"/>
      <c r="B136" s="37"/>
      <c r="C136" s="37"/>
      <c r="D136" s="253"/>
    </row>
    <row r="137" spans="1:4" x14ac:dyDescent="0.25">
      <c r="A137" s="254"/>
      <c r="B137" s="37"/>
      <c r="C137" s="37"/>
      <c r="D137" s="253"/>
    </row>
    <row r="138" spans="1:4" x14ac:dyDescent="0.25">
      <c r="A138" s="254"/>
      <c r="B138" s="37"/>
      <c r="C138" s="37"/>
      <c r="D138" s="253"/>
    </row>
    <row r="139" spans="1:4" x14ac:dyDescent="0.25">
      <c r="A139" s="255"/>
      <c r="B139" s="256"/>
      <c r="C139" s="256"/>
      <c r="D139" s="257"/>
    </row>
    <row r="141" spans="1:4" x14ac:dyDescent="0.25">
      <c r="A141" s="249" t="s">
        <v>516</v>
      </c>
      <c r="B141" s="249"/>
      <c r="C141" s="249"/>
      <c r="D141" s="250" t="s">
        <v>513</v>
      </c>
    </row>
    <row r="142" spans="1:4" x14ac:dyDescent="0.25">
      <c r="A142" s="251"/>
      <c r="B142" s="252"/>
      <c r="C142" s="252"/>
      <c r="D142" s="253"/>
    </row>
    <row r="143" spans="1:4" x14ac:dyDescent="0.25">
      <c r="A143" s="254"/>
      <c r="B143" s="37"/>
      <c r="C143" s="37"/>
      <c r="D143" s="253"/>
    </row>
    <row r="144" spans="1:4" x14ac:dyDescent="0.25">
      <c r="A144" s="254"/>
      <c r="B144" s="37"/>
      <c r="C144" s="37"/>
      <c r="D144" s="253"/>
    </row>
    <row r="145" spans="1:4" x14ac:dyDescent="0.25">
      <c r="A145" s="254"/>
      <c r="B145" s="37"/>
      <c r="C145" s="37"/>
      <c r="D145" s="253"/>
    </row>
    <row r="146" spans="1:4" x14ac:dyDescent="0.25">
      <c r="A146" s="254"/>
      <c r="B146" s="37"/>
      <c r="C146" s="37"/>
      <c r="D146" s="253"/>
    </row>
    <row r="147" spans="1:4" x14ac:dyDescent="0.25">
      <c r="A147" s="254"/>
      <c r="B147" s="37"/>
      <c r="C147" s="37"/>
      <c r="D147" s="253"/>
    </row>
    <row r="148" spans="1:4" x14ac:dyDescent="0.25">
      <c r="A148" s="254"/>
      <c r="B148" s="37"/>
      <c r="C148" s="37"/>
      <c r="D148" s="253"/>
    </row>
    <row r="149" spans="1:4" x14ac:dyDescent="0.25">
      <c r="A149" s="254"/>
      <c r="B149" s="37"/>
      <c r="C149" s="37"/>
      <c r="D149" s="253"/>
    </row>
    <row r="150" spans="1:4" x14ac:dyDescent="0.25">
      <c r="A150" s="254"/>
      <c r="B150" s="37"/>
      <c r="C150" s="37"/>
      <c r="D150" s="253"/>
    </row>
    <row r="151" spans="1:4" x14ac:dyDescent="0.25">
      <c r="A151" s="254"/>
      <c r="B151" s="37"/>
      <c r="C151" s="37"/>
      <c r="D151" s="253"/>
    </row>
    <row r="152" spans="1:4" x14ac:dyDescent="0.25">
      <c r="A152" s="254"/>
      <c r="B152" s="37"/>
      <c r="C152" s="37"/>
      <c r="D152" s="253"/>
    </row>
    <row r="153" spans="1:4" x14ac:dyDescent="0.25">
      <c r="A153" s="254"/>
      <c r="B153" s="37"/>
      <c r="C153" s="37"/>
      <c r="D153" s="253"/>
    </row>
    <row r="154" spans="1:4" x14ac:dyDescent="0.25">
      <c r="A154" s="254"/>
      <c r="B154" s="37"/>
      <c r="C154" s="37"/>
      <c r="D154" s="253"/>
    </row>
    <row r="155" spans="1:4" x14ac:dyDescent="0.25">
      <c r="A155" s="254"/>
      <c r="B155" s="37"/>
      <c r="C155" s="37"/>
      <c r="D155" s="253"/>
    </row>
    <row r="156" spans="1:4" x14ac:dyDescent="0.25">
      <c r="A156" s="254"/>
      <c r="B156" s="37"/>
      <c r="C156" s="37"/>
      <c r="D156" s="253"/>
    </row>
    <row r="157" spans="1:4" x14ac:dyDescent="0.25">
      <c r="A157" s="254"/>
      <c r="B157" s="37"/>
      <c r="C157" s="37"/>
      <c r="D157" s="253"/>
    </row>
    <row r="158" spans="1:4" x14ac:dyDescent="0.25">
      <c r="A158" s="254"/>
      <c r="B158" s="37"/>
      <c r="C158" s="37"/>
      <c r="D158" s="253"/>
    </row>
    <row r="159" spans="1:4" x14ac:dyDescent="0.25">
      <c r="A159" s="254"/>
      <c r="B159" s="37"/>
      <c r="C159" s="37"/>
      <c r="D159" s="253"/>
    </row>
    <row r="160" spans="1:4" x14ac:dyDescent="0.25">
      <c r="A160" s="254"/>
      <c r="B160" s="37"/>
      <c r="C160" s="37"/>
      <c r="D160" s="253"/>
    </row>
    <row r="161" spans="1:4" x14ac:dyDescent="0.25">
      <c r="A161" s="254"/>
      <c r="B161" s="37"/>
      <c r="C161" s="37"/>
      <c r="D161" s="253"/>
    </row>
    <row r="162" spans="1:4" x14ac:dyDescent="0.25">
      <c r="A162" s="254"/>
      <c r="B162" s="37"/>
      <c r="C162" s="37"/>
      <c r="D162" s="253"/>
    </row>
    <row r="163" spans="1:4" x14ac:dyDescent="0.25">
      <c r="A163" s="255"/>
      <c r="B163" s="256"/>
      <c r="C163" s="256"/>
      <c r="D163" s="257"/>
    </row>
  </sheetData>
  <mergeCells count="8">
    <mergeCell ref="A70:C91"/>
    <mergeCell ref="D69:D91"/>
    <mergeCell ref="A94:C115"/>
    <mergeCell ref="D93:D115"/>
    <mergeCell ref="A118:C139"/>
    <mergeCell ref="D117:D139"/>
    <mergeCell ref="A142:C163"/>
    <mergeCell ref="D141:D163"/>
  </mergeCells>
  <hyperlinks>
    <hyperlink ref="C5" r:id="rId1"/>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3499862666707358"/>
  </sheetPr>
  <dimension ref="A1:A1"/>
  <sheetViews>
    <sheetView workbookViewId="0" zoomScale="100" zoomScaleNormal="100"/>
  </sheetViews>
  <sheetFormatPr defaultRowHeight="14.4" outlineLevelRow="0" outlineLevelCol="0" x14ac:dyDescent="0" customHeight="1"/>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A1"/>
  <sheetViews>
    <sheetView workbookViewId="0" zoomScale="100" zoomScaleNormal="100"/>
  </sheetViews>
  <sheetFormatPr defaultRowHeight="14.4" outlineLevelRow="0" outlineLevelCol="0" x14ac:dyDescent="0" customHeight="1"/>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E100"/>
  <sheetViews>
    <sheetView workbookViewId="0" zoomScale="100" zoomScaleNormal="100">
      <selection activeCell="C17" sqref="C17"/>
    </sheetView>
  </sheetViews>
  <sheetFormatPr defaultRowHeight="14.4" outlineLevelRow="0" outlineLevelCol="0" x14ac:dyDescent="0" customHeight="1"/>
  <cols>
    <col min="1" max="2" width="8.88671875" style="24" customWidth="1"/>
    <col min="3" max="3" width="69.109375" style="24" customWidth="1"/>
    <col min="4" max="4" width="71.6640625" style="24" customWidth="1"/>
    <col min="5" max="5" width="65.33203125" style="31" customWidth="1"/>
  </cols>
  <sheetData>
    <row r="1" ht="18" customHeight="1" spans="1:5" s="32" customFormat="1" x14ac:dyDescent="0.25">
      <c r="A1" s="33" t="s">
        <v>88</v>
      </c>
      <c r="B1" s="34"/>
      <c r="C1" s="34"/>
      <c r="D1" s="35" t="s">
        <v>82</v>
      </c>
      <c r="E1" s="36" t="s">
        <v>83</v>
      </c>
    </row>
    <row r="2" spans="1:1" x14ac:dyDescent="0.25">
      <c r="A2" s="37" t="s">
        <v>89</v>
      </c>
    </row>
    <row r="3" ht="72" customHeight="1" spans="1:3" x14ac:dyDescent="0.25">
      <c r="A3" s="37"/>
      <c r="C3" s="28" t="s">
        <v>90</v>
      </c>
    </row>
    <row r="4" spans="1:2" x14ac:dyDescent="0.25">
      <c r="A4" s="37" t="s">
        <v>91</v>
      </c>
      <c r="B4" s="38"/>
    </row>
    <row r="5" ht="43.2" customHeight="1" spans="1:3" x14ac:dyDescent="0.25">
      <c r="A5" s="37"/>
      <c r="C5" s="28" t="s">
        <v>92</v>
      </c>
    </row>
    <row r="6" spans="1:1" x14ac:dyDescent="0.25">
      <c r="A6" s="37" t="s">
        <v>93</v>
      </c>
    </row>
    <row r="7" spans="1:2" x14ac:dyDescent="0.25">
      <c r="A7" s="37"/>
      <c r="B7" s="37" t="s">
        <v>94</v>
      </c>
    </row>
    <row r="8" spans="1:2" x14ac:dyDescent="0.25">
      <c r="A8" s="37"/>
      <c r="B8" s="38"/>
    </row>
    <row r="9" spans="1:2" x14ac:dyDescent="0.25">
      <c r="A9" s="37"/>
      <c r="B9" s="37" t="s">
        <v>95</v>
      </c>
    </row>
    <row r="10" spans="1:2" x14ac:dyDescent="0.25">
      <c r="A10" s="37"/>
      <c r="B10" s="38"/>
    </row>
    <row r="11" spans="1:2" x14ac:dyDescent="0.25">
      <c r="A11" s="37"/>
      <c r="B11" s="37" t="s">
        <v>96</v>
      </c>
    </row>
    <row r="12" spans="1:2" x14ac:dyDescent="0.25">
      <c r="A12" s="37"/>
      <c r="B12" s="38"/>
    </row>
    <row r="13" spans="1:4" x14ac:dyDescent="0.25">
      <c r="A13" s="37"/>
      <c r="B13" s="37" t="s">
        <v>97</v>
      </c>
      <c r="C13" s="40"/>
      <c r="D13" s="40"/>
    </row>
    <row r="14" ht="15.6" customHeight="1" spans="1:3" x14ac:dyDescent="0.25">
      <c r="A14" s="37"/>
      <c r="B14" s="38"/>
      <c r="C14" s="28" t="s">
        <v>98</v>
      </c>
    </row>
    <row r="15" spans="1:2" x14ac:dyDescent="0.25">
      <c r="A15" s="37" t="s">
        <v>99</v>
      </c>
      <c r="B15" s="38"/>
    </row>
    <row r="16" spans="2:2" x14ac:dyDescent="0.25">
      <c r="B16" s="37" t="s">
        <v>100</v>
      </c>
    </row>
    <row r="17" spans="1:3" x14ac:dyDescent="0.25">
      <c r="A17" s="37"/>
      <c r="C17" s="38" t="s">
        <v>101</v>
      </c>
    </row>
    <row r="18" spans="2:2" x14ac:dyDescent="0.25">
      <c r="B18" s="37" t="s">
        <v>102</v>
      </c>
    </row>
    <row r="19" spans="2:3" x14ac:dyDescent="0.25">
      <c r="B19" s="41"/>
      <c r="C19" s="41" t="s">
        <v>103</v>
      </c>
    </row>
    <row r="20" spans="2:2" x14ac:dyDescent="0.25">
      <c r="B20" s="37" t="s">
        <v>104</v>
      </c>
    </row>
    <row r="21" spans="2:3" x14ac:dyDescent="0.25">
      <c r="B21" s="41"/>
      <c r="C21" s="41" t="s">
        <v>105</v>
      </c>
    </row>
    <row r="22" spans="2:4" x14ac:dyDescent="0.25">
      <c r="B22" s="37" t="s">
        <v>106</v>
      </c>
      <c r="D22" s="45" t="s">
        <v>107</v>
      </c>
    </row>
    <row r="23" ht="14.4" customHeight="1" spans="2:4" x14ac:dyDescent="0.25">
      <c r="B23" t="s">
        <v>108</v>
      </c>
      <c r="D23" s="42" t="s">
        <v>109</v>
      </c>
    </row>
    <row r="24" spans="3:4" x14ac:dyDescent="0.25">
      <c r="C24" s="3" t="s">
        <v>110</v>
      </c>
      <c r="D24" s="42"/>
    </row>
    <row r="25" ht="89.4" customHeight="1" spans="3:4" x14ac:dyDescent="0.25">
      <c r="C25" s="46" t="s">
        <v>111</v>
      </c>
      <c r="D25" s="42"/>
    </row>
    <row r="26" ht="16.2" customHeight="1" spans="2:4" x14ac:dyDescent="0.25">
      <c r="B26" s="38" t="s">
        <v>112</v>
      </c>
      <c r="C26" s="46"/>
      <c r="D26" s="42"/>
    </row>
    <row r="27" ht="30" customHeight="1" spans="3:4" x14ac:dyDescent="0.25">
      <c r="C27" s="21" t="s">
        <v>113</v>
      </c>
      <c r="D27" s="42"/>
    </row>
    <row r="28" ht="14.4" customHeight="1" spans="3:4" x14ac:dyDescent="0.25">
      <c r="C28" s="21"/>
      <c r="D28" s="42"/>
    </row>
    <row r="29" spans="1:1" x14ac:dyDescent="0.25">
      <c r="A29" s="37"/>
    </row>
    <row r="30" spans="1:2" x14ac:dyDescent="0.25">
      <c r="A30" s="37"/>
      <c r="B30" s="37"/>
    </row>
    <row r="31" spans="1:2" x14ac:dyDescent="0.25">
      <c r="A31" s="37"/>
      <c r="B31" s="38"/>
    </row>
    <row r="32" spans="1:4" x14ac:dyDescent="0.25">
      <c r="A32" s="37"/>
      <c r="C32" s="28"/>
      <c r="D32" s="28"/>
    </row>
    <row r="33" spans="1:2" x14ac:dyDescent="0.25">
      <c r="A33" s="37"/>
      <c r="B33" s="37"/>
    </row>
    <row r="34" spans="1:2" x14ac:dyDescent="0.25">
      <c r="A34" s="37"/>
      <c r="B34" s="38"/>
    </row>
    <row r="35" ht="15" customHeight="1" spans="1:4" x14ac:dyDescent="0.25">
      <c r="A35" s="37"/>
      <c r="B35" s="38"/>
      <c r="C35" s="28"/>
      <c r="D35" s="28"/>
    </row>
    <row r="36" spans="1:4" x14ac:dyDescent="0.25">
      <c r="A36" s="37"/>
      <c r="B36" s="38"/>
      <c r="C36" s="28"/>
      <c r="D36" s="28"/>
    </row>
    <row r="38" spans="1:4" x14ac:dyDescent="0.25">
      <c r="A38" s="37"/>
      <c r="D38" s="37"/>
    </row>
    <row r="39" ht="14.4" customHeight="1" spans="1:4" x14ac:dyDescent="0.25">
      <c r="A39" s="37"/>
      <c r="B39" s="38"/>
      <c r="D39" s="44"/>
    </row>
    <row r="40" spans="2:4" x14ac:dyDescent="0.25">
      <c r="B40" s="41"/>
      <c r="D40" s="44"/>
    </row>
    <row r="41" spans="2:4" x14ac:dyDescent="0.25">
      <c r="B41" s="37"/>
      <c r="D41" s="44"/>
    </row>
    <row r="42" spans="2:4" x14ac:dyDescent="0.25">
      <c r="B42" s="38"/>
      <c r="D42" s="44"/>
    </row>
    <row r="43" ht="15.6" customHeight="1" spans="2:4" x14ac:dyDescent="0.25">
      <c r="B43" s="37"/>
      <c r="C43" s="25"/>
      <c r="D43" s="44"/>
    </row>
    <row r="44" spans="2:4" x14ac:dyDescent="0.25">
      <c r="B44" s="37"/>
      <c r="D44" s="44"/>
    </row>
    <row r="45" spans="2:4" x14ac:dyDescent="0.25">
      <c r="B45" s="38"/>
      <c r="D45" s="44"/>
    </row>
    <row r="46" ht="12.6" customHeight="1" spans="2:5" x14ac:dyDescent="0.25">
      <c r="B46" s="38"/>
      <c r="C46" s="28"/>
      <c r="D46" s="47"/>
      <c r="E46" s="43"/>
    </row>
    <row r="47" spans="2:4" x14ac:dyDescent="0.25">
      <c r="B47" s="37"/>
      <c r="D47" s="44"/>
    </row>
    <row r="48" spans="4:4" x14ac:dyDescent="0.25">
      <c r="D48" s="44"/>
    </row>
    <row r="49" spans="1:4" x14ac:dyDescent="0.25">
      <c r="A49" s="37"/>
      <c r="D49" s="44"/>
    </row>
    <row r="50" spans="4:4" x14ac:dyDescent="0.25">
      <c r="D50" s="44"/>
    </row>
    <row r="51" spans="2:4" x14ac:dyDescent="0.25">
      <c r="B51" s="37"/>
      <c r="D51" s="44"/>
    </row>
    <row r="52" spans="2:4" x14ac:dyDescent="0.25">
      <c r="B52" s="41"/>
      <c r="D52" s="44"/>
    </row>
    <row r="53" spans="2:4" x14ac:dyDescent="0.25">
      <c r="B53" s="38"/>
      <c r="D53" s="44"/>
    </row>
    <row r="54" spans="2:4" x14ac:dyDescent="0.25">
      <c r="B54" s="38"/>
      <c r="D54" s="44"/>
    </row>
    <row r="55" spans="1:4" x14ac:dyDescent="0.25">
      <c r="A55" s="37"/>
      <c r="D55" s="44"/>
    </row>
    <row r="56" spans="4:4" x14ac:dyDescent="0.25">
      <c r="D56" s="44"/>
    </row>
    <row r="57" spans="2:4" x14ac:dyDescent="0.25">
      <c r="B57" s="37"/>
      <c r="D57" s="44"/>
    </row>
    <row r="58" spans="2:4" x14ac:dyDescent="0.25">
      <c r="B58" s="41"/>
      <c r="D58" s="44"/>
    </row>
    <row r="59" spans="2:4" x14ac:dyDescent="0.25">
      <c r="B59" s="38"/>
      <c r="D59" s="44"/>
    </row>
    <row r="60" ht="14.4" customHeight="1" spans="2:4" x14ac:dyDescent="0.25">
      <c r="B60" s="37"/>
      <c r="D60" s="44"/>
    </row>
    <row r="61" spans="2:4" x14ac:dyDescent="0.25">
      <c r="B61" s="41"/>
      <c r="D61" s="44"/>
    </row>
    <row r="62" spans="4:4" x14ac:dyDescent="0.25">
      <c r="D62" s="44"/>
    </row>
    <row r="63" spans="4:4" x14ac:dyDescent="0.25">
      <c r="D63" s="44"/>
    </row>
    <row r="64" spans="2:4" x14ac:dyDescent="0.25">
      <c r="B64" s="37"/>
      <c r="D64" s="44"/>
    </row>
    <row r="65" spans="3:4" x14ac:dyDescent="0.25">
      <c r="C65" s="28"/>
      <c r="D65" s="44"/>
    </row>
    <row r="66" spans="2:4" x14ac:dyDescent="0.25">
      <c r="B66" s="37"/>
      <c r="D66" s="44"/>
    </row>
    <row r="67" spans="2:4" x14ac:dyDescent="0.25">
      <c r="B67" s="38"/>
      <c r="D67" s="44"/>
    </row>
    <row r="68" spans="3:4" x14ac:dyDescent="0.25">
      <c r="C68" s="28"/>
      <c r="D68" s="44"/>
    </row>
    <row r="69" spans="2:4" x14ac:dyDescent="0.25">
      <c r="B69" s="37"/>
      <c r="D69" s="25"/>
    </row>
    <row r="70" spans="2:2" x14ac:dyDescent="0.25">
      <c r="B70" s="38"/>
    </row>
    <row r="71" spans="2:2" x14ac:dyDescent="0.25">
      <c r="B71" s="38"/>
    </row>
    <row r="72" spans="3:3" x14ac:dyDescent="0.25">
      <c r="C72" s="37"/>
    </row>
    <row r="73" spans="3:3" x14ac:dyDescent="0.25">
      <c r="C73" s="38"/>
    </row>
    <row r="74" spans="3:4" x14ac:dyDescent="0.25">
      <c r="C74" s="28"/>
      <c r="D74" s="28"/>
    </row>
    <row r="76" spans="4:4" x14ac:dyDescent="0.25">
      <c r="D76" s="44"/>
    </row>
    <row r="77" spans="4:4" x14ac:dyDescent="0.25">
      <c r="D77" s="44"/>
    </row>
    <row r="78" spans="4:4" x14ac:dyDescent="0.25">
      <c r="D78" s="44"/>
    </row>
    <row r="79" spans="4:4" x14ac:dyDescent="0.25">
      <c r="D79" s="44"/>
    </row>
    <row r="80" spans="4:4" x14ac:dyDescent="0.25">
      <c r="D80" s="44"/>
    </row>
    <row r="81" spans="4:4" x14ac:dyDescent="0.25">
      <c r="D81" s="44"/>
    </row>
    <row r="82" spans="4:4" x14ac:dyDescent="0.25">
      <c r="D82" s="44"/>
    </row>
    <row r="83" spans="4:4" x14ac:dyDescent="0.25">
      <c r="D83" s="44"/>
    </row>
    <row r="84" spans="4:4" x14ac:dyDescent="0.25">
      <c r="D84" s="44"/>
    </row>
    <row r="85" spans="4:4" x14ac:dyDescent="0.25">
      <c r="D85" s="44"/>
    </row>
    <row r="86" spans="4:4" x14ac:dyDescent="0.25">
      <c r="D86" s="44"/>
    </row>
    <row r="87" spans="4:4" x14ac:dyDescent="0.25">
      <c r="D87" s="44"/>
    </row>
    <row r="88" spans="4:4" x14ac:dyDescent="0.25">
      <c r="D88" s="44"/>
    </row>
    <row r="89" spans="4:4" x14ac:dyDescent="0.25">
      <c r="D89" s="44"/>
    </row>
    <row r="90" spans="4:4" x14ac:dyDescent="0.25">
      <c r="D90" s="44"/>
    </row>
    <row r="91" spans="4:4" x14ac:dyDescent="0.25">
      <c r="D91" s="44"/>
    </row>
    <row r="92" spans="4:4" x14ac:dyDescent="0.25">
      <c r="D92" s="44"/>
    </row>
    <row r="93" ht="187.2" customHeight="1" spans="4:4" x14ac:dyDescent="0.25">
      <c r="D93" s="44"/>
    </row>
    <row r="94" spans="4:4" x14ac:dyDescent="0.25">
      <c r="D94" s="44"/>
    </row>
    <row r="95" spans="4:4" x14ac:dyDescent="0.25">
      <c r="D95" s="44"/>
    </row>
    <row r="96" spans="4:4" x14ac:dyDescent="0.25">
      <c r="D96" s="44"/>
    </row>
    <row r="97" spans="4:4" x14ac:dyDescent="0.25">
      <c r="D97" s="44"/>
    </row>
    <row r="98" spans="4:4" x14ac:dyDescent="0.25">
      <c r="D98" s="44"/>
    </row>
    <row r="99" spans="4:4" x14ac:dyDescent="0.25">
      <c r="D99" s="44"/>
    </row>
    <row r="100" spans="4:4" x14ac:dyDescent="0.25">
      <c r="D100" s="44"/>
    </row>
  </sheetData>
  <mergeCells count="1">
    <mergeCell ref="D23:D28"/>
  </mergeCells>
  <hyperlinks>
    <hyperlink ref="C19" r:id="rId1"/>
    <hyperlink ref="C21" r:id="rId2"/>
    <hyperlink ref="C24" r:id="rId3"/>
    <hyperlink ref="C27" r:id="rId4"/>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I23"/>
  <sheetViews>
    <sheetView workbookViewId="0" zoomScale="100" zoomScaleNormal="100"/>
  </sheetViews>
  <sheetFormatPr defaultRowHeight="14.4" outlineLevelRow="0" outlineLevelCol="0" x14ac:dyDescent="0" customHeight="1"/>
  <cols>
    <col min="1" max="2" width="8.88671875" style="24" customWidth="1"/>
    <col min="3" max="3" width="137.77734375" style="24" customWidth="1"/>
    <col min="4" max="4" width="73.88671875" style="24" customWidth="1"/>
    <col min="5" max="5" width="65.33203125" style="31" customWidth="1"/>
    <col min="7" max="7" width="23.6640625" customWidth="1"/>
    <col min="8" max="9" width="17.77734375" customWidth="1"/>
    <col min="10" max="10" width="10.77734375" customWidth="1"/>
    <col min="11" max="11" width="15.6640625" customWidth="1"/>
  </cols>
  <sheetData>
    <row r="1" ht="18" customHeight="1" spans="1:8" s="32" customFormat="1" x14ac:dyDescent="0.25">
      <c r="A1" s="33" t="s">
        <v>730</v>
      </c>
      <c r="B1" s="34"/>
      <c r="C1" s="34"/>
      <c r="D1" s="35" t="s">
        <v>82</v>
      </c>
      <c r="E1" s="36" t="s">
        <v>83</v>
      </c>
      <c r="G1" s="371" t="s">
        <v>731</v>
      </c>
      <c r="H1" s="372"/>
    </row>
    <row r="2" spans="1:1" x14ac:dyDescent="0.25">
      <c r="A2" s="37" t="s">
        <v>732</v>
      </c>
    </row>
    <row r="3" spans="2:2" x14ac:dyDescent="0.25">
      <c r="B3" s="38" t="s">
        <v>733</v>
      </c>
    </row>
    <row r="4" spans="2:2" x14ac:dyDescent="0.25">
      <c r="B4" s="38" t="s">
        <v>734</v>
      </c>
    </row>
    <row r="5" spans="2:4" x14ac:dyDescent="0.25">
      <c r="B5" s="38"/>
      <c r="C5" s="37" t="s">
        <v>735</v>
      </c>
      <c r="D5" s="37" t="s">
        <v>735</v>
      </c>
    </row>
    <row r="6" ht="403.2" customHeight="1" spans="3:4" x14ac:dyDescent="0.25">
      <c r="C6" s="46" t="s">
        <v>736</v>
      </c>
      <c r="D6" s="28" t="s">
        <v>737</v>
      </c>
    </row>
    <row r="7" ht="100.8" customHeight="1" spans="3:4" x14ac:dyDescent="0.25">
      <c r="C7" s="25" t="s">
        <v>738</v>
      </c>
      <c r="D7" s="28"/>
    </row>
    <row r="8" spans="3:4" x14ac:dyDescent="0.25">
      <c r="C8" s="46"/>
      <c r="D8" s="28"/>
    </row>
    <row r="10" spans="1:1" x14ac:dyDescent="0.25">
      <c r="A10" s="37" t="s">
        <v>739</v>
      </c>
    </row>
    <row r="11" spans="2:2" x14ac:dyDescent="0.25">
      <c r="B11" s="38" t="s">
        <v>740</v>
      </c>
    </row>
    <row r="12" spans="2:2" x14ac:dyDescent="0.25">
      <c r="B12" s="38" t="s">
        <v>734</v>
      </c>
    </row>
    <row r="13" spans="2:4" x14ac:dyDescent="0.25">
      <c r="B13" s="38"/>
      <c r="C13" s="37" t="s">
        <v>741</v>
      </c>
      <c r="D13" s="37" t="s">
        <v>741</v>
      </c>
    </row>
    <row r="14" ht="360" customHeight="1" spans="3:4" x14ac:dyDescent="0.25">
      <c r="C14" s="28" t="s">
        <v>742</v>
      </c>
      <c r="D14" s="28" t="s">
        <v>743</v>
      </c>
    </row>
    <row r="16" spans="7:9" x14ac:dyDescent="0.25">
      <c r="G16" s="373" t="s">
        <v>744</v>
      </c>
      <c r="H16" s="374" t="s">
        <v>745</v>
      </c>
      <c r="I16" s="375"/>
    </row>
    <row r="17" spans="7:9" x14ac:dyDescent="0.25">
      <c r="G17" s="373" t="s">
        <v>746</v>
      </c>
      <c r="H17" s="374" t="s">
        <v>747</v>
      </c>
      <c r="I17" s="375"/>
    </row>
    <row r="18" ht="19.2" customHeight="1" spans="7:9" x14ac:dyDescent="0.25">
      <c r="G18" s="376"/>
      <c r="H18" s="377" t="s">
        <v>748</v>
      </c>
      <c r="I18" s="377" t="s">
        <v>749</v>
      </c>
    </row>
    <row r="19" spans="7:9" x14ac:dyDescent="0.25">
      <c r="G19" s="378" t="s">
        <v>750</v>
      </c>
      <c r="H19" s="379">
        <v>0</v>
      </c>
      <c r="I19" s="379">
        <v>0</v>
      </c>
    </row>
    <row r="20" spans="7:9" x14ac:dyDescent="0.25">
      <c r="G20" s="378" t="s">
        <v>751</v>
      </c>
      <c r="H20" s="379">
        <v>0</v>
      </c>
      <c r="I20" s="379">
        <v>0</v>
      </c>
    </row>
    <row r="21" spans="7:9" x14ac:dyDescent="0.25">
      <c r="G21" s="378" t="s">
        <v>752</v>
      </c>
      <c r="H21" s="379">
        <v>0</v>
      </c>
      <c r="I21" s="379">
        <v>0</v>
      </c>
    </row>
    <row r="22" spans="7:9" x14ac:dyDescent="0.25">
      <c r="G22" s="378" t="s">
        <v>753</v>
      </c>
      <c r="H22" s="379">
        <v>0</v>
      </c>
      <c r="I22" s="379">
        <v>0</v>
      </c>
    </row>
    <row r="23" spans="7:9" x14ac:dyDescent="0.25">
      <c r="G23" s="378" t="s">
        <v>754</v>
      </c>
      <c r="H23" s="379">
        <v>0</v>
      </c>
      <c r="I23" s="379">
        <v>0</v>
      </c>
    </row>
  </sheetData>
  <mergeCells count="2">
    <mergeCell ref="H16:I16"/>
    <mergeCell ref="H17:I17"/>
  </mergeCell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E47"/>
  <sheetViews>
    <sheetView workbookViewId="0" zoomScale="100" zoomScaleNormal="100">
      <selection activeCell="A40" sqref="A40"/>
    </sheetView>
  </sheetViews>
  <sheetFormatPr defaultRowHeight="14.4" outlineLevelRow="0" outlineLevelCol="0" x14ac:dyDescent="0" customHeight="1"/>
  <cols>
    <col min="1" max="2" width="8.88671875" style="24" customWidth="1"/>
    <col min="3" max="3" width="69.5546875" style="24" customWidth="1"/>
    <col min="4" max="4" width="69.109375" style="24" customWidth="1"/>
    <col min="5" max="5" width="65.33203125" style="31" customWidth="1"/>
  </cols>
  <sheetData>
    <row r="1" ht="18" customHeight="1" spans="1:5" s="32" customFormat="1" x14ac:dyDescent="0.25">
      <c r="A1" s="33" t="s">
        <v>845</v>
      </c>
      <c r="B1" s="34"/>
      <c r="C1" s="34"/>
      <c r="D1" s="35" t="s">
        <v>82</v>
      </c>
      <c r="E1" s="36" t="s">
        <v>83</v>
      </c>
    </row>
    <row r="2" spans="1:1" x14ac:dyDescent="0.25">
      <c r="A2" s="37" t="s">
        <v>846</v>
      </c>
    </row>
    <row r="3" spans="1:2" x14ac:dyDescent="0.25">
      <c r="A3" s="37"/>
      <c r="B3" s="37" t="s">
        <v>847</v>
      </c>
    </row>
    <row r="4" spans="1:2" x14ac:dyDescent="0.25">
      <c r="A4" s="37"/>
      <c r="B4" s="38"/>
    </row>
    <row r="5" spans="2:2" x14ac:dyDescent="0.25">
      <c r="B5" s="37" t="s">
        <v>848</v>
      </c>
    </row>
    <row r="6" spans="2:4" x14ac:dyDescent="0.25">
      <c r="B6" s="38"/>
      <c r="C6" s="240"/>
      <c r="D6" s="240"/>
    </row>
    <row r="7" spans="2:4" x14ac:dyDescent="0.25">
      <c r="B7" s="37" t="s">
        <v>849</v>
      </c>
      <c r="C7" s="240"/>
      <c r="D7" s="240"/>
    </row>
    <row r="8" spans="2:4" x14ac:dyDescent="0.25">
      <c r="B8" s="38"/>
      <c r="C8" s="240"/>
      <c r="D8" s="240"/>
    </row>
    <row r="9" spans="1:1" x14ac:dyDescent="0.25">
      <c r="A9" s="37" t="s">
        <v>850</v>
      </c>
    </row>
    <row r="10" spans="2:2" x14ac:dyDescent="0.25">
      <c r="B10" s="37" t="s">
        <v>851</v>
      </c>
    </row>
    <row r="11" spans="2:2" x14ac:dyDescent="0.25">
      <c r="B11" s="37"/>
    </row>
    <row r="12" spans="2:2" x14ac:dyDescent="0.25">
      <c r="B12" s="37" t="s">
        <v>852</v>
      </c>
    </row>
    <row r="13" spans="2:2" x14ac:dyDescent="0.25">
      <c r="B13" s="38" t="s">
        <v>853</v>
      </c>
    </row>
    <row r="14" ht="86.4" customHeight="1" spans="2:3" x14ac:dyDescent="0.25">
      <c r="B14" s="37"/>
      <c r="C14" s="46" t="s">
        <v>854</v>
      </c>
    </row>
    <row r="15" spans="2:2" x14ac:dyDescent="0.25">
      <c r="B15" s="38"/>
    </row>
    <row r="16" spans="2:2" x14ac:dyDescent="0.25">
      <c r="B16" s="37" t="s">
        <v>855</v>
      </c>
    </row>
    <row r="17" spans="2:2" x14ac:dyDescent="0.25">
      <c r="B17" s="38" t="s">
        <v>471</v>
      </c>
    </row>
    <row r="18" ht="43.2" customHeight="1" spans="2:3" x14ac:dyDescent="0.25">
      <c r="B18" s="38"/>
      <c r="C18" s="28" t="s">
        <v>856</v>
      </c>
    </row>
    <row r="19" spans="2:3" x14ac:dyDescent="0.25">
      <c r="B19" s="38"/>
      <c r="C19" s="28"/>
    </row>
    <row r="20" spans="2:2" x14ac:dyDescent="0.25">
      <c r="B20" s="37" t="s">
        <v>857</v>
      </c>
    </row>
    <row r="21" spans="2:3" x14ac:dyDescent="0.25">
      <c r="B21" s="38"/>
      <c r="C21" s="28"/>
    </row>
    <row r="22" spans="2:2" x14ac:dyDescent="0.25">
      <c r="B22" s="37" t="s">
        <v>858</v>
      </c>
    </row>
    <row r="23" spans="2:2" x14ac:dyDescent="0.25">
      <c r="B23" s="38" t="s">
        <v>471</v>
      </c>
    </row>
    <row r="24" ht="28.8" customHeight="1" spans="2:3" x14ac:dyDescent="0.25">
      <c r="B24" s="38"/>
      <c r="C24" s="28" t="s">
        <v>859</v>
      </c>
    </row>
    <row r="25" spans="2:3" x14ac:dyDescent="0.25">
      <c r="B25" s="38"/>
      <c r="C25" s="38"/>
    </row>
    <row r="26" spans="2:2" x14ac:dyDescent="0.25">
      <c r="B26" s="37" t="s">
        <v>860</v>
      </c>
    </row>
    <row r="27" spans="2:2" x14ac:dyDescent="0.25">
      <c r="B27" s="38" t="s">
        <v>861</v>
      </c>
    </row>
    <row r="28" spans="2:2" x14ac:dyDescent="0.25">
      <c r="B28" s="38" t="s">
        <v>471</v>
      </c>
    </row>
    <row r="29" ht="72" customHeight="1" spans="2:3" x14ac:dyDescent="0.25">
      <c r="B29" s="38"/>
      <c r="C29" s="28" t="s">
        <v>862</v>
      </c>
    </row>
    <row r="30" spans="2:3" x14ac:dyDescent="0.25">
      <c r="B30" s="38"/>
      <c r="C30" s="28"/>
    </row>
    <row r="31" spans="2:2" x14ac:dyDescent="0.25">
      <c r="B31" s="38" t="s">
        <v>863</v>
      </c>
    </row>
    <row r="32" spans="2:2" x14ac:dyDescent="0.25">
      <c r="B32" s="38" t="s">
        <v>471</v>
      </c>
    </row>
    <row r="33" ht="86.4" customHeight="1" spans="2:3" x14ac:dyDescent="0.25">
      <c r="B33" s="38"/>
      <c r="C33" s="28" t="s">
        <v>864</v>
      </c>
    </row>
    <row r="34" spans="2:3" x14ac:dyDescent="0.25">
      <c r="B34" s="38"/>
      <c r="C34" s="28"/>
    </row>
    <row r="35" spans="2:3" x14ac:dyDescent="0.25">
      <c r="B35" s="38" t="s">
        <v>865</v>
      </c>
      <c r="C35" s="28"/>
    </row>
    <row r="36" spans="2:2" x14ac:dyDescent="0.25">
      <c r="B36" s="38" t="s">
        <v>471</v>
      </c>
    </row>
    <row r="37" ht="28.8" customHeight="1" spans="2:3" x14ac:dyDescent="0.25">
      <c r="B37" s="38"/>
      <c r="C37" s="28" t="s">
        <v>866</v>
      </c>
    </row>
    <row r="38" spans="2:3" x14ac:dyDescent="0.25">
      <c r="B38" s="38"/>
      <c r="C38" s="28"/>
    </row>
    <row r="39" spans="2:3" x14ac:dyDescent="0.25">
      <c r="B39" s="38"/>
      <c r="C39" s="28"/>
    </row>
    <row r="40" spans="2:3" x14ac:dyDescent="0.25">
      <c r="B40" s="38"/>
      <c r="C40" s="28"/>
    </row>
    <row r="41" spans="2:2" x14ac:dyDescent="0.25">
      <c r="B41" s="37" t="s">
        <v>867</v>
      </c>
    </row>
    <row r="42" spans="2:2" x14ac:dyDescent="0.25">
      <c r="B42" s="37"/>
    </row>
    <row r="43" spans="2:2" x14ac:dyDescent="0.25">
      <c r="B43" s="37"/>
    </row>
    <row r="44" spans="2:3" x14ac:dyDescent="0.25">
      <c r="B44" s="38"/>
      <c r="C44" s="38"/>
    </row>
    <row r="45" spans="2:3" x14ac:dyDescent="0.25">
      <c r="B45" s="37" t="s">
        <v>868</v>
      </c>
      <c r="C45" s="38"/>
    </row>
    <row r="46" spans="2:3" x14ac:dyDescent="0.25">
      <c r="B46" s="38"/>
      <c r="C46" s="38"/>
    </row>
    <row r="47" spans="2:3" x14ac:dyDescent="0.25">
      <c r="B47" s="38"/>
      <c r="C47" s="38"/>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1"/>
  <sheetViews>
    <sheetView workbookViewId="0" zoomScale="100" zoomScaleNormal="100"/>
  </sheetViews>
  <sheetFormatPr defaultRowHeight="14.4" outlineLevelRow="0" outlineLevelCol="0" x14ac:dyDescent="0" customHeight="1"/>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80000"/>
  </sheetPr>
  <dimension ref="A1:E46"/>
  <sheetViews>
    <sheetView workbookViewId="0" zoomScale="100" zoomScaleNormal="100">
      <selection activeCell="C34" sqref="C34"/>
    </sheetView>
  </sheetViews>
  <sheetFormatPr defaultRowHeight="14.4" outlineLevelRow="0" outlineLevelCol="0" x14ac:dyDescent="0" customHeight="1"/>
  <cols>
    <col min="1" max="2" width="8.88671875" style="24" customWidth="1"/>
    <col min="3" max="3" width="178.88671875" style="24" customWidth="1"/>
    <col min="4" max="4" width="69.109375" style="24" customWidth="1"/>
    <col min="5" max="5" width="65.33203125" style="31" customWidth="1"/>
    <col min="7" max="7" width="8.6640625" customWidth="1"/>
    <col min="8" max="8" width="14.33203125" customWidth="1"/>
    <col min="10" max="10" width="10.6640625" customWidth="1"/>
    <col min="11" max="11" width="15.6640625" customWidth="1"/>
  </cols>
  <sheetData>
    <row r="1" ht="18" customHeight="1" spans="1:5" s="32" customFormat="1" x14ac:dyDescent="0.25">
      <c r="A1" s="33" t="s">
        <v>1137</v>
      </c>
      <c r="B1" s="34"/>
      <c r="C1" s="34"/>
      <c r="D1" s="35" t="s">
        <v>82</v>
      </c>
      <c r="E1" s="36" t="s">
        <v>83</v>
      </c>
    </row>
    <row r="2" ht="18" customHeight="1" spans="1:5" s="32" customFormat="1" x14ac:dyDescent="0.25">
      <c r="A2" s="793" t="s">
        <v>1138</v>
      </c>
      <c r="B2" s="794"/>
      <c r="C2" s="794"/>
      <c r="D2" s="795"/>
      <c r="E2" s="36"/>
    </row>
    <row r="3" ht="18" customHeight="1" spans="1:5" s="32" customFormat="1" x14ac:dyDescent="0.25">
      <c r="A3" s="793" t="s">
        <v>1139</v>
      </c>
      <c r="B3" s="794"/>
      <c r="C3" s="794"/>
      <c r="D3" s="795"/>
      <c r="E3" s="36"/>
    </row>
    <row r="4" spans="1:1" x14ac:dyDescent="0.25">
      <c r="A4" s="37" t="s">
        <v>1140</v>
      </c>
    </row>
    <row r="5" spans="1:2" x14ac:dyDescent="0.25">
      <c r="A5" s="37"/>
      <c r="B5" s="37" t="s">
        <v>1141</v>
      </c>
    </row>
    <row r="6" spans="1:3" x14ac:dyDescent="0.25">
      <c r="A6" s="37"/>
      <c r="B6" s="37"/>
      <c r="C6" s="24" t="s">
        <v>1142</v>
      </c>
    </row>
    <row r="7" spans="2:2" x14ac:dyDescent="0.25">
      <c r="B7" s="38" t="s">
        <v>1143</v>
      </c>
    </row>
    <row r="8" spans="4:4" x14ac:dyDescent="0.25">
      <c r="D8" s="37"/>
    </row>
    <row r="9" spans="1:4" x14ac:dyDescent="0.25">
      <c r="A9" s="37" t="s">
        <v>1144</v>
      </c>
      <c r="D9" s="37"/>
    </row>
    <row r="10" spans="2:4" x14ac:dyDescent="0.25">
      <c r="B10" s="38" t="s">
        <v>1145</v>
      </c>
      <c r="D10" s="37"/>
    </row>
    <row r="11" spans="2:4" x14ac:dyDescent="0.25">
      <c r="B11" s="38"/>
      <c r="D11" s="37"/>
    </row>
    <row r="12" spans="2:4" x14ac:dyDescent="0.25">
      <c r="B12" s="37" t="s">
        <v>1146</v>
      </c>
      <c r="D12" s="37"/>
    </row>
    <row r="13" spans="2:4" x14ac:dyDescent="0.25">
      <c r="B13" s="37"/>
      <c r="C13" s="38" t="s">
        <v>1147</v>
      </c>
      <c r="D13" s="37"/>
    </row>
    <row r="14" spans="2:4" x14ac:dyDescent="0.25">
      <c r="B14" s="37"/>
      <c r="D14" s="37"/>
    </row>
    <row r="15" spans="2:4" x14ac:dyDescent="0.25">
      <c r="B15" s="37" t="s">
        <v>1148</v>
      </c>
      <c r="D15" s="37"/>
    </row>
    <row r="16" spans="2:4" x14ac:dyDescent="0.25">
      <c r="B16" s="38" t="s">
        <v>1149</v>
      </c>
      <c r="D16" s="37"/>
    </row>
    <row r="18" spans="2:2" x14ac:dyDescent="0.25">
      <c r="B18" s="37" t="s">
        <v>1150</v>
      </c>
    </row>
    <row r="19" spans="1:2" x14ac:dyDescent="0.25">
      <c r="A19" s="37"/>
      <c r="B19" s="37" t="s">
        <v>1151</v>
      </c>
    </row>
    <row r="20" spans="1:1" x14ac:dyDescent="0.25">
      <c r="A20" s="37"/>
    </row>
    <row r="21" spans="1:1" x14ac:dyDescent="0.25">
      <c r="A21" s="37" t="s">
        <v>1152</v>
      </c>
    </row>
    <row r="22" spans="1:2" x14ac:dyDescent="0.25">
      <c r="A22" s="37"/>
      <c r="B22" s="38" t="s">
        <v>1153</v>
      </c>
    </row>
    <row r="23" spans="1:3" x14ac:dyDescent="0.25">
      <c r="A23" s="37"/>
      <c r="B23" s="38"/>
      <c r="C23" s="50" t="s">
        <v>1154</v>
      </c>
    </row>
    <row r="24" spans="1:3" x14ac:dyDescent="0.25">
      <c r="A24" s="37"/>
      <c r="B24" s="38"/>
      <c r="C24" s="37" t="s">
        <v>1155</v>
      </c>
    </row>
    <row r="25" ht="331.2" customHeight="1" spans="1:3" x14ac:dyDescent="0.25">
      <c r="A25" s="37"/>
      <c r="B25" s="38"/>
      <c r="C25" s="28" t="s">
        <v>1156</v>
      </c>
    </row>
    <row r="26" spans="1:3" x14ac:dyDescent="0.25">
      <c r="A26" s="37"/>
      <c r="B26" s="38"/>
      <c r="C26" s="38"/>
    </row>
    <row r="27" spans="1:3" x14ac:dyDescent="0.25">
      <c r="A27" s="37"/>
      <c r="B27" s="38"/>
      <c r="C27" s="796" t="s">
        <v>1157</v>
      </c>
    </row>
    <row r="28" ht="72" customHeight="1" spans="1:3" x14ac:dyDescent="0.25">
      <c r="A28" s="37"/>
      <c r="B28" s="38"/>
      <c r="C28" s="28" t="s">
        <v>1158</v>
      </c>
    </row>
    <row r="29" spans="1:2" x14ac:dyDescent="0.25">
      <c r="A29" s="37"/>
      <c r="B29" s="38"/>
    </row>
    <row r="30" spans="1:3" x14ac:dyDescent="0.25">
      <c r="A30" s="37"/>
      <c r="B30" s="38"/>
      <c r="C30" s="37" t="s">
        <v>1159</v>
      </c>
    </row>
    <row r="31" ht="403.2" customHeight="1" spans="1:3" x14ac:dyDescent="0.25">
      <c r="A31" s="37"/>
      <c r="C31" s="28" t="s">
        <v>1160</v>
      </c>
    </row>
    <row r="32" spans="1:3" x14ac:dyDescent="0.25">
      <c r="A32" s="37"/>
      <c r="C32" s="28"/>
    </row>
    <row r="33" spans="1:3" x14ac:dyDescent="0.25">
      <c r="A33" s="37"/>
      <c r="C33" s="796" t="s">
        <v>1161</v>
      </c>
    </row>
    <row r="34" ht="72" customHeight="1" spans="1:3" x14ac:dyDescent="0.25">
      <c r="A34" s="37"/>
      <c r="C34" s="28" t="s">
        <v>1162</v>
      </c>
    </row>
    <row r="36" spans="1:3" x14ac:dyDescent="0.25">
      <c r="A36" s="37" t="s">
        <v>1163</v>
      </c>
      <c r="C36" s="37"/>
    </row>
    <row r="37" spans="2:2" x14ac:dyDescent="0.25">
      <c r="B37" s="38" t="s">
        <v>1164</v>
      </c>
    </row>
    <row r="38" spans="2:3" x14ac:dyDescent="0.25">
      <c r="B38" s="38"/>
      <c r="C38" s="38" t="s">
        <v>1165</v>
      </c>
    </row>
    <row r="39" spans="3:4" x14ac:dyDescent="0.25">
      <c r="C39" s="38" t="s">
        <v>1166</v>
      </c>
      <c r="D39" s="37"/>
    </row>
    <row r="40" spans="3:3" x14ac:dyDescent="0.25">
      <c r="C40" s="28" t="s">
        <v>1167</v>
      </c>
    </row>
    <row r="42" spans="2:2" x14ac:dyDescent="0.25">
      <c r="B42" s="38" t="s">
        <v>1153</v>
      </c>
    </row>
    <row r="43" ht="43.2" customHeight="1" spans="3:3" x14ac:dyDescent="0.25">
      <c r="C43" s="28" t="s">
        <v>1168</v>
      </c>
    </row>
    <row r="45" spans="2:2" x14ac:dyDescent="0.25">
      <c r="B45" s="38" t="s">
        <v>1153</v>
      </c>
    </row>
    <row r="46" spans="2:2" x14ac:dyDescent="0.25">
      <c r="B46" s="38" t="s">
        <v>734</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Q453"/>
  <sheetViews>
    <sheetView workbookViewId="0" zoomScale="100" zoomScaleNormal="100">
      <selection activeCell="F2" sqref="F2"/>
    </sheetView>
  </sheetViews>
  <sheetFormatPr defaultRowHeight="14.4" outlineLevelRow="0" outlineLevelCol="0" x14ac:dyDescent="0" defaultColWidth="8.88671875" customHeight="1"/>
  <cols>
    <col min="1" max="1" width="8.88671875" customWidth="1"/>
    <col min="2" max="2" width="18.44140625" customWidth="1"/>
    <col min="3" max="3" width="8.88671875" customWidth="1"/>
    <col min="4" max="4" width="13.6640625" customWidth="1"/>
    <col min="5" max="6" width="8.88671875" customWidth="1"/>
    <col min="7" max="7" width="11.44140625" customWidth="1"/>
    <col min="8" max="9" width="12.6640625" customWidth="1"/>
    <col min="10" max="11" width="11.33203125" customWidth="1"/>
    <col min="12" max="13" width="8.88671875" customWidth="1"/>
    <col min="14" max="16" width="10.44140625" customWidth="1"/>
    <col min="17" max="17" width="11.44140625" customWidth="1"/>
    <col min="18" max="16384" width="8.88671875" customWidth="1"/>
  </cols>
  <sheetData>
    <row r="2" spans="6:7" x14ac:dyDescent="0.25">
      <c r="F2" s="1033" t="s">
        <v>1363</v>
      </c>
      <c r="G2" s="1033"/>
    </row>
    <row r="3" spans="2:4" x14ac:dyDescent="0.25">
      <c r="B3" t="s">
        <v>1364</v>
      </c>
      <c r="D3" s="1034">
        <f>Financing!O37</f>
        <v>11919143.782648498</v>
      </c>
    </row>
    <row r="4" spans="2:4" x14ac:dyDescent="0.25">
      <c r="B4" t="s">
        <v>1365</v>
      </c>
      <c r="D4" s="1035">
        <f>Financing!O28</f>
        <v>0.095</v>
      </c>
    </row>
    <row r="5" spans="2:4" x14ac:dyDescent="0.25">
      <c r="B5" t="s">
        <v>1366</v>
      </c>
      <c r="D5" s="1036">
        <f>D4/12</f>
        <v>0.007916666666666667</v>
      </c>
    </row>
    <row r="6" spans="2:4" x14ac:dyDescent="0.25">
      <c r="B6" t="s">
        <v>1367</v>
      </c>
      <c r="D6" s="1037">
        <f>Financing!O30</f>
        <v>25</v>
      </c>
    </row>
    <row r="7" spans="2:4" x14ac:dyDescent="0.25">
      <c r="B7" t="s">
        <v>1368</v>
      </c>
      <c r="D7">
        <v>12</v>
      </c>
    </row>
    <row r="8" spans="2:4" x14ac:dyDescent="0.25">
      <c r="B8" t="s">
        <v>1326</v>
      </c>
      <c r="D8" s="1038">
        <f>PMT($D$5,D6*D7,-D3)</f>
        <v>104137.16123246867</v>
      </c>
    </row>
    <row r="9" spans="2:4" x14ac:dyDescent="0.25">
      <c r="B9" t="s">
        <v>1369</v>
      </c>
      <c r="D9" s="1038">
        <f>D8*12</f>
        <v>1249645.934789624</v>
      </c>
    </row>
    <row r="10" spans="2:4" x14ac:dyDescent="0.25">
      <c r="B10" t="s">
        <v>1370</v>
      </c>
      <c r="D10">
        <f>D6*D7</f>
        <v>300</v>
      </c>
    </row>
    <row r="12" spans="7:17" x14ac:dyDescent="0.25">
      <c r="G12" s="1039" t="s">
        <v>1049</v>
      </c>
      <c r="H12" s="1039" t="s">
        <v>1342</v>
      </c>
      <c r="I12" s="1039" t="s">
        <v>1371</v>
      </c>
      <c r="J12" s="1039" t="s">
        <v>1344</v>
      </c>
      <c r="K12" s="1039" t="s">
        <v>1345</v>
      </c>
      <c r="N12" s="1039" t="s">
        <v>1342</v>
      </c>
      <c r="O12" s="1039" t="s">
        <v>1371</v>
      </c>
      <c r="P12" s="1039" t="s">
        <v>1344</v>
      </c>
      <c r="Q12" s="1039" t="s">
        <v>1345</v>
      </c>
    </row>
    <row r="13" spans="7:11" x14ac:dyDescent="0.25">
      <c r="G13" s="1039"/>
      <c r="K13" s="1034">
        <f>D3</f>
        <v>11919143.782648498</v>
      </c>
    </row>
    <row r="14" hidden="1" spans="7:11" x14ac:dyDescent="0.25">
      <c r="G14" s="1039">
        <v>1</v>
      </c>
      <c r="H14" s="1038">
        <f>D8</f>
        <v>104137.16123246867</v>
      </c>
      <c r="I14" s="1038">
        <f t="shared" ref="I14:I77" si="0">IPMT($D$5,$G$14,$D$6,-K13)</f>
        <v>94359.88827930062</v>
      </c>
      <c r="J14" s="1038">
        <f t="shared" ref="J14:J77" si="1">IF(G14="","",H14-I14)</f>
        <v>9777.272953168052</v>
      </c>
      <c r="K14" s="1034">
        <f t="shared" ref="K14:K77" si="2">IF(G14="","",K13-J14)</f>
        <v>11909366.50969533</v>
      </c>
    </row>
    <row r="15" hidden="1" spans="7:11" x14ac:dyDescent="0.25">
      <c r="G15" s="1039">
        <f t="shared" ref="G15:G78" si="3">G14+1</f>
        <v>2</v>
      </c>
      <c r="H15" s="1038">
        <f t="shared" ref="H15:H78" si="4">H14</f>
        <v>104137.16123246867</v>
      </c>
      <c r="I15" s="1038">
        <f t="shared" si="0"/>
        <v>94282.48486842138</v>
      </c>
      <c r="J15" s="1038">
        <f t="shared" si="1"/>
        <v>9854.676364047293</v>
      </c>
      <c r="K15" s="1034">
        <f t="shared" si="2"/>
        <v>11899511.833331283</v>
      </c>
    </row>
    <row r="16" hidden="1" spans="7:11" x14ac:dyDescent="0.25">
      <c r="G16" s="1039">
        <f t="shared" si="3"/>
        <v>3</v>
      </c>
      <c r="H16" s="1038">
        <f t="shared" si="4"/>
        <v>104137.16123246867</v>
      </c>
      <c r="I16" s="1038">
        <f t="shared" si="0"/>
        <v>94204.46868053933</v>
      </c>
      <c r="J16" s="1038">
        <f t="shared" si="1"/>
        <v>9932.692551929344</v>
      </c>
      <c r="K16" s="1034">
        <f t="shared" si="2"/>
        <v>11889579.140779354</v>
      </c>
    </row>
    <row r="17" hidden="1" spans="7:11" x14ac:dyDescent="0.25">
      <c r="G17" s="1039">
        <f t="shared" si="3"/>
        <v>4</v>
      </c>
      <c r="H17" s="1038">
        <f t="shared" si="4"/>
        <v>104137.16123246867</v>
      </c>
      <c r="I17" s="1038">
        <f t="shared" si="0"/>
        <v>94125.83486450322</v>
      </c>
      <c r="J17" s="1038">
        <f t="shared" si="1"/>
        <v>10011.326367965448</v>
      </c>
      <c r="K17" s="1034">
        <f t="shared" si="2"/>
        <v>11879567.814411389</v>
      </c>
    </row>
    <row r="18" hidden="1" spans="7:11" x14ac:dyDescent="0.25">
      <c r="G18" s="1039">
        <f t="shared" si="3"/>
        <v>5</v>
      </c>
      <c r="H18" s="1038">
        <f t="shared" si="4"/>
        <v>104137.16123246867</v>
      </c>
      <c r="I18" s="1038">
        <f t="shared" si="0"/>
        <v>94046.57853075683</v>
      </c>
      <c r="J18" s="1038">
        <f t="shared" si="1"/>
        <v>10090.582701711843</v>
      </c>
      <c r="K18" s="1034">
        <f t="shared" si="2"/>
        <v>11869477.231709678</v>
      </c>
    </row>
    <row r="19" hidden="1" spans="7:11" x14ac:dyDescent="0.25">
      <c r="G19" s="1039">
        <f t="shared" si="3"/>
        <v>6</v>
      </c>
      <c r="H19" s="1038">
        <f t="shared" si="4"/>
        <v>104137.16123246867</v>
      </c>
      <c r="I19" s="1038">
        <f t="shared" si="0"/>
        <v>93966.69475103496</v>
      </c>
      <c r="J19" s="1038">
        <f t="shared" si="1"/>
        <v>10170.466481433716</v>
      </c>
      <c r="K19" s="1034">
        <f t="shared" si="2"/>
        <v>11859306.765228244</v>
      </c>
    </row>
    <row r="20" hidden="1" spans="7:11" x14ac:dyDescent="0.25">
      <c r="G20" s="1039">
        <f t="shared" si="3"/>
        <v>7</v>
      </c>
      <c r="H20" s="1038">
        <f t="shared" si="4"/>
        <v>104137.16123246867</v>
      </c>
      <c r="I20" s="1038">
        <f t="shared" si="0"/>
        <v>93886.17855805694</v>
      </c>
      <c r="J20" s="1038">
        <f t="shared" si="1"/>
        <v>10250.98267441173</v>
      </c>
      <c r="K20" s="1034">
        <f t="shared" si="2"/>
        <v>11849055.782553831</v>
      </c>
    </row>
    <row r="21" hidden="1" spans="7:11" x14ac:dyDescent="0.25">
      <c r="G21" s="1039">
        <f t="shared" si="3"/>
        <v>8</v>
      </c>
      <c r="H21" s="1038">
        <f t="shared" si="4"/>
        <v>104137.16123246867</v>
      </c>
      <c r="I21" s="1038">
        <f t="shared" si="0"/>
        <v>93805.02494521784</v>
      </c>
      <c r="J21" s="1038">
        <f t="shared" si="1"/>
        <v>10332.136287250833</v>
      </c>
      <c r="K21" s="1034">
        <f t="shared" si="2"/>
        <v>11838723.64626658</v>
      </c>
    </row>
    <row r="22" hidden="1" spans="7:11" x14ac:dyDescent="0.25">
      <c r="G22" s="1039">
        <f t="shared" si="3"/>
        <v>9</v>
      </c>
      <c r="H22" s="1038">
        <f t="shared" si="4"/>
        <v>104137.16123246867</v>
      </c>
      <c r="I22" s="1038">
        <f t="shared" si="0"/>
        <v>93723.2288662771</v>
      </c>
      <c r="J22" s="1038">
        <f t="shared" si="1"/>
        <v>10413.93236619157</v>
      </c>
      <c r="K22" s="1034">
        <f t="shared" si="2"/>
        <v>11828309.713900387</v>
      </c>
    </row>
    <row r="23" hidden="1" spans="7:11" x14ac:dyDescent="0.25">
      <c r="G23" s="1039">
        <f t="shared" si="3"/>
        <v>10</v>
      </c>
      <c r="H23" s="1038">
        <f t="shared" si="4"/>
        <v>104137.16123246867</v>
      </c>
      <c r="I23" s="1038">
        <f t="shared" si="0"/>
        <v>93640.78523504474</v>
      </c>
      <c r="J23" s="1038">
        <f t="shared" si="1"/>
        <v>10496.375997423936</v>
      </c>
      <c r="K23" s="1034">
        <f t="shared" si="2"/>
        <v>11817813.337902963</v>
      </c>
    </row>
    <row r="24" hidden="1" spans="7:17" x14ac:dyDescent="0.25">
      <c r="G24" s="1039">
        <f t="shared" si="3"/>
        <v>11</v>
      </c>
      <c r="H24" s="1038">
        <f t="shared" si="4"/>
        <v>104137.16123246867</v>
      </c>
      <c r="I24" s="1038">
        <f t="shared" si="0"/>
        <v>93557.68892506513</v>
      </c>
      <c r="J24" s="1038">
        <f t="shared" si="1"/>
        <v>10579.472307403543</v>
      </c>
      <c r="K24" s="1034">
        <f t="shared" si="2"/>
        <v>11807233.86559556</v>
      </c>
      <c r="N24" t="s">
        <v>1342</v>
      </c>
      <c r="O24" t="s">
        <v>1371</v>
      </c>
      <c r="P24" t="s">
        <v>1344</v>
      </c>
      <c r="Q24" t="s">
        <v>1345</v>
      </c>
    </row>
    <row r="25" spans="6:17" x14ac:dyDescent="0.25">
      <c r="F25">
        <v>1</v>
      </c>
      <c r="G25" s="1040">
        <f t="shared" si="3"/>
        <v>12</v>
      </c>
      <c r="H25" s="1041">
        <f t="shared" si="4"/>
        <v>104137.16123246867</v>
      </c>
      <c r="I25" s="1041">
        <f t="shared" si="0"/>
        <v>93473.9347692982</v>
      </c>
      <c r="J25" s="1041">
        <f t="shared" si="1"/>
        <v>10663.226463170475</v>
      </c>
      <c r="K25" s="1042">
        <f t="shared" si="2"/>
        <v>11796570.63913239</v>
      </c>
      <c r="N25" s="1038">
        <f>SUM(H14:H25)</f>
        <v>1249645.934789624</v>
      </c>
      <c r="O25" s="1038">
        <f>SUM(I14:I25)</f>
        <v>1127072.7912735164</v>
      </c>
      <c r="P25" s="1038">
        <f>SUM(J14:J25)</f>
        <v>122573.14351610778</v>
      </c>
      <c r="Q25" s="1034">
        <f>K25</f>
        <v>11796570.63913239</v>
      </c>
    </row>
    <row r="26" hidden="1" spans="7:11" x14ac:dyDescent="0.25">
      <c r="G26" s="1039">
        <f t="shared" si="3"/>
        <v>13</v>
      </c>
      <c r="H26" s="1038">
        <f t="shared" si="4"/>
        <v>104137.16123246867</v>
      </c>
      <c r="I26" s="1038">
        <f t="shared" si="0"/>
        <v>93389.5175597981</v>
      </c>
      <c r="J26" s="1038">
        <f t="shared" si="1"/>
        <v>10747.643672670572</v>
      </c>
      <c r="K26" s="1034">
        <f t="shared" si="2"/>
        <v>11785822.995459719</v>
      </c>
    </row>
    <row r="27" hidden="1" spans="7:11" x14ac:dyDescent="0.25">
      <c r="G27" s="1039">
        <f t="shared" si="3"/>
        <v>14</v>
      </c>
      <c r="H27" s="1038">
        <f t="shared" si="4"/>
        <v>104137.16123246867</v>
      </c>
      <c r="I27" s="1038">
        <f t="shared" si="0"/>
        <v>93304.43204738945</v>
      </c>
      <c r="J27" s="1038">
        <f t="shared" si="1"/>
        <v>10832.729185079224</v>
      </c>
      <c r="K27" s="1034">
        <f t="shared" si="2"/>
        <v>11774990.266274638</v>
      </c>
    </row>
    <row r="28" hidden="1" spans="7:11" x14ac:dyDescent="0.25">
      <c r="G28" s="1039">
        <f t="shared" si="3"/>
        <v>15</v>
      </c>
      <c r="H28" s="1038">
        <f t="shared" si="4"/>
        <v>104137.16123246867</v>
      </c>
      <c r="I28" s="1038">
        <f t="shared" si="0"/>
        <v>93218.67294134089</v>
      </c>
      <c r="J28" s="1038">
        <f t="shared" si="1"/>
        <v>10918.488291127782</v>
      </c>
      <c r="K28" s="1034">
        <f t="shared" si="2"/>
        <v>11764071.77798351</v>
      </c>
    </row>
    <row r="29" hidden="1" spans="7:11" x14ac:dyDescent="0.25">
      <c r="G29" s="1039">
        <f t="shared" si="3"/>
        <v>16</v>
      </c>
      <c r="H29" s="1038">
        <f t="shared" si="4"/>
        <v>104137.16123246867</v>
      </c>
      <c r="I29" s="1038">
        <f t="shared" si="0"/>
        <v>93132.23490903614</v>
      </c>
      <c r="J29" s="1038">
        <f t="shared" si="1"/>
        <v>11004.926323432534</v>
      </c>
      <c r="K29" s="1034">
        <f t="shared" si="2"/>
        <v>11753066.851660078</v>
      </c>
    </row>
    <row r="30" hidden="1" spans="7:11" x14ac:dyDescent="0.25">
      <c r="G30" s="1039">
        <f t="shared" si="3"/>
        <v>17</v>
      </c>
      <c r="H30" s="1038">
        <f t="shared" si="4"/>
        <v>104137.16123246867</v>
      </c>
      <c r="I30" s="1038">
        <f t="shared" si="0"/>
        <v>93045.1125756423</v>
      </c>
      <c r="J30" s="1038">
        <f t="shared" si="1"/>
        <v>11092.048656826373</v>
      </c>
      <c r="K30" s="1034">
        <f t="shared" si="2"/>
        <v>11741974.803003252</v>
      </c>
    </row>
    <row r="31" hidden="1" spans="7:11" x14ac:dyDescent="0.25">
      <c r="G31" s="1039">
        <f t="shared" si="3"/>
        <v>18</v>
      </c>
      <c r="H31" s="1038">
        <f t="shared" si="4"/>
        <v>104137.16123246867</v>
      </c>
      <c r="I31" s="1038">
        <f t="shared" si="0"/>
        <v>92957.30052377575</v>
      </c>
      <c r="J31" s="1038">
        <f t="shared" si="1"/>
        <v>11179.860708692926</v>
      </c>
      <c r="K31" s="1034">
        <f t="shared" si="2"/>
        <v>11730794.942294559</v>
      </c>
    </row>
    <row r="32" hidden="1" spans="7:11" x14ac:dyDescent="0.25">
      <c r="G32" s="1039">
        <f t="shared" si="3"/>
        <v>19</v>
      </c>
      <c r="H32" s="1038">
        <f t="shared" si="4"/>
        <v>104137.16123246867</v>
      </c>
      <c r="I32" s="1038">
        <f t="shared" si="0"/>
        <v>92868.79329316526</v>
      </c>
      <c r="J32" s="1038">
        <f t="shared" si="1"/>
        <v>11268.36793930341</v>
      </c>
      <c r="K32" s="1034">
        <f t="shared" si="2"/>
        <v>11719526.574355256</v>
      </c>
    </row>
    <row r="33" hidden="1" spans="7:11" x14ac:dyDescent="0.25">
      <c r="G33" s="1039">
        <f t="shared" si="3"/>
        <v>20</v>
      </c>
      <c r="H33" s="1038">
        <f t="shared" si="4"/>
        <v>104137.16123246867</v>
      </c>
      <c r="I33" s="1038">
        <f t="shared" si="0"/>
        <v>92779.58538031245</v>
      </c>
      <c r="J33" s="1038">
        <f t="shared" si="1"/>
        <v>11357.575852156224</v>
      </c>
      <c r="K33" s="1034">
        <f t="shared" si="2"/>
        <v>11708168.9985031</v>
      </c>
    </row>
    <row r="34" hidden="1" spans="7:11" x14ac:dyDescent="0.25">
      <c r="G34" s="1039">
        <f t="shared" si="3"/>
        <v>21</v>
      </c>
      <c r="H34" s="1038">
        <f t="shared" si="4"/>
        <v>104137.16123246867</v>
      </c>
      <c r="I34" s="1038">
        <f t="shared" si="0"/>
        <v>92689.67123814955</v>
      </c>
      <c r="J34" s="1038">
        <f t="shared" si="1"/>
        <v>11447.489994319127</v>
      </c>
      <c r="K34" s="1034">
        <f t="shared" si="2"/>
        <v>11696721.508508781</v>
      </c>
    </row>
    <row r="35" hidden="1" spans="7:11" x14ac:dyDescent="0.25">
      <c r="G35" s="1039">
        <f t="shared" si="3"/>
        <v>22</v>
      </c>
      <c r="H35" s="1038">
        <f t="shared" si="4"/>
        <v>104137.16123246867</v>
      </c>
      <c r="I35" s="1038">
        <f t="shared" si="0"/>
        <v>92599.04527569453</v>
      </c>
      <c r="J35" s="1038">
        <f t="shared" si="1"/>
        <v>11538.115956774142</v>
      </c>
      <c r="K35" s="1034">
        <f t="shared" si="2"/>
        <v>11685183.392552007</v>
      </c>
    </row>
    <row r="36" hidden="1" spans="7:11" x14ac:dyDescent="0.25">
      <c r="G36" s="1039">
        <f t="shared" si="3"/>
        <v>23</v>
      </c>
      <c r="H36" s="1038">
        <f t="shared" si="4"/>
        <v>104137.16123246867</v>
      </c>
      <c r="I36" s="1038">
        <f t="shared" si="0"/>
        <v>92507.7018577034</v>
      </c>
      <c r="J36" s="1038">
        <f t="shared" si="1"/>
        <v>11629.459374765269</v>
      </c>
      <c r="K36" s="1034">
        <f t="shared" si="2"/>
        <v>11673553.933177242</v>
      </c>
    </row>
    <row r="37" spans="6:17" x14ac:dyDescent="0.25">
      <c r="F37">
        <v>2</v>
      </c>
      <c r="G37" s="1040">
        <f t="shared" si="3"/>
        <v>24</v>
      </c>
      <c r="H37" s="1041">
        <f t="shared" si="4"/>
        <v>104137.16123246867</v>
      </c>
      <c r="I37" s="1041">
        <f t="shared" si="0"/>
        <v>92415.63530431985</v>
      </c>
      <c r="J37" s="1041">
        <f t="shared" si="1"/>
        <v>11721.525928148825</v>
      </c>
      <c r="K37" s="1042">
        <f t="shared" si="2"/>
        <v>11661832.407249093</v>
      </c>
      <c r="N37" s="1038">
        <f>SUM(H26:H37)</f>
        <v>1249645.934789624</v>
      </c>
      <c r="O37" s="1038">
        <f>SUM(I26:I37)</f>
        <v>1114907.7029063276</v>
      </c>
      <c r="P37" s="1038">
        <f>SUM(J26:J37)</f>
        <v>134738.2318832964</v>
      </c>
      <c r="Q37" s="1034">
        <f>K37</f>
        <v>11661832.407249093</v>
      </c>
    </row>
    <row r="38" hidden="1" spans="7:11" x14ac:dyDescent="0.25">
      <c r="G38" s="1039">
        <f t="shared" si="3"/>
        <v>25</v>
      </c>
      <c r="H38" s="1038">
        <f t="shared" si="4"/>
        <v>104137.16123246867</v>
      </c>
      <c r="I38" s="1038">
        <f t="shared" si="0"/>
        <v>92322.839890722</v>
      </c>
      <c r="J38" s="1038">
        <f t="shared" si="1"/>
        <v>11814.321341746676</v>
      </c>
      <c r="K38" s="1034">
        <f t="shared" si="2"/>
        <v>11650018.085907346</v>
      </c>
    </row>
    <row r="39" hidden="1" spans="7:11" x14ac:dyDescent="0.25">
      <c r="G39" s="1039">
        <f t="shared" si="3"/>
        <v>26</v>
      </c>
      <c r="H39" s="1038">
        <f t="shared" si="4"/>
        <v>104137.16123246867</v>
      </c>
      <c r="I39" s="1038">
        <f t="shared" si="0"/>
        <v>92229.3098467665</v>
      </c>
      <c r="J39" s="1038">
        <f t="shared" si="1"/>
        <v>11907.851385702175</v>
      </c>
      <c r="K39" s="1034">
        <f t="shared" si="2"/>
        <v>11638110.234521644</v>
      </c>
    </row>
    <row r="40" hidden="1" spans="7:11" x14ac:dyDescent="0.25">
      <c r="G40" s="1039">
        <f t="shared" si="3"/>
        <v>27</v>
      </c>
      <c r="H40" s="1038">
        <f t="shared" si="4"/>
        <v>104137.16123246867</v>
      </c>
      <c r="I40" s="1038">
        <f t="shared" si="0"/>
        <v>92135.03935662968</v>
      </c>
      <c r="J40" s="1038">
        <f t="shared" si="1"/>
        <v>12002.121875838988</v>
      </c>
      <c r="K40" s="1034">
        <f t="shared" si="2"/>
        <v>11626108.112645805</v>
      </c>
    </row>
    <row r="41" hidden="1" spans="7:11" x14ac:dyDescent="0.25">
      <c r="G41" s="1039">
        <f t="shared" si="3"/>
        <v>28</v>
      </c>
      <c r="H41" s="1038">
        <f t="shared" si="4"/>
        <v>104137.16123246867</v>
      </c>
      <c r="I41" s="1038">
        <f t="shared" si="0"/>
        <v>92040.02255844597</v>
      </c>
      <c r="J41" s="1038">
        <f t="shared" si="1"/>
        <v>12097.138674022703</v>
      </c>
      <c r="K41" s="1034">
        <f t="shared" si="2"/>
        <v>11614010.973971782</v>
      </c>
    </row>
    <row r="42" hidden="1" spans="7:11" x14ac:dyDescent="0.25">
      <c r="G42" s="1039">
        <f t="shared" si="3"/>
        <v>29</v>
      </c>
      <c r="H42" s="1038">
        <f t="shared" si="4"/>
        <v>104137.16123246867</v>
      </c>
      <c r="I42" s="1038">
        <f t="shared" si="0"/>
        <v>91944.25354394328</v>
      </c>
      <c r="J42" s="1038">
        <f t="shared" si="1"/>
        <v>12192.907688525389</v>
      </c>
      <c r="K42" s="1034">
        <f t="shared" si="2"/>
        <v>11601818.066283258</v>
      </c>
    </row>
    <row r="43" hidden="1" spans="7:11" x14ac:dyDescent="0.25">
      <c r="G43" s="1039">
        <f t="shared" si="3"/>
        <v>30</v>
      </c>
      <c r="H43" s="1038">
        <f t="shared" si="4"/>
        <v>104137.16123246867</v>
      </c>
      <c r="I43" s="1038">
        <f t="shared" si="0"/>
        <v>91847.7263580758</v>
      </c>
      <c r="J43" s="1038">
        <f t="shared" si="1"/>
        <v>12289.434874392871</v>
      </c>
      <c r="K43" s="1034">
        <f t="shared" si="2"/>
        <v>11589528.631408865</v>
      </c>
    </row>
    <row r="44" hidden="1" spans="7:11" x14ac:dyDescent="0.25">
      <c r="G44" s="1039">
        <f t="shared" si="3"/>
        <v>31</v>
      </c>
      <c r="H44" s="1038">
        <f t="shared" si="4"/>
        <v>104137.16123246867</v>
      </c>
      <c r="I44" s="1038">
        <f t="shared" si="0"/>
        <v>91750.43499865352</v>
      </c>
      <c r="J44" s="1038">
        <f t="shared" si="1"/>
        <v>12386.726233815149</v>
      </c>
      <c r="K44" s="1034">
        <f t="shared" si="2"/>
        <v>11577141.905175049</v>
      </c>
    </row>
    <row r="45" hidden="1" spans="7:11" x14ac:dyDescent="0.25">
      <c r="G45" s="1039">
        <f t="shared" si="3"/>
        <v>32</v>
      </c>
      <c r="H45" s="1038">
        <f t="shared" si="4"/>
        <v>104137.16123246867</v>
      </c>
      <c r="I45" s="1038">
        <f t="shared" si="0"/>
        <v>91652.37341596914</v>
      </c>
      <c r="J45" s="1038">
        <f t="shared" si="1"/>
        <v>12484.787816499535</v>
      </c>
      <c r="K45" s="1034">
        <f t="shared" si="2"/>
        <v>11564657.117358549</v>
      </c>
    </row>
    <row r="46" hidden="1" spans="7:11" x14ac:dyDescent="0.25">
      <c r="G46" s="1039">
        <f t="shared" si="3"/>
        <v>33</v>
      </c>
      <c r="H46" s="1038">
        <f t="shared" si="4"/>
        <v>104137.16123246867</v>
      </c>
      <c r="I46" s="1038">
        <f t="shared" si="0"/>
        <v>91553.53551242185</v>
      </c>
      <c r="J46" s="1038">
        <f t="shared" si="1"/>
        <v>12583.625720046824</v>
      </c>
      <c r="K46" s="1034">
        <f t="shared" si="2"/>
        <v>11552073.491638502</v>
      </c>
    </row>
    <row r="47" hidden="1" spans="7:11" x14ac:dyDescent="0.25">
      <c r="G47" s="1039">
        <f t="shared" si="3"/>
        <v>34</v>
      </c>
      <c r="H47" s="1038">
        <f t="shared" si="4"/>
        <v>104137.16123246867</v>
      </c>
      <c r="I47" s="1038">
        <f t="shared" si="0"/>
        <v>91453.91514213815</v>
      </c>
      <c r="J47" s="1038">
        <f t="shared" si="1"/>
        <v>12683.246090330518</v>
      </c>
      <c r="K47" s="1034">
        <f t="shared" si="2"/>
        <v>11539390.245548172</v>
      </c>
    </row>
    <row r="48" hidden="1" spans="7:11" x14ac:dyDescent="0.25">
      <c r="G48" s="1039">
        <f t="shared" si="3"/>
        <v>35</v>
      </c>
      <c r="H48" s="1038">
        <f t="shared" si="4"/>
        <v>104137.16123246867</v>
      </c>
      <c r="I48" s="1038">
        <f t="shared" si="0"/>
        <v>91353.5061105897</v>
      </c>
      <c r="J48" s="1038">
        <f t="shared" si="1"/>
        <v>12783.655121878968</v>
      </c>
      <c r="K48" s="1034">
        <f t="shared" si="2"/>
        <v>11526606.590426292</v>
      </c>
    </row>
    <row r="49" spans="6:17" x14ac:dyDescent="0.25">
      <c r="F49">
        <v>3</v>
      </c>
      <c r="G49" s="1040">
        <f t="shared" si="3"/>
        <v>36</v>
      </c>
      <c r="H49" s="1041">
        <f t="shared" si="4"/>
        <v>104137.16123246867</v>
      </c>
      <c r="I49" s="1041">
        <f t="shared" si="0"/>
        <v>91252.30217420816</v>
      </c>
      <c r="J49" s="1041">
        <f t="shared" si="1"/>
        <v>12884.85905826051</v>
      </c>
      <c r="K49" s="1042">
        <f t="shared" si="2"/>
        <v>11513721.731368031</v>
      </c>
      <c r="N49" s="1038">
        <f>SUM(H38:H49)</f>
        <v>1249645.934789624</v>
      </c>
      <c r="O49" s="1038">
        <f>SUM(I38:I49)</f>
        <v>1101535.2589085638</v>
      </c>
      <c r="P49" s="1038">
        <f>SUM(J38:J49)</f>
        <v>148110.6758810603</v>
      </c>
      <c r="Q49" s="1034">
        <f>K49</f>
        <v>11513721.731368031</v>
      </c>
    </row>
    <row r="50" hidden="1" spans="7:11" x14ac:dyDescent="0.25">
      <c r="G50" s="1039">
        <f t="shared" si="3"/>
        <v>37</v>
      </c>
      <c r="H50" s="1038">
        <f t="shared" si="4"/>
        <v>104137.16123246867</v>
      </c>
      <c r="I50" s="1038">
        <f t="shared" si="0"/>
        <v>91150.29703999692</v>
      </c>
      <c r="J50" s="1038">
        <f t="shared" si="1"/>
        <v>12986.864192471752</v>
      </c>
      <c r="K50" s="1034">
        <f t="shared" si="2"/>
        <v>11500734.86717556</v>
      </c>
    </row>
    <row r="51" hidden="1" spans="7:11" x14ac:dyDescent="0.25">
      <c r="G51" s="1039">
        <f t="shared" si="3"/>
        <v>38</v>
      </c>
      <c r="H51" s="1038">
        <f t="shared" si="4"/>
        <v>104137.16123246867</v>
      </c>
      <c r="I51" s="1038">
        <f t="shared" si="0"/>
        <v>91047.48436513986</v>
      </c>
      <c r="J51" s="1038">
        <f t="shared" si="1"/>
        <v>13089.676867328817</v>
      </c>
      <c r="K51" s="1034">
        <f t="shared" si="2"/>
        <v>11487645.190308232</v>
      </c>
    </row>
    <row r="52" hidden="1" spans="7:11" x14ac:dyDescent="0.25">
      <c r="G52" s="1039">
        <f t="shared" si="3"/>
        <v>39</v>
      </c>
      <c r="H52" s="1038">
        <f t="shared" si="4"/>
        <v>104137.16123246867</v>
      </c>
      <c r="I52" s="1038">
        <f t="shared" si="0"/>
        <v>90943.85775660684</v>
      </c>
      <c r="J52" s="1038">
        <f t="shared" si="1"/>
        <v>13193.30347586183</v>
      </c>
      <c r="K52" s="1034">
        <f t="shared" si="2"/>
        <v>11474451.88683237</v>
      </c>
    </row>
    <row r="53" hidden="1" spans="7:11" x14ac:dyDescent="0.25">
      <c r="G53" s="1039">
        <f t="shared" si="3"/>
        <v>40</v>
      </c>
      <c r="H53" s="1038">
        <f t="shared" si="4"/>
        <v>104137.16123246867</v>
      </c>
      <c r="I53" s="1038">
        <f t="shared" si="0"/>
        <v>90839.41077075627</v>
      </c>
      <c r="J53" s="1038">
        <f t="shared" si="1"/>
        <v>13297.750461712407</v>
      </c>
      <c r="K53" s="1034">
        <f t="shared" si="2"/>
        <v>11461154.136370657</v>
      </c>
    </row>
    <row r="54" hidden="1" spans="7:11" x14ac:dyDescent="0.25">
      <c r="G54" s="1039">
        <f t="shared" si="3"/>
        <v>41</v>
      </c>
      <c r="H54" s="1038">
        <f t="shared" si="4"/>
        <v>104137.16123246867</v>
      </c>
      <c r="I54" s="1038">
        <f t="shared" si="0"/>
        <v>90734.13691293438</v>
      </c>
      <c r="J54" s="1038">
        <f t="shared" si="1"/>
        <v>13403.024319534292</v>
      </c>
      <c r="K54" s="1034">
        <f t="shared" si="2"/>
        <v>11447751.112051122</v>
      </c>
    </row>
    <row r="55" hidden="1" spans="7:11" x14ac:dyDescent="0.25">
      <c r="G55" s="1039">
        <f t="shared" si="3"/>
        <v>42</v>
      </c>
      <c r="H55" s="1038">
        <f t="shared" si="4"/>
        <v>104137.16123246867</v>
      </c>
      <c r="I55" s="1038">
        <f t="shared" si="0"/>
        <v>90628.02963707139</v>
      </c>
      <c r="J55" s="1038">
        <f t="shared" si="1"/>
        <v>13509.13159539728</v>
      </c>
      <c r="K55" s="1034">
        <f t="shared" si="2"/>
        <v>11434241.980455725</v>
      </c>
    </row>
    <row r="56" hidden="1" spans="7:11" x14ac:dyDescent="0.25">
      <c r="G56" s="1039">
        <f t="shared" si="3"/>
        <v>43</v>
      </c>
      <c r="H56" s="1038">
        <f t="shared" si="4"/>
        <v>104137.16123246867</v>
      </c>
      <c r="I56" s="1038">
        <f t="shared" si="0"/>
        <v>90521.0823452745</v>
      </c>
      <c r="J56" s="1038">
        <f t="shared" si="1"/>
        <v>13616.078887194177</v>
      </c>
      <c r="K56" s="1034">
        <f t="shared" si="2"/>
        <v>11420625.90156853</v>
      </c>
    </row>
    <row r="57" hidden="1" spans="7:11" x14ac:dyDescent="0.25">
      <c r="G57" s="1039">
        <f t="shared" si="3"/>
        <v>44</v>
      </c>
      <c r="H57" s="1038">
        <f t="shared" si="4"/>
        <v>104137.16123246867</v>
      </c>
      <c r="I57" s="1038">
        <f t="shared" si="0"/>
        <v>90413.28838741753</v>
      </c>
      <c r="J57" s="1038">
        <f t="shared" si="1"/>
        <v>13723.87284505114</v>
      </c>
      <c r="K57" s="1034">
        <f t="shared" si="2"/>
        <v>11406902.028723478</v>
      </c>
    </row>
    <row r="58" hidden="1" spans="7:11" x14ac:dyDescent="0.25">
      <c r="G58" s="1039">
        <f t="shared" si="3"/>
        <v>45</v>
      </c>
      <c r="H58" s="1038">
        <f t="shared" si="4"/>
        <v>104137.16123246867</v>
      </c>
      <c r="I58" s="1038">
        <f t="shared" si="0"/>
        <v>90304.64106072755</v>
      </c>
      <c r="J58" s="1038">
        <f t="shared" si="1"/>
        <v>13832.520171741126</v>
      </c>
      <c r="K58" s="1034">
        <f t="shared" si="2"/>
        <v>11393069.508551737</v>
      </c>
    </row>
    <row r="59" hidden="1" spans="7:11" x14ac:dyDescent="0.25">
      <c r="G59" s="1039">
        <f t="shared" si="3"/>
        <v>46</v>
      </c>
      <c r="H59" s="1038">
        <f t="shared" si="4"/>
        <v>104137.16123246867</v>
      </c>
      <c r="I59" s="1038">
        <f t="shared" si="0"/>
        <v>90195.13360936793</v>
      </c>
      <c r="J59" s="1038">
        <f t="shared" si="1"/>
        <v>13942.027623100745</v>
      </c>
      <c r="K59" s="1034">
        <f t="shared" si="2"/>
        <v>11379127.480928637</v>
      </c>
    </row>
    <row r="60" hidden="1" spans="7:11" x14ac:dyDescent="0.25">
      <c r="G60" s="1039">
        <f t="shared" si="3"/>
        <v>47</v>
      </c>
      <c r="H60" s="1038">
        <f t="shared" si="4"/>
        <v>104137.16123246867</v>
      </c>
      <c r="I60" s="1038">
        <f t="shared" si="0"/>
        <v>90084.75922401839</v>
      </c>
      <c r="J60" s="1038">
        <f t="shared" si="1"/>
        <v>14052.402008450284</v>
      </c>
      <c r="K60" s="1034">
        <f t="shared" si="2"/>
        <v>11365075.078920187</v>
      </c>
    </row>
    <row r="61" spans="6:17" x14ac:dyDescent="0.25">
      <c r="F61">
        <v>4</v>
      </c>
      <c r="G61" s="1040">
        <f t="shared" si="3"/>
        <v>48</v>
      </c>
      <c r="H61" s="1041">
        <f t="shared" si="4"/>
        <v>104137.16123246867</v>
      </c>
      <c r="I61" s="1041">
        <f t="shared" si="0"/>
        <v>89973.5110414515</v>
      </c>
      <c r="J61" s="1041">
        <f t="shared" si="1"/>
        <v>14163.65019101718</v>
      </c>
      <c r="K61" s="1042">
        <f t="shared" si="2"/>
        <v>11350911.428729171</v>
      </c>
      <c r="N61" s="1038">
        <f>SUM(H50:H61)</f>
        <v>1249645.934789624</v>
      </c>
      <c r="O61" s="1038">
        <f>SUM(I50:I61)</f>
        <v>1086835.6321507632</v>
      </c>
      <c r="P61" s="1038">
        <f>SUM(J50:J61)</f>
        <v>162810.30263886106</v>
      </c>
      <c r="Q61" s="1034">
        <f>K61</f>
        <v>11350911.428729171</v>
      </c>
    </row>
    <row r="62" hidden="1" spans="7:11" x14ac:dyDescent="0.25">
      <c r="G62" s="1039">
        <f t="shared" si="3"/>
        <v>49</v>
      </c>
      <c r="H62" s="1038">
        <f t="shared" si="4"/>
        <v>104137.16123246867</v>
      </c>
      <c r="I62" s="1038">
        <f t="shared" si="0"/>
        <v>89861.38214410594</v>
      </c>
      <c r="J62" s="1038">
        <f t="shared" si="1"/>
        <v>14275.779088362731</v>
      </c>
      <c r="K62" s="1034">
        <f t="shared" si="2"/>
        <v>11336635.649640808</v>
      </c>
    </row>
    <row r="63" hidden="1" spans="7:11" x14ac:dyDescent="0.25">
      <c r="G63" s="1039">
        <f t="shared" si="3"/>
        <v>50</v>
      </c>
      <c r="H63" s="1038">
        <f t="shared" si="4"/>
        <v>104137.16123246867</v>
      </c>
      <c r="I63" s="1038">
        <f t="shared" si="0"/>
        <v>89748.3655596564</v>
      </c>
      <c r="J63" s="1038">
        <f t="shared" si="1"/>
        <v>14388.795672812266</v>
      </c>
      <c r="K63" s="1034">
        <f t="shared" si="2"/>
        <v>11322246.853967996</v>
      </c>
    </row>
    <row r="64" hidden="1" spans="7:11" x14ac:dyDescent="0.25">
      <c r="G64" s="1039">
        <f t="shared" si="3"/>
        <v>51</v>
      </c>
      <c r="H64" s="1038">
        <f t="shared" si="4"/>
        <v>104137.16123246867</v>
      </c>
      <c r="I64" s="1038">
        <f t="shared" si="0"/>
        <v>89634.45426057998</v>
      </c>
      <c r="J64" s="1038">
        <f t="shared" si="1"/>
        <v>14502.706971888692</v>
      </c>
      <c r="K64" s="1034">
        <f t="shared" si="2"/>
        <v>11307744.146996107</v>
      </c>
    </row>
    <row r="65" hidden="1" spans="7:11" x14ac:dyDescent="0.25">
      <c r="G65" s="1039">
        <f t="shared" si="3"/>
        <v>52</v>
      </c>
      <c r="H65" s="1038">
        <f t="shared" si="4"/>
        <v>104137.16123246867</v>
      </c>
      <c r="I65" s="1038">
        <f t="shared" si="0"/>
        <v>89519.64116371919</v>
      </c>
      <c r="J65" s="1038">
        <f t="shared" si="1"/>
        <v>14617.52006874948</v>
      </c>
      <c r="K65" s="1034">
        <f t="shared" si="2"/>
        <v>11293126.626927357</v>
      </c>
    </row>
    <row r="66" hidden="1" spans="7:11" x14ac:dyDescent="0.25">
      <c r="G66" s="1039">
        <f t="shared" si="3"/>
        <v>53</v>
      </c>
      <c r="H66" s="1038">
        <f t="shared" si="4"/>
        <v>104137.16123246867</v>
      </c>
      <c r="I66" s="1038">
        <f t="shared" si="0"/>
        <v>89403.91912984158</v>
      </c>
      <c r="J66" s="1038">
        <f t="shared" si="1"/>
        <v>14733.24210262709</v>
      </c>
      <c r="K66" s="1034">
        <f t="shared" si="2"/>
        <v>11278393.38482473</v>
      </c>
    </row>
    <row r="67" hidden="1" spans="7:11" x14ac:dyDescent="0.25">
      <c r="G67" s="1039">
        <f t="shared" si="3"/>
        <v>54</v>
      </c>
      <c r="H67" s="1038">
        <f t="shared" si="4"/>
        <v>104137.16123246867</v>
      </c>
      <c r="I67" s="1038">
        <f t="shared" si="0"/>
        <v>89287.2809631958</v>
      </c>
      <c r="J67" s="1038">
        <f t="shared" si="1"/>
        <v>14849.880269272879</v>
      </c>
      <c r="K67" s="1034">
        <f t="shared" si="2"/>
        <v>11263543.504555458</v>
      </c>
    </row>
    <row r="68" hidden="1" spans="7:11" x14ac:dyDescent="0.25">
      <c r="G68" s="1039">
        <f t="shared" si="3"/>
        <v>55</v>
      </c>
      <c r="H68" s="1038">
        <f t="shared" si="4"/>
        <v>104137.16123246867</v>
      </c>
      <c r="I68" s="1038">
        <f t="shared" si="0"/>
        <v>89169.71941106406</v>
      </c>
      <c r="J68" s="1038">
        <f t="shared" si="1"/>
        <v>14967.441821404616</v>
      </c>
      <c r="K68" s="1034">
        <f t="shared" si="2"/>
        <v>11248576.062734054</v>
      </c>
    </row>
    <row r="69" hidden="1" spans="7:11" x14ac:dyDescent="0.25">
      <c r="G69" s="1039">
        <f t="shared" si="3"/>
        <v>56</v>
      </c>
      <c r="H69" s="1038">
        <f t="shared" si="4"/>
        <v>104137.16123246867</v>
      </c>
      <c r="I69" s="1038">
        <f t="shared" si="0"/>
        <v>89051.22716331127</v>
      </c>
      <c r="J69" s="1038">
        <f t="shared" si="1"/>
        <v>15085.934069157403</v>
      </c>
      <c r="K69" s="1034">
        <f t="shared" si="2"/>
        <v>11233490.128664898</v>
      </c>
    </row>
    <row r="70" hidden="1" spans="7:11" x14ac:dyDescent="0.25">
      <c r="G70" s="1039">
        <f t="shared" si="3"/>
        <v>57</v>
      </c>
      <c r="H70" s="1038">
        <f t="shared" si="4"/>
        <v>104137.16123246867</v>
      </c>
      <c r="I70" s="1038">
        <f t="shared" si="0"/>
        <v>88931.79685193044</v>
      </c>
      <c r="J70" s="1038">
        <f t="shared" si="1"/>
        <v>15205.36438053823</v>
      </c>
      <c r="K70" s="1034">
        <f t="shared" si="2"/>
        <v>11218284.76428436</v>
      </c>
    </row>
    <row r="71" hidden="1" spans="7:11" x14ac:dyDescent="0.25">
      <c r="G71" s="1039">
        <f t="shared" si="3"/>
        <v>58</v>
      </c>
      <c r="H71" s="1038">
        <f t="shared" si="4"/>
        <v>104137.16123246867</v>
      </c>
      <c r="I71" s="1038">
        <f t="shared" si="0"/>
        <v>88811.42105058453</v>
      </c>
      <c r="J71" s="1038">
        <f t="shared" si="1"/>
        <v>15325.740181884146</v>
      </c>
      <c r="K71" s="1034">
        <f t="shared" si="2"/>
        <v>11202959.024102475</v>
      </c>
    </row>
    <row r="72" hidden="1" spans="7:11" x14ac:dyDescent="0.25">
      <c r="G72" s="1039">
        <f t="shared" si="3"/>
        <v>59</v>
      </c>
      <c r="H72" s="1038">
        <f t="shared" si="4"/>
        <v>104137.16123246867</v>
      </c>
      <c r="I72" s="1038">
        <f t="shared" si="0"/>
        <v>88690.09227414461</v>
      </c>
      <c r="J72" s="1038">
        <f t="shared" si="1"/>
        <v>15447.06895832406</v>
      </c>
      <c r="K72" s="1034">
        <f t="shared" si="2"/>
        <v>11187511.955144152</v>
      </c>
    </row>
    <row r="73" spans="6:17" x14ac:dyDescent="0.25">
      <c r="F73">
        <v>5</v>
      </c>
      <c r="G73" s="1040">
        <f t="shared" si="3"/>
        <v>60</v>
      </c>
      <c r="H73" s="1041">
        <f t="shared" si="4"/>
        <v>104137.16123246867</v>
      </c>
      <c r="I73" s="1041">
        <f t="shared" si="0"/>
        <v>88567.80297822454</v>
      </c>
      <c r="J73" s="1041">
        <f t="shared" si="1"/>
        <v>15569.358254244129</v>
      </c>
      <c r="K73" s="1042">
        <f t="shared" si="2"/>
        <v>11171942.596889907</v>
      </c>
      <c r="N73" s="1038">
        <f>SUM(H62:H73)</f>
        <v>1249645.934789624</v>
      </c>
      <c r="O73" s="1038">
        <f>SUM(I62:I73)</f>
        <v>1070677.1029503585</v>
      </c>
      <c r="P73" s="1038">
        <f>SUM(J62:J73)</f>
        <v>178968.8318392657</v>
      </c>
      <c r="Q73" s="1034">
        <f>K73</f>
        <v>11171942.596889907</v>
      </c>
    </row>
    <row r="74" hidden="1" spans="7:11" x14ac:dyDescent="0.25">
      <c r="G74" s="1039">
        <f t="shared" si="3"/>
        <v>61</v>
      </c>
      <c r="H74" s="1038">
        <f t="shared" si="4"/>
        <v>104137.16123246867</v>
      </c>
      <c r="I74" s="1038">
        <f t="shared" si="0"/>
        <v>88444.54555871178</v>
      </c>
      <c r="J74" s="1038">
        <f t="shared" si="1"/>
        <v>15692.615673756896</v>
      </c>
      <c r="K74" s="1034">
        <f t="shared" si="2"/>
        <v>11156249.981216151</v>
      </c>
    </row>
    <row r="75" hidden="1" spans="7:11" x14ac:dyDescent="0.25">
      <c r="G75" s="1039">
        <f t="shared" si="3"/>
        <v>62</v>
      </c>
      <c r="H75" s="1038">
        <f t="shared" si="4"/>
        <v>104137.16123246867</v>
      </c>
      <c r="I75" s="1038">
        <f t="shared" si="0"/>
        <v>88320.31235129453</v>
      </c>
      <c r="J75" s="1038">
        <f t="shared" si="1"/>
        <v>15816.84888117414</v>
      </c>
      <c r="K75" s="1034">
        <f t="shared" si="2"/>
        <v>11140433.132334977</v>
      </c>
    </row>
    <row r="76" hidden="1" spans="7:11" x14ac:dyDescent="0.25">
      <c r="G76" s="1039">
        <f t="shared" si="3"/>
        <v>63</v>
      </c>
      <c r="H76" s="1038">
        <f t="shared" si="4"/>
        <v>104137.16123246867</v>
      </c>
      <c r="I76" s="1038">
        <f t="shared" si="0"/>
        <v>88195.09563098525</v>
      </c>
      <c r="J76" s="1038">
        <f t="shared" si="1"/>
        <v>15942.065601483424</v>
      </c>
      <c r="K76" s="1034">
        <f t="shared" si="2"/>
        <v>11124491.066733494</v>
      </c>
    </row>
    <row r="77" hidden="1" spans="7:11" x14ac:dyDescent="0.25">
      <c r="G77" s="1039">
        <f t="shared" si="3"/>
        <v>64</v>
      </c>
      <c r="H77" s="1038">
        <f t="shared" si="4"/>
        <v>104137.16123246867</v>
      </c>
      <c r="I77" s="1038">
        <f t="shared" si="0"/>
        <v>88068.88761164017</v>
      </c>
      <c r="J77" s="1038">
        <f t="shared" si="1"/>
        <v>16068.273620828506</v>
      </c>
      <c r="K77" s="1034">
        <f t="shared" si="2"/>
        <v>11108422.793112665</v>
      </c>
    </row>
    <row r="78" hidden="1" spans="7:11" x14ac:dyDescent="0.25">
      <c r="G78" s="1039">
        <f t="shared" si="3"/>
        <v>65</v>
      </c>
      <c r="H78" s="1038">
        <f t="shared" si="4"/>
        <v>104137.16123246867</v>
      </c>
      <c r="I78" s="1038">
        <f t="shared" ref="I78:I141" si="5">IPMT($D$5,$G$14,$D$6,-K77)</f>
        <v>87941.68044547527</v>
      </c>
      <c r="J78" s="1038">
        <f t="shared" ref="J78:J141" si="6">IF(G78="","",H78-I78)</f>
        <v>16195.480786993401</v>
      </c>
      <c r="K78" s="1034">
        <f t="shared" ref="K78:K141" si="7">IF(G78="","",K77-J78)</f>
        <v>11092227.312325671</v>
      </c>
    </row>
    <row r="79" hidden="1" spans="7:11" x14ac:dyDescent="0.25">
      <c r="G79" s="1039">
        <f t="shared" ref="G79:G142" si="8">G78+1</f>
        <v>66</v>
      </c>
      <c r="H79" s="1038">
        <f t="shared" ref="H79:H142" si="9">H78</f>
        <v>104137.16123246867</v>
      </c>
      <c r="I79" s="1038">
        <f t="shared" si="5"/>
        <v>87813.46622257824</v>
      </c>
      <c r="J79" s="1038">
        <f t="shared" si="6"/>
        <v>16323.695009890434</v>
      </c>
      <c r="K79" s="1034">
        <f t="shared" si="7"/>
        <v>11075903.61731578</v>
      </c>
    </row>
    <row r="80" hidden="1" spans="7:11" x14ac:dyDescent="0.25">
      <c r="G80" s="1039">
        <f t="shared" si="8"/>
        <v>67</v>
      </c>
      <c r="H80" s="1038">
        <f t="shared" si="9"/>
        <v>104137.16123246867</v>
      </c>
      <c r="I80" s="1038">
        <f t="shared" si="5"/>
        <v>87684.2369704166</v>
      </c>
      <c r="J80" s="1038">
        <f t="shared" si="6"/>
        <v>16452.924262052067</v>
      </c>
      <c r="K80" s="1034">
        <f t="shared" si="7"/>
        <v>11059450.693053728</v>
      </c>
    </row>
    <row r="81" hidden="1" spans="7:11" x14ac:dyDescent="0.25">
      <c r="G81" s="1039">
        <f t="shared" si="8"/>
        <v>68</v>
      </c>
      <c r="H81" s="1038">
        <f t="shared" si="9"/>
        <v>104137.16123246867</v>
      </c>
      <c r="I81" s="1038">
        <f t="shared" si="5"/>
        <v>87553.98465334202</v>
      </c>
      <c r="J81" s="1038">
        <f t="shared" si="6"/>
        <v>16583.17657912665</v>
      </c>
      <c r="K81" s="1034">
        <f t="shared" si="7"/>
        <v>11042867.5164746</v>
      </c>
    </row>
    <row r="82" hidden="1" spans="7:11" x14ac:dyDescent="0.25">
      <c r="G82" s="1039">
        <f t="shared" si="8"/>
        <v>69</v>
      </c>
      <c r="H82" s="1038">
        <f t="shared" si="9"/>
        <v>104137.16123246867</v>
      </c>
      <c r="I82" s="1038">
        <f t="shared" si="5"/>
        <v>87422.7011720906</v>
      </c>
      <c r="J82" s="1038">
        <f t="shared" si="6"/>
        <v>16714.46006037807</v>
      </c>
      <c r="K82" s="1034">
        <f t="shared" si="7"/>
        <v>11026153.056414222</v>
      </c>
    </row>
    <row r="83" hidden="1" spans="7:11" x14ac:dyDescent="0.25">
      <c r="G83" s="1039">
        <f t="shared" si="8"/>
        <v>70</v>
      </c>
      <c r="H83" s="1038">
        <f t="shared" si="9"/>
        <v>104137.16123246867</v>
      </c>
      <c r="I83" s="1038">
        <f t="shared" si="5"/>
        <v>87290.37836327926</v>
      </c>
      <c r="J83" s="1038">
        <f t="shared" si="6"/>
        <v>16846.78286918941</v>
      </c>
      <c r="K83" s="1034">
        <f t="shared" si="7"/>
        <v>11009306.273545032</v>
      </c>
    </row>
    <row r="84" hidden="1" spans="7:11" x14ac:dyDescent="0.25">
      <c r="G84" s="1039">
        <f t="shared" si="8"/>
        <v>71</v>
      </c>
      <c r="H84" s="1038">
        <f t="shared" si="9"/>
        <v>104137.16123246867</v>
      </c>
      <c r="I84" s="1038">
        <f t="shared" si="5"/>
        <v>87157.00799889817</v>
      </c>
      <c r="J84" s="1038">
        <f t="shared" si="6"/>
        <v>16980.153233570498</v>
      </c>
      <c r="K84" s="1034">
        <f t="shared" si="7"/>
        <v>10992326.120311461</v>
      </c>
    </row>
    <row r="85" spans="6:17" x14ac:dyDescent="0.25">
      <c r="F85">
        <v>6</v>
      </c>
      <c r="G85" s="1040">
        <f t="shared" si="8"/>
        <v>72</v>
      </c>
      <c r="H85" s="1041">
        <f t="shared" si="9"/>
        <v>104137.16123246867</v>
      </c>
      <c r="I85" s="1041">
        <f t="shared" si="5"/>
        <v>87022.58178579908</v>
      </c>
      <c r="J85" s="1041">
        <f t="shared" si="6"/>
        <v>17114.579446669595</v>
      </c>
      <c r="K85" s="1042">
        <f t="shared" si="7"/>
        <v>10975211.540864792</v>
      </c>
      <c r="N85" s="1038">
        <f>SUM(H74:H85)</f>
        <v>1249645.934789624</v>
      </c>
      <c r="O85" s="1038">
        <f>SUM(I74:I85)</f>
        <v>1052914.8787645109</v>
      </c>
      <c r="P85" s="1038">
        <f>SUM(J74:J85)</f>
        <v>196731.0560251131</v>
      </c>
      <c r="Q85" s="1034">
        <f>K85</f>
        <v>10975211.540864792</v>
      </c>
    </row>
    <row r="86" hidden="1" spans="7:11" x14ac:dyDescent="0.25">
      <c r="G86" s="1039">
        <f t="shared" si="8"/>
        <v>73</v>
      </c>
      <c r="H86" s="1038">
        <f t="shared" si="9"/>
        <v>104137.16123246867</v>
      </c>
      <c r="I86" s="1038">
        <f t="shared" si="5"/>
        <v>86887.09136517961</v>
      </c>
      <c r="J86" s="1038">
        <f t="shared" si="6"/>
        <v>17250.069867289058</v>
      </c>
      <c r="K86" s="1034">
        <f t="shared" si="7"/>
        <v>10957961.470997503</v>
      </c>
    </row>
    <row r="87" hidden="1" spans="7:11" x14ac:dyDescent="0.25">
      <c r="G87" s="1039">
        <f t="shared" si="8"/>
        <v>74</v>
      </c>
      <c r="H87" s="1038">
        <f t="shared" si="9"/>
        <v>104137.16123246867</v>
      </c>
      <c r="I87" s="1038">
        <f t="shared" si="5"/>
        <v>86750.52831206357</v>
      </c>
      <c r="J87" s="1038">
        <f t="shared" si="6"/>
        <v>17386.6329204051</v>
      </c>
      <c r="K87" s="1034">
        <f t="shared" si="7"/>
        <v>10940574.838077098</v>
      </c>
    </row>
    <row r="88" hidden="1" spans="7:11" x14ac:dyDescent="0.25">
      <c r="G88" s="1039">
        <f t="shared" si="8"/>
        <v>75</v>
      </c>
      <c r="H88" s="1038">
        <f t="shared" si="9"/>
        <v>104137.16123246867</v>
      </c>
      <c r="I88" s="1038">
        <f t="shared" si="5"/>
        <v>86612.88413477704</v>
      </c>
      <c r="J88" s="1038">
        <f t="shared" si="6"/>
        <v>17524.277097691636</v>
      </c>
      <c r="K88" s="1034">
        <f t="shared" si="7"/>
        <v>10923050.560979407</v>
      </c>
    </row>
    <row r="89" hidden="1" spans="7:11" x14ac:dyDescent="0.25">
      <c r="G89" s="1039">
        <f t="shared" si="8"/>
        <v>76</v>
      </c>
      <c r="H89" s="1038">
        <f t="shared" si="9"/>
        <v>104137.16123246867</v>
      </c>
      <c r="I89" s="1038">
        <f t="shared" si="5"/>
        <v>86474.15027442032</v>
      </c>
      <c r="J89" s="1038">
        <f t="shared" si="6"/>
        <v>17663.010958048355</v>
      </c>
      <c r="K89" s="1034">
        <f t="shared" si="7"/>
        <v>10905387.55002136</v>
      </c>
    </row>
    <row r="90" hidden="1" spans="7:11" x14ac:dyDescent="0.25">
      <c r="G90" s="1039">
        <f t="shared" si="8"/>
        <v>77</v>
      </c>
      <c r="H90" s="1038">
        <f t="shared" si="9"/>
        <v>104137.16123246867</v>
      </c>
      <c r="I90" s="1038">
        <f t="shared" si="5"/>
        <v>86334.31810433578</v>
      </c>
      <c r="J90" s="1038">
        <f t="shared" si="6"/>
        <v>17802.843128132896</v>
      </c>
      <c r="K90" s="1034">
        <f t="shared" si="7"/>
        <v>10887584.706893226</v>
      </c>
    </row>
    <row r="91" hidden="1" spans="7:11" x14ac:dyDescent="0.25">
      <c r="G91" s="1039">
        <f t="shared" si="8"/>
        <v>78</v>
      </c>
      <c r="H91" s="1038">
        <f t="shared" si="9"/>
        <v>104137.16123246867</v>
      </c>
      <c r="I91" s="1038">
        <f t="shared" si="5"/>
        <v>86193.37892957138</v>
      </c>
      <c r="J91" s="1038">
        <f t="shared" si="6"/>
        <v>17943.782302897293</v>
      </c>
      <c r="K91" s="1034">
        <f t="shared" si="7"/>
        <v>10869640.924590329</v>
      </c>
    </row>
    <row r="92" hidden="1" spans="7:11" x14ac:dyDescent="0.25">
      <c r="G92" s="1039">
        <f t="shared" si="8"/>
        <v>79</v>
      </c>
      <c r="H92" s="1038">
        <f t="shared" si="9"/>
        <v>104137.16123246867</v>
      </c>
      <c r="I92" s="1038">
        <f t="shared" si="5"/>
        <v>86051.32398634011</v>
      </c>
      <c r="J92" s="1038">
        <f t="shared" si="6"/>
        <v>18085.83724612856</v>
      </c>
      <c r="K92" s="1034">
        <f t="shared" si="7"/>
        <v>10851555.0873442</v>
      </c>
    </row>
    <row r="93" hidden="1" spans="7:11" x14ac:dyDescent="0.25">
      <c r="G93" s="1039">
        <f t="shared" si="8"/>
        <v>80</v>
      </c>
      <c r="H93" s="1038">
        <f t="shared" si="9"/>
        <v>104137.16123246867</v>
      </c>
      <c r="I93" s="1038">
        <f t="shared" si="5"/>
        <v>85908.14444147491</v>
      </c>
      <c r="J93" s="1038">
        <f t="shared" si="6"/>
        <v>18229.01679099376</v>
      </c>
      <c r="K93" s="1034">
        <f t="shared" si="7"/>
        <v>10833326.070553206</v>
      </c>
    </row>
    <row r="94" hidden="1" spans="7:11" x14ac:dyDescent="0.25">
      <c r="G94" s="1039">
        <f t="shared" si="8"/>
        <v>81</v>
      </c>
      <c r="H94" s="1038">
        <f t="shared" si="9"/>
        <v>104137.16123246867</v>
      </c>
      <c r="I94" s="1038">
        <f t="shared" si="5"/>
        <v>85763.83139187956</v>
      </c>
      <c r="J94" s="1038">
        <f t="shared" si="6"/>
        <v>18373.32984058911</v>
      </c>
      <c r="K94" s="1034">
        <f t="shared" si="7"/>
        <v>10814952.740712617</v>
      </c>
    </row>
    <row r="95" hidden="1" spans="7:11" x14ac:dyDescent="0.25">
      <c r="G95" s="1039">
        <f t="shared" si="8"/>
        <v>82</v>
      </c>
      <c r="H95" s="1038">
        <f t="shared" si="9"/>
        <v>104137.16123246867</v>
      </c>
      <c r="I95" s="1038">
        <f t="shared" si="5"/>
        <v>85618.37586397488</v>
      </c>
      <c r="J95" s="1038">
        <f t="shared" si="6"/>
        <v>18518.785368493787</v>
      </c>
      <c r="K95" s="1034">
        <f t="shared" si="7"/>
        <v>10796433.955344122</v>
      </c>
    </row>
    <row r="96" hidden="1" spans="7:11" x14ac:dyDescent="0.25">
      <c r="G96" s="1039">
        <f t="shared" si="8"/>
        <v>83</v>
      </c>
      <c r="H96" s="1038">
        <f t="shared" si="9"/>
        <v>104137.16123246867</v>
      </c>
      <c r="I96" s="1038">
        <f t="shared" si="5"/>
        <v>85471.76881314097</v>
      </c>
      <c r="J96" s="1038">
        <f t="shared" si="6"/>
        <v>18665.392419327705</v>
      </c>
      <c r="K96" s="1034">
        <f t="shared" si="7"/>
        <v>10777768.562924795</v>
      </c>
    </row>
    <row r="97" spans="6:17" x14ac:dyDescent="0.25">
      <c r="F97">
        <v>7</v>
      </c>
      <c r="G97" s="1040">
        <f t="shared" si="8"/>
        <v>84</v>
      </c>
      <c r="H97" s="1041">
        <f t="shared" si="9"/>
        <v>104137.16123246867</v>
      </c>
      <c r="I97" s="1041">
        <f t="shared" si="5"/>
        <v>85324.00112315464</v>
      </c>
      <c r="J97" s="1041">
        <f t="shared" si="6"/>
        <v>18813.160109314034</v>
      </c>
      <c r="K97" s="1042">
        <f t="shared" si="7"/>
        <v>10758955.402815482</v>
      </c>
      <c r="N97" s="1038">
        <f>SUM(H86:H97)</f>
        <v>1249645.934789624</v>
      </c>
      <c r="O97" s="1038">
        <f>SUM(I86:I97)</f>
        <v>1033389.7967403127</v>
      </c>
      <c r="P97" s="1038">
        <f>SUM(J86:J97)</f>
        <v>216256.1380493113</v>
      </c>
      <c r="Q97" s="1043">
        <f>K97</f>
        <v>10758955.402815482</v>
      </c>
    </row>
    <row r="98" hidden="1" spans="7:11" x14ac:dyDescent="0.25">
      <c r="G98" s="1039">
        <f t="shared" si="8"/>
        <v>85</v>
      </c>
      <c r="H98" s="1038">
        <f t="shared" si="9"/>
        <v>104137.16123246867</v>
      </c>
      <c r="I98" s="1038">
        <f t="shared" si="5"/>
        <v>85175.06360562256</v>
      </c>
      <c r="J98" s="1038">
        <f t="shared" si="6"/>
        <v>18962.09762684611</v>
      </c>
      <c r="K98" s="1034">
        <f t="shared" si="7"/>
        <v>10739993.305188635</v>
      </c>
    </row>
    <row r="99" hidden="1" spans="7:11" x14ac:dyDescent="0.25">
      <c r="G99" s="1039">
        <f t="shared" si="8"/>
        <v>86</v>
      </c>
      <c r="H99" s="1038">
        <f t="shared" si="9"/>
        <v>104137.16123246867</v>
      </c>
      <c r="I99" s="1038">
        <f t="shared" si="5"/>
        <v>85024.94699941004</v>
      </c>
      <c r="J99" s="1038">
        <f t="shared" si="6"/>
        <v>19112.214233058636</v>
      </c>
      <c r="K99" s="1034">
        <f t="shared" si="7"/>
        <v>10720881.090955576</v>
      </c>
    </row>
    <row r="100" hidden="1" spans="7:11" x14ac:dyDescent="0.25">
      <c r="G100" s="1039">
        <f t="shared" si="8"/>
        <v>87</v>
      </c>
      <c r="H100" s="1038">
        <f t="shared" si="9"/>
        <v>104137.16123246867</v>
      </c>
      <c r="I100" s="1038">
        <f t="shared" si="5"/>
        <v>84873.64197006499</v>
      </c>
      <c r="J100" s="1038">
        <f t="shared" si="6"/>
        <v>19263.519262403686</v>
      </c>
      <c r="K100" s="1034">
        <f t="shared" si="7"/>
        <v>10701617.571693173</v>
      </c>
    </row>
    <row r="101" hidden="1" spans="7:11" x14ac:dyDescent="0.25">
      <c r="G101" s="1039">
        <f t="shared" si="8"/>
        <v>88</v>
      </c>
      <c r="H101" s="1038">
        <f t="shared" si="9"/>
        <v>104137.16123246867</v>
      </c>
      <c r="I101" s="1038">
        <f t="shared" si="5"/>
        <v>84721.13910923763</v>
      </c>
      <c r="J101" s="1038">
        <f t="shared" si="6"/>
        <v>19416.022123231043</v>
      </c>
      <c r="K101" s="1034">
        <f t="shared" si="7"/>
        <v>10682201.549569942</v>
      </c>
    </row>
    <row r="102" hidden="1" spans="7:11" x14ac:dyDescent="0.25">
      <c r="G102" s="1039">
        <f t="shared" si="8"/>
        <v>89</v>
      </c>
      <c r="H102" s="1038">
        <f t="shared" si="9"/>
        <v>104137.16123246867</v>
      </c>
      <c r="I102" s="1038">
        <f t="shared" si="5"/>
        <v>84567.42893409538</v>
      </c>
      <c r="J102" s="1038">
        <f t="shared" si="6"/>
        <v>19569.73229837329</v>
      </c>
      <c r="K102" s="1034">
        <f t="shared" si="7"/>
        <v>10662631.817271568</v>
      </c>
    </row>
    <row r="103" hidden="1" spans="7:11" x14ac:dyDescent="0.25">
      <c r="G103" s="1039">
        <f t="shared" si="8"/>
        <v>90</v>
      </c>
      <c r="H103" s="1038">
        <f t="shared" si="9"/>
        <v>104137.16123246867</v>
      </c>
      <c r="I103" s="1038">
        <f t="shared" si="5"/>
        <v>84412.50188673325</v>
      </c>
      <c r="J103" s="1038">
        <f t="shared" si="6"/>
        <v>19724.659345735417</v>
      </c>
      <c r="K103" s="1034">
        <f t="shared" si="7"/>
        <v>10642907.157925833</v>
      </c>
    </row>
    <row r="104" hidden="1" spans="7:11" x14ac:dyDescent="0.25">
      <c r="G104" s="1039">
        <f t="shared" si="8"/>
        <v>91</v>
      </c>
      <c r="H104" s="1038">
        <f t="shared" si="9"/>
        <v>104137.16123246867</v>
      </c>
      <c r="I104" s="1038">
        <f t="shared" si="5"/>
        <v>84256.34833357952</v>
      </c>
      <c r="J104" s="1038">
        <f t="shared" si="6"/>
        <v>19880.812898889155</v>
      </c>
      <c r="K104" s="1034">
        <f t="shared" si="7"/>
        <v>10623026.345026944</v>
      </c>
    </row>
    <row r="105" hidden="1" spans="7:11" x14ac:dyDescent="0.25">
      <c r="G105" s="1039">
        <f t="shared" si="8"/>
        <v>92</v>
      </c>
      <c r="H105" s="1038">
        <f t="shared" si="9"/>
        <v>104137.16123246867</v>
      </c>
      <c r="I105" s="1038">
        <f t="shared" si="5"/>
        <v>84098.95856479665</v>
      </c>
      <c r="J105" s="1038">
        <f t="shared" si="6"/>
        <v>20038.202667672027</v>
      </c>
      <c r="K105" s="1034">
        <f t="shared" si="7"/>
        <v>10602988.142359272</v>
      </c>
    </row>
    <row r="106" hidden="1" spans="7:11" x14ac:dyDescent="0.25">
      <c r="G106" s="1039">
        <f t="shared" si="8"/>
        <v>93</v>
      </c>
      <c r="H106" s="1038">
        <f t="shared" si="9"/>
        <v>104137.16123246867</v>
      </c>
      <c r="I106" s="1038">
        <f t="shared" si="5"/>
        <v>83940.32279367758</v>
      </c>
      <c r="J106" s="1038">
        <f t="shared" si="6"/>
        <v>20196.838438791092</v>
      </c>
      <c r="K106" s="1034">
        <f t="shared" si="7"/>
        <v>10582791.303920481</v>
      </c>
    </row>
    <row r="107" hidden="1" spans="7:11" x14ac:dyDescent="0.25">
      <c r="G107" s="1039">
        <f t="shared" si="8"/>
        <v>94</v>
      </c>
      <c r="H107" s="1038">
        <f t="shared" si="9"/>
        <v>104137.16123246867</v>
      </c>
      <c r="I107" s="1038">
        <f t="shared" si="5"/>
        <v>83780.43115603716</v>
      </c>
      <c r="J107" s="1038">
        <f t="shared" si="6"/>
        <v>20356.730076431515</v>
      </c>
      <c r="K107" s="1034">
        <f t="shared" si="7"/>
        <v>10562434.57384405</v>
      </c>
    </row>
    <row r="108" hidden="1" spans="7:11" x14ac:dyDescent="0.25">
      <c r="G108" s="1039">
        <f t="shared" si="8"/>
        <v>95</v>
      </c>
      <c r="H108" s="1038">
        <f t="shared" si="9"/>
        <v>104137.16123246867</v>
      </c>
      <c r="I108" s="1038">
        <f t="shared" si="5"/>
        <v>83619.27370959872</v>
      </c>
      <c r="J108" s="1038">
        <f t="shared" si="6"/>
        <v>20517.887522869947</v>
      </c>
      <c r="K108" s="1034">
        <f t="shared" si="7"/>
        <v>10541916.686321178</v>
      </c>
    </row>
    <row r="109" spans="6:17" x14ac:dyDescent="0.25">
      <c r="F109">
        <v>8</v>
      </c>
      <c r="G109" s="1040">
        <f t="shared" si="8"/>
        <v>96</v>
      </c>
      <c r="H109" s="1041">
        <f t="shared" si="9"/>
        <v>104137.16123246867</v>
      </c>
      <c r="I109" s="1041">
        <f t="shared" si="5"/>
        <v>83456.840433376</v>
      </c>
      <c r="J109" s="1041">
        <f t="shared" si="6"/>
        <v>20680.320799092675</v>
      </c>
      <c r="K109" s="1042">
        <f t="shared" si="7"/>
        <v>10521236.365522087</v>
      </c>
      <c r="N109" s="1038">
        <f>SUM(H98:H109)</f>
        <v>1249645.934789624</v>
      </c>
      <c r="O109" s="1038">
        <f>SUM(I98:I109)</f>
        <v>1011926.8974962294</v>
      </c>
      <c r="P109" s="1038">
        <f>SUM(J98:J109)</f>
        <v>237719.03729339462</v>
      </c>
      <c r="Q109" s="1034">
        <f>K109</f>
        <v>10521236.365522087</v>
      </c>
    </row>
    <row r="110" hidden="1" spans="7:11" x14ac:dyDescent="0.25">
      <c r="G110" s="1039">
        <f t="shared" si="8"/>
        <v>97</v>
      </c>
      <c r="H110" s="1038">
        <f t="shared" si="9"/>
        <v>104137.16123246867</v>
      </c>
      <c r="I110" s="1038">
        <f t="shared" si="5"/>
        <v>83293.12122704987</v>
      </c>
      <c r="J110" s="1038">
        <f t="shared" si="6"/>
        <v>20844.040005418807</v>
      </c>
      <c r="K110" s="1034">
        <f t="shared" si="7"/>
        <v>10500392.325516667</v>
      </c>
    </row>
    <row r="111" hidden="1" spans="7:11" x14ac:dyDescent="0.25">
      <c r="G111" s="1039">
        <f t="shared" si="8"/>
        <v>98</v>
      </c>
      <c r="H111" s="1038">
        <f t="shared" si="9"/>
        <v>104137.16123246867</v>
      </c>
      <c r="I111" s="1038">
        <f t="shared" si="5"/>
        <v>83128.1059103403</v>
      </c>
      <c r="J111" s="1038">
        <f t="shared" si="6"/>
        <v>21009.055322128377</v>
      </c>
      <c r="K111" s="1034">
        <f t="shared" si="7"/>
        <v>10479383.270194538</v>
      </c>
    </row>
    <row r="112" hidden="1" spans="7:11" x14ac:dyDescent="0.25">
      <c r="G112" s="1039">
        <f t="shared" si="8"/>
        <v>99</v>
      </c>
      <c r="H112" s="1038">
        <f t="shared" si="9"/>
        <v>104137.16123246867</v>
      </c>
      <c r="I112" s="1038">
        <f t="shared" si="5"/>
        <v>82961.78422237343</v>
      </c>
      <c r="J112" s="1038">
        <f t="shared" si="6"/>
        <v>21175.37701009524</v>
      </c>
      <c r="K112" s="1034">
        <f t="shared" si="7"/>
        <v>10458207.893184442</v>
      </c>
    </row>
    <row r="113" hidden="1" spans="7:11" x14ac:dyDescent="0.25">
      <c r="G113" s="1039">
        <f t="shared" si="8"/>
        <v>100</v>
      </c>
      <c r="H113" s="1038">
        <f t="shared" si="9"/>
        <v>104137.16123246867</v>
      </c>
      <c r="I113" s="1038">
        <f t="shared" si="5"/>
        <v>82794.14582104351</v>
      </c>
      <c r="J113" s="1038">
        <f t="shared" si="6"/>
        <v>21343.015411425164</v>
      </c>
      <c r="K113" s="1034">
        <f t="shared" si="7"/>
        <v>10436864.877773017</v>
      </c>
    </row>
    <row r="114" hidden="1" spans="7:11" x14ac:dyDescent="0.25">
      <c r="G114" s="1039">
        <f t="shared" si="8"/>
        <v>101</v>
      </c>
      <c r="H114" s="1038">
        <f t="shared" si="9"/>
        <v>104137.16123246867</v>
      </c>
      <c r="I114" s="1038">
        <f t="shared" si="5"/>
        <v>82625.18028236972</v>
      </c>
      <c r="J114" s="1038">
        <f t="shared" si="6"/>
        <v>21511.98095009895</v>
      </c>
      <c r="K114" s="1034">
        <f t="shared" si="7"/>
        <v>10415352.896822918</v>
      </c>
    </row>
    <row r="115" hidden="1" spans="7:11" x14ac:dyDescent="0.25">
      <c r="G115" s="1039">
        <f t="shared" si="8"/>
        <v>102</v>
      </c>
      <c r="H115" s="1038">
        <f t="shared" si="9"/>
        <v>104137.16123246867</v>
      </c>
      <c r="I115" s="1038">
        <f t="shared" si="5"/>
        <v>82454.8770998481</v>
      </c>
      <c r="J115" s="1038">
        <f t="shared" si="6"/>
        <v>21682.284132620567</v>
      </c>
      <c r="K115" s="1034">
        <f t="shared" si="7"/>
        <v>10393670.612690298</v>
      </c>
    </row>
    <row r="116" hidden="1" spans="7:11" x14ac:dyDescent="0.25">
      <c r="G116" s="1039">
        <f t="shared" si="8"/>
        <v>103</v>
      </c>
      <c r="H116" s="1038">
        <f t="shared" si="9"/>
        <v>104137.16123246867</v>
      </c>
      <c r="I116" s="1038">
        <f t="shared" si="5"/>
        <v>82283.2256837982</v>
      </c>
      <c r="J116" s="1038">
        <f t="shared" si="6"/>
        <v>21853.935548670474</v>
      </c>
      <c r="K116" s="1034">
        <f t="shared" si="7"/>
        <v>10371816.677141627</v>
      </c>
    </row>
    <row r="117" hidden="1" spans="7:11" x14ac:dyDescent="0.25">
      <c r="G117" s="1039">
        <f t="shared" si="8"/>
        <v>104</v>
      </c>
      <c r="H117" s="1038">
        <f t="shared" si="9"/>
        <v>104137.16123246867</v>
      </c>
      <c r="I117" s="1038">
        <f t="shared" si="5"/>
        <v>82110.21536070456</v>
      </c>
      <c r="J117" s="1038">
        <f t="shared" si="6"/>
        <v>22026.94587176411</v>
      </c>
      <c r="K117" s="1034">
        <f t="shared" si="7"/>
        <v>10349789.731269863</v>
      </c>
    </row>
    <row r="118" hidden="1" spans="7:11" x14ac:dyDescent="0.25">
      <c r="G118" s="1039">
        <f t="shared" si="8"/>
        <v>105</v>
      </c>
      <c r="H118" s="1038">
        <f t="shared" si="9"/>
        <v>104137.16123246867</v>
      </c>
      <c r="I118" s="1038">
        <f t="shared" si="5"/>
        <v>81935.83537255309</v>
      </c>
      <c r="J118" s="1038">
        <f t="shared" si="6"/>
        <v>22201.32585991558</v>
      </c>
      <c r="K118" s="1034">
        <f t="shared" si="7"/>
        <v>10327588.405409947</v>
      </c>
    </row>
    <row r="119" hidden="1" spans="7:11" x14ac:dyDescent="0.25">
      <c r="G119" s="1039">
        <f t="shared" si="8"/>
        <v>106</v>
      </c>
      <c r="H119" s="1038">
        <f t="shared" si="9"/>
        <v>104137.16123246867</v>
      </c>
      <c r="I119" s="1038">
        <f t="shared" si="5"/>
        <v>81760.07487616209</v>
      </c>
      <c r="J119" s="1038">
        <f t="shared" si="6"/>
        <v>22377.08635630658</v>
      </c>
      <c r="K119" s="1034">
        <f t="shared" si="7"/>
        <v>10305211.31905364</v>
      </c>
    </row>
    <row r="120" hidden="1" spans="7:11" x14ac:dyDescent="0.25">
      <c r="G120" s="1039">
        <f t="shared" si="8"/>
        <v>107</v>
      </c>
      <c r="H120" s="1038">
        <f t="shared" si="9"/>
        <v>104137.16123246867</v>
      </c>
      <c r="I120" s="1038">
        <f t="shared" si="5"/>
        <v>81582.922942508</v>
      </c>
      <c r="J120" s="1038">
        <f t="shared" si="6"/>
        <v>22554.238289960675</v>
      </c>
      <c r="K120" s="1034">
        <f t="shared" si="7"/>
        <v>10282657.080763679</v>
      </c>
    </row>
    <row r="121" spans="6:17" x14ac:dyDescent="0.25">
      <c r="F121">
        <v>9</v>
      </c>
      <c r="G121" s="1040">
        <f t="shared" si="8"/>
        <v>108</v>
      </c>
      <c r="H121" s="1041">
        <f t="shared" si="9"/>
        <v>104137.16123246867</v>
      </c>
      <c r="I121" s="1041">
        <f t="shared" si="5"/>
        <v>81404.3685560458</v>
      </c>
      <c r="J121" s="1041">
        <f t="shared" si="6"/>
        <v>22732.792676422876</v>
      </c>
      <c r="K121" s="1042">
        <f t="shared" si="7"/>
        <v>10259924.288087256</v>
      </c>
      <c r="N121" s="1038">
        <f>SUM(H110:H121)</f>
        <v>1249645.934789624</v>
      </c>
      <c r="O121" s="1038">
        <f>SUM(I110:I121)</f>
        <v>988333.8573547968</v>
      </c>
      <c r="P121" s="1038">
        <f>SUM(J110:J121)</f>
        <v>261312.07743482734</v>
      </c>
      <c r="Q121" s="1034">
        <f>K121</f>
        <v>10259924.288087256</v>
      </c>
    </row>
    <row r="122" hidden="1" spans="7:11" x14ac:dyDescent="0.25">
      <c r="G122" s="1039">
        <f t="shared" si="8"/>
        <v>109</v>
      </c>
      <c r="H122" s="1038">
        <f t="shared" si="9"/>
        <v>104137.16123246867</v>
      </c>
      <c r="I122" s="1038">
        <f t="shared" si="5"/>
        <v>81224.40061402413</v>
      </c>
      <c r="J122" s="1038">
        <f t="shared" si="6"/>
        <v>22912.760618444547</v>
      </c>
      <c r="K122" s="1034">
        <f t="shared" si="7"/>
        <v>10237011.527468812</v>
      </c>
    </row>
    <row r="123" hidden="1" spans="7:11" x14ac:dyDescent="0.25">
      <c r="G123" s="1039">
        <f t="shared" si="8"/>
        <v>110</v>
      </c>
      <c r="H123" s="1038">
        <f t="shared" si="9"/>
        <v>104137.16123246867</v>
      </c>
      <c r="I123" s="1038">
        <f t="shared" si="5"/>
        <v>81043.00792579477</v>
      </c>
      <c r="J123" s="1038">
        <f t="shared" si="6"/>
        <v>23094.153306673907</v>
      </c>
      <c r="K123" s="1034">
        <f t="shared" si="7"/>
        <v>10213917.374162138</v>
      </c>
    </row>
    <row r="124" hidden="1" spans="7:11" x14ac:dyDescent="0.25">
      <c r="G124" s="1039">
        <f t="shared" si="8"/>
        <v>111</v>
      </c>
      <c r="H124" s="1038">
        <f t="shared" si="9"/>
        <v>104137.16123246867</v>
      </c>
      <c r="I124" s="1038">
        <f t="shared" si="5"/>
        <v>80860.17921211693</v>
      </c>
      <c r="J124" s="1038">
        <f t="shared" si="6"/>
        <v>23276.982020351745</v>
      </c>
      <c r="K124" s="1034">
        <f t="shared" si="7"/>
        <v>10190640.392141785</v>
      </c>
    </row>
    <row r="125" hidden="1" spans="7:11" x14ac:dyDescent="0.25">
      <c r="G125" s="1039">
        <f t="shared" si="8"/>
        <v>112</v>
      </c>
      <c r="H125" s="1038">
        <f t="shared" si="9"/>
        <v>104137.16123246867</v>
      </c>
      <c r="I125" s="1038">
        <f t="shared" si="5"/>
        <v>80675.9031044558</v>
      </c>
      <c r="J125" s="1038">
        <f t="shared" si="6"/>
        <v>23461.258128012865</v>
      </c>
      <c r="K125" s="1034">
        <f t="shared" si="7"/>
        <v>10167179.134013772</v>
      </c>
    </row>
    <row r="126" hidden="1" spans="7:11" x14ac:dyDescent="0.25">
      <c r="G126" s="1039">
        <f t="shared" si="8"/>
        <v>113</v>
      </c>
      <c r="H126" s="1038">
        <f t="shared" si="9"/>
        <v>104137.16123246867</v>
      </c>
      <c r="I126" s="1038">
        <f t="shared" si="5"/>
        <v>80490.1681442757</v>
      </c>
      <c r="J126" s="1038">
        <f t="shared" si="6"/>
        <v>23646.993088192976</v>
      </c>
      <c r="K126" s="1034">
        <f t="shared" si="7"/>
        <v>10143532.140925579</v>
      </c>
    </row>
    <row r="127" hidden="1" spans="7:11" x14ac:dyDescent="0.25">
      <c r="G127" s="1039">
        <f t="shared" si="8"/>
        <v>114</v>
      </c>
      <c r="H127" s="1038">
        <f t="shared" si="9"/>
        <v>104137.16123246867</v>
      </c>
      <c r="I127" s="1038">
        <f t="shared" si="5"/>
        <v>80302.96278232751</v>
      </c>
      <c r="J127" s="1038">
        <f t="shared" si="6"/>
        <v>23834.198450141164</v>
      </c>
      <c r="K127" s="1034">
        <f t="shared" si="7"/>
        <v>10119697.942475438</v>
      </c>
    </row>
    <row r="128" hidden="1" spans="7:11" x14ac:dyDescent="0.25">
      <c r="G128" s="1039">
        <f t="shared" si="8"/>
        <v>115</v>
      </c>
      <c r="H128" s="1038">
        <f t="shared" si="9"/>
        <v>104137.16123246867</v>
      </c>
      <c r="I128" s="1038">
        <f t="shared" si="5"/>
        <v>80114.27537793056</v>
      </c>
      <c r="J128" s="1038">
        <f t="shared" si="6"/>
        <v>24022.885854538108</v>
      </c>
      <c r="K128" s="1034">
        <f t="shared" si="7"/>
        <v>10095675.0566209</v>
      </c>
    </row>
    <row r="129" hidden="1" spans="7:11" x14ac:dyDescent="0.25">
      <c r="G129" s="1039">
        <f t="shared" si="8"/>
        <v>116</v>
      </c>
      <c r="H129" s="1038">
        <f t="shared" si="9"/>
        <v>104137.16123246867</v>
      </c>
      <c r="I129" s="1038">
        <f t="shared" si="5"/>
        <v>79924.0941982488</v>
      </c>
      <c r="J129" s="1038">
        <f t="shared" si="6"/>
        <v>24213.067034219872</v>
      </c>
      <c r="K129" s="1034">
        <f t="shared" si="7"/>
        <v>10071461.98958668</v>
      </c>
    </row>
    <row r="130" hidden="1" spans="7:11" x14ac:dyDescent="0.25">
      <c r="G130" s="1039">
        <f t="shared" si="8"/>
        <v>117</v>
      </c>
      <c r="H130" s="1038">
        <f t="shared" si="9"/>
        <v>104137.16123246867</v>
      </c>
      <c r="I130" s="1038">
        <f t="shared" si="5"/>
        <v>79732.40741756122</v>
      </c>
      <c r="J130" s="1038">
        <f t="shared" si="6"/>
        <v>24404.753814907453</v>
      </c>
      <c r="K130" s="1034">
        <f t="shared" si="7"/>
        <v>10047057.235771772</v>
      </c>
    </row>
    <row r="131" hidden="1" spans="7:11" x14ac:dyDescent="0.25">
      <c r="G131" s="1039">
        <f t="shared" si="8"/>
        <v>118</v>
      </c>
      <c r="H131" s="1038">
        <f t="shared" si="9"/>
        <v>104137.16123246867</v>
      </c>
      <c r="I131" s="1038">
        <f t="shared" si="5"/>
        <v>79539.20311652654</v>
      </c>
      <c r="J131" s="1038">
        <f t="shared" si="6"/>
        <v>24597.958115942136</v>
      </c>
      <c r="K131" s="1034">
        <f t="shared" si="7"/>
        <v>10022459.277655829</v>
      </c>
    </row>
    <row r="132" hidden="1" spans="7:11" x14ac:dyDescent="0.25">
      <c r="G132" s="1039">
        <f t="shared" si="8"/>
        <v>119</v>
      </c>
      <c r="H132" s="1038">
        <f t="shared" si="9"/>
        <v>104137.16123246867</v>
      </c>
      <c r="I132" s="1038">
        <f t="shared" si="5"/>
        <v>79344.46928144198</v>
      </c>
      <c r="J132" s="1038">
        <f t="shared" si="6"/>
        <v>24792.69195102669</v>
      </c>
      <c r="K132" s="1034">
        <f t="shared" si="7"/>
        <v>9997666.585704802</v>
      </c>
    </row>
    <row r="133" spans="6:17" x14ac:dyDescent="0.25">
      <c r="F133">
        <v>10</v>
      </c>
      <c r="G133" s="1044">
        <f t="shared" si="8"/>
        <v>120</v>
      </c>
      <c r="H133" s="1045">
        <f t="shared" si="9"/>
        <v>104137.16123246867</v>
      </c>
      <c r="I133" s="1045">
        <f t="shared" si="5"/>
        <v>79148.19380349635</v>
      </c>
      <c r="J133" s="1045">
        <f t="shared" si="6"/>
        <v>24988.96742897232</v>
      </c>
      <c r="K133" s="1046">
        <f t="shared" si="7"/>
        <v>9972677.618275829</v>
      </c>
      <c r="L133" s="52"/>
      <c r="M133" s="52"/>
      <c r="N133" s="1045">
        <f>SUM(H122:H133)</f>
        <v>1249645.934789624</v>
      </c>
      <c r="O133" s="1045">
        <f>SUM(I122:I133)</f>
        <v>962399.2649782003</v>
      </c>
      <c r="P133" s="1045">
        <f>SUM(J122:J133)</f>
        <v>287246.66981142375</v>
      </c>
      <c r="Q133" s="1047">
        <f>K133</f>
        <v>9972677.618275829</v>
      </c>
    </row>
    <row r="134" hidden="1" spans="7:11" x14ac:dyDescent="0.25">
      <c r="G134" s="1039">
        <f t="shared" si="8"/>
        <v>121</v>
      </c>
      <c r="H134" s="1038">
        <f t="shared" si="9"/>
        <v>104137.16123246867</v>
      </c>
      <c r="I134" s="1038">
        <f t="shared" si="5"/>
        <v>78950.36447801699</v>
      </c>
      <c r="J134" s="1038">
        <f t="shared" si="6"/>
        <v>25186.796754451687</v>
      </c>
      <c r="K134" s="1034">
        <f t="shared" si="7"/>
        <v>9947490.821521377</v>
      </c>
    </row>
    <row r="135" hidden="1" spans="7:11" x14ac:dyDescent="0.25">
      <c r="G135" s="1039">
        <f t="shared" si="8"/>
        <v>122</v>
      </c>
      <c r="H135" s="1038">
        <f t="shared" si="9"/>
        <v>104137.16123246867</v>
      </c>
      <c r="I135" s="1038">
        <f t="shared" si="5"/>
        <v>78750.96900371091</v>
      </c>
      <c r="J135" s="1038">
        <f t="shared" si="6"/>
        <v>25386.19222875776</v>
      </c>
      <c r="K135" s="1034">
        <f t="shared" si="7"/>
        <v>9922104.62929262</v>
      </c>
    </row>
    <row r="136" hidden="1" spans="7:11" x14ac:dyDescent="0.25">
      <c r="G136" s="1039">
        <f t="shared" si="8"/>
        <v>123</v>
      </c>
      <c r="H136" s="1038">
        <f t="shared" si="9"/>
        <v>104137.16123246867</v>
      </c>
      <c r="I136" s="1038">
        <f t="shared" si="5"/>
        <v>78549.99498189992</v>
      </c>
      <c r="J136" s="1038">
        <f t="shared" si="6"/>
        <v>25587.166250568756</v>
      </c>
      <c r="K136" s="1034">
        <f t="shared" si="7"/>
        <v>9896517.463042052</v>
      </c>
    </row>
    <row r="137" hidden="1" spans="7:11" x14ac:dyDescent="0.25">
      <c r="G137" s="1039">
        <f t="shared" si="8"/>
        <v>124</v>
      </c>
      <c r="H137" s="1038">
        <f t="shared" si="9"/>
        <v>104137.16123246867</v>
      </c>
      <c r="I137" s="1038">
        <f t="shared" si="5"/>
        <v>78347.42991574958</v>
      </c>
      <c r="J137" s="1038">
        <f t="shared" si="6"/>
        <v>25789.731316719088</v>
      </c>
      <c r="K137" s="1034">
        <f t="shared" si="7"/>
        <v>9870727.731725333</v>
      </c>
    </row>
    <row r="138" hidden="1" spans="7:11" x14ac:dyDescent="0.25">
      <c r="G138" s="1039">
        <f t="shared" si="8"/>
        <v>125</v>
      </c>
      <c r="H138" s="1038">
        <f t="shared" si="9"/>
        <v>104137.16123246867</v>
      </c>
      <c r="I138" s="1038">
        <f t="shared" si="5"/>
        <v>78143.26120949222</v>
      </c>
      <c r="J138" s="1038">
        <f t="shared" si="6"/>
        <v>25993.90002297645</v>
      </c>
      <c r="K138" s="1034">
        <f t="shared" si="7"/>
        <v>9844733.831702357</v>
      </c>
    </row>
    <row r="139" hidden="1" spans="7:11" x14ac:dyDescent="0.25">
      <c r="G139" s="1039">
        <f t="shared" si="8"/>
        <v>126</v>
      </c>
      <c r="H139" s="1038">
        <f t="shared" si="9"/>
        <v>104137.16123246867</v>
      </c>
      <c r="I139" s="1038">
        <f t="shared" si="5"/>
        <v>77937.47616764366</v>
      </c>
      <c r="J139" s="1038">
        <f t="shared" si="6"/>
        <v>26199.68506482501</v>
      </c>
      <c r="K139" s="1034">
        <f t="shared" si="7"/>
        <v>9818534.146637533</v>
      </c>
    </row>
    <row r="140" hidden="1" spans="7:11" x14ac:dyDescent="0.25">
      <c r="G140" s="1039">
        <f t="shared" si="8"/>
        <v>127</v>
      </c>
      <c r="H140" s="1038">
        <f t="shared" si="9"/>
        <v>104137.16123246867</v>
      </c>
      <c r="I140" s="1038">
        <f t="shared" si="5"/>
        <v>77730.06199421381</v>
      </c>
      <c r="J140" s="1038">
        <f t="shared" si="6"/>
        <v>26407.099238254857</v>
      </c>
      <c r="K140" s="1034">
        <f t="shared" si="7"/>
        <v>9792127.047399279</v>
      </c>
    </row>
    <row r="141" hidden="1" spans="7:11" x14ac:dyDescent="0.25">
      <c r="G141" s="1039">
        <f t="shared" si="8"/>
        <v>128</v>
      </c>
      <c r="H141" s="1038">
        <f t="shared" si="9"/>
        <v>104137.16123246867</v>
      </c>
      <c r="I141" s="1038">
        <f t="shared" si="5"/>
        <v>77521.00579191097</v>
      </c>
      <c r="J141" s="1038">
        <f t="shared" si="6"/>
        <v>26616.155440557704</v>
      </c>
      <c r="K141" s="1034">
        <f t="shared" si="7"/>
        <v>9765510.891958721</v>
      </c>
    </row>
    <row r="142" hidden="1" spans="7:11" x14ac:dyDescent="0.25">
      <c r="G142" s="1039">
        <f t="shared" si="8"/>
        <v>129</v>
      </c>
      <c r="H142" s="1038">
        <f t="shared" si="9"/>
        <v>104137.16123246867</v>
      </c>
      <c r="I142" s="1038">
        <f t="shared" ref="I142:I205" si="10">IPMT($D$5,$G$14,$D$6,-K141)</f>
        <v>77310.29456133988</v>
      </c>
      <c r="J142" s="1038">
        <f t="shared" ref="J142:J205" si="11">IF(G142="","",H142-I142)</f>
        <v>26826.866671128795</v>
      </c>
      <c r="K142" s="1034">
        <f t="shared" ref="K142:K205" si="12">IF(G142="","",K141-J142)</f>
        <v>9738684.025287593</v>
      </c>
    </row>
    <row r="143" hidden="1" spans="7:11" x14ac:dyDescent="0.25">
      <c r="G143" s="1039">
        <f t="shared" ref="G143:G206" si="13">G142+1</f>
        <v>130</v>
      </c>
      <c r="H143" s="1038">
        <f t="shared" ref="H143:H206" si="14">H142</f>
        <v>104137.16123246867</v>
      </c>
      <c r="I143" s="1038">
        <f t="shared" si="10"/>
        <v>77097.91520019346</v>
      </c>
      <c r="J143" s="1038">
        <f t="shared" si="11"/>
        <v>27039.246032275216</v>
      </c>
      <c r="K143" s="1034">
        <f t="shared" si="12"/>
        <v>9711644.779255318</v>
      </c>
    </row>
    <row r="144" hidden="1" spans="7:11" x14ac:dyDescent="0.25">
      <c r="G144" s="1039">
        <f t="shared" si="13"/>
        <v>131</v>
      </c>
      <c r="H144" s="1038">
        <f t="shared" si="14"/>
        <v>104137.16123246867</v>
      </c>
      <c r="I144" s="1038">
        <f t="shared" si="10"/>
        <v>76883.85450243794</v>
      </c>
      <c r="J144" s="1038">
        <f t="shared" si="11"/>
        <v>27253.30673003073</v>
      </c>
      <c r="K144" s="1034">
        <f t="shared" si="12"/>
        <v>9684391.472525287</v>
      </c>
    </row>
    <row r="145" spans="6:17" x14ac:dyDescent="0.25">
      <c r="F145">
        <v>11</v>
      </c>
      <c r="G145" s="1040">
        <f t="shared" si="13"/>
        <v>132</v>
      </c>
      <c r="H145" s="1041">
        <f t="shared" si="14"/>
        <v>104137.16123246867</v>
      </c>
      <c r="I145" s="1041">
        <f t="shared" si="10"/>
        <v>76668.09915749186</v>
      </c>
      <c r="J145" s="1041">
        <f t="shared" si="11"/>
        <v>27469.062074976813</v>
      </c>
      <c r="K145" s="1042">
        <f t="shared" si="12"/>
        <v>9656922.410450311</v>
      </c>
      <c r="N145" s="1038">
        <f>SUM(H134:H145)</f>
        <v>1249645.934789624</v>
      </c>
      <c r="O145" s="1038">
        <f>SUM(I134:I145)</f>
        <v>933890.7269641012</v>
      </c>
      <c r="P145" s="1038">
        <f>SUM(J134:J145)</f>
        <v>315755.20782552287</v>
      </c>
      <c r="Q145" s="1034">
        <f>K145</f>
        <v>9656922.410450311</v>
      </c>
    </row>
    <row r="146" hidden="1" spans="7:11" x14ac:dyDescent="0.25">
      <c r="G146" s="1039">
        <f t="shared" si="13"/>
        <v>133</v>
      </c>
      <c r="H146" s="1038">
        <f t="shared" si="14"/>
        <v>104137.16123246867</v>
      </c>
      <c r="I146" s="1038">
        <f t="shared" si="10"/>
        <v>76450.63574939831</v>
      </c>
      <c r="J146" s="1038">
        <f t="shared" si="11"/>
        <v>27686.525483070363</v>
      </c>
      <c r="K146" s="1034">
        <f t="shared" si="12"/>
        <v>9629235.884967241</v>
      </c>
    </row>
    <row r="147" hidden="1" spans="7:11" x14ac:dyDescent="0.25">
      <c r="G147" s="1039">
        <f t="shared" si="13"/>
        <v>134</v>
      </c>
      <c r="H147" s="1038">
        <f t="shared" si="14"/>
        <v>104137.16123246867</v>
      </c>
      <c r="I147" s="1038">
        <f t="shared" si="10"/>
        <v>76231.45075599066</v>
      </c>
      <c r="J147" s="1038">
        <f t="shared" si="11"/>
        <v>27905.71047647801</v>
      </c>
      <c r="K147" s="1034">
        <f t="shared" si="12"/>
        <v>9601330.174490763</v>
      </c>
    </row>
    <row r="148" hidden="1" spans="7:11" x14ac:dyDescent="0.25">
      <c r="G148" s="1039">
        <f t="shared" si="13"/>
        <v>135</v>
      </c>
      <c r="H148" s="1038">
        <f t="shared" si="14"/>
        <v>104137.16123246867</v>
      </c>
      <c r="I148" s="1038">
        <f t="shared" si="10"/>
        <v>76010.53054805187</v>
      </c>
      <c r="J148" s="1038">
        <f t="shared" si="11"/>
        <v>28126.6306844168</v>
      </c>
      <c r="K148" s="1034">
        <f t="shared" si="12"/>
        <v>9573203.543806346</v>
      </c>
    </row>
    <row r="149" hidden="1" spans="7:11" x14ac:dyDescent="0.25">
      <c r="G149" s="1039">
        <f t="shared" si="13"/>
        <v>136</v>
      </c>
      <c r="H149" s="1038">
        <f t="shared" si="14"/>
        <v>104137.16123246867</v>
      </c>
      <c r="I149" s="1038">
        <f t="shared" si="10"/>
        <v>75787.86138846692</v>
      </c>
      <c r="J149" s="1038">
        <f t="shared" si="11"/>
        <v>28349.299844001755</v>
      </c>
      <c r="K149" s="1034">
        <f t="shared" si="12"/>
        <v>9544854.243962344</v>
      </c>
    </row>
    <row r="150" hidden="1" spans="7:11" x14ac:dyDescent="0.25">
      <c r="G150" s="1039">
        <f t="shared" si="13"/>
        <v>137</v>
      </c>
      <c r="H150" s="1038">
        <f t="shared" si="14"/>
        <v>104137.16123246867</v>
      </c>
      <c r="I150" s="1038">
        <f t="shared" si="10"/>
        <v>75563.42943136857</v>
      </c>
      <c r="J150" s="1038">
        <f t="shared" si="11"/>
        <v>28573.731801100104</v>
      </c>
      <c r="K150" s="1034">
        <f t="shared" si="12"/>
        <v>9516280.512161244</v>
      </c>
    </row>
    <row r="151" hidden="1" spans="7:11" x14ac:dyDescent="0.25">
      <c r="G151" s="1039">
        <f t="shared" si="13"/>
        <v>138</v>
      </c>
      <c r="H151" s="1038">
        <f t="shared" si="14"/>
        <v>104137.16123246867</v>
      </c>
      <c r="I151" s="1038">
        <f t="shared" si="10"/>
        <v>75337.22072127652</v>
      </c>
      <c r="J151" s="1038">
        <f t="shared" si="11"/>
        <v>28799.94051119215</v>
      </c>
      <c r="K151" s="1034">
        <f t="shared" si="12"/>
        <v>9487480.571650052</v>
      </c>
    </row>
    <row r="152" hidden="1" spans="7:11" x14ac:dyDescent="0.25">
      <c r="G152" s="1039">
        <f t="shared" si="13"/>
        <v>139</v>
      </c>
      <c r="H152" s="1038">
        <f t="shared" si="14"/>
        <v>104137.16123246867</v>
      </c>
      <c r="I152" s="1038">
        <f t="shared" si="10"/>
        <v>75109.22119222958</v>
      </c>
      <c r="J152" s="1038">
        <f t="shared" si="11"/>
        <v>29027.94004023909</v>
      </c>
      <c r="K152" s="1034">
        <f t="shared" si="12"/>
        <v>9458452.631609814</v>
      </c>
    </row>
    <row r="153" hidden="1" spans="7:11" x14ac:dyDescent="0.25">
      <c r="G153" s="1039">
        <f t="shared" si="13"/>
        <v>140</v>
      </c>
      <c r="H153" s="1038">
        <f t="shared" si="14"/>
        <v>104137.16123246867</v>
      </c>
      <c r="I153" s="1038">
        <f t="shared" si="10"/>
        <v>74879.41666691104</v>
      </c>
      <c r="J153" s="1038">
        <f t="shared" si="11"/>
        <v>29257.74456555763</v>
      </c>
      <c r="K153" s="1034">
        <f t="shared" si="12"/>
        <v>9429194.887044257</v>
      </c>
    </row>
    <row r="154" hidden="1" spans="7:11" x14ac:dyDescent="0.25">
      <c r="G154" s="1039">
        <f t="shared" si="13"/>
        <v>141</v>
      </c>
      <c r="H154" s="1038">
        <f t="shared" si="14"/>
        <v>104137.16123246867</v>
      </c>
      <c r="I154" s="1038">
        <f t="shared" si="10"/>
        <v>74647.79285576704</v>
      </c>
      <c r="J154" s="1038">
        <f t="shared" si="11"/>
        <v>29489.368376701634</v>
      </c>
      <c r="K154" s="1034">
        <f t="shared" si="12"/>
        <v>9399705.518667554</v>
      </c>
    </row>
    <row r="155" hidden="1" spans="7:11" x14ac:dyDescent="0.25">
      <c r="G155" s="1039">
        <f t="shared" si="13"/>
        <v>142</v>
      </c>
      <c r="H155" s="1038">
        <f t="shared" si="14"/>
        <v>104137.16123246867</v>
      </c>
      <c r="I155" s="1038">
        <f t="shared" si="10"/>
        <v>74414.33535611814</v>
      </c>
      <c r="J155" s="1038">
        <f t="shared" si="11"/>
        <v>29722.82587635053</v>
      </c>
      <c r="K155" s="1034">
        <f t="shared" si="12"/>
        <v>9369982.692791203</v>
      </c>
    </row>
    <row r="156" hidden="1" spans="7:11" x14ac:dyDescent="0.25">
      <c r="G156" s="1039">
        <f t="shared" si="13"/>
        <v>143</v>
      </c>
      <c r="H156" s="1038">
        <f t="shared" si="14"/>
        <v>104137.16123246867</v>
      </c>
      <c r="I156" s="1038">
        <f t="shared" si="10"/>
        <v>74179.0296512637</v>
      </c>
      <c r="J156" s="1038">
        <f t="shared" si="11"/>
        <v>29958.131581204972</v>
      </c>
      <c r="K156" s="1034">
        <f t="shared" si="12"/>
        <v>9340024.561209997</v>
      </c>
    </row>
    <row r="157" spans="6:17" x14ac:dyDescent="0.25">
      <c r="F157">
        <v>12</v>
      </c>
      <c r="G157" s="1040">
        <f t="shared" si="13"/>
        <v>144</v>
      </c>
      <c r="H157" s="1041">
        <f t="shared" si="14"/>
        <v>104137.16123246867</v>
      </c>
      <c r="I157" s="1041">
        <f t="shared" si="10"/>
        <v>73941.86110957916</v>
      </c>
      <c r="J157" s="1041">
        <f t="shared" si="11"/>
        <v>30195.300122889515</v>
      </c>
      <c r="K157" s="1042">
        <f t="shared" si="12"/>
        <v>9309829.261087108</v>
      </c>
      <c r="N157" s="1038">
        <f>SUM(H146:H157)</f>
        <v>1249645.934789624</v>
      </c>
      <c r="O157" s="1038">
        <f>SUM(I146:I157)</f>
        <v>902552.7854264216</v>
      </c>
      <c r="P157" s="1038">
        <f>SUM(J146:J157)</f>
        <v>347093.14936320257</v>
      </c>
      <c r="Q157" s="1034">
        <f>K157</f>
        <v>9309829.261087108</v>
      </c>
    </row>
    <row r="158" hidden="1" spans="7:11" x14ac:dyDescent="0.25">
      <c r="G158" s="1039">
        <f t="shared" si="13"/>
        <v>145</v>
      </c>
      <c r="H158" s="1038">
        <f t="shared" si="14"/>
        <v>104137.16123246867</v>
      </c>
      <c r="I158" s="1038">
        <f t="shared" si="10"/>
        <v>73702.81498360628</v>
      </c>
      <c r="J158" s="1038">
        <f t="shared" si="11"/>
        <v>30434.34624886239</v>
      </c>
      <c r="K158" s="1034">
        <f t="shared" si="12"/>
        <v>9279394.914838245</v>
      </c>
    </row>
    <row r="159" hidden="1" spans="7:11" x14ac:dyDescent="0.25">
      <c r="G159" s="1039">
        <f t="shared" si="13"/>
        <v>146</v>
      </c>
      <c r="H159" s="1038">
        <f t="shared" si="14"/>
        <v>104137.16123246867</v>
      </c>
      <c r="I159" s="1038">
        <f t="shared" si="10"/>
        <v>73461.87640913611</v>
      </c>
      <c r="J159" s="1038">
        <f t="shared" si="11"/>
        <v>30675.284823332564</v>
      </c>
      <c r="K159" s="1034">
        <f t="shared" si="12"/>
        <v>9248719.630014913</v>
      </c>
    </row>
    <row r="160" hidden="1" spans="7:11" x14ac:dyDescent="0.25">
      <c r="G160" s="1039">
        <f t="shared" si="13"/>
        <v>147</v>
      </c>
      <c r="H160" s="1038">
        <f t="shared" si="14"/>
        <v>104137.16123246867</v>
      </c>
      <c r="I160" s="1038">
        <f t="shared" si="10"/>
        <v>73219.03040428474</v>
      </c>
      <c r="J160" s="1038">
        <f t="shared" si="11"/>
        <v>30918.13082818393</v>
      </c>
      <c r="K160" s="1034">
        <f t="shared" si="12"/>
        <v>9217801.49918673</v>
      </c>
    </row>
    <row r="161" hidden="1" spans="7:11" x14ac:dyDescent="0.25">
      <c r="G161" s="1039">
        <f t="shared" si="13"/>
        <v>148</v>
      </c>
      <c r="H161" s="1038">
        <f t="shared" si="14"/>
        <v>104137.16123246867</v>
      </c>
      <c r="I161" s="1038">
        <f t="shared" si="10"/>
        <v>72974.26186856162</v>
      </c>
      <c r="J161" s="1038">
        <f t="shared" si="11"/>
        <v>31162.899363907054</v>
      </c>
      <c r="K161" s="1034">
        <f t="shared" si="12"/>
        <v>9186638.599822823</v>
      </c>
    </row>
    <row r="162" hidden="1" spans="7:11" x14ac:dyDescent="0.25">
      <c r="G162" s="1039">
        <f t="shared" si="13"/>
        <v>149</v>
      </c>
      <c r="H162" s="1038">
        <f t="shared" si="14"/>
        <v>104137.16123246867</v>
      </c>
      <c r="I162" s="1038">
        <f t="shared" si="10"/>
        <v>72727.55558193069</v>
      </c>
      <c r="J162" s="1038">
        <f t="shared" si="11"/>
        <v>31409.605650537982</v>
      </c>
      <c r="K162" s="1034">
        <f t="shared" si="12"/>
        <v>9155228.994172284</v>
      </c>
    </row>
    <row r="163" hidden="1" spans="7:11" x14ac:dyDescent="0.25">
      <c r="G163" s="1039">
        <f t="shared" si="13"/>
        <v>150</v>
      </c>
      <c r="H163" s="1038">
        <f t="shared" si="14"/>
        <v>104137.16123246867</v>
      </c>
      <c r="I163" s="1038">
        <f t="shared" si="10"/>
        <v>72478.89620386393</v>
      </c>
      <c r="J163" s="1038">
        <f t="shared" si="11"/>
        <v>31658.265028604743</v>
      </c>
      <c r="K163" s="1034">
        <f t="shared" si="12"/>
        <v>9123570.72914368</v>
      </c>
    </row>
    <row r="164" hidden="1" spans="7:11" x14ac:dyDescent="0.25">
      <c r="G164" s="1039">
        <f t="shared" si="13"/>
        <v>151</v>
      </c>
      <c r="H164" s="1038">
        <f t="shared" si="14"/>
        <v>104137.16123246867</v>
      </c>
      <c r="I164" s="1038">
        <f t="shared" si="10"/>
        <v>72228.26827238746</v>
      </c>
      <c r="J164" s="1038">
        <f t="shared" si="11"/>
        <v>31908.89296008121</v>
      </c>
      <c r="K164" s="1034">
        <f t="shared" si="12"/>
        <v>9091661.836183598</v>
      </c>
    </row>
    <row r="165" hidden="1" spans="7:11" x14ac:dyDescent="0.25">
      <c r="G165" s="1039">
        <f t="shared" si="13"/>
        <v>152</v>
      </c>
      <c r="H165" s="1038">
        <f t="shared" si="14"/>
        <v>104137.16123246867</v>
      </c>
      <c r="I165" s="1038">
        <f t="shared" si="10"/>
        <v>71975.65620312016</v>
      </c>
      <c r="J165" s="1038">
        <f t="shared" si="11"/>
        <v>32161.50502934851</v>
      </c>
      <c r="K165" s="1034">
        <f t="shared" si="12"/>
        <v>9059500.33115425</v>
      </c>
    </row>
    <row r="166" hidden="1" spans="7:11" x14ac:dyDescent="0.25">
      <c r="G166" s="1039">
        <f t="shared" si="13"/>
        <v>153</v>
      </c>
      <c r="H166" s="1038">
        <f t="shared" si="14"/>
        <v>104137.16123246867</v>
      </c>
      <c r="I166" s="1038">
        <f t="shared" si="10"/>
        <v>71721.04428830449</v>
      </c>
      <c r="J166" s="1038">
        <f t="shared" si="11"/>
        <v>32416.116944164183</v>
      </c>
      <c r="K166" s="1034">
        <f t="shared" si="12"/>
        <v>9027084.214210086</v>
      </c>
    </row>
    <row r="167" hidden="1" spans="7:11" x14ac:dyDescent="0.25">
      <c r="G167" s="1039">
        <f t="shared" si="13"/>
        <v>154</v>
      </c>
      <c r="H167" s="1038">
        <f t="shared" si="14"/>
        <v>104137.16123246867</v>
      </c>
      <c r="I167" s="1038">
        <f t="shared" si="10"/>
        <v>71464.41669582984</v>
      </c>
      <c r="J167" s="1038">
        <f t="shared" si="11"/>
        <v>32672.744536638827</v>
      </c>
      <c r="K167" s="1034">
        <f t="shared" si="12"/>
        <v>8994411.469673447</v>
      </c>
    </row>
    <row r="168" hidden="1" spans="7:11" x14ac:dyDescent="0.25">
      <c r="G168" s="1039">
        <f t="shared" si="13"/>
        <v>155</v>
      </c>
      <c r="H168" s="1038">
        <f t="shared" si="14"/>
        <v>104137.16123246867</v>
      </c>
      <c r="I168" s="1038">
        <f t="shared" si="10"/>
        <v>71205.75746824814</v>
      </c>
      <c r="J168" s="1038">
        <f t="shared" si="11"/>
        <v>32931.40376422054</v>
      </c>
      <c r="K168" s="1034">
        <f t="shared" si="12"/>
        <v>8961480.065909227</v>
      </c>
    </row>
    <row r="169" spans="6:17" x14ac:dyDescent="0.25">
      <c r="F169">
        <v>13</v>
      </c>
      <c r="G169" s="1040">
        <f t="shared" si="13"/>
        <v>156</v>
      </c>
      <c r="H169" s="1041">
        <f t="shared" si="14"/>
        <v>104137.16123246867</v>
      </c>
      <c r="I169" s="1041">
        <f t="shared" si="10"/>
        <v>70945.05052178139</v>
      </c>
      <c r="J169" s="1041">
        <f t="shared" si="11"/>
        <v>33192.11071068728</v>
      </c>
      <c r="K169" s="1042">
        <f t="shared" si="12"/>
        <v>8928287.95519854</v>
      </c>
      <c r="N169" s="1038">
        <f>SUM(H158:H169)</f>
        <v>1249645.934789624</v>
      </c>
      <c r="O169" s="1038">
        <f>SUM(I158:I169)</f>
        <v>868104.6289010548</v>
      </c>
      <c r="P169" s="1038">
        <f>SUM(J158:J169)</f>
        <v>381541.3058885692</v>
      </c>
      <c r="Q169" s="1034">
        <f>K169</f>
        <v>8928287.95519854</v>
      </c>
    </row>
    <row r="170" hidden="1" spans="7:11" x14ac:dyDescent="0.25">
      <c r="G170" s="1039">
        <f t="shared" si="13"/>
        <v>157</v>
      </c>
      <c r="H170" s="1038">
        <f t="shared" si="14"/>
        <v>104137.16123246867</v>
      </c>
      <c r="I170" s="1038">
        <f t="shared" si="10"/>
        <v>70682.27964532177</v>
      </c>
      <c r="J170" s="1038">
        <f t="shared" si="11"/>
        <v>33454.8815871469</v>
      </c>
      <c r="K170" s="1034">
        <f t="shared" si="12"/>
        <v>8894833.073611392</v>
      </c>
    </row>
    <row r="171" hidden="1" spans="7:11" x14ac:dyDescent="0.25">
      <c r="G171" s="1039">
        <f t="shared" si="13"/>
        <v>158</v>
      </c>
      <c r="H171" s="1038">
        <f t="shared" si="14"/>
        <v>104137.16123246867</v>
      </c>
      <c r="I171" s="1038">
        <f t="shared" si="10"/>
        <v>70417.42849942352</v>
      </c>
      <c r="J171" s="1038">
        <f t="shared" si="11"/>
        <v>33719.73273304515</v>
      </c>
      <c r="K171" s="1034">
        <f t="shared" si="12"/>
        <v>8861113.340878347</v>
      </c>
    </row>
    <row r="172" hidden="1" spans="7:11" x14ac:dyDescent="0.25">
      <c r="G172" s="1039">
        <f t="shared" si="13"/>
        <v>159</v>
      </c>
      <c r="H172" s="1038">
        <f t="shared" si="14"/>
        <v>104137.16123246867</v>
      </c>
      <c r="I172" s="1038">
        <f t="shared" si="10"/>
        <v>70150.48061528691</v>
      </c>
      <c r="J172" s="1038">
        <f t="shared" si="11"/>
        <v>33986.68061718176</v>
      </c>
      <c r="K172" s="1034">
        <f t="shared" si="12"/>
        <v>8827126.660261165</v>
      </c>
    </row>
    <row r="173" hidden="1" spans="7:11" x14ac:dyDescent="0.25">
      <c r="G173" s="1039">
        <f t="shared" si="13"/>
        <v>160</v>
      </c>
      <c r="H173" s="1038">
        <f t="shared" si="14"/>
        <v>104137.16123246867</v>
      </c>
      <c r="I173" s="1038">
        <f t="shared" si="10"/>
        <v>69881.41939373424</v>
      </c>
      <c r="J173" s="1038">
        <f t="shared" si="11"/>
        <v>34255.74183873444</v>
      </c>
      <c r="K173" s="1034">
        <f t="shared" si="12"/>
        <v>8792870.91842243</v>
      </c>
    </row>
    <row r="174" hidden="1" spans="7:11" x14ac:dyDescent="0.25">
      <c r="G174" s="1039">
        <f t="shared" si="13"/>
        <v>161</v>
      </c>
      <c r="H174" s="1038">
        <f t="shared" si="14"/>
        <v>104137.16123246867</v>
      </c>
      <c r="I174" s="1038">
        <f t="shared" si="10"/>
        <v>69610.22810417759</v>
      </c>
      <c r="J174" s="1038">
        <f t="shared" si="11"/>
        <v>34526.933128291086</v>
      </c>
      <c r="K174" s="1034">
        <f t="shared" si="12"/>
        <v>8758343.985294139</v>
      </c>
    </row>
    <row r="175" hidden="1" spans="7:11" x14ac:dyDescent="0.25">
      <c r="G175" s="1039">
        <f t="shared" si="13"/>
        <v>162</v>
      </c>
      <c r="H175" s="1038">
        <f t="shared" si="14"/>
        <v>104137.16123246867</v>
      </c>
      <c r="I175" s="1038">
        <f t="shared" si="10"/>
        <v>69336.88988357861</v>
      </c>
      <c r="J175" s="1038">
        <f t="shared" si="11"/>
        <v>34800.27134889006</v>
      </c>
      <c r="K175" s="1034">
        <f t="shared" si="12"/>
        <v>8723543.71394525</v>
      </c>
    </row>
    <row r="176" hidden="1" spans="7:11" x14ac:dyDescent="0.25">
      <c r="G176" s="1039">
        <f t="shared" si="13"/>
        <v>163</v>
      </c>
      <c r="H176" s="1038">
        <f t="shared" si="14"/>
        <v>104137.16123246867</v>
      </c>
      <c r="I176" s="1038">
        <f t="shared" si="10"/>
        <v>69061.3877353999</v>
      </c>
      <c r="J176" s="1038">
        <f t="shared" si="11"/>
        <v>35075.773497068774</v>
      </c>
      <c r="K176" s="1034">
        <f t="shared" si="12"/>
        <v>8688467.94044818</v>
      </c>
    </row>
    <row r="177" hidden="1" spans="7:11" x14ac:dyDescent="0.25">
      <c r="G177" s="1039">
        <f t="shared" si="13"/>
        <v>164</v>
      </c>
      <c r="H177" s="1038">
        <f t="shared" si="14"/>
        <v>104137.16123246867</v>
      </c>
      <c r="I177" s="1038">
        <f t="shared" si="10"/>
        <v>68783.7045285481</v>
      </c>
      <c r="J177" s="1038">
        <f t="shared" si="11"/>
        <v>35353.45670392057</v>
      </c>
      <c r="K177" s="1034">
        <f t="shared" si="12"/>
        <v>8653114.48374426</v>
      </c>
    </row>
    <row r="178" hidden="1" spans="7:11" x14ac:dyDescent="0.25">
      <c r="G178" s="1039">
        <f t="shared" si="13"/>
        <v>165</v>
      </c>
      <c r="H178" s="1038">
        <f t="shared" si="14"/>
        <v>104137.16123246867</v>
      </c>
      <c r="I178" s="1038">
        <f t="shared" si="10"/>
        <v>68503.82299630874</v>
      </c>
      <c r="J178" s="1038">
        <f t="shared" si="11"/>
        <v>35633.338236159936</v>
      </c>
      <c r="K178" s="1034">
        <f t="shared" si="12"/>
        <v>8617481.1455081</v>
      </c>
    </row>
    <row r="179" hidden="1" spans="7:11" x14ac:dyDescent="0.25">
      <c r="G179" s="1039">
        <f t="shared" si="13"/>
        <v>166</v>
      </c>
      <c r="H179" s="1038">
        <f t="shared" si="14"/>
        <v>104137.16123246867</v>
      </c>
      <c r="I179" s="1038">
        <f t="shared" si="10"/>
        <v>68221.72573527246</v>
      </c>
      <c r="J179" s="1038">
        <f t="shared" si="11"/>
        <v>35915.43549719622</v>
      </c>
      <c r="K179" s="1034">
        <f t="shared" si="12"/>
        <v>8581565.710010903</v>
      </c>
    </row>
    <row r="180" hidden="1" spans="7:11" x14ac:dyDescent="0.25">
      <c r="G180" s="1039">
        <f t="shared" si="13"/>
        <v>167</v>
      </c>
      <c r="H180" s="1038">
        <f t="shared" si="14"/>
        <v>104137.16123246867</v>
      </c>
      <c r="I180" s="1038">
        <f t="shared" si="10"/>
        <v>67937.39520425299</v>
      </c>
      <c r="J180" s="1038">
        <f t="shared" si="11"/>
        <v>36199.76602821569</v>
      </c>
      <c r="K180" s="1034">
        <f t="shared" si="12"/>
        <v>8545365.943982687</v>
      </c>
    </row>
    <row r="181" spans="6:17" x14ac:dyDescent="0.25">
      <c r="F181">
        <v>14</v>
      </c>
      <c r="G181" s="1040">
        <f t="shared" si="13"/>
        <v>168</v>
      </c>
      <c r="H181" s="1041">
        <f t="shared" si="14"/>
        <v>104137.16123246867</v>
      </c>
      <c r="I181" s="1041">
        <f t="shared" si="10"/>
        <v>67650.81372319628</v>
      </c>
      <c r="J181" s="1041">
        <f t="shared" si="11"/>
        <v>36486.3475092724</v>
      </c>
      <c r="K181" s="1042">
        <f t="shared" si="12"/>
        <v>8508879.596473414</v>
      </c>
      <c r="N181" s="1038">
        <f>SUM(H170:H181)</f>
        <v>1249645.934789624</v>
      </c>
      <c r="O181" s="1038">
        <f>SUM(I170:I181)</f>
        <v>830237.5760645012</v>
      </c>
      <c r="P181" s="1038">
        <f>SUM(J170:J181)</f>
        <v>419408.358725123</v>
      </c>
      <c r="Q181" s="1034">
        <f>K181</f>
        <v>8508879.596473414</v>
      </c>
    </row>
    <row r="182" hidden="1" spans="7:11" x14ac:dyDescent="0.25">
      <c r="G182" s="1039">
        <f t="shared" si="13"/>
        <v>169</v>
      </c>
      <c r="H182" s="1038">
        <f t="shared" si="14"/>
        <v>104137.16123246867</v>
      </c>
      <c r="I182" s="1038">
        <f t="shared" si="10"/>
        <v>67361.9634720812</v>
      </c>
      <c r="J182" s="1038">
        <f t="shared" si="11"/>
        <v>36775.19776038747</v>
      </c>
      <c r="K182" s="1034">
        <f t="shared" si="12"/>
        <v>8472104.398713026</v>
      </c>
    </row>
    <row r="183" hidden="1" spans="7:11" x14ac:dyDescent="0.25">
      <c r="G183" s="1039">
        <f t="shared" si="13"/>
        <v>170</v>
      </c>
      <c r="H183" s="1038">
        <f t="shared" si="14"/>
        <v>104137.16123246867</v>
      </c>
      <c r="I183" s="1038">
        <f t="shared" si="10"/>
        <v>67070.82648981146</v>
      </c>
      <c r="J183" s="1038">
        <f t="shared" si="11"/>
        <v>37066.334742657215</v>
      </c>
      <c r="K183" s="1034">
        <f t="shared" si="12"/>
        <v>8435038.063970368</v>
      </c>
    </row>
    <row r="184" hidden="1" spans="7:11" x14ac:dyDescent="0.25">
      <c r="G184" s="1039">
        <f t="shared" si="13"/>
        <v>171</v>
      </c>
      <c r="H184" s="1038">
        <f t="shared" si="14"/>
        <v>104137.16123246867</v>
      </c>
      <c r="I184" s="1038">
        <f t="shared" si="10"/>
        <v>66777.38467309876</v>
      </c>
      <c r="J184" s="1038">
        <f t="shared" si="11"/>
        <v>37359.776559369915</v>
      </c>
      <c r="K184" s="1034">
        <f t="shared" si="12"/>
        <v>8397678.287410999</v>
      </c>
    </row>
    <row r="185" hidden="1" spans="7:11" x14ac:dyDescent="0.25">
      <c r="G185" s="1039">
        <f t="shared" si="13"/>
        <v>172</v>
      </c>
      <c r="H185" s="1038">
        <f t="shared" si="14"/>
        <v>104137.16123246867</v>
      </c>
      <c r="I185" s="1038">
        <f t="shared" si="10"/>
        <v>66481.61977533708</v>
      </c>
      <c r="J185" s="1038">
        <f t="shared" si="11"/>
        <v>37655.54145713159</v>
      </c>
      <c r="K185" s="1034">
        <f t="shared" si="12"/>
        <v>8360022.745953867</v>
      </c>
    </row>
    <row r="186" hidden="1" spans="7:11" x14ac:dyDescent="0.25">
      <c r="G186" s="1039">
        <f t="shared" si="13"/>
        <v>173</v>
      </c>
      <c r="H186" s="1038">
        <f t="shared" si="14"/>
        <v>104137.16123246867</v>
      </c>
      <c r="I186" s="1038">
        <f t="shared" si="10"/>
        <v>66183.51340546813</v>
      </c>
      <c r="J186" s="1038">
        <f t="shared" si="11"/>
        <v>37953.64782700055</v>
      </c>
      <c r="K186" s="1034">
        <f t="shared" si="12"/>
        <v>8322069.098126867</v>
      </c>
    </row>
    <row r="187" hidden="1" spans="7:11" x14ac:dyDescent="0.25">
      <c r="G187" s="1039">
        <f t="shared" si="13"/>
        <v>174</v>
      </c>
      <c r="H187" s="1038">
        <f t="shared" si="14"/>
        <v>104137.16123246867</v>
      </c>
      <c r="I187" s="1038">
        <f t="shared" si="10"/>
        <v>65883.0470268377</v>
      </c>
      <c r="J187" s="1038">
        <f t="shared" si="11"/>
        <v>38254.114205630976</v>
      </c>
      <c r="K187" s="1034">
        <f t="shared" si="12"/>
        <v>8283814.983921235</v>
      </c>
    </row>
    <row r="188" hidden="1" spans="7:11" x14ac:dyDescent="0.25">
      <c r="G188" s="1039">
        <f t="shared" si="13"/>
        <v>175</v>
      </c>
      <c r="H188" s="1038">
        <f t="shared" si="14"/>
        <v>104137.16123246867</v>
      </c>
      <c r="I188" s="1038">
        <f t="shared" si="10"/>
        <v>65580.20195604312</v>
      </c>
      <c r="J188" s="1038">
        <f t="shared" si="11"/>
        <v>38556.95927642555</v>
      </c>
      <c r="K188" s="1034">
        <f t="shared" si="12"/>
        <v>8245258.02464481</v>
      </c>
    </row>
    <row r="189" hidden="1" spans="7:11" x14ac:dyDescent="0.25">
      <c r="G189" s="1039">
        <f t="shared" si="13"/>
        <v>176</v>
      </c>
      <c r="H189" s="1038">
        <f t="shared" si="14"/>
        <v>104137.16123246867</v>
      </c>
      <c r="I189" s="1038">
        <f t="shared" si="10"/>
        <v>65274.959361771405</v>
      </c>
      <c r="J189" s="1038">
        <f t="shared" si="11"/>
        <v>38862.20187069727</v>
      </c>
      <c r="K189" s="1034">
        <f t="shared" si="12"/>
        <v>8206395.822774112</v>
      </c>
    </row>
    <row r="190" hidden="1" spans="7:11" x14ac:dyDescent="0.25">
      <c r="G190" s="1039">
        <f t="shared" si="13"/>
        <v>177</v>
      </c>
      <c r="H190" s="1038">
        <f t="shared" si="14"/>
        <v>104137.16123246867</v>
      </c>
      <c r="I190" s="1038">
        <f t="shared" si="10"/>
        <v>64967.300263628385</v>
      </c>
      <c r="J190" s="1038">
        <f t="shared" si="11"/>
        <v>39169.86096884029</v>
      </c>
      <c r="K190" s="1034">
        <f t="shared" si="12"/>
        <v>8167225.961805272</v>
      </c>
    </row>
    <row r="191" hidden="1" spans="7:11" x14ac:dyDescent="0.25">
      <c r="G191" s="1039">
        <f t="shared" si="13"/>
        <v>178</v>
      </c>
      <c r="H191" s="1038">
        <f t="shared" si="14"/>
        <v>104137.16123246867</v>
      </c>
      <c r="I191" s="1038">
        <f t="shared" si="10"/>
        <v>64657.20553095841</v>
      </c>
      <c r="J191" s="1038">
        <f t="shared" si="11"/>
        <v>39479.95570151026</v>
      </c>
      <c r="K191" s="1034">
        <f t="shared" si="12"/>
        <v>8127746.0061037615</v>
      </c>
    </row>
    <row r="192" hidden="1" spans="7:11" x14ac:dyDescent="0.25">
      <c r="G192" s="1039">
        <f t="shared" si="13"/>
        <v>179</v>
      </c>
      <c r="H192" s="1038">
        <f t="shared" si="14"/>
        <v>104137.16123246867</v>
      </c>
      <c r="I192" s="1038">
        <f t="shared" si="10"/>
        <v>64344.655881654784</v>
      </c>
      <c r="J192" s="1038">
        <f t="shared" si="11"/>
        <v>39792.50535081389</v>
      </c>
      <c r="K192" s="1034">
        <f t="shared" si="12"/>
        <v>8087953.500752947</v>
      </c>
    </row>
    <row r="193" spans="6:17" x14ac:dyDescent="0.25">
      <c r="F193">
        <v>15</v>
      </c>
      <c r="G193" s="1040">
        <f t="shared" si="13"/>
        <v>180</v>
      </c>
      <c r="H193" s="1041">
        <f t="shared" si="14"/>
        <v>104137.16123246867</v>
      </c>
      <c r="I193" s="1041">
        <f t="shared" si="10"/>
        <v>64029.631880960835</v>
      </c>
      <c r="J193" s="1041">
        <f t="shared" si="11"/>
        <v>40107.52935150784</v>
      </c>
      <c r="K193" s="1042">
        <f t="shared" si="12"/>
        <v>8047845.971401439</v>
      </c>
      <c r="N193" s="1038">
        <f>SUM(H182:H193)</f>
        <v>1249645.934789624</v>
      </c>
      <c r="O193" s="1038">
        <f>SUM(I182:I193)</f>
        <v>788612.3097176512</v>
      </c>
      <c r="P193" s="1038">
        <f>SUM(J182:J193)</f>
        <v>461033.6250719728</v>
      </c>
      <c r="Q193" s="1034">
        <f>K193</f>
        <v>8047845.971401439</v>
      </c>
    </row>
    <row r="194" hidden="1" spans="7:11" x14ac:dyDescent="0.25">
      <c r="G194" s="1039">
        <f t="shared" si="13"/>
        <v>181</v>
      </c>
      <c r="H194" s="1038">
        <f t="shared" si="14"/>
        <v>104137.16123246867</v>
      </c>
      <c r="I194" s="1038">
        <f t="shared" si="10"/>
        <v>63712.1139402614</v>
      </c>
      <c r="J194" s="1038">
        <f t="shared" si="11"/>
        <v>40425.04729220727</v>
      </c>
      <c r="K194" s="1034">
        <f t="shared" si="12"/>
        <v>8007420.924109232</v>
      </c>
    </row>
    <row r="195" hidden="1" spans="7:11" x14ac:dyDescent="0.25">
      <c r="G195" s="1039">
        <f t="shared" si="13"/>
        <v>182</v>
      </c>
      <c r="H195" s="1038">
        <f t="shared" si="14"/>
        <v>104137.16123246867</v>
      </c>
      <c r="I195" s="1038">
        <f t="shared" si="10"/>
        <v>63392.082315864754</v>
      </c>
      <c r="J195" s="1038">
        <f t="shared" si="11"/>
        <v>40745.07891660392</v>
      </c>
      <c r="K195" s="1034">
        <f t="shared" si="12"/>
        <v>7966675.845192628</v>
      </c>
    </row>
    <row r="196" hidden="1" spans="7:11" x14ac:dyDescent="0.25">
      <c r="G196" s="1039">
        <f t="shared" si="13"/>
        <v>183</v>
      </c>
      <c r="H196" s="1038">
        <f t="shared" si="14"/>
        <v>104137.16123246867</v>
      </c>
      <c r="I196" s="1038">
        <f t="shared" si="10"/>
        <v>63069.51710777498</v>
      </c>
      <c r="J196" s="1038">
        <f t="shared" si="11"/>
        <v>41067.644124693696</v>
      </c>
      <c r="K196" s="1034">
        <f t="shared" si="12"/>
        <v>7925608.201067935</v>
      </c>
    </row>
    <row r="197" hidden="1" spans="7:11" x14ac:dyDescent="0.25">
      <c r="G197" s="1039">
        <f t="shared" si="13"/>
        <v>184</v>
      </c>
      <c r="H197" s="1038">
        <f t="shared" si="14"/>
        <v>104137.16123246867</v>
      </c>
      <c r="I197" s="1038">
        <f t="shared" si="10"/>
        <v>62744.39825845449</v>
      </c>
      <c r="J197" s="1038">
        <f t="shared" si="11"/>
        <v>41392.762974014186</v>
      </c>
      <c r="K197" s="1034">
        <f t="shared" si="12"/>
        <v>7884215.43809392</v>
      </c>
    </row>
    <row r="198" hidden="1" spans="7:11" x14ac:dyDescent="0.25">
      <c r="G198" s="1039">
        <f t="shared" si="13"/>
        <v>185</v>
      </c>
      <c r="H198" s="1038">
        <f t="shared" si="14"/>
        <v>104137.16123246867</v>
      </c>
      <c r="I198" s="1038">
        <f t="shared" si="10"/>
        <v>62416.70555157687</v>
      </c>
      <c r="J198" s="1038">
        <f t="shared" si="11"/>
        <v>41720.4556808918</v>
      </c>
      <c r="K198" s="1034">
        <f t="shared" si="12"/>
        <v>7842494.982413028</v>
      </c>
    </row>
    <row r="199" hidden="1" spans="7:11" x14ac:dyDescent="0.25">
      <c r="G199" s="1039">
        <f t="shared" si="13"/>
        <v>186</v>
      </c>
      <c r="H199" s="1038">
        <f t="shared" si="14"/>
        <v>104137.16123246867</v>
      </c>
      <c r="I199" s="1038">
        <f t="shared" si="10"/>
        <v>62086.41861076981</v>
      </c>
      <c r="J199" s="1038">
        <f t="shared" si="11"/>
        <v>42050.74262169886</v>
      </c>
      <c r="K199" s="1034">
        <f t="shared" si="12"/>
        <v>7800444.23979133</v>
      </c>
    </row>
    <row r="200" hidden="1" spans="7:11" x14ac:dyDescent="0.25">
      <c r="G200" s="1039">
        <f t="shared" si="13"/>
        <v>187</v>
      </c>
      <c r="H200" s="1038">
        <f t="shared" si="14"/>
        <v>104137.16123246867</v>
      </c>
      <c r="I200" s="1038">
        <f t="shared" si="10"/>
        <v>61753.51689834803</v>
      </c>
      <c r="J200" s="1038">
        <f t="shared" si="11"/>
        <v>42383.64433412064</v>
      </c>
      <c r="K200" s="1034">
        <f t="shared" si="12"/>
        <v>7758060.595457209</v>
      </c>
    </row>
    <row r="201" hidden="1" spans="7:11" x14ac:dyDescent="0.25">
      <c r="G201" s="1039">
        <f t="shared" si="13"/>
        <v>188</v>
      </c>
      <c r="H201" s="1038">
        <f t="shared" si="14"/>
        <v>104137.16123246867</v>
      </c>
      <c r="I201" s="1038">
        <f t="shared" si="10"/>
        <v>61417.97971403624</v>
      </c>
      <c r="J201" s="1038">
        <f t="shared" si="11"/>
        <v>42719.18151843243</v>
      </c>
      <c r="K201" s="1034">
        <f t="shared" si="12"/>
        <v>7715341.413938777</v>
      </c>
    </row>
    <row r="202" hidden="1" spans="7:11" x14ac:dyDescent="0.25">
      <c r="G202" s="1039">
        <f t="shared" si="13"/>
        <v>189</v>
      </c>
      <c r="H202" s="1038">
        <f t="shared" si="14"/>
        <v>104137.16123246867</v>
      </c>
      <c r="I202" s="1038">
        <f t="shared" si="10"/>
        <v>61079.78619368199</v>
      </c>
      <c r="J202" s="1038">
        <f t="shared" si="11"/>
        <v>43057.37503878668</v>
      </c>
      <c r="K202" s="1034">
        <f t="shared" si="12"/>
        <v>7672284.03889999</v>
      </c>
    </row>
    <row r="203" hidden="1" spans="7:11" x14ac:dyDescent="0.25">
      <c r="G203" s="1039">
        <f t="shared" si="13"/>
        <v>190</v>
      </c>
      <c r="H203" s="1038">
        <f t="shared" si="14"/>
        <v>104137.16123246867</v>
      </c>
      <c r="I203" s="1038">
        <f t="shared" si="10"/>
        <v>60738.91530795826</v>
      </c>
      <c r="J203" s="1038">
        <f t="shared" si="11"/>
        <v>43398.24592451041</v>
      </c>
      <c r="K203" s="1034">
        <f t="shared" si="12"/>
        <v>7628885.79297548</v>
      </c>
    </row>
    <row r="204" hidden="1" spans="7:11" x14ac:dyDescent="0.25">
      <c r="G204" s="1039">
        <f t="shared" si="13"/>
        <v>191</v>
      </c>
      <c r="H204" s="1038">
        <f t="shared" si="14"/>
        <v>104137.16123246867</v>
      </c>
      <c r="I204" s="1038">
        <f t="shared" si="10"/>
        <v>60395.34586105589</v>
      </c>
      <c r="J204" s="1038">
        <f t="shared" si="11"/>
        <v>43741.815371412784</v>
      </c>
      <c r="K204" s="1034">
        <f t="shared" si="12"/>
        <v>7585143.977604067</v>
      </c>
    </row>
    <row r="205" spans="6:17" x14ac:dyDescent="0.25">
      <c r="F205">
        <v>16</v>
      </c>
      <c r="G205" s="1040">
        <f t="shared" si="13"/>
        <v>192</v>
      </c>
      <c r="H205" s="1041">
        <f t="shared" si="14"/>
        <v>104137.16123246867</v>
      </c>
      <c r="I205" s="1041">
        <f t="shared" si="10"/>
        <v>60049.05648936554</v>
      </c>
      <c r="J205" s="1041">
        <f t="shared" si="11"/>
        <v>44088.10474310313</v>
      </c>
      <c r="K205" s="1042">
        <f t="shared" si="12"/>
        <v>7541055.872860963</v>
      </c>
      <c r="N205" s="1038">
        <f>SUM(H194:H205)</f>
        <v>1249645.934789624</v>
      </c>
      <c r="O205" s="1038">
        <f>SUM(I194:I205)</f>
        <v>742855.8362491482</v>
      </c>
      <c r="P205" s="1038">
        <f>SUM(J194:J205)</f>
        <v>506790.0985404758</v>
      </c>
      <c r="Q205" s="1034">
        <f>K205</f>
        <v>7541055.872860963</v>
      </c>
    </row>
    <row r="206" hidden="1" spans="7:11" x14ac:dyDescent="0.25">
      <c r="G206" s="1039">
        <f t="shared" si="13"/>
        <v>193</v>
      </c>
      <c r="H206" s="1038">
        <f t="shared" si="14"/>
        <v>104137.16123246867</v>
      </c>
      <c r="I206" s="1038">
        <f t="shared" ref="I206:I269" si="15">IPMT($D$5,$G$14,$D$6,-K205)</f>
        <v>59700.0256601493</v>
      </c>
      <c r="J206" s="1038">
        <f t="shared" ref="J206:J269" si="16">IF(G206="","",H206-I206)</f>
        <v>44437.13557231937</v>
      </c>
      <c r="K206" s="1034">
        <f t="shared" ref="K206:K269" si="17">IF(G206="","",K205-J206)</f>
        <v>7496618.737288645</v>
      </c>
    </row>
    <row r="207" hidden="1" spans="7:11" x14ac:dyDescent="0.25">
      <c r="G207" s="1039">
        <f t="shared" ref="G207:G270" si="18">G206+1</f>
        <v>194</v>
      </c>
      <c r="H207" s="1038">
        <f t="shared" ref="H207:H270" si="19">H206</f>
        <v>104137.16123246867</v>
      </c>
      <c r="I207" s="1038">
        <f t="shared" si="15"/>
        <v>59348.23167020178</v>
      </c>
      <c r="J207" s="1038">
        <f t="shared" si="16"/>
        <v>44788.929562266894</v>
      </c>
      <c r="K207" s="1034">
        <f t="shared" si="17"/>
        <v>7451829.807726378</v>
      </c>
    </row>
    <row r="208" hidden="1" spans="7:11" x14ac:dyDescent="0.25">
      <c r="G208" s="1039">
        <f t="shared" si="18"/>
        <v>195</v>
      </c>
      <c r="H208" s="1038">
        <f t="shared" si="19"/>
        <v>104137.16123246867</v>
      </c>
      <c r="I208" s="1038">
        <f t="shared" si="15"/>
        <v>58993.65264450049</v>
      </c>
      <c r="J208" s="1038">
        <f t="shared" si="16"/>
        <v>45143.50858796818</v>
      </c>
      <c r="K208" s="1034">
        <f t="shared" si="17"/>
        <v>7406686.299138409</v>
      </c>
    </row>
    <row r="209" hidden="1" spans="7:11" x14ac:dyDescent="0.25">
      <c r="G209" s="1039">
        <f t="shared" si="18"/>
        <v>196</v>
      </c>
      <c r="H209" s="1038">
        <f t="shared" si="19"/>
        <v>104137.16123246867</v>
      </c>
      <c r="I209" s="1038">
        <f t="shared" si="15"/>
        <v>58636.266534845745</v>
      </c>
      <c r="J209" s="1038">
        <f t="shared" si="16"/>
        <v>45500.89469762293</v>
      </c>
      <c r="K209" s="1034">
        <f t="shared" si="17"/>
        <v>7361185.404440786</v>
      </c>
    </row>
    <row r="210" hidden="1" spans="7:11" x14ac:dyDescent="0.25">
      <c r="G210" s="1039">
        <f t="shared" si="18"/>
        <v>197</v>
      </c>
      <c r="H210" s="1038">
        <f t="shared" si="19"/>
        <v>104137.16123246867</v>
      </c>
      <c r="I210" s="1038">
        <f t="shared" si="15"/>
        <v>58276.051118489566</v>
      </c>
      <c r="J210" s="1038">
        <f t="shared" si="16"/>
        <v>45861.110113979106</v>
      </c>
      <c r="K210" s="1034">
        <f t="shared" si="17"/>
        <v>7315324.294326806</v>
      </c>
    </row>
    <row r="211" hidden="1" spans="7:11" x14ac:dyDescent="0.25">
      <c r="G211" s="1039">
        <f t="shared" si="18"/>
        <v>198</v>
      </c>
      <c r="H211" s="1038">
        <f t="shared" si="19"/>
        <v>104137.16123246867</v>
      </c>
      <c r="I211" s="1038">
        <f t="shared" si="15"/>
        <v>57912.983996753894</v>
      </c>
      <c r="J211" s="1038">
        <f t="shared" si="16"/>
        <v>46224.17723571478</v>
      </c>
      <c r="K211" s="1034">
        <f t="shared" si="17"/>
        <v>7269100.117091091</v>
      </c>
    </row>
    <row r="212" hidden="1" spans="7:11" x14ac:dyDescent="0.25">
      <c r="G212" s="1039">
        <f t="shared" si="18"/>
        <v>199</v>
      </c>
      <c r="H212" s="1038">
        <f t="shared" si="19"/>
        <v>104137.16123246867</v>
      </c>
      <c r="I212" s="1038">
        <f t="shared" si="15"/>
        <v>57547.04259363781</v>
      </c>
      <c r="J212" s="1038">
        <f t="shared" si="16"/>
        <v>46590.11863883086</v>
      </c>
      <c r="K212" s="1034">
        <f t="shared" si="17"/>
        <v>7222509.99845226</v>
      </c>
    </row>
    <row r="213" hidden="1" spans="7:11" x14ac:dyDescent="0.25">
      <c r="G213" s="1039">
        <f t="shared" si="18"/>
        <v>200</v>
      </c>
      <c r="H213" s="1038">
        <f t="shared" si="19"/>
        <v>104137.16123246867</v>
      </c>
      <c r="I213" s="1038">
        <f t="shared" si="15"/>
        <v>57178.20415441374</v>
      </c>
      <c r="J213" s="1038">
        <f t="shared" si="16"/>
        <v>46958.95707805493</v>
      </c>
      <c r="K213" s="1034">
        <f t="shared" si="17"/>
        <v>7175551.041374206</v>
      </c>
    </row>
    <row r="214" hidden="1" spans="7:11" x14ac:dyDescent="0.25">
      <c r="G214" s="1039">
        <f t="shared" si="18"/>
        <v>201</v>
      </c>
      <c r="H214" s="1038">
        <f t="shared" si="19"/>
        <v>104137.16123246867</v>
      </c>
      <c r="I214" s="1038">
        <f t="shared" si="15"/>
        <v>56806.44574421247</v>
      </c>
      <c r="J214" s="1038">
        <f t="shared" si="16"/>
        <v>47330.7154882562</v>
      </c>
      <c r="K214" s="1034">
        <f t="shared" si="17"/>
        <v>7128220.32588595</v>
      </c>
    </row>
    <row r="215" hidden="1" spans="7:11" x14ac:dyDescent="0.25">
      <c r="G215" s="1039">
        <f t="shared" si="18"/>
        <v>202</v>
      </c>
      <c r="H215" s="1038">
        <f t="shared" si="19"/>
        <v>104137.16123246867</v>
      </c>
      <c r="I215" s="1038">
        <f t="shared" si="15"/>
        <v>56431.744246597096</v>
      </c>
      <c r="J215" s="1038">
        <f t="shared" si="16"/>
        <v>47705.416985871576</v>
      </c>
      <c r="K215" s="1034">
        <f t="shared" si="17"/>
        <v>7080514.908900078</v>
      </c>
    </row>
    <row r="216" hidden="1" spans="7:11" x14ac:dyDescent="0.25">
      <c r="G216" s="1039">
        <f t="shared" si="18"/>
        <v>203</v>
      </c>
      <c r="H216" s="1038">
        <f t="shared" si="19"/>
        <v>104137.16123246867</v>
      </c>
      <c r="I216" s="1038">
        <f t="shared" si="15"/>
        <v>56054.076362125634</v>
      </c>
      <c r="J216" s="1038">
        <f t="shared" si="16"/>
        <v>48083.08487034304</v>
      </c>
      <c r="K216" s="1034">
        <f t="shared" si="17"/>
        <v>7032431.824029735</v>
      </c>
    </row>
    <row r="217" spans="6:17" x14ac:dyDescent="0.25">
      <c r="F217">
        <v>17</v>
      </c>
      <c r="G217" s="1040">
        <f t="shared" si="18"/>
        <v>204</v>
      </c>
      <c r="H217" s="1041">
        <f t="shared" si="19"/>
        <v>104137.16123246867</v>
      </c>
      <c r="I217" s="1041">
        <f t="shared" si="15"/>
        <v>55673.41860690208</v>
      </c>
      <c r="J217" s="1041">
        <f t="shared" si="16"/>
        <v>48463.74262556659</v>
      </c>
      <c r="K217" s="1042">
        <f t="shared" si="17"/>
        <v>6983968.081404169</v>
      </c>
      <c r="N217" s="1038">
        <f>SUM(H206:H217)</f>
        <v>1249645.934789624</v>
      </c>
      <c r="O217" s="1038">
        <f>SUM(I206:I217)</f>
        <v>692558.1433328296</v>
      </c>
      <c r="P217" s="1038">
        <f>SUM(J206:J217)</f>
        <v>557087.7914567945</v>
      </c>
      <c r="Q217" s="1034">
        <f>K217</f>
        <v>6983968.081404169</v>
      </c>
    </row>
    <row r="218" hidden="1" spans="7:11" x14ac:dyDescent="0.25">
      <c r="G218" s="1039">
        <f t="shared" si="18"/>
        <v>205</v>
      </c>
      <c r="H218" s="1038">
        <f t="shared" si="19"/>
        <v>104137.16123246867</v>
      </c>
      <c r="I218" s="1038">
        <f t="shared" si="15"/>
        <v>55289.74731111634</v>
      </c>
      <c r="J218" s="1038">
        <f t="shared" si="16"/>
        <v>48847.41392135233</v>
      </c>
      <c r="K218" s="1034">
        <f t="shared" si="17"/>
        <v>6935120.667482817</v>
      </c>
    </row>
    <row r="219" hidden="1" spans="7:11" x14ac:dyDescent="0.25">
      <c r="G219" s="1039">
        <f t="shared" si="18"/>
        <v>206</v>
      </c>
      <c r="H219" s="1038">
        <f t="shared" si="19"/>
        <v>104137.16123246867</v>
      </c>
      <c r="I219" s="1038">
        <f t="shared" si="15"/>
        <v>54903.03861757231</v>
      </c>
      <c r="J219" s="1038">
        <f t="shared" si="16"/>
        <v>49234.12261489636</v>
      </c>
      <c r="K219" s="1034">
        <f t="shared" si="17"/>
        <v>6885886.544867921</v>
      </c>
    </row>
    <row r="220" hidden="1" spans="7:11" x14ac:dyDescent="0.25">
      <c r="G220" s="1039">
        <f t="shared" si="18"/>
        <v>207</v>
      </c>
      <c r="H220" s="1038">
        <f t="shared" si="19"/>
        <v>104137.16123246867</v>
      </c>
      <c r="I220" s="1038">
        <f t="shared" si="15"/>
        <v>54513.26848020437</v>
      </c>
      <c r="J220" s="1038">
        <f t="shared" si="16"/>
        <v>49623.8927522643</v>
      </c>
      <c r="K220" s="1034">
        <f t="shared" si="17"/>
        <v>6836262.652115656</v>
      </c>
    </row>
    <row r="221" hidden="1" spans="7:11" x14ac:dyDescent="0.25">
      <c r="G221" s="1039">
        <f t="shared" si="18"/>
        <v>208</v>
      </c>
      <c r="H221" s="1038">
        <f t="shared" si="19"/>
        <v>104137.16123246867</v>
      </c>
      <c r="I221" s="1038">
        <f t="shared" si="15"/>
        <v>54120.41266258228</v>
      </c>
      <c r="J221" s="1038">
        <f t="shared" si="16"/>
        <v>50016.74856988639</v>
      </c>
      <c r="K221" s="1034">
        <f t="shared" si="17"/>
        <v>6786245.90354577</v>
      </c>
    </row>
    <row r="222" hidden="1" spans="7:11" x14ac:dyDescent="0.25">
      <c r="G222" s="1039">
        <f t="shared" si="18"/>
        <v>209</v>
      </c>
      <c r="H222" s="1038">
        <f t="shared" si="19"/>
        <v>104137.16123246867</v>
      </c>
      <c r="I222" s="1038">
        <f t="shared" si="15"/>
        <v>53724.44673640402</v>
      </c>
      <c r="J222" s="1038">
        <f t="shared" si="16"/>
        <v>50412.714496064655</v>
      </c>
      <c r="K222" s="1034">
        <f t="shared" si="17"/>
        <v>6735833.189049705</v>
      </c>
    </row>
    <row r="223" hidden="1" spans="7:11" x14ac:dyDescent="0.25">
      <c r="G223" s="1039">
        <f t="shared" si="18"/>
        <v>210</v>
      </c>
      <c r="H223" s="1038">
        <f t="shared" si="19"/>
        <v>104137.16123246867</v>
      </c>
      <c r="I223" s="1038">
        <f t="shared" si="15"/>
        <v>53325.34607997684</v>
      </c>
      <c r="J223" s="1038">
        <f t="shared" si="16"/>
        <v>50811.81515249183</v>
      </c>
      <c r="K223" s="1034">
        <f t="shared" si="17"/>
        <v>6685021.3738972135</v>
      </c>
    </row>
    <row r="224" hidden="1" spans="7:11" x14ac:dyDescent="0.25">
      <c r="G224" s="1039">
        <f t="shared" si="18"/>
        <v>211</v>
      </c>
      <c r="H224" s="1038">
        <f t="shared" si="19"/>
        <v>104137.16123246867</v>
      </c>
      <c r="I224" s="1038">
        <f t="shared" si="15"/>
        <v>52923.08587668628</v>
      </c>
      <c r="J224" s="1038">
        <f t="shared" si="16"/>
        <v>51214.07535578239</v>
      </c>
      <c r="K224" s="1034">
        <f t="shared" si="17"/>
        <v>6633807.298541431</v>
      </c>
    </row>
    <row r="225" hidden="1" spans="7:11" x14ac:dyDescent="0.25">
      <c r="G225" s="1039">
        <f t="shared" si="18"/>
        <v>212</v>
      </c>
      <c r="H225" s="1038">
        <f t="shared" si="19"/>
        <v>104137.16123246867</v>
      </c>
      <c r="I225" s="1038">
        <f t="shared" si="15"/>
        <v>52517.641113453006</v>
      </c>
      <c r="J225" s="1038">
        <f t="shared" si="16"/>
        <v>51619.520119015666</v>
      </c>
      <c r="K225" s="1034">
        <f t="shared" si="17"/>
        <v>6582187.778422415</v>
      </c>
    </row>
    <row r="226" hidden="1" spans="7:11" x14ac:dyDescent="0.25">
      <c r="G226" s="1039">
        <f t="shared" si="18"/>
        <v>213</v>
      </c>
      <c r="H226" s="1038">
        <f t="shared" si="19"/>
        <v>104137.16123246867</v>
      </c>
      <c r="I226" s="1038">
        <f t="shared" si="15"/>
        <v>52108.986579177465</v>
      </c>
      <c r="J226" s="1038">
        <f t="shared" si="16"/>
        <v>52028.17465329121</v>
      </c>
      <c r="K226" s="1034">
        <f t="shared" si="17"/>
        <v>6530159.6037691245</v>
      </c>
    </row>
    <row r="227" hidden="1" spans="7:11" x14ac:dyDescent="0.25">
      <c r="G227" s="1039">
        <f t="shared" si="18"/>
        <v>214</v>
      </c>
      <c r="H227" s="1038">
        <f t="shared" si="19"/>
        <v>104137.16123246867</v>
      </c>
      <c r="I227" s="1038">
        <f t="shared" si="15"/>
        <v>51697.09686317224</v>
      </c>
      <c r="J227" s="1038">
        <f t="shared" si="16"/>
        <v>52440.06436929643</v>
      </c>
      <c r="K227" s="1034">
        <f t="shared" si="17"/>
        <v>6477719.539399828</v>
      </c>
    </row>
    <row r="228" hidden="1" spans="7:11" x14ac:dyDescent="0.25">
      <c r="G228" s="1039">
        <f t="shared" si="18"/>
        <v>215</v>
      </c>
      <c r="H228" s="1038">
        <f t="shared" si="19"/>
        <v>104137.16123246867</v>
      </c>
      <c r="I228" s="1038">
        <f t="shared" si="15"/>
        <v>51281.94635358198</v>
      </c>
      <c r="J228" s="1038">
        <f t="shared" si="16"/>
        <v>52855.21487888669</v>
      </c>
      <c r="K228" s="1034">
        <f t="shared" si="17"/>
        <v>6424864.324520941</v>
      </c>
    </row>
    <row r="229" spans="6:17" x14ac:dyDescent="0.25">
      <c r="F229">
        <v>18</v>
      </c>
      <c r="G229" s="1040">
        <f t="shared" si="18"/>
        <v>216</v>
      </c>
      <c r="H229" s="1041">
        <f t="shared" si="19"/>
        <v>104137.16123246867</v>
      </c>
      <c r="I229" s="1041">
        <f t="shared" si="15"/>
        <v>50863.50923579079</v>
      </c>
      <c r="J229" s="1041">
        <f t="shared" si="16"/>
        <v>53273.65199667788</v>
      </c>
      <c r="K229" s="1042">
        <f t="shared" si="17"/>
        <v>6371590.672524263</v>
      </c>
      <c r="N229" s="1038">
        <f>SUM(H218:H229)</f>
        <v>1249645.934789624</v>
      </c>
      <c r="O229" s="1038">
        <f>SUM(I218:I229)</f>
        <v>637268.5259097179</v>
      </c>
      <c r="P229" s="1038">
        <f>SUM(J218:J229)</f>
        <v>612377.4088799062</v>
      </c>
      <c r="Q229" s="1034">
        <f>K229</f>
        <v>6371590.672524263</v>
      </c>
    </row>
    <row r="230" hidden="1" spans="7:11" x14ac:dyDescent="0.25">
      <c r="G230" s="1039">
        <f t="shared" si="18"/>
        <v>217</v>
      </c>
      <c r="H230" s="1038">
        <f t="shared" si="19"/>
        <v>104137.16123246867</v>
      </c>
      <c r="I230" s="1038">
        <f t="shared" si="15"/>
        <v>50441.75949081709</v>
      </c>
      <c r="J230" s="1038">
        <f t="shared" si="16"/>
        <v>53695.401741651585</v>
      </c>
      <c r="K230" s="1034">
        <f t="shared" si="17"/>
        <v>6317895.270782611</v>
      </c>
    </row>
    <row r="231" hidden="1" spans="7:11" x14ac:dyDescent="0.25">
      <c r="G231" s="1039">
        <f t="shared" si="18"/>
        <v>218</v>
      </c>
      <c r="H231" s="1038">
        <f t="shared" si="19"/>
        <v>104137.16123246867</v>
      </c>
      <c r="I231" s="1038">
        <f t="shared" si="15"/>
        <v>50016.67089369568</v>
      </c>
      <c r="J231" s="1038">
        <f t="shared" si="16"/>
        <v>54120.490338772994</v>
      </c>
      <c r="K231" s="1034">
        <f t="shared" si="17"/>
        <v>6263774.780443839</v>
      </c>
    </row>
    <row r="232" hidden="1" spans="7:11" x14ac:dyDescent="0.25">
      <c r="G232" s="1039">
        <f t="shared" si="18"/>
        <v>219</v>
      </c>
      <c r="H232" s="1038">
        <f t="shared" si="19"/>
        <v>104137.16123246867</v>
      </c>
      <c r="I232" s="1038">
        <f t="shared" si="15"/>
        <v>49588.21701184706</v>
      </c>
      <c r="J232" s="1038">
        <f t="shared" si="16"/>
        <v>54548.94422062161</v>
      </c>
      <c r="K232" s="1034">
        <f t="shared" si="17"/>
        <v>6209225.836223217</v>
      </c>
    </row>
    <row r="233" hidden="1" spans="7:11" x14ac:dyDescent="0.25">
      <c r="G233" s="1039">
        <f t="shared" si="18"/>
        <v>220</v>
      </c>
      <c r="H233" s="1038">
        <f t="shared" si="19"/>
        <v>104137.16123246867</v>
      </c>
      <c r="I233" s="1038">
        <f t="shared" si="15"/>
        <v>49156.3712034338</v>
      </c>
      <c r="J233" s="1038">
        <f t="shared" si="16"/>
        <v>54980.79002903487</v>
      </c>
      <c r="K233" s="1034">
        <f t="shared" si="17"/>
        <v>6154245.046194182</v>
      </c>
    </row>
    <row r="234" hidden="1" spans="7:11" x14ac:dyDescent="0.25">
      <c r="G234" s="1039">
        <f t="shared" si="18"/>
        <v>221</v>
      </c>
      <c r="H234" s="1038">
        <f t="shared" si="19"/>
        <v>104137.16123246867</v>
      </c>
      <c r="I234" s="1038">
        <f t="shared" si="15"/>
        <v>48721.106615703946</v>
      </c>
      <c r="J234" s="1038">
        <f t="shared" si="16"/>
        <v>55416.054616764726</v>
      </c>
      <c r="K234" s="1034">
        <f t="shared" si="17"/>
        <v>6098828.991577417</v>
      </c>
    </row>
    <row r="235" hidden="1" spans="7:11" x14ac:dyDescent="0.25">
      <c r="G235" s="1039">
        <f t="shared" si="18"/>
        <v>222</v>
      </c>
      <c r="H235" s="1038">
        <f t="shared" si="19"/>
        <v>104137.16123246867</v>
      </c>
      <c r="I235" s="1038">
        <f t="shared" si="15"/>
        <v>48282.396183321216</v>
      </c>
      <c r="J235" s="1038">
        <f t="shared" si="16"/>
        <v>55854.765049147456</v>
      </c>
      <c r="K235" s="1034">
        <f t="shared" si="17"/>
        <v>6042974.226528269</v>
      </c>
    </row>
    <row r="236" hidden="1" spans="7:11" x14ac:dyDescent="0.25">
      <c r="G236" s="1039">
        <f t="shared" si="18"/>
        <v>223</v>
      </c>
      <c r="H236" s="1038">
        <f t="shared" si="19"/>
        <v>104137.16123246867</v>
      </c>
      <c r="I236" s="1038">
        <f t="shared" si="15"/>
        <v>47840.21262668213</v>
      </c>
      <c r="J236" s="1038">
        <f t="shared" si="16"/>
        <v>56296.94860578654</v>
      </c>
      <c r="K236" s="1034">
        <f t="shared" si="17"/>
        <v>5986677.277922483</v>
      </c>
    </row>
    <row r="237" hidden="1" spans="7:11" x14ac:dyDescent="0.25">
      <c r="G237" s="1039">
        <f t="shared" si="18"/>
        <v>224</v>
      </c>
      <c r="H237" s="1038">
        <f t="shared" si="19"/>
        <v>104137.16123246867</v>
      </c>
      <c r="I237" s="1038">
        <f t="shared" si="15"/>
        <v>47394.52845021966</v>
      </c>
      <c r="J237" s="1038">
        <f t="shared" si="16"/>
        <v>56742.63278224901</v>
      </c>
      <c r="K237" s="1034">
        <f t="shared" si="17"/>
        <v>5929934.645140234</v>
      </c>
    </row>
    <row r="238" hidden="1" spans="7:11" x14ac:dyDescent="0.25">
      <c r="G238" s="1039">
        <f t="shared" si="18"/>
        <v>225</v>
      </c>
      <c r="H238" s="1038">
        <f t="shared" si="19"/>
        <v>104137.16123246867</v>
      </c>
      <c r="I238" s="1038">
        <f t="shared" si="15"/>
        <v>46945.31594069352</v>
      </c>
      <c r="J238" s="1038">
        <f t="shared" si="16"/>
        <v>57191.84529177515</v>
      </c>
      <c r="K238" s="1034">
        <f t="shared" si="17"/>
        <v>5872742.79984846</v>
      </c>
    </row>
    <row r="239" hidden="1" spans="7:11" x14ac:dyDescent="0.25">
      <c r="G239" s="1039">
        <f t="shared" si="18"/>
        <v>226</v>
      </c>
      <c r="H239" s="1038">
        <f t="shared" si="19"/>
        <v>104137.16123246867</v>
      </c>
      <c r="I239" s="1038">
        <f t="shared" si="15"/>
        <v>46492.547165466975</v>
      </c>
      <c r="J239" s="1038">
        <f t="shared" si="16"/>
        <v>57644.6140670017</v>
      </c>
      <c r="K239" s="1034">
        <f t="shared" si="17"/>
        <v>5815098.185781458</v>
      </c>
    </row>
    <row r="240" hidden="1" spans="7:11" x14ac:dyDescent="0.25">
      <c r="G240" s="1039">
        <f t="shared" si="18"/>
        <v>227</v>
      </c>
      <c r="H240" s="1038">
        <f t="shared" si="19"/>
        <v>104137.16123246867</v>
      </c>
      <c r="I240" s="1038">
        <f t="shared" si="15"/>
        <v>46036.193970769884</v>
      </c>
      <c r="J240" s="1038">
        <f t="shared" si="16"/>
        <v>58100.96726169879</v>
      </c>
      <c r="K240" s="1034">
        <f t="shared" si="17"/>
        <v>5756997.218519759</v>
      </c>
    </row>
    <row r="241" spans="6:17" x14ac:dyDescent="0.25">
      <c r="F241">
        <v>19</v>
      </c>
      <c r="G241" s="1040">
        <f t="shared" si="18"/>
        <v>228</v>
      </c>
      <c r="H241" s="1041">
        <f t="shared" si="19"/>
        <v>104137.16123246867</v>
      </c>
      <c r="I241" s="1041">
        <f t="shared" si="15"/>
        <v>45576.2279799481</v>
      </c>
      <c r="J241" s="1041">
        <f t="shared" si="16"/>
        <v>58560.933252520575</v>
      </c>
      <c r="K241" s="1042">
        <f t="shared" si="17"/>
        <v>5698436.2852672385</v>
      </c>
      <c r="N241" s="1038">
        <f>SUM(H230:H241)</f>
        <v>1249645.934789624</v>
      </c>
      <c r="O241" s="1038">
        <f>SUM(I230:I241)</f>
        <v>576491.5475325991</v>
      </c>
      <c r="P241" s="1038">
        <f>SUM(J230:J241)</f>
        <v>673154.3872570251</v>
      </c>
      <c r="Q241" s="1034">
        <f>K241</f>
        <v>5698436.2852672385</v>
      </c>
    </row>
    <row r="242" hidden="1" spans="7:11" x14ac:dyDescent="0.25">
      <c r="G242" s="1039">
        <f t="shared" si="18"/>
        <v>229</v>
      </c>
      <c r="H242" s="1038">
        <f t="shared" si="19"/>
        <v>104137.16123246867</v>
      </c>
      <c r="I242" s="1038">
        <f t="shared" si="15"/>
        <v>45112.62059169898</v>
      </c>
      <c r="J242" s="1038">
        <f t="shared" si="16"/>
        <v>59024.540640769694</v>
      </c>
      <c r="K242" s="1034">
        <f t="shared" si="17"/>
        <v>5639411.744626469</v>
      </c>
    </row>
    <row r="243" hidden="1" spans="7:11" x14ac:dyDescent="0.25">
      <c r="G243" s="1039">
        <f t="shared" si="18"/>
        <v>230</v>
      </c>
      <c r="H243" s="1038">
        <f t="shared" si="19"/>
        <v>104137.16123246867</v>
      </c>
      <c r="I243" s="1038">
        <f t="shared" si="15"/>
        <v>44645.34297829288</v>
      </c>
      <c r="J243" s="1038">
        <f t="shared" si="16"/>
        <v>59491.81825417579</v>
      </c>
      <c r="K243" s="1034">
        <f t="shared" si="17"/>
        <v>5579919.926372293</v>
      </c>
    </row>
    <row r="244" hidden="1" spans="7:11" x14ac:dyDescent="0.25">
      <c r="G244" s="1039">
        <f t="shared" si="18"/>
        <v>231</v>
      </c>
      <c r="H244" s="1038">
        <f t="shared" si="19"/>
        <v>104137.16123246867</v>
      </c>
      <c r="I244" s="1038">
        <f t="shared" si="15"/>
        <v>44174.36608378066</v>
      </c>
      <c r="J244" s="1038">
        <f t="shared" si="16"/>
        <v>59962.79514868801</v>
      </c>
      <c r="K244" s="1034">
        <f t="shared" si="17"/>
        <v>5519957.131223605</v>
      </c>
    </row>
    <row r="245" hidden="1" spans="7:11" x14ac:dyDescent="0.25">
      <c r="G245" s="1039">
        <f t="shared" si="18"/>
        <v>232</v>
      </c>
      <c r="H245" s="1038">
        <f t="shared" si="19"/>
        <v>104137.16123246867</v>
      </c>
      <c r="I245" s="1038">
        <f t="shared" si="15"/>
        <v>43699.66062218688</v>
      </c>
      <c r="J245" s="1038">
        <f t="shared" si="16"/>
        <v>60437.50061028179</v>
      </c>
      <c r="K245" s="1034">
        <f t="shared" si="17"/>
        <v>5459519.630613323</v>
      </c>
    </row>
    <row r="246" hidden="1" spans="7:11" x14ac:dyDescent="0.25">
      <c r="G246" s="1039">
        <f t="shared" si="18"/>
        <v>233</v>
      </c>
      <c r="H246" s="1038">
        <f t="shared" si="19"/>
        <v>104137.16123246867</v>
      </c>
      <c r="I246" s="1038">
        <f t="shared" si="15"/>
        <v>43221.19707568881</v>
      </c>
      <c r="J246" s="1038">
        <f t="shared" si="16"/>
        <v>60915.96415677986</v>
      </c>
      <c r="K246" s="1034">
        <f t="shared" si="17"/>
        <v>5398603.666456544</v>
      </c>
    </row>
    <row r="247" hidden="1" spans="7:11" x14ac:dyDescent="0.25">
      <c r="G247" s="1039">
        <f t="shared" si="18"/>
        <v>234</v>
      </c>
      <c r="H247" s="1038">
        <f t="shared" si="19"/>
        <v>104137.16123246867</v>
      </c>
      <c r="I247" s="1038">
        <f t="shared" si="15"/>
        <v>42738.94569278097</v>
      </c>
      <c r="J247" s="1038">
        <f t="shared" si="16"/>
        <v>61398.2155396877</v>
      </c>
      <c r="K247" s="1034">
        <f t="shared" si="17"/>
        <v>5337205.4509168565</v>
      </c>
    </row>
    <row r="248" hidden="1" spans="7:11" x14ac:dyDescent="0.25">
      <c r="G248" s="1039">
        <f t="shared" si="18"/>
        <v>235</v>
      </c>
      <c r="H248" s="1038">
        <f t="shared" si="19"/>
        <v>104137.16123246867</v>
      </c>
      <c r="I248" s="1038">
        <f t="shared" si="15"/>
        <v>42252.87648642512</v>
      </c>
      <c r="J248" s="1038">
        <f t="shared" si="16"/>
        <v>61884.28474604355</v>
      </c>
      <c r="K248" s="1034">
        <f t="shared" si="17"/>
        <v>5275321.166170813</v>
      </c>
    </row>
    <row r="249" hidden="1" spans="7:11" x14ac:dyDescent="0.25">
      <c r="G249" s="1039">
        <f t="shared" si="18"/>
        <v>236</v>
      </c>
      <c r="H249" s="1038">
        <f t="shared" si="19"/>
        <v>104137.16123246867</v>
      </c>
      <c r="I249" s="1038">
        <f t="shared" si="15"/>
        <v>41762.95923218561</v>
      </c>
      <c r="J249" s="1038">
        <f t="shared" si="16"/>
        <v>62374.20200028306</v>
      </c>
      <c r="K249" s="1034">
        <f t="shared" si="17"/>
        <v>5212946.96417053</v>
      </c>
    </row>
    <row r="250" hidden="1" spans="7:11" x14ac:dyDescent="0.25">
      <c r="G250" s="1039">
        <f t="shared" si="18"/>
        <v>237</v>
      </c>
      <c r="H250" s="1038">
        <f t="shared" si="19"/>
        <v>104137.16123246867</v>
      </c>
      <c r="I250" s="1038">
        <f t="shared" si="15"/>
        <v>41269.16346635004</v>
      </c>
      <c r="J250" s="1038">
        <f t="shared" si="16"/>
        <v>62867.997766118635</v>
      </c>
      <c r="K250" s="1034">
        <f t="shared" si="17"/>
        <v>5150078.966404412</v>
      </c>
    </row>
    <row r="251" hidden="1" spans="7:11" x14ac:dyDescent="0.25">
      <c r="G251" s="1039">
        <f t="shared" si="18"/>
        <v>238</v>
      </c>
      <c r="H251" s="1038">
        <f t="shared" si="19"/>
        <v>104137.16123246867</v>
      </c>
      <c r="I251" s="1038">
        <f t="shared" si="15"/>
        <v>40771.458484034934</v>
      </c>
      <c r="J251" s="1038">
        <f t="shared" si="16"/>
        <v>63365.70274843374</v>
      </c>
      <c r="K251" s="1034">
        <f t="shared" si="17"/>
        <v>5086713.263655978</v>
      </c>
    </row>
    <row r="252" hidden="1" spans="7:11" x14ac:dyDescent="0.25">
      <c r="G252" s="1039">
        <f t="shared" si="18"/>
        <v>239</v>
      </c>
      <c r="H252" s="1038">
        <f t="shared" si="19"/>
        <v>104137.16123246867</v>
      </c>
      <c r="I252" s="1038">
        <f t="shared" si="15"/>
        <v>40269.8133372765</v>
      </c>
      <c r="J252" s="1038">
        <f t="shared" si="16"/>
        <v>63867.34789519217</v>
      </c>
      <c r="K252" s="1034">
        <f t="shared" si="17"/>
        <v>5022845.915760786</v>
      </c>
    </row>
    <row r="253" spans="6:17" x14ac:dyDescent="0.25">
      <c r="F253">
        <v>20</v>
      </c>
      <c r="G253" s="1040">
        <f t="shared" si="18"/>
        <v>240</v>
      </c>
      <c r="H253" s="1041">
        <f t="shared" si="19"/>
        <v>104137.16123246867</v>
      </c>
      <c r="I253" s="1041">
        <f t="shared" si="15"/>
        <v>39764.19683310623</v>
      </c>
      <c r="J253" s="1041">
        <f t="shared" si="16"/>
        <v>64372.96439936244</v>
      </c>
      <c r="K253" s="1042">
        <f t="shared" si="17"/>
        <v>4958472.951361424</v>
      </c>
      <c r="N253" s="1038">
        <f>SUM(H242:H253)</f>
        <v>1249645.934789624</v>
      </c>
      <c r="O253" s="1038">
        <f>SUM(I242:I253)</f>
        <v>509682.60088380764</v>
      </c>
      <c r="P253" s="1038">
        <f>SUM(J242:J253)</f>
        <v>739963.3339058164</v>
      </c>
      <c r="Q253" s="1034">
        <f>K253</f>
        <v>4958472.951361424</v>
      </c>
    </row>
    <row r="254" hidden="1" spans="7:11" x14ac:dyDescent="0.25">
      <c r="G254" s="1039">
        <f t="shared" si="18"/>
        <v>241</v>
      </c>
      <c r="H254" s="1038">
        <f t="shared" si="19"/>
        <v>104137.16123246867</v>
      </c>
      <c r="I254" s="1038">
        <f t="shared" si="15"/>
        <v>39254.57753161128</v>
      </c>
      <c r="J254" s="1038">
        <f t="shared" si="16"/>
        <v>64882.583700857394</v>
      </c>
      <c r="K254" s="1034">
        <f t="shared" si="17"/>
        <v>4893590.367660567</v>
      </c>
    </row>
    <row r="255" hidden="1" spans="7:11" x14ac:dyDescent="0.25">
      <c r="G255" s="1039">
        <f t="shared" si="18"/>
        <v>242</v>
      </c>
      <c r="H255" s="1038">
        <f t="shared" si="19"/>
        <v>104137.16123246867</v>
      </c>
      <c r="I255" s="1038">
        <f t="shared" si="15"/>
        <v>38740.923743979496</v>
      </c>
      <c r="J255" s="1038">
        <f t="shared" si="16"/>
        <v>65396.237488489176</v>
      </c>
      <c r="K255" s="1034">
        <f t="shared" si="17"/>
        <v>4828194.130172078</v>
      </c>
    </row>
    <row r="256" hidden="1" spans="7:11" x14ac:dyDescent="0.25">
      <c r="G256" s="1039">
        <f t="shared" si="18"/>
        <v>243</v>
      </c>
      <c r="H256" s="1038">
        <f t="shared" si="19"/>
        <v>104137.16123246867</v>
      </c>
      <c r="I256" s="1038">
        <f t="shared" si="15"/>
        <v>38223.203530528954</v>
      </c>
      <c r="J256" s="1038">
        <f t="shared" si="16"/>
        <v>65913.95770193971</v>
      </c>
      <c r="K256" s="1034">
        <f t="shared" si="17"/>
        <v>4762280.1724701375</v>
      </c>
    </row>
    <row r="257" hidden="1" spans="7:11" x14ac:dyDescent="0.25">
      <c r="G257" s="1039">
        <f t="shared" si="18"/>
        <v>244</v>
      </c>
      <c r="H257" s="1038">
        <f t="shared" si="19"/>
        <v>104137.16123246867</v>
      </c>
      <c r="I257" s="1038">
        <f t="shared" si="15"/>
        <v>37701.38469872192</v>
      </c>
      <c r="J257" s="1038">
        <f t="shared" si="16"/>
        <v>66435.77653374674</v>
      </c>
      <c r="K257" s="1034">
        <f t="shared" si="17"/>
        <v>4695844.39593639</v>
      </c>
    </row>
    <row r="258" hidden="1" spans="7:11" x14ac:dyDescent="0.25">
      <c r="G258" s="1039">
        <f t="shared" si="18"/>
        <v>245</v>
      </c>
      <c r="H258" s="1038">
        <f t="shared" si="19"/>
        <v>104137.16123246867</v>
      </c>
      <c r="I258" s="1038">
        <f t="shared" si="15"/>
        <v>37175.434801163094</v>
      </c>
      <c r="J258" s="1038">
        <f t="shared" si="16"/>
        <v>66961.72643130558</v>
      </c>
      <c r="K258" s="1034">
        <f t="shared" si="17"/>
        <v>4628882.669505085</v>
      </c>
    </row>
    <row r="259" hidden="1" spans="7:11" x14ac:dyDescent="0.25">
      <c r="G259" s="1039">
        <f t="shared" si="18"/>
        <v>246</v>
      </c>
      <c r="H259" s="1038">
        <f t="shared" si="19"/>
        <v>104137.16123246867</v>
      </c>
      <c r="I259" s="1038">
        <f t="shared" si="15"/>
        <v>36645.32113358192</v>
      </c>
      <c r="J259" s="1038">
        <f t="shared" si="16"/>
        <v>67491.84009888675</v>
      </c>
      <c r="K259" s="1034">
        <f t="shared" si="17"/>
        <v>4561390.829406198</v>
      </c>
    </row>
    <row r="260" hidden="1" spans="7:11" x14ac:dyDescent="0.25">
      <c r="G260" s="1039">
        <f t="shared" si="18"/>
        <v>247</v>
      </c>
      <c r="H260" s="1038">
        <f t="shared" si="19"/>
        <v>104137.16123246867</v>
      </c>
      <c r="I260" s="1038">
        <f t="shared" si="15"/>
        <v>36111.01073279907</v>
      </c>
      <c r="J260" s="1038">
        <f t="shared" si="16"/>
        <v>68026.1504996696</v>
      </c>
      <c r="K260" s="1034">
        <f t="shared" si="17"/>
        <v>4493364.678906528</v>
      </c>
    </row>
    <row r="261" hidden="1" spans="7:11" x14ac:dyDescent="0.25">
      <c r="G261" s="1039">
        <f t="shared" si="18"/>
        <v>248</v>
      </c>
      <c r="H261" s="1038">
        <f t="shared" si="19"/>
        <v>104137.16123246867</v>
      </c>
      <c r="I261" s="1038">
        <f t="shared" si="15"/>
        <v>35572.47037467668</v>
      </c>
      <c r="J261" s="1038">
        <f t="shared" si="16"/>
        <v>68564.69085779198</v>
      </c>
      <c r="K261" s="1034">
        <f t="shared" si="17"/>
        <v>4424799.988048736</v>
      </c>
    </row>
    <row r="262" hidden="1" spans="7:11" x14ac:dyDescent="0.25">
      <c r="G262" s="1039">
        <f t="shared" si="18"/>
        <v>249</v>
      </c>
      <c r="H262" s="1038">
        <f t="shared" si="19"/>
        <v>104137.16123246867</v>
      </c>
      <c r="I262" s="1038">
        <f t="shared" si="15"/>
        <v>35029.6665720525</v>
      </c>
      <c r="J262" s="1038">
        <f t="shared" si="16"/>
        <v>69107.49466041618</v>
      </c>
      <c r="K262" s="1034">
        <f t="shared" si="17"/>
        <v>4355692.493388319</v>
      </c>
    </row>
    <row r="263" hidden="1" spans="7:11" x14ac:dyDescent="0.25">
      <c r="G263" s="1039">
        <f t="shared" si="18"/>
        <v>250</v>
      </c>
      <c r="H263" s="1038">
        <f t="shared" si="19"/>
        <v>104137.16123246867</v>
      </c>
      <c r="I263" s="1038">
        <f t="shared" si="15"/>
        <v>34482.56557265753</v>
      </c>
      <c r="J263" s="1038">
        <f t="shared" si="16"/>
        <v>69654.59565981114</v>
      </c>
      <c r="K263" s="1034">
        <f t="shared" si="17"/>
        <v>4286037.897728508</v>
      </c>
    </row>
    <row r="264" hidden="1" spans="7:11" x14ac:dyDescent="0.25">
      <c r="G264" s="1039">
        <f t="shared" si="18"/>
        <v>251</v>
      </c>
      <c r="H264" s="1038">
        <f t="shared" si="19"/>
        <v>104137.16123246867</v>
      </c>
      <c r="I264" s="1038">
        <f t="shared" si="15"/>
        <v>33931.13335701736</v>
      </c>
      <c r="J264" s="1038">
        <f t="shared" si="16"/>
        <v>70206.02787545131</v>
      </c>
      <c r="K264" s="1034">
        <f t="shared" si="17"/>
        <v>4215831.869853057</v>
      </c>
    </row>
    <row r="265" spans="6:17" x14ac:dyDescent="0.25">
      <c r="F265">
        <v>21</v>
      </c>
      <c r="G265" s="1040">
        <f t="shared" si="18"/>
        <v>252</v>
      </c>
      <c r="H265" s="1041">
        <f t="shared" si="19"/>
        <v>104137.16123246867</v>
      </c>
      <c r="I265" s="1041">
        <f t="shared" si="15"/>
        <v>33375.335636336706</v>
      </c>
      <c r="J265" s="1041">
        <f t="shared" si="16"/>
        <v>70761.82559613197</v>
      </c>
      <c r="K265" s="1042">
        <f t="shared" si="17"/>
        <v>4145070.044256925</v>
      </c>
      <c r="N265" s="1038">
        <f>SUM(H254:H265)</f>
        <v>1249645.934789624</v>
      </c>
      <c r="O265" s="1038">
        <f>SUM(I254:I265)</f>
        <v>436243.0276851265</v>
      </c>
      <c r="P265" s="1038">
        <f>SUM(J254:J265)</f>
        <v>813402.9071044974</v>
      </c>
      <c r="Q265" s="1034">
        <f>K265</f>
        <v>4145070.044256925</v>
      </c>
    </row>
    <row r="266" hidden="1" spans="7:11" x14ac:dyDescent="0.25">
      <c r="G266" s="1039">
        <f t="shared" si="18"/>
        <v>253</v>
      </c>
      <c r="H266" s="1038">
        <f t="shared" si="19"/>
        <v>104137.16123246867</v>
      </c>
      <c r="I266" s="1038">
        <f t="shared" si="15"/>
        <v>32815.13785036733</v>
      </c>
      <c r="J266" s="1038">
        <f t="shared" si="16"/>
        <v>71322.02338210134</v>
      </c>
      <c r="K266" s="1034">
        <f t="shared" si="17"/>
        <v>4073748.020874824</v>
      </c>
    </row>
    <row r="267" hidden="1" spans="7:11" x14ac:dyDescent="0.25">
      <c r="G267" s="1039">
        <f t="shared" si="18"/>
        <v>254</v>
      </c>
      <c r="H267" s="1038">
        <f t="shared" si="19"/>
        <v>104137.16123246867</v>
      </c>
      <c r="I267" s="1038">
        <f t="shared" si="15"/>
        <v>32250.505165259026</v>
      </c>
      <c r="J267" s="1038">
        <f t="shared" si="16"/>
        <v>71886.65606720964</v>
      </c>
      <c r="K267" s="1034">
        <f t="shared" si="17"/>
        <v>4001861.364807614</v>
      </c>
    </row>
    <row r="268" hidden="1" spans="7:11" x14ac:dyDescent="0.25">
      <c r="G268" s="1039">
        <f t="shared" si="18"/>
        <v>255</v>
      </c>
      <c r="H268" s="1038">
        <f t="shared" si="19"/>
        <v>104137.16123246867</v>
      </c>
      <c r="I268" s="1038">
        <f t="shared" si="15"/>
        <v>31681.402471393612</v>
      </c>
      <c r="J268" s="1038">
        <f t="shared" si="16"/>
        <v>72455.75876107506</v>
      </c>
      <c r="K268" s="1034">
        <f t="shared" si="17"/>
        <v>3929405.6060465393</v>
      </c>
    </row>
    <row r="269" hidden="1" spans="7:11" x14ac:dyDescent="0.25">
      <c r="G269" s="1039">
        <f t="shared" si="18"/>
        <v>256</v>
      </c>
      <c r="H269" s="1038">
        <f t="shared" si="19"/>
        <v>104137.16123246867</v>
      </c>
      <c r="I269" s="1038">
        <f t="shared" si="15"/>
        <v>31107.794381201777</v>
      </c>
      <c r="J269" s="1038">
        <f t="shared" si="16"/>
        <v>73029.3668512669</v>
      </c>
      <c r="K269" s="1034">
        <f t="shared" si="17"/>
        <v>3856376.2391952723</v>
      </c>
    </row>
    <row r="270" hidden="1" spans="7:11" x14ac:dyDescent="0.25">
      <c r="G270" s="1039">
        <f t="shared" si="18"/>
        <v>257</v>
      </c>
      <c r="H270" s="1038">
        <f t="shared" si="19"/>
        <v>104137.16123246867</v>
      </c>
      <c r="I270" s="1038">
        <f t="shared" ref="I270:I333" si="20">IPMT($D$5,$G$14,$D$6,-K269)</f>
        <v>30529.645226962573</v>
      </c>
      <c r="J270" s="1038">
        <f t="shared" ref="J270:J333" si="21">IF(G270="","",H270-I270)</f>
        <v>73607.5160055061</v>
      </c>
      <c r="K270" s="1034">
        <f t="shared" ref="K270:K333" si="22">IF(G270="","",K269-J270)</f>
        <v>3782768.723189766</v>
      </c>
    </row>
    <row r="271" hidden="1" spans="7:11" x14ac:dyDescent="0.25">
      <c r="G271" s="1039">
        <f t="shared" ref="G271:G334" si="23">G270+1</f>
        <v>258</v>
      </c>
      <c r="H271" s="1038">
        <f t="shared" ref="H271:H334" si="24">H270</f>
        <v>104137.16123246867</v>
      </c>
      <c r="I271" s="1038">
        <f t="shared" si="20"/>
        <v>29946.919058585652</v>
      </c>
      <c r="J271" s="1038">
        <f t="shared" si="21"/>
        <v>74190.24217388302</v>
      </c>
      <c r="K271" s="1034">
        <f t="shared" si="22"/>
        <v>3708578.481015883</v>
      </c>
    </row>
    <row r="272" hidden="1" spans="7:11" x14ac:dyDescent="0.25">
      <c r="G272" s="1039">
        <f t="shared" si="23"/>
        <v>259</v>
      </c>
      <c r="H272" s="1038">
        <f t="shared" si="24"/>
        <v>104137.16123246867</v>
      </c>
      <c r="I272" s="1038">
        <f t="shared" si="20"/>
        <v>29359.57964137574</v>
      </c>
      <c r="J272" s="1038">
        <f t="shared" si="21"/>
        <v>74777.58159109292</v>
      </c>
      <c r="K272" s="1034">
        <f t="shared" si="22"/>
        <v>3633800.89942479</v>
      </c>
    </row>
    <row r="273" hidden="1" spans="7:11" x14ac:dyDescent="0.25">
      <c r="G273" s="1039">
        <f t="shared" si="23"/>
        <v>260</v>
      </c>
      <c r="H273" s="1038">
        <f t="shared" si="24"/>
        <v>104137.16123246867</v>
      </c>
      <c r="I273" s="1038">
        <f t="shared" si="20"/>
        <v>28767.59045377959</v>
      </c>
      <c r="J273" s="1038">
        <f t="shared" si="21"/>
        <v>75369.57077868909</v>
      </c>
      <c r="K273" s="1034">
        <f t="shared" si="22"/>
        <v>3558431.328646101</v>
      </c>
    </row>
    <row r="274" hidden="1" spans="7:11" x14ac:dyDescent="0.25">
      <c r="G274" s="1039">
        <f t="shared" si="23"/>
        <v>261</v>
      </c>
      <c r="H274" s="1038">
        <f t="shared" si="24"/>
        <v>104137.16123246867</v>
      </c>
      <c r="I274" s="1038">
        <f t="shared" si="20"/>
        <v>28170.91468511497</v>
      </c>
      <c r="J274" s="1038">
        <f t="shared" si="21"/>
        <v>75966.2465473537</v>
      </c>
      <c r="K274" s="1034">
        <f t="shared" si="22"/>
        <v>3482465.082098747</v>
      </c>
    </row>
    <row r="275" hidden="1" spans="7:11" x14ac:dyDescent="0.25">
      <c r="G275" s="1039">
        <f t="shared" si="23"/>
        <v>262</v>
      </c>
      <c r="H275" s="1038">
        <f t="shared" si="24"/>
        <v>104137.16123246867</v>
      </c>
      <c r="I275" s="1038">
        <f t="shared" si="20"/>
        <v>27569.515233281752</v>
      </c>
      <c r="J275" s="1038">
        <f t="shared" si="21"/>
        <v>76567.64599918692</v>
      </c>
      <c r="K275" s="1034">
        <f t="shared" si="22"/>
        <v>3405897.43609956</v>
      </c>
    </row>
    <row r="276" hidden="1" spans="7:11" x14ac:dyDescent="0.25">
      <c r="G276" s="1039">
        <f t="shared" si="23"/>
        <v>263</v>
      </c>
      <c r="H276" s="1038">
        <f t="shared" si="24"/>
        <v>104137.16123246867</v>
      </c>
      <c r="I276" s="1038">
        <f t="shared" si="20"/>
        <v>26963.354702454853</v>
      </c>
      <c r="J276" s="1038">
        <f t="shared" si="21"/>
        <v>77173.80653001383</v>
      </c>
      <c r="K276" s="1034">
        <f t="shared" si="22"/>
        <v>3328723.6295695463</v>
      </c>
    </row>
    <row r="277" spans="6:17" x14ac:dyDescent="0.25">
      <c r="F277">
        <v>22</v>
      </c>
      <c r="G277" s="1040">
        <f t="shared" si="23"/>
        <v>264</v>
      </c>
      <c r="H277" s="1041">
        <f t="shared" si="24"/>
        <v>104137.16123246867</v>
      </c>
      <c r="I277" s="1041">
        <f t="shared" si="20"/>
        <v>26352.39540075891</v>
      </c>
      <c r="J277" s="1041">
        <f t="shared" si="21"/>
        <v>77784.76583170977</v>
      </c>
      <c r="K277" s="1042">
        <f t="shared" si="22"/>
        <v>3250938.8637378365</v>
      </c>
      <c r="N277" s="1038">
        <f>SUM(H266:H277)</f>
        <v>1249645.934789624</v>
      </c>
      <c r="O277" s="1038">
        <f>SUM(I266:I277)</f>
        <v>355514.75427053584</v>
      </c>
      <c r="P277" s="1038">
        <f>SUM(J266:J277)</f>
        <v>894131.1805190882</v>
      </c>
      <c r="Q277" s="1034">
        <f>K277</f>
        <v>3250938.8637378365</v>
      </c>
    </row>
    <row r="278" hidden="1" spans="7:11" x14ac:dyDescent="0.25">
      <c r="G278" s="1039">
        <f t="shared" si="23"/>
        <v>265</v>
      </c>
      <c r="H278" s="1038">
        <f t="shared" si="24"/>
        <v>104137.16123246867</v>
      </c>
      <c r="I278" s="1038">
        <f t="shared" si="20"/>
        <v>25736.59933792454</v>
      </c>
      <c r="J278" s="1038">
        <f t="shared" si="21"/>
        <v>78400.56189454414</v>
      </c>
      <c r="K278" s="1034">
        <f t="shared" si="22"/>
        <v>3172538.3018432925</v>
      </c>
    </row>
    <row r="279" hidden="1" spans="7:11" x14ac:dyDescent="0.25">
      <c r="G279" s="1039">
        <f t="shared" si="23"/>
        <v>266</v>
      </c>
      <c r="H279" s="1038">
        <f t="shared" si="24"/>
        <v>104137.16123246867</v>
      </c>
      <c r="I279" s="1038">
        <f t="shared" si="20"/>
        <v>25115.928222926068</v>
      </c>
      <c r="J279" s="1038">
        <f t="shared" si="21"/>
        <v>79021.2330095426</v>
      </c>
      <c r="K279" s="1034">
        <f t="shared" si="22"/>
        <v>3093517.0688337497</v>
      </c>
    </row>
    <row r="280" hidden="1" spans="7:11" x14ac:dyDescent="0.25">
      <c r="G280" s="1039">
        <f t="shared" si="23"/>
        <v>267</v>
      </c>
      <c r="H280" s="1038">
        <f t="shared" si="24"/>
        <v>104137.16123246867</v>
      </c>
      <c r="I280" s="1038">
        <f t="shared" si="20"/>
        <v>24490.34346160052</v>
      </c>
      <c r="J280" s="1038">
        <f t="shared" si="21"/>
        <v>79646.81777086815</v>
      </c>
      <c r="K280" s="1034">
        <f t="shared" si="22"/>
        <v>3013870.2510628817</v>
      </c>
    </row>
    <row r="281" hidden="1" spans="7:11" x14ac:dyDescent="0.25">
      <c r="G281" s="1039">
        <f t="shared" si="23"/>
        <v>268</v>
      </c>
      <c r="H281" s="1038">
        <f t="shared" si="24"/>
        <v>104137.16123246867</v>
      </c>
      <c r="I281" s="1038">
        <f t="shared" si="20"/>
        <v>23859.806154247814</v>
      </c>
      <c r="J281" s="1038">
        <f t="shared" si="21"/>
        <v>80277.35507822086</v>
      </c>
      <c r="K281" s="1034">
        <f t="shared" si="22"/>
        <v>2933592.895984661</v>
      </c>
    </row>
    <row r="282" hidden="1" spans="7:11" x14ac:dyDescent="0.25">
      <c r="G282" s="1039">
        <f t="shared" si="23"/>
        <v>269</v>
      </c>
      <c r="H282" s="1038">
        <f t="shared" si="24"/>
        <v>104137.16123246867</v>
      </c>
      <c r="I282" s="1038">
        <f t="shared" si="20"/>
        <v>23224.277093211902</v>
      </c>
      <c r="J282" s="1038">
        <f t="shared" si="21"/>
        <v>80912.88413925677</v>
      </c>
      <c r="K282" s="1034">
        <f t="shared" si="22"/>
        <v>2852680.0118454043</v>
      </c>
    </row>
    <row r="283" hidden="1" spans="7:11" x14ac:dyDescent="0.25">
      <c r="G283" s="1039">
        <f t="shared" si="23"/>
        <v>270</v>
      </c>
      <c r="H283" s="1038">
        <f t="shared" si="24"/>
        <v>104137.16123246867</v>
      </c>
      <c r="I283" s="1038">
        <f t="shared" si="20"/>
        <v>22583.716760442785</v>
      </c>
      <c r="J283" s="1038">
        <f t="shared" si="21"/>
        <v>81553.44447202589</v>
      </c>
      <c r="K283" s="1034">
        <f t="shared" si="22"/>
        <v>2771126.567373378</v>
      </c>
    </row>
    <row r="284" hidden="1" spans="7:11" x14ac:dyDescent="0.25">
      <c r="G284" s="1039">
        <f t="shared" si="23"/>
        <v>271</v>
      </c>
      <c r="H284" s="1038">
        <f t="shared" si="24"/>
        <v>104137.16123246867</v>
      </c>
      <c r="I284" s="1038">
        <f t="shared" si="20"/>
        <v>21938.085325039247</v>
      </c>
      <c r="J284" s="1038">
        <f t="shared" si="21"/>
        <v>82199.07590742942</v>
      </c>
      <c r="K284" s="1034">
        <f t="shared" si="22"/>
        <v>2688927.491465949</v>
      </c>
    </row>
    <row r="285" hidden="1" spans="7:11" x14ac:dyDescent="0.25">
      <c r="G285" s="1039">
        <f t="shared" si="23"/>
        <v>272</v>
      </c>
      <c r="H285" s="1038">
        <f t="shared" si="24"/>
        <v>104137.16123246867</v>
      </c>
      <c r="I285" s="1038">
        <f t="shared" si="20"/>
        <v>21287.342640772098</v>
      </c>
      <c r="J285" s="1038">
        <f t="shared" si="21"/>
        <v>82849.81859169657</v>
      </c>
      <c r="K285" s="1034">
        <f t="shared" si="22"/>
        <v>2606077.6728742523</v>
      </c>
    </row>
    <row r="286" hidden="1" spans="7:11" x14ac:dyDescent="0.25">
      <c r="G286" s="1039">
        <f t="shared" si="23"/>
        <v>273</v>
      </c>
      <c r="H286" s="1038">
        <f t="shared" si="24"/>
        <v>104137.16123246867</v>
      </c>
      <c r="I286" s="1038">
        <f t="shared" si="20"/>
        <v>20631.44824358783</v>
      </c>
      <c r="J286" s="1038">
        <f t="shared" si="21"/>
        <v>83505.71298888084</v>
      </c>
      <c r="K286" s="1034">
        <f t="shared" si="22"/>
        <v>2522571.9598853714</v>
      </c>
    </row>
    <row r="287" hidden="1" spans="7:11" x14ac:dyDescent="0.25">
      <c r="G287" s="1039">
        <f t="shared" si="23"/>
        <v>274</v>
      </c>
      <c r="H287" s="1038">
        <f t="shared" si="24"/>
        <v>104137.16123246867</v>
      </c>
      <c r="I287" s="1038">
        <f t="shared" si="20"/>
        <v>19970.361349092524</v>
      </c>
      <c r="J287" s="1038">
        <f t="shared" si="21"/>
        <v>84166.79988337615</v>
      </c>
      <c r="K287" s="1034">
        <f t="shared" si="22"/>
        <v>2438405.160001995</v>
      </c>
    </row>
    <row r="288" hidden="1" spans="7:11" x14ac:dyDescent="0.25">
      <c r="G288" s="1039">
        <f t="shared" si="23"/>
        <v>275</v>
      </c>
      <c r="H288" s="1038">
        <f t="shared" si="24"/>
        <v>104137.16123246867</v>
      </c>
      <c r="I288" s="1038">
        <f t="shared" si="20"/>
        <v>19304.040850015797</v>
      </c>
      <c r="J288" s="1038">
        <f t="shared" si="21"/>
        <v>84833.12038245288</v>
      </c>
      <c r="K288" s="1034">
        <f t="shared" si="22"/>
        <v>2353572.039619542</v>
      </c>
    </row>
    <row r="289" spans="6:17" x14ac:dyDescent="0.25">
      <c r="F289">
        <v>23</v>
      </c>
      <c r="G289" s="1040">
        <f t="shared" si="23"/>
        <v>276</v>
      </c>
      <c r="H289" s="1041">
        <f t="shared" si="24"/>
        <v>104137.16123246867</v>
      </c>
      <c r="I289" s="1041">
        <f t="shared" si="20"/>
        <v>18632.44531365471</v>
      </c>
      <c r="J289" s="1041">
        <f t="shared" si="21"/>
        <v>85504.71591881396</v>
      </c>
      <c r="K289" s="1042">
        <f t="shared" si="22"/>
        <v>2268067.3237007284</v>
      </c>
      <c r="N289" s="1038">
        <f>SUM(H278:H289)</f>
        <v>1249645.934789624</v>
      </c>
      <c r="O289" s="1038">
        <f>SUM(I278:I289)</f>
        <v>266774.39475251583</v>
      </c>
      <c r="P289" s="1038">
        <f>SUM(J278:J289)</f>
        <v>982871.5400371081</v>
      </c>
      <c r="Q289" s="1034">
        <f>K289</f>
        <v>2268067.3237007284</v>
      </c>
    </row>
    <row r="290" hidden="1" spans="7:11" x14ac:dyDescent="0.25">
      <c r="G290" s="1039">
        <f t="shared" si="23"/>
        <v>277</v>
      </c>
      <c r="H290" s="1038">
        <f t="shared" si="24"/>
        <v>104137.16123246867</v>
      </c>
      <c r="I290" s="1038">
        <f t="shared" si="20"/>
        <v>17955.532979297433</v>
      </c>
      <c r="J290" s="1038">
        <f t="shared" si="21"/>
        <v>86181.62825317123</v>
      </c>
      <c r="K290" s="1034">
        <f t="shared" si="22"/>
        <v>2181885.695447557</v>
      </c>
    </row>
    <row r="291" hidden="1" spans="7:11" x14ac:dyDescent="0.25">
      <c r="G291" s="1039">
        <f t="shared" si="23"/>
        <v>278</v>
      </c>
      <c r="H291" s="1038">
        <f t="shared" si="24"/>
        <v>104137.16123246867</v>
      </c>
      <c r="I291" s="1038">
        <f t="shared" si="20"/>
        <v>17273.261755626496</v>
      </c>
      <c r="J291" s="1038">
        <f t="shared" si="21"/>
        <v>86863.89947684217</v>
      </c>
      <c r="K291" s="1034">
        <f t="shared" si="22"/>
        <v>2095021.795970715</v>
      </c>
    </row>
    <row r="292" hidden="1" spans="7:11" x14ac:dyDescent="0.25">
      <c r="G292" s="1039">
        <f t="shared" si="23"/>
        <v>279</v>
      </c>
      <c r="H292" s="1038">
        <f t="shared" si="24"/>
        <v>104137.16123246867</v>
      </c>
      <c r="I292" s="1038">
        <f t="shared" si="20"/>
        <v>16585.589218101493</v>
      </c>
      <c r="J292" s="1038">
        <f t="shared" si="21"/>
        <v>87551.57201436718</v>
      </c>
      <c r="K292" s="1034">
        <f t="shared" si="22"/>
        <v>2007470.2239563477</v>
      </c>
    </row>
    <row r="293" hidden="1" spans="7:11" x14ac:dyDescent="0.25">
      <c r="G293" s="1039">
        <f t="shared" si="23"/>
        <v>280</v>
      </c>
      <c r="H293" s="1038">
        <f t="shared" si="24"/>
        <v>104137.16123246867</v>
      </c>
      <c r="I293" s="1038">
        <f t="shared" si="20"/>
        <v>15892.472606321087</v>
      </c>
      <c r="J293" s="1038">
        <f t="shared" si="21"/>
        <v>88244.68862614759</v>
      </c>
      <c r="K293" s="1034">
        <f t="shared" si="22"/>
        <v>1919225.5353302</v>
      </c>
    </row>
    <row r="294" hidden="1" spans="7:11" x14ac:dyDescent="0.25">
      <c r="G294" s="1039">
        <f t="shared" si="23"/>
        <v>281</v>
      </c>
      <c r="H294" s="1038">
        <f t="shared" si="24"/>
        <v>104137.16123246867</v>
      </c>
      <c r="I294" s="1038">
        <f t="shared" si="20"/>
        <v>15193.868821364087</v>
      </c>
      <c r="J294" s="1038">
        <f t="shared" si="21"/>
        <v>88943.29241110459</v>
      </c>
      <c r="K294" s="1034">
        <f t="shared" si="22"/>
        <v>1830282.2429190956</v>
      </c>
    </row>
    <row r="295" hidden="1" spans="7:11" x14ac:dyDescent="0.25">
      <c r="G295" s="1039">
        <f t="shared" si="23"/>
        <v>282</v>
      </c>
      <c r="H295" s="1038">
        <f t="shared" si="24"/>
        <v>104137.16123246867</v>
      </c>
      <c r="I295" s="1038">
        <f t="shared" si="20"/>
        <v>14489.734423109508</v>
      </c>
      <c r="J295" s="1038">
        <f t="shared" si="21"/>
        <v>89647.42680935917</v>
      </c>
      <c r="K295" s="1034">
        <f t="shared" si="22"/>
        <v>1740634.8161097365</v>
      </c>
    </row>
    <row r="296" hidden="1" spans="7:11" x14ac:dyDescent="0.25">
      <c r="G296" s="1039">
        <f t="shared" si="23"/>
        <v>283</v>
      </c>
      <c r="H296" s="1038">
        <f t="shared" si="24"/>
        <v>104137.16123246867</v>
      </c>
      <c r="I296" s="1038">
        <f t="shared" si="20"/>
        <v>13780.025627535415</v>
      </c>
      <c r="J296" s="1038">
        <f t="shared" si="21"/>
        <v>90357.13560493325</v>
      </c>
      <c r="K296" s="1034">
        <f t="shared" si="22"/>
        <v>1650277.680504803</v>
      </c>
    </row>
    <row r="297" hidden="1" spans="7:11" x14ac:dyDescent="0.25">
      <c r="G297" s="1039">
        <f t="shared" si="23"/>
        <v>284</v>
      </c>
      <c r="H297" s="1038">
        <f t="shared" si="24"/>
        <v>104137.16123246867</v>
      </c>
      <c r="I297" s="1038">
        <f t="shared" si="20"/>
        <v>13064.698303996358</v>
      </c>
      <c r="J297" s="1038">
        <f t="shared" si="21"/>
        <v>91072.46292847232</v>
      </c>
      <c r="K297" s="1034">
        <f t="shared" si="22"/>
        <v>1559205.2175763308</v>
      </c>
    </row>
    <row r="298" hidden="1" spans="7:11" x14ac:dyDescent="0.25">
      <c r="G298" s="1039">
        <f t="shared" si="23"/>
        <v>285</v>
      </c>
      <c r="H298" s="1038">
        <f t="shared" si="24"/>
        <v>104137.16123246867</v>
      </c>
      <c r="I298" s="1038">
        <f t="shared" si="20"/>
        <v>12343.707972479284</v>
      </c>
      <c r="J298" s="1038">
        <f t="shared" si="21"/>
        <v>91793.45325998939</v>
      </c>
      <c r="K298" s="1034">
        <f t="shared" si="22"/>
        <v>1467411.7643163414</v>
      </c>
    </row>
    <row r="299" hidden="1" spans="7:11" x14ac:dyDescent="0.25">
      <c r="G299" s="1039">
        <f t="shared" si="23"/>
        <v>286</v>
      </c>
      <c r="H299" s="1038">
        <f t="shared" si="24"/>
        <v>104137.16123246867</v>
      </c>
      <c r="I299" s="1038">
        <f t="shared" si="20"/>
        <v>11617.009800837703</v>
      </c>
      <c r="J299" s="1038">
        <f t="shared" si="21"/>
        <v>92520.15143163098</v>
      </c>
      <c r="K299" s="1034">
        <f t="shared" si="22"/>
        <v>1374891.6128847103</v>
      </c>
    </row>
    <row r="300" hidden="1" spans="7:11" x14ac:dyDescent="0.25">
      <c r="G300" s="1039">
        <f t="shared" si="23"/>
        <v>287</v>
      </c>
      <c r="H300" s="1038">
        <f t="shared" si="24"/>
        <v>104137.16123246867</v>
      </c>
      <c r="I300" s="1038">
        <f t="shared" si="20"/>
        <v>10884.558602003957</v>
      </c>
      <c r="J300" s="1038">
        <f t="shared" si="21"/>
        <v>93252.60263046471</v>
      </c>
      <c r="K300" s="1034">
        <f t="shared" si="22"/>
        <v>1281639.0102542457</v>
      </c>
    </row>
    <row r="301" spans="6:17" x14ac:dyDescent="0.25">
      <c r="F301">
        <v>24</v>
      </c>
      <c r="G301" s="1040">
        <f t="shared" si="23"/>
        <v>288</v>
      </c>
      <c r="H301" s="1041">
        <f t="shared" si="24"/>
        <v>104137.16123246867</v>
      </c>
      <c r="I301" s="1041">
        <f t="shared" si="20"/>
        <v>10146.308831179445</v>
      </c>
      <c r="J301" s="1041">
        <f t="shared" si="21"/>
        <v>93990.85240128923</v>
      </c>
      <c r="K301" s="1042">
        <f t="shared" si="22"/>
        <v>1187648.1578529566</v>
      </c>
      <c r="N301" s="1038">
        <f>SUM(H290:H301)</f>
        <v>1249645.934789624</v>
      </c>
      <c r="O301" s="1038">
        <f>SUM(I290:I301)</f>
        <v>169226.76894185226</v>
      </c>
      <c r="P301" s="1038">
        <f>SUM(J290:J301)</f>
        <v>1080419.1658477718</v>
      </c>
      <c r="Q301" s="1034">
        <f>K301</f>
        <v>1187648.1578529566</v>
      </c>
    </row>
    <row r="302" hidden="1" spans="7:11" x14ac:dyDescent="0.25">
      <c r="G302" s="1039">
        <f t="shared" si="23"/>
        <v>289</v>
      </c>
      <c r="H302" s="1038">
        <f t="shared" si="24"/>
        <v>104137.16123246867</v>
      </c>
      <c r="I302" s="1038">
        <f t="shared" si="20"/>
        <v>9402.214583002573</v>
      </c>
      <c r="J302" s="1038">
        <f t="shared" si="21"/>
        <v>94734.9466494661</v>
      </c>
      <c r="K302" s="1034">
        <f t="shared" si="22"/>
        <v>1092913.2112034904</v>
      </c>
    </row>
    <row r="303" hidden="1" spans="7:11" x14ac:dyDescent="0.25">
      <c r="G303" s="1039">
        <f t="shared" si="23"/>
        <v>290</v>
      </c>
      <c r="H303" s="1038">
        <f t="shared" si="24"/>
        <v>104137.16123246867</v>
      </c>
      <c r="I303" s="1038">
        <f t="shared" si="20"/>
        <v>8652.2295886943</v>
      </c>
      <c r="J303" s="1038">
        <f t="shared" si="21"/>
        <v>95484.93164377437</v>
      </c>
      <c r="K303" s="1034">
        <f t="shared" si="22"/>
        <v>997428.279559716</v>
      </c>
    </row>
    <row r="304" hidden="1" spans="7:11" x14ac:dyDescent="0.25">
      <c r="G304" s="1039">
        <f t="shared" si="23"/>
        <v>291</v>
      </c>
      <c r="H304" s="1038">
        <f t="shared" si="24"/>
        <v>104137.16123246867</v>
      </c>
      <c r="I304" s="1038">
        <f t="shared" si="20"/>
        <v>7896.307213181086</v>
      </c>
      <c r="J304" s="1038">
        <f t="shared" si="21"/>
        <v>96240.85401928758</v>
      </c>
      <c r="K304" s="1034">
        <f t="shared" si="22"/>
        <v>901187.4255404284</v>
      </c>
    </row>
    <row r="305" hidden="1" spans="7:11" x14ac:dyDescent="0.25">
      <c r="G305" s="1039">
        <f t="shared" si="23"/>
        <v>292</v>
      </c>
      <c r="H305" s="1038">
        <f t="shared" si="24"/>
        <v>104137.16123246867</v>
      </c>
      <c r="I305" s="1038">
        <f t="shared" si="20"/>
        <v>7134.400452195058</v>
      </c>
      <c r="J305" s="1038">
        <f t="shared" si="21"/>
        <v>97002.76078027362</v>
      </c>
      <c r="K305" s="1034">
        <f t="shared" si="22"/>
        <v>804184.6647601548</v>
      </c>
    </row>
    <row r="306" hidden="1" spans="7:11" x14ac:dyDescent="0.25">
      <c r="G306" s="1039">
        <f t="shared" si="23"/>
        <v>293</v>
      </c>
      <c r="H306" s="1038">
        <f t="shared" si="24"/>
        <v>104137.16123246867</v>
      </c>
      <c r="I306" s="1038">
        <f t="shared" si="20"/>
        <v>6366.461929351227</v>
      </c>
      <c r="J306" s="1038">
        <f t="shared" si="21"/>
        <v>97770.69930311745</v>
      </c>
      <c r="K306" s="1034">
        <f t="shared" si="22"/>
        <v>706413.9654570373</v>
      </c>
    </row>
    <row r="307" hidden="1" spans="7:11" x14ac:dyDescent="0.25">
      <c r="G307" s="1039">
        <f t="shared" si="23"/>
        <v>294</v>
      </c>
      <c r="H307" s="1038">
        <f t="shared" si="24"/>
        <v>104137.16123246867</v>
      </c>
      <c r="I307" s="1038">
        <f t="shared" si="20"/>
        <v>5592.4438932015455</v>
      </c>
      <c r="J307" s="1038">
        <f t="shared" si="21"/>
        <v>98544.71733926712</v>
      </c>
      <c r="K307" s="1034">
        <f t="shared" si="22"/>
        <v>607869.2481177702</v>
      </c>
    </row>
    <row r="308" hidden="1" spans="7:11" x14ac:dyDescent="0.25">
      <c r="G308" s="1039">
        <f t="shared" si="23"/>
        <v>295</v>
      </c>
      <c r="H308" s="1038">
        <f t="shared" si="24"/>
        <v>104137.16123246867</v>
      </c>
      <c r="I308" s="1038">
        <f t="shared" si="20"/>
        <v>4812.298214265681</v>
      </c>
      <c r="J308" s="1038">
        <f t="shared" si="21"/>
        <v>99324.86301820299</v>
      </c>
      <c r="K308" s="1034">
        <f t="shared" si="22"/>
        <v>508544.3850995672</v>
      </c>
    </row>
    <row r="309" hidden="1" spans="7:11" x14ac:dyDescent="0.25">
      <c r="G309" s="1039">
        <f t="shared" si="23"/>
        <v>296</v>
      </c>
      <c r="H309" s="1038">
        <f t="shared" si="24"/>
        <v>104137.16123246867</v>
      </c>
      <c r="I309" s="1038">
        <f t="shared" si="20"/>
        <v>4025.9763820382404</v>
      </c>
      <c r="J309" s="1038">
        <f t="shared" si="21"/>
        <v>100111.18485043044</v>
      </c>
      <c r="K309" s="1034">
        <f t="shared" si="22"/>
        <v>408433.2002491368</v>
      </c>
    </row>
    <row r="310" hidden="1" spans="7:11" x14ac:dyDescent="0.25">
      <c r="G310" s="1039">
        <f t="shared" si="23"/>
        <v>297</v>
      </c>
      <c r="H310" s="1038">
        <f t="shared" si="24"/>
        <v>104137.16123246867</v>
      </c>
      <c r="I310" s="1038">
        <f t="shared" si="20"/>
        <v>3233.429501972333</v>
      </c>
      <c r="J310" s="1038">
        <f t="shared" si="21"/>
        <v>100903.73173049634</v>
      </c>
      <c r="K310" s="1034">
        <f t="shared" si="22"/>
        <v>307529.46851864044</v>
      </c>
    </row>
    <row r="311" hidden="1" spans="7:11" x14ac:dyDescent="0.25">
      <c r="G311" s="1039">
        <f t="shared" si="23"/>
        <v>298</v>
      </c>
      <c r="H311" s="1038">
        <f t="shared" si="24"/>
        <v>104137.16123246867</v>
      </c>
      <c r="I311" s="1038">
        <f t="shared" si="20"/>
        <v>2434.608292439237</v>
      </c>
      <c r="J311" s="1038">
        <f t="shared" si="21"/>
        <v>101702.55294002943</v>
      </c>
      <c r="K311" s="1034">
        <f t="shared" si="22"/>
        <v>205826.91557861102</v>
      </c>
    </row>
    <row r="312" hidden="1" spans="7:11" x14ac:dyDescent="0.25">
      <c r="G312" s="1039">
        <f t="shared" si="23"/>
        <v>299</v>
      </c>
      <c r="H312" s="1038">
        <f t="shared" si="24"/>
        <v>104137.16123246867</v>
      </c>
      <c r="I312" s="1038">
        <f t="shared" si="20"/>
        <v>1629.4630816640042</v>
      </c>
      <c r="J312" s="1038">
        <f t="shared" si="21"/>
        <v>102507.69815080467</v>
      </c>
      <c r="K312" s="1034">
        <f t="shared" si="22"/>
        <v>103319.21742780635</v>
      </c>
    </row>
    <row r="313" spans="6:17" x14ac:dyDescent="0.25">
      <c r="F313">
        <v>25</v>
      </c>
      <c r="G313" s="1040">
        <f t="shared" si="23"/>
        <v>300</v>
      </c>
      <c r="H313" s="1041">
        <f t="shared" si="24"/>
        <v>104137.16123246867</v>
      </c>
      <c r="I313" s="1041">
        <f t="shared" si="20"/>
        <v>817.9438046368003</v>
      </c>
      <c r="J313" s="1041">
        <f t="shared" si="21"/>
        <v>103319.21742783187</v>
      </c>
      <c r="K313" s="1042">
        <f t="shared" si="22"/>
        <v>-2.5524059310555458e-8</v>
      </c>
      <c r="N313" s="1038">
        <f>SUM(H302:H313)</f>
        <v>1249645.934789624</v>
      </c>
      <c r="O313" s="1038">
        <f>SUM(I302:I313)</f>
        <v>61997.7769366421</v>
      </c>
      <c r="P313" s="1038">
        <f>SUM(J302:J313)</f>
        <v>1187648.157852982</v>
      </c>
      <c r="Q313" s="1034">
        <f>K313</f>
        <v>-2.5524059310555458e-8</v>
      </c>
    </row>
    <row r="314" hidden="1" spans="7:17" x14ac:dyDescent="0.25">
      <c r="G314" s="1048">
        <f t="shared" si="23"/>
        <v>301</v>
      </c>
      <c r="H314" s="1049">
        <f t="shared" si="24"/>
        <v>104137.16123246867</v>
      </c>
      <c r="I314" s="1049">
        <f t="shared" si="20"/>
        <v>-2.020654695418974e-10</v>
      </c>
      <c r="J314" s="1049">
        <f t="shared" si="21"/>
        <v>104137.16123246888</v>
      </c>
      <c r="K314" s="1043">
        <f t="shared" si="22"/>
        <v>-104137.1612324944</v>
      </c>
      <c r="N314" s="1038">
        <f t="shared" ref="N314:P329" si="25">SUM(H303:H314)</f>
        <v>1249645.934789624</v>
      </c>
      <c r="O314" s="1038">
        <f t="shared" si="25"/>
        <v>52595.562353639325</v>
      </c>
      <c r="P314" s="1038">
        <f t="shared" si="25"/>
        <v>1197050.372435985</v>
      </c>
      <c r="Q314" s="1034">
        <f t="shared" ref="Q314:Q373" si="26">K314</f>
        <v>-104137.1612324944</v>
      </c>
    </row>
    <row r="315" hidden="1" spans="7:17" x14ac:dyDescent="0.25">
      <c r="G315" s="1048">
        <f t="shared" si="23"/>
        <v>302</v>
      </c>
      <c r="H315" s="1049">
        <f t="shared" si="24"/>
        <v>104137.16123246867</v>
      </c>
      <c r="I315" s="1049">
        <f t="shared" si="20"/>
        <v>-824.4191930905807</v>
      </c>
      <c r="J315" s="1049">
        <f t="shared" si="21"/>
        <v>104961.58042555925</v>
      </c>
      <c r="K315" s="1043">
        <f t="shared" si="22"/>
        <v>-209098.74165805365</v>
      </c>
      <c r="N315" s="1038">
        <f t="shared" si="25"/>
        <v>1249645.934789624</v>
      </c>
      <c r="O315" s="1038">
        <f t="shared" si="25"/>
        <v>43118.913571854435</v>
      </c>
      <c r="P315" s="1038">
        <f t="shared" si="25"/>
        <v>1206527.0212177697</v>
      </c>
      <c r="Q315" s="1034">
        <f t="shared" si="26"/>
        <v>-209098.74165805365</v>
      </c>
    </row>
    <row r="316" hidden="1" spans="7:17" x14ac:dyDescent="0.25">
      <c r="G316" s="1048">
        <f t="shared" si="23"/>
        <v>303</v>
      </c>
      <c r="H316" s="1049">
        <f t="shared" si="24"/>
        <v>104137.16123246867</v>
      </c>
      <c r="I316" s="1049">
        <f t="shared" si="20"/>
        <v>-1655.3650381262582</v>
      </c>
      <c r="J316" s="1049">
        <f t="shared" si="21"/>
        <v>105792.52627059493</v>
      </c>
      <c r="K316" s="1043">
        <f t="shared" si="22"/>
        <v>-314891.26792864857</v>
      </c>
      <c r="N316" s="1038">
        <f t="shared" si="25"/>
        <v>1249645.934789624</v>
      </c>
      <c r="O316" s="1038">
        <f t="shared" si="25"/>
        <v>33567.24132054709</v>
      </c>
      <c r="P316" s="1038">
        <f t="shared" si="25"/>
        <v>1216078.693469077</v>
      </c>
      <c r="Q316" s="1034">
        <f t="shared" si="26"/>
        <v>-314891.26792864857</v>
      </c>
    </row>
    <row r="317" hidden="1" spans="7:17" x14ac:dyDescent="0.25">
      <c r="G317" s="1048">
        <f t="shared" si="23"/>
        <v>304</v>
      </c>
      <c r="H317" s="1049">
        <f t="shared" si="24"/>
        <v>104137.16123246867</v>
      </c>
      <c r="I317" s="1049">
        <f t="shared" si="20"/>
        <v>-2492.8892044351346</v>
      </c>
      <c r="J317" s="1049">
        <f t="shared" si="21"/>
        <v>106630.05043690381</v>
      </c>
      <c r="K317" s="1043">
        <f t="shared" si="22"/>
        <v>-421521.31836555235</v>
      </c>
      <c r="N317" s="1038">
        <f t="shared" si="25"/>
        <v>1249645.934789624</v>
      </c>
      <c r="O317" s="1038">
        <f t="shared" si="25"/>
        <v>23939.95166391689</v>
      </c>
      <c r="P317" s="1038">
        <f t="shared" si="25"/>
        <v>1225705.9831257071</v>
      </c>
      <c r="Q317" s="1034">
        <f t="shared" si="26"/>
        <v>-421521.31836555235</v>
      </c>
    </row>
    <row r="318" hidden="1" spans="7:17" x14ac:dyDescent="0.25">
      <c r="G318" s="1048">
        <f t="shared" si="23"/>
        <v>305</v>
      </c>
      <c r="H318" s="1049">
        <f t="shared" si="24"/>
        <v>104137.16123246867</v>
      </c>
      <c r="I318" s="1049">
        <f t="shared" si="20"/>
        <v>-3337.0437703939565</v>
      </c>
      <c r="J318" s="1049">
        <f t="shared" si="21"/>
        <v>107474.20500286263</v>
      </c>
      <c r="K318" s="1043">
        <f t="shared" si="22"/>
        <v>-528995.523368415</v>
      </c>
      <c r="N318" s="1038">
        <f t="shared" si="25"/>
        <v>1249645.934789624</v>
      </c>
      <c r="O318" s="1038">
        <f t="shared" si="25"/>
        <v>14236.445964171708</v>
      </c>
      <c r="P318" s="1038">
        <f t="shared" si="25"/>
        <v>1235409.4888254523</v>
      </c>
      <c r="Q318" s="1034">
        <f t="shared" si="26"/>
        <v>-528995.523368415</v>
      </c>
    </row>
    <row r="319" hidden="1" spans="7:17" x14ac:dyDescent="0.25">
      <c r="G319" s="1048">
        <f t="shared" si="23"/>
        <v>306</v>
      </c>
      <c r="H319" s="1049">
        <f t="shared" si="24"/>
        <v>104137.16123246867</v>
      </c>
      <c r="I319" s="1049">
        <f t="shared" si="20"/>
        <v>-4187.881226666619</v>
      </c>
      <c r="J319" s="1049">
        <f t="shared" si="21"/>
        <v>108325.0424591353</v>
      </c>
      <c r="K319" s="1043">
        <f t="shared" si="22"/>
        <v>-637320.5658275503</v>
      </c>
      <c r="N319" s="1038">
        <f t="shared" si="25"/>
        <v>1249645.934789624</v>
      </c>
      <c r="O319" s="1038">
        <f t="shared" si="25"/>
        <v>4456.120844303547</v>
      </c>
      <c r="P319" s="1038">
        <f t="shared" si="25"/>
        <v>1245189.8139453204</v>
      </c>
      <c r="Q319" s="1034">
        <f t="shared" si="26"/>
        <v>-637320.5658275503</v>
      </c>
    </row>
    <row r="320" hidden="1" spans="7:17" x14ac:dyDescent="0.25">
      <c r="G320" s="1048">
        <f t="shared" si="23"/>
        <v>307</v>
      </c>
      <c r="H320" s="1049">
        <f t="shared" si="24"/>
        <v>104137.16123246867</v>
      </c>
      <c r="I320" s="1049">
        <f t="shared" si="20"/>
        <v>-5045.454479468107</v>
      </c>
      <c r="J320" s="1049">
        <f t="shared" si="21"/>
        <v>109182.61571193679</v>
      </c>
      <c r="K320" s="1043">
        <f t="shared" si="22"/>
        <v>-746503.1815394871</v>
      </c>
      <c r="N320" s="1038">
        <f t="shared" si="25"/>
        <v>1249645.934789624</v>
      </c>
      <c r="O320" s="1038">
        <f t="shared" si="25"/>
        <v>-5401.631849430241</v>
      </c>
      <c r="P320" s="1038">
        <f t="shared" si="25"/>
        <v>1255047.566639054</v>
      </c>
      <c r="Q320" s="1034">
        <f t="shared" si="26"/>
        <v>-746503.1815394871</v>
      </c>
    </row>
    <row r="321" hidden="1" spans="7:17" x14ac:dyDescent="0.25">
      <c r="G321" s="1048">
        <f t="shared" si="23"/>
        <v>308</v>
      </c>
      <c r="H321" s="1049">
        <f t="shared" si="24"/>
        <v>104137.16123246867</v>
      </c>
      <c r="I321" s="1049">
        <f t="shared" si="20"/>
        <v>-5909.816853854273</v>
      </c>
      <c r="J321" s="1049">
        <f t="shared" si="21"/>
        <v>110046.97808632294</v>
      </c>
      <c r="K321" s="1043">
        <f t="shared" si="22"/>
        <v>-856550.15962581</v>
      </c>
      <c r="N321" s="1038">
        <f t="shared" si="25"/>
        <v>1249645.934789624</v>
      </c>
      <c r="O321" s="1038">
        <f t="shared" si="25"/>
        <v>-15337.425085322757</v>
      </c>
      <c r="P321" s="1038">
        <f t="shared" si="25"/>
        <v>1264983.359874947</v>
      </c>
      <c r="Q321" s="1034">
        <f t="shared" si="26"/>
        <v>-856550.15962581</v>
      </c>
    </row>
    <row r="322" hidden="1" spans="7:17" x14ac:dyDescent="0.25">
      <c r="G322" s="1048">
        <f t="shared" si="23"/>
        <v>309</v>
      </c>
      <c r="H322" s="1049">
        <f t="shared" si="24"/>
        <v>104137.16123246867</v>
      </c>
      <c r="I322" s="1049">
        <f t="shared" si="20"/>
        <v>-6781.022097037663</v>
      </c>
      <c r="J322" s="1049">
        <f t="shared" si="21"/>
        <v>110918.18332950634</v>
      </c>
      <c r="K322" s="1043">
        <f t="shared" si="22"/>
        <v>-967468.3429553163</v>
      </c>
      <c r="N322" s="1038">
        <f t="shared" si="25"/>
        <v>1249645.934789624</v>
      </c>
      <c r="O322" s="1038">
        <f t="shared" si="25"/>
        <v>-25351.876684332754</v>
      </c>
      <c r="P322" s="1038">
        <f t="shared" si="25"/>
        <v>1274997.811473957</v>
      </c>
      <c r="Q322" s="1034">
        <f t="shared" si="26"/>
        <v>-967468.3429553163</v>
      </c>
    </row>
    <row r="323" hidden="1" spans="7:17" x14ac:dyDescent="0.25">
      <c r="G323" s="1048">
        <f t="shared" si="23"/>
        <v>310</v>
      </c>
      <c r="H323" s="1049">
        <f t="shared" si="24"/>
        <v>104137.16123246867</v>
      </c>
      <c r="I323" s="1049">
        <f t="shared" si="20"/>
        <v>-7659.124381729589</v>
      </c>
      <c r="J323" s="1049">
        <f t="shared" si="21"/>
        <v>111796.28561419826</v>
      </c>
      <c r="K323" s="1043">
        <f t="shared" si="22"/>
        <v>-1079264.6285695145</v>
      </c>
      <c r="N323" s="1038">
        <f t="shared" si="25"/>
        <v>1249645.934789624</v>
      </c>
      <c r="O323" s="1038">
        <f t="shared" si="25"/>
        <v>-35445.609358501584</v>
      </c>
      <c r="P323" s="1038">
        <f t="shared" si="25"/>
        <v>1285091.5441481257</v>
      </c>
      <c r="Q323" s="1034">
        <f t="shared" si="26"/>
        <v>-1079264.6285695145</v>
      </c>
    </row>
    <row r="324" hidden="1" spans="7:17" x14ac:dyDescent="0.25">
      <c r="G324" s="1048">
        <f t="shared" si="23"/>
        <v>311</v>
      </c>
      <c r="H324" s="1049">
        <f t="shared" si="24"/>
        <v>104137.16123246867</v>
      </c>
      <c r="I324" s="1049">
        <f t="shared" si="20"/>
        <v>-8544.178309508658</v>
      </c>
      <c r="J324" s="1049">
        <f t="shared" si="21"/>
        <v>112681.33954197733</v>
      </c>
      <c r="K324" s="1043">
        <f t="shared" si="22"/>
        <v>-1191945.9681114918</v>
      </c>
      <c r="N324" s="1038">
        <f t="shared" si="25"/>
        <v>1249645.934789624</v>
      </c>
      <c r="O324" s="1038">
        <f t="shared" si="25"/>
        <v>-45619.25074967424</v>
      </c>
      <c r="P324" s="1038">
        <f t="shared" si="25"/>
        <v>1295265.1855392982</v>
      </c>
      <c r="Q324" s="1034">
        <f t="shared" si="26"/>
        <v>-1191945.9681114918</v>
      </c>
    </row>
    <row r="325" spans="6:17" x14ac:dyDescent="0.25">
      <c r="F325">
        <v>26</v>
      </c>
      <c r="G325" s="1040">
        <f t="shared" si="23"/>
        <v>312</v>
      </c>
      <c r="H325" s="1041">
        <f t="shared" si="24"/>
        <v>104137.16123246867</v>
      </c>
      <c r="I325" s="1041">
        <f t="shared" si="20"/>
        <v>-9436.238914215977</v>
      </c>
      <c r="J325" s="1041">
        <f t="shared" si="21"/>
        <v>113573.40014668465</v>
      </c>
      <c r="K325" s="1042">
        <f t="shared" si="22"/>
        <v>-1305519.3682581764</v>
      </c>
      <c r="N325" s="1038">
        <f t="shared" si="25"/>
        <v>1249645.934789624</v>
      </c>
      <c r="O325" s="1038">
        <f t="shared" si="25"/>
        <v>-55873.433468527015</v>
      </c>
      <c r="P325" s="1038">
        <f t="shared" si="25"/>
        <v>1305519.3682581508</v>
      </c>
      <c r="Q325" s="1034">
        <f t="shared" si="26"/>
        <v>-1305519.3682581764</v>
      </c>
    </row>
    <row r="326" hidden="1" spans="7:17" x14ac:dyDescent="0.25">
      <c r="G326" s="1048">
        <f t="shared" si="23"/>
        <v>313</v>
      </c>
      <c r="H326" s="1049">
        <f t="shared" si="24"/>
        <v>104137.16123246867</v>
      </c>
      <c r="I326" s="1049">
        <f t="shared" si="20"/>
        <v>-10335.36166537723</v>
      </c>
      <c r="J326" s="1049">
        <f t="shared" si="21"/>
        <v>114472.5228978459</v>
      </c>
      <c r="K326" s="1043">
        <f t="shared" si="22"/>
        <v>-1419991.8911560222</v>
      </c>
      <c r="N326" s="1038">
        <f t="shared" si="25"/>
        <v>1249645.934789624</v>
      </c>
      <c r="O326" s="1038">
        <f t="shared" si="25"/>
        <v>-66208.79513390406</v>
      </c>
      <c r="P326" s="1038">
        <f t="shared" si="25"/>
        <v>1315854.729923528</v>
      </c>
      <c r="Q326" s="1034">
        <f t="shared" si="26"/>
        <v>-1419991.8911560222</v>
      </c>
    </row>
    <row r="327" hidden="1" spans="7:17" x14ac:dyDescent="0.25">
      <c r="G327" s="1048">
        <f t="shared" si="23"/>
        <v>314</v>
      </c>
      <c r="H327" s="1049">
        <f t="shared" si="24"/>
        <v>104137.16123246867</v>
      </c>
      <c r="I327" s="1049">
        <f t="shared" si="20"/>
        <v>-11241.602471651844</v>
      </c>
      <c r="J327" s="1049">
        <f t="shared" si="21"/>
        <v>115378.76370412052</v>
      </c>
      <c r="K327" s="1043">
        <f t="shared" si="22"/>
        <v>-1535370.6548601426</v>
      </c>
      <c r="N327" s="1038">
        <f t="shared" si="25"/>
        <v>1249645.934789624</v>
      </c>
      <c r="O327" s="1038">
        <f t="shared" si="25"/>
        <v>-76625.97841246531</v>
      </c>
      <c r="P327" s="1038">
        <f t="shared" si="25"/>
        <v>1326271.9132020893</v>
      </c>
      <c r="Q327" s="1034">
        <f t="shared" si="26"/>
        <v>-1535370.6548601426</v>
      </c>
    </row>
    <row r="328" hidden="1" spans="7:17" x14ac:dyDescent="0.25">
      <c r="G328" s="1048">
        <f t="shared" si="23"/>
        <v>315</v>
      </c>
      <c r="H328" s="1049">
        <f t="shared" si="24"/>
        <v>104137.16123246867</v>
      </c>
      <c r="I328" s="1049">
        <f t="shared" si="20"/>
        <v>-12155.017684309463</v>
      </c>
      <c r="J328" s="1049">
        <f t="shared" si="21"/>
        <v>116292.17891677814</v>
      </c>
      <c r="K328" s="1043">
        <f t="shared" si="22"/>
        <v>-1651662.8337769208</v>
      </c>
      <c r="N328" s="1038">
        <f t="shared" si="25"/>
        <v>1249645.934789624</v>
      </c>
      <c r="O328" s="1038">
        <f t="shared" si="25"/>
        <v>-87125.63105864852</v>
      </c>
      <c r="P328" s="1038">
        <f t="shared" si="25"/>
        <v>1336771.5658482725</v>
      </c>
      <c r="Q328" s="1034">
        <f t="shared" si="26"/>
        <v>-1651662.8337769208</v>
      </c>
    </row>
    <row r="329" hidden="1" spans="7:17" x14ac:dyDescent="0.25">
      <c r="G329" s="1048">
        <f t="shared" si="23"/>
        <v>316</v>
      </c>
      <c r="H329" s="1049">
        <f t="shared" si="24"/>
        <v>104137.16123246867</v>
      </c>
      <c r="I329" s="1049">
        <f t="shared" si="20"/>
        <v>-13075.664100733957</v>
      </c>
      <c r="J329" s="1049">
        <f t="shared" si="21"/>
        <v>117212.82533320264</v>
      </c>
      <c r="K329" s="1043">
        <f t="shared" si="22"/>
        <v>-1768875.6591101235</v>
      </c>
      <c r="N329" s="1038">
        <f t="shared" si="25"/>
        <v>1249645.934789624</v>
      </c>
      <c r="O329" s="1038">
        <f t="shared" si="25"/>
        <v>-97708.40595494735</v>
      </c>
      <c r="P329" s="1038">
        <f t="shared" si="25"/>
        <v>1347354.3407445715</v>
      </c>
      <c r="Q329" s="1034">
        <f t="shared" si="26"/>
        <v>-1768875.6591101235</v>
      </c>
    </row>
    <row r="330" hidden="1" spans="7:17" x14ac:dyDescent="0.25">
      <c r="G330" s="1048">
        <f t="shared" si="23"/>
        <v>317</v>
      </c>
      <c r="H330" s="1049">
        <f t="shared" si="24"/>
        <v>104137.16123246867</v>
      </c>
      <c r="I330" s="1049">
        <f t="shared" si="20"/>
        <v>-14003.598967955148</v>
      </c>
      <c r="J330" s="1049">
        <f t="shared" si="21"/>
        <v>118140.76020042381</v>
      </c>
      <c r="K330" s="1043">
        <f t="shared" si="22"/>
        <v>-1887016.4193105474</v>
      </c>
      <c r="N330" s="1038">
        <f t="shared" ref="N330:P345" si="27">SUM(H319:H330)</f>
        <v>1249645.934789624</v>
      </c>
      <c r="O330" s="1038">
        <f t="shared" si="27"/>
        <v>-108374.96115250852</v>
      </c>
      <c r="P330" s="1038">
        <f t="shared" si="27"/>
        <v>1358020.895942133</v>
      </c>
      <c r="Q330" s="1034">
        <f t="shared" si="26"/>
        <v>-1887016.4193105474</v>
      </c>
    </row>
    <row r="331" hidden="1" spans="7:17" x14ac:dyDescent="0.25">
      <c r="G331" s="1048">
        <f t="shared" si="23"/>
        <v>318</v>
      </c>
      <c r="H331" s="1049">
        <f t="shared" si="24"/>
        <v>104137.16123246867</v>
      </c>
      <c r="I331" s="1049">
        <f t="shared" si="20"/>
        <v>-14938.8799862085</v>
      </c>
      <c r="J331" s="1049">
        <f t="shared" si="21"/>
        <v>119076.04121867717</v>
      </c>
      <c r="K331" s="1043">
        <f t="shared" si="22"/>
        <v>-2006092.4605292245</v>
      </c>
      <c r="N331" s="1038">
        <f t="shared" si="27"/>
        <v>1249645.934789624</v>
      </c>
      <c r="O331" s="1038">
        <f t="shared" si="27"/>
        <v>-119125.9599120504</v>
      </c>
      <c r="P331" s="1038">
        <f t="shared" si="27"/>
        <v>1368771.8947016746</v>
      </c>
      <c r="Q331" s="1034">
        <f t="shared" si="26"/>
        <v>-2006092.4605292245</v>
      </c>
    </row>
    <row r="332" hidden="1" spans="7:17" x14ac:dyDescent="0.25">
      <c r="G332" s="1048">
        <f t="shared" si="23"/>
        <v>319</v>
      </c>
      <c r="H332" s="1049">
        <f t="shared" si="24"/>
        <v>104137.16123246867</v>
      </c>
      <c r="I332" s="1049">
        <f t="shared" si="20"/>
        <v>-15881.56531252303</v>
      </c>
      <c r="J332" s="1049">
        <f t="shared" si="21"/>
        <v>120018.7265449917</v>
      </c>
      <c r="K332" s="1043">
        <f t="shared" si="22"/>
        <v>-2126111.187074216</v>
      </c>
      <c r="N332" s="1038">
        <f t="shared" si="27"/>
        <v>1249645.934789624</v>
      </c>
      <c r="O332" s="1038">
        <f t="shared" si="27"/>
        <v>-129962.07074510535</v>
      </c>
      <c r="P332" s="1038">
        <f t="shared" si="27"/>
        <v>1379608.0055347292</v>
      </c>
      <c r="Q332" s="1034">
        <f t="shared" si="26"/>
        <v>-2126111.187074216</v>
      </c>
    </row>
    <row r="333" hidden="1" spans="7:17" x14ac:dyDescent="0.25">
      <c r="G333" s="1048">
        <f t="shared" si="23"/>
        <v>320</v>
      </c>
      <c r="H333" s="1049">
        <f t="shared" si="24"/>
        <v>104137.16123246867</v>
      </c>
      <c r="I333" s="1049">
        <f t="shared" si="20"/>
        <v>-16831.713564337544</v>
      </c>
      <c r="J333" s="1049">
        <f t="shared" si="21"/>
        <v>120968.87479680622</v>
      </c>
      <c r="K333" s="1043">
        <f t="shared" si="22"/>
        <v>-2247080.0618710225</v>
      </c>
      <c r="N333" s="1038">
        <f t="shared" si="27"/>
        <v>1249645.934789624</v>
      </c>
      <c r="O333" s="1038">
        <f t="shared" si="27"/>
        <v>-140883.9674555886</v>
      </c>
      <c r="P333" s="1038">
        <f t="shared" si="27"/>
        <v>1390529.9022452126</v>
      </c>
      <c r="Q333" s="1034">
        <f t="shared" si="26"/>
        <v>-2247080.0618710225</v>
      </c>
    </row>
    <row r="334" hidden="1" spans="7:17" x14ac:dyDescent="0.25">
      <c r="G334" s="1048">
        <f t="shared" si="23"/>
        <v>321</v>
      </c>
      <c r="H334" s="1049">
        <f t="shared" si="24"/>
        <v>104137.16123246867</v>
      </c>
      <c r="I334" s="1049">
        <f t="shared" ref="I334:I373" si="28">IPMT($D$5,$G$14,$D$6,-K333)</f>
        <v>-17789.383823145596</v>
      </c>
      <c r="J334" s="1049">
        <f t="shared" ref="J334:J373" si="29">IF(G334="","",H334-I334)</f>
        <v>121926.54505561426</v>
      </c>
      <c r="K334" s="1043">
        <f t="shared" ref="K334:K373" si="30">IF(G334="","",K333-J334)</f>
        <v>-2369006.606926637</v>
      </c>
      <c r="N334" s="1038">
        <f t="shared" si="27"/>
        <v>1249645.934789624</v>
      </c>
      <c r="O334" s="1038">
        <f t="shared" si="27"/>
        <v>-151892.32918169652</v>
      </c>
      <c r="P334" s="1038">
        <f t="shared" si="27"/>
        <v>1401538.2639713206</v>
      </c>
      <c r="Q334" s="1034">
        <f t="shared" si="26"/>
        <v>-2369006.606926637</v>
      </c>
    </row>
    <row r="335" hidden="1" spans="7:17" x14ac:dyDescent="0.25">
      <c r="G335" s="1048">
        <f t="shared" ref="G335:G373" si="31">G334+1</f>
        <v>322</v>
      </c>
      <c r="H335" s="1049">
        <f t="shared" ref="H335:H373" si="32">H334</f>
        <v>104137.16123246867</v>
      </c>
      <c r="I335" s="1049">
        <f t="shared" si="28"/>
        <v>-18754.63563816921</v>
      </c>
      <c r="J335" s="1049">
        <f t="shared" si="29"/>
        <v>122891.79687063789</v>
      </c>
      <c r="K335" s="1043">
        <f t="shared" si="30"/>
        <v>-2491898.4037972745</v>
      </c>
      <c r="N335" s="1038">
        <f t="shared" si="27"/>
        <v>1249645.934789624</v>
      </c>
      <c r="O335" s="1038">
        <f t="shared" si="27"/>
        <v>-162987.84043813616</v>
      </c>
      <c r="P335" s="1038">
        <f t="shared" si="27"/>
        <v>1412633.7752277602</v>
      </c>
      <c r="Q335" s="1034">
        <f t="shared" si="26"/>
        <v>-2491898.4037972745</v>
      </c>
    </row>
    <row r="336" hidden="1" spans="7:17" x14ac:dyDescent="0.25">
      <c r="G336" s="1048">
        <f t="shared" si="31"/>
        <v>323</v>
      </c>
      <c r="H336" s="1049">
        <f t="shared" si="32"/>
        <v>104137.16123246867</v>
      </c>
      <c r="I336" s="1049">
        <f t="shared" si="28"/>
        <v>-19727.529030061756</v>
      </c>
      <c r="J336" s="1049">
        <f t="shared" si="29"/>
        <v>123864.69026253044</v>
      </c>
      <c r="K336" s="1043">
        <f t="shared" si="30"/>
        <v>-2615763.094059805</v>
      </c>
      <c r="N336" s="1038">
        <f t="shared" si="27"/>
        <v>1249645.934789624</v>
      </c>
      <c r="O336" s="1038">
        <f t="shared" si="27"/>
        <v>-174171.19115868927</v>
      </c>
      <c r="P336" s="1038">
        <f t="shared" si="27"/>
        <v>1423817.1259483134</v>
      </c>
      <c r="Q336" s="1034">
        <f t="shared" si="26"/>
        <v>-2615763.094059805</v>
      </c>
    </row>
    <row r="337" spans="6:17" x14ac:dyDescent="0.25">
      <c r="F337">
        <v>27</v>
      </c>
      <c r="G337" s="1040">
        <f t="shared" si="31"/>
        <v>324</v>
      </c>
      <c r="H337" s="1041">
        <f t="shared" si="32"/>
        <v>104137.16123246867</v>
      </c>
      <c r="I337" s="1041">
        <f t="shared" si="28"/>
        <v>-20708.124494640124</v>
      </c>
      <c r="J337" s="1041">
        <f t="shared" si="29"/>
        <v>124845.2857271088</v>
      </c>
      <c r="K337" s="1042">
        <f t="shared" si="30"/>
        <v>-2740608.3797869137</v>
      </c>
      <c r="N337" s="1038">
        <f t="shared" si="27"/>
        <v>1249645.934789624</v>
      </c>
      <c r="O337" s="1038">
        <f t="shared" si="27"/>
        <v>-185443.0767391134</v>
      </c>
      <c r="P337" s="1038">
        <f t="shared" si="27"/>
        <v>1435089.0115287376</v>
      </c>
      <c r="Q337" s="1034">
        <f t="shared" si="26"/>
        <v>-2740608.3797869137</v>
      </c>
    </row>
    <row r="338" hidden="1" spans="7:17" x14ac:dyDescent="0.25">
      <c r="G338" s="1048">
        <f t="shared" si="31"/>
        <v>325</v>
      </c>
      <c r="H338" s="1049">
        <f t="shared" si="32"/>
        <v>104137.16123246867</v>
      </c>
      <c r="I338" s="1049">
        <f t="shared" si="28"/>
        <v>-21696.483006646402</v>
      </c>
      <c r="J338" s="1049">
        <f t="shared" si="29"/>
        <v>125833.64423911508</v>
      </c>
      <c r="K338" s="1043">
        <f t="shared" si="30"/>
        <v>-2866442.024026029</v>
      </c>
      <c r="N338" s="1038">
        <f t="shared" si="27"/>
        <v>1249645.934789624</v>
      </c>
      <c r="O338" s="1038">
        <f t="shared" si="27"/>
        <v>-196804.19808038257</v>
      </c>
      <c r="P338" s="1038">
        <f t="shared" si="27"/>
        <v>1446450.1328700068</v>
      </c>
      <c r="Q338" s="1034">
        <f t="shared" si="26"/>
        <v>-2866442.024026029</v>
      </c>
    </row>
    <row r="339" hidden="1" spans="7:17" x14ac:dyDescent="0.25">
      <c r="G339" s="1048">
        <f t="shared" si="31"/>
        <v>326</v>
      </c>
      <c r="H339" s="1049">
        <f t="shared" si="32"/>
        <v>104137.16123246867</v>
      </c>
      <c r="I339" s="1049">
        <f t="shared" si="28"/>
        <v>-22692.666023539397</v>
      </c>
      <c r="J339" s="1049">
        <f t="shared" si="29"/>
        <v>126829.82725600807</v>
      </c>
      <c r="K339" s="1043">
        <f t="shared" si="30"/>
        <v>-2993271.851282037</v>
      </c>
      <c r="N339" s="1038">
        <f t="shared" si="27"/>
        <v>1249645.934789624</v>
      </c>
      <c r="O339" s="1038">
        <f t="shared" si="27"/>
        <v>-208255.26163227012</v>
      </c>
      <c r="P339" s="1038">
        <f t="shared" si="27"/>
        <v>1457901.1964218942</v>
      </c>
      <c r="Q339" s="1034">
        <f t="shared" si="26"/>
        <v>-2993271.851282037</v>
      </c>
    </row>
    <row r="340" hidden="1" spans="7:17" x14ac:dyDescent="0.25">
      <c r="G340" s="1048">
        <f t="shared" si="31"/>
        <v>327</v>
      </c>
      <c r="H340" s="1049">
        <f t="shared" si="32"/>
        <v>104137.16123246867</v>
      </c>
      <c r="I340" s="1049">
        <f t="shared" si="28"/>
        <v>-23696.73548931613</v>
      </c>
      <c r="J340" s="1049">
        <f t="shared" si="29"/>
        <v>127833.8967217848</v>
      </c>
      <c r="K340" s="1043">
        <f t="shared" si="30"/>
        <v>-3121105.748003822</v>
      </c>
      <c r="N340" s="1038">
        <f t="shared" si="27"/>
        <v>1249645.934789624</v>
      </c>
      <c r="O340" s="1038">
        <f t="shared" si="27"/>
        <v>-219796.9794372768</v>
      </c>
      <c r="P340" s="1038">
        <f t="shared" si="27"/>
        <v>1469442.9142269008</v>
      </c>
      <c r="Q340" s="1034">
        <f t="shared" si="26"/>
        <v>-3121105.748003822</v>
      </c>
    </row>
    <row r="341" hidden="1" spans="7:17" x14ac:dyDescent="0.25">
      <c r="G341" s="1048">
        <f t="shared" si="31"/>
        <v>328</v>
      </c>
      <c r="H341" s="1049">
        <f t="shared" si="32"/>
        <v>104137.16123246867</v>
      </c>
      <c r="I341" s="1049">
        <f t="shared" si="28"/>
        <v>-24708.753838363587</v>
      </c>
      <c r="J341" s="1049">
        <f t="shared" si="29"/>
        <v>128845.91507083226</v>
      </c>
      <c r="K341" s="1043">
        <f t="shared" si="30"/>
        <v>-3249951.663074654</v>
      </c>
      <c r="N341" s="1038">
        <f t="shared" si="27"/>
        <v>1249645.934789624</v>
      </c>
      <c r="O341" s="1038">
        <f t="shared" si="27"/>
        <v>-231430.06917490647</v>
      </c>
      <c r="P341" s="1038">
        <f t="shared" si="27"/>
        <v>1481076.0039645305</v>
      </c>
      <c r="Q341" s="1034">
        <f t="shared" si="26"/>
        <v>-3249951.663074654</v>
      </c>
    </row>
    <row r="342" hidden="1" spans="7:17" x14ac:dyDescent="0.25">
      <c r="G342" s="1048">
        <f t="shared" si="31"/>
        <v>329</v>
      </c>
      <c r="H342" s="1049">
        <f t="shared" si="32"/>
        <v>104137.16123246867</v>
      </c>
      <c r="I342" s="1049">
        <f t="shared" si="28"/>
        <v>-25728.783999341013</v>
      </c>
      <c r="J342" s="1049">
        <f t="shared" si="29"/>
        <v>129865.94523180969</v>
      </c>
      <c r="K342" s="1043">
        <f t="shared" si="30"/>
        <v>-3379817.608306464</v>
      </c>
      <c r="N342" s="1038">
        <f t="shared" si="27"/>
        <v>1249645.934789624</v>
      </c>
      <c r="O342" s="1038">
        <f t="shared" si="27"/>
        <v>-243155.25420629233</v>
      </c>
      <c r="P342" s="1038">
        <f t="shared" si="27"/>
        <v>1492801.1889959164</v>
      </c>
      <c r="Q342" s="1034">
        <f t="shared" si="26"/>
        <v>-3379817.608306464</v>
      </c>
    </row>
    <row r="343" hidden="1" spans="7:17" x14ac:dyDescent="0.25">
      <c r="G343" s="1048">
        <f t="shared" si="31"/>
        <v>330</v>
      </c>
      <c r="H343" s="1049">
        <f t="shared" si="32"/>
        <v>104137.16123246867</v>
      </c>
      <c r="I343" s="1049">
        <f t="shared" si="28"/>
        <v>-26756.88939909284</v>
      </c>
      <c r="J343" s="1049">
        <f t="shared" si="29"/>
        <v>130894.05063156152</v>
      </c>
      <c r="K343" s="1043">
        <f t="shared" si="30"/>
        <v>-3510711.658938025</v>
      </c>
      <c r="N343" s="1038">
        <f t="shared" si="27"/>
        <v>1249645.934789624</v>
      </c>
      <c r="O343" s="1038">
        <f t="shared" si="27"/>
        <v>-254973.26361917667</v>
      </c>
      <c r="P343" s="1038">
        <f t="shared" si="27"/>
        <v>1504619.1984088009</v>
      </c>
      <c r="Q343" s="1034">
        <f t="shared" si="26"/>
        <v>-3510711.658938025</v>
      </c>
    </row>
    <row r="344" hidden="1" spans="7:17" x14ac:dyDescent="0.25">
      <c r="G344" s="1048">
        <f t="shared" si="31"/>
        <v>331</v>
      </c>
      <c r="H344" s="1049">
        <f t="shared" si="32"/>
        <v>104137.16123246867</v>
      </c>
      <c r="I344" s="1049">
        <f t="shared" si="28"/>
        <v>-27793.1339665927</v>
      </c>
      <c r="J344" s="1049">
        <f t="shared" si="29"/>
        <v>131930.29519906137</v>
      </c>
      <c r="K344" s="1043">
        <f t="shared" si="30"/>
        <v>-3642641.9541370864</v>
      </c>
      <c r="N344" s="1038">
        <f t="shared" si="27"/>
        <v>1249645.934789624</v>
      </c>
      <c r="O344" s="1038">
        <f t="shared" si="27"/>
        <v>-266884.8322732464</v>
      </c>
      <c r="P344" s="1038">
        <f t="shared" si="27"/>
        <v>1516530.7670628706</v>
      </c>
      <c r="Q344" s="1034">
        <f t="shared" si="26"/>
        <v>-3642641.9541370864</v>
      </c>
    </row>
    <row r="345" hidden="1" spans="7:17" x14ac:dyDescent="0.25">
      <c r="G345" s="1048">
        <f t="shared" si="31"/>
        <v>332</v>
      </c>
      <c r="H345" s="1049">
        <f t="shared" si="32"/>
        <v>104137.16123246867</v>
      </c>
      <c r="I345" s="1049">
        <f t="shared" si="28"/>
        <v>-28837.582136918605</v>
      </c>
      <c r="J345" s="1049">
        <f t="shared" si="29"/>
        <v>132974.7433693873</v>
      </c>
      <c r="K345" s="1043">
        <f t="shared" si="30"/>
        <v>-3775616.697506474</v>
      </c>
      <c r="N345" s="1038">
        <f t="shared" si="27"/>
        <v>1249645.934789624</v>
      </c>
      <c r="O345" s="1038">
        <f t="shared" si="27"/>
        <v>-278890.70084582735</v>
      </c>
      <c r="P345" s="1038">
        <f t="shared" si="27"/>
        <v>1528536.6356354514</v>
      </c>
      <c r="Q345" s="1034">
        <f t="shared" si="26"/>
        <v>-3775616.697506474</v>
      </c>
    </row>
    <row r="346" hidden="1" spans="7:17" x14ac:dyDescent="0.25">
      <c r="G346" s="1048">
        <f t="shared" si="31"/>
        <v>333</v>
      </c>
      <c r="H346" s="1049">
        <f t="shared" si="32"/>
        <v>104137.16123246867</v>
      </c>
      <c r="I346" s="1049">
        <f t="shared" si="28"/>
        <v>-29890.29885525959</v>
      </c>
      <c r="J346" s="1049">
        <f t="shared" si="29"/>
        <v>134027.46008772825</v>
      </c>
      <c r="K346" s="1043">
        <f t="shared" si="30"/>
        <v>-3909644.157594202</v>
      </c>
      <c r="N346" s="1038">
        <f t="shared" ref="N346:P361" si="33">SUM(H335:H346)</f>
        <v>1249645.934789624</v>
      </c>
      <c r="O346" s="1038">
        <f t="shared" si="33"/>
        <v>-290991.61587794137</v>
      </c>
      <c r="P346" s="1038">
        <f t="shared" si="33"/>
        <v>1540637.5506675653</v>
      </c>
      <c r="Q346" s="1034">
        <f t="shared" si="26"/>
        <v>-3909644.157594202</v>
      </c>
    </row>
    <row r="347" hidden="1" spans="7:17" x14ac:dyDescent="0.25">
      <c r="G347" s="1048">
        <f t="shared" si="31"/>
        <v>334</v>
      </c>
      <c r="H347" s="1049">
        <f t="shared" si="32"/>
        <v>104137.16123246867</v>
      </c>
      <c r="I347" s="1049">
        <f t="shared" si="28"/>
        <v>-30951.349580954105</v>
      </c>
      <c r="J347" s="1049">
        <f t="shared" si="29"/>
        <v>135088.5108134228</v>
      </c>
      <c r="K347" s="1043">
        <f t="shared" si="30"/>
        <v>-4044732.668407625</v>
      </c>
      <c r="N347" s="1038">
        <f t="shared" si="33"/>
        <v>1249645.934789624</v>
      </c>
      <c r="O347" s="1038">
        <f t="shared" si="33"/>
        <v>-303188.3298207263</v>
      </c>
      <c r="P347" s="1038">
        <f t="shared" si="33"/>
        <v>1552834.2646103501</v>
      </c>
      <c r="Q347" s="1034">
        <f t="shared" si="26"/>
        <v>-4044732.668407625</v>
      </c>
    </row>
    <row r="348" hidden="1" spans="7:17" x14ac:dyDescent="0.25">
      <c r="G348" s="1048">
        <f t="shared" si="31"/>
        <v>335</v>
      </c>
      <c r="H348" s="1049">
        <f t="shared" si="32"/>
        <v>104137.16123246867</v>
      </c>
      <c r="I348" s="1049">
        <f t="shared" si="28"/>
        <v>-32020.80029156037</v>
      </c>
      <c r="J348" s="1049">
        <f t="shared" si="29"/>
        <v>136157.96152402903</v>
      </c>
      <c r="K348" s="1043">
        <f t="shared" si="30"/>
        <v>-4180890.629931654</v>
      </c>
      <c r="N348" s="1038">
        <f t="shared" si="33"/>
        <v>1249645.934789624</v>
      </c>
      <c r="O348" s="1038">
        <f t="shared" si="33"/>
        <v>-315481.60108222486</v>
      </c>
      <c r="P348" s="1038">
        <f t="shared" si="33"/>
        <v>1565127.535871849</v>
      </c>
      <c r="Q348" s="1034">
        <f t="shared" si="26"/>
        <v>-4180890.629931654</v>
      </c>
    </row>
    <row r="349" spans="6:17" x14ac:dyDescent="0.25">
      <c r="F349">
        <v>28</v>
      </c>
      <c r="G349" s="1040">
        <f t="shared" si="31"/>
        <v>336</v>
      </c>
      <c r="H349" s="1041">
        <f t="shared" si="32"/>
        <v>104137.16123246867</v>
      </c>
      <c r="I349" s="1041">
        <f t="shared" si="28"/>
        <v>-33098.71748695893</v>
      </c>
      <c r="J349" s="1041">
        <f t="shared" si="29"/>
        <v>137235.8787194276</v>
      </c>
      <c r="K349" s="1042">
        <f t="shared" si="30"/>
        <v>-4318126.5086510815</v>
      </c>
      <c r="N349" s="1038">
        <f t="shared" si="33"/>
        <v>1249645.934789624</v>
      </c>
      <c r="O349" s="1038">
        <f t="shared" si="33"/>
        <v>-327872.19407454366</v>
      </c>
      <c r="P349" s="1038">
        <f t="shared" si="33"/>
        <v>1577518.1288641677</v>
      </c>
      <c r="Q349" s="1034">
        <f t="shared" si="26"/>
        <v>-4318126.5086510815</v>
      </c>
    </row>
    <row r="350" hidden="1" spans="7:17" x14ac:dyDescent="0.25">
      <c r="G350" s="1048">
        <f t="shared" si="31"/>
        <v>337</v>
      </c>
      <c r="H350" s="1049">
        <f t="shared" si="32"/>
        <v>104137.16123246867</v>
      </c>
      <c r="I350" s="1049">
        <f t="shared" si="28"/>
        <v>-34185.168193487734</v>
      </c>
      <c r="J350" s="1049">
        <f t="shared" si="29"/>
        <v>138322.3294259564</v>
      </c>
      <c r="K350" s="1043">
        <f t="shared" si="30"/>
        <v>-4456448.838077038</v>
      </c>
      <c r="N350" s="1038">
        <f t="shared" si="33"/>
        <v>1249645.934789624</v>
      </c>
      <c r="O350" s="1038">
        <f t="shared" si="33"/>
        <v>-340360.879261385</v>
      </c>
      <c r="P350" s="1038">
        <f t="shared" si="33"/>
        <v>1590006.814051009</v>
      </c>
      <c r="Q350" s="1034">
        <f t="shared" si="26"/>
        <v>-4456448.838077038</v>
      </c>
    </row>
    <row r="351" hidden="1" spans="7:17" x14ac:dyDescent="0.25">
      <c r="G351" s="1048">
        <f t="shared" si="31"/>
        <v>338</v>
      </c>
      <c r="H351" s="1049">
        <f t="shared" si="32"/>
        <v>104137.16123246867</v>
      </c>
      <c r="I351" s="1049">
        <f t="shared" si="28"/>
        <v>-35280.21996810989</v>
      </c>
      <c r="J351" s="1049">
        <f t="shared" si="29"/>
        <v>139417.38120057856</v>
      </c>
      <c r="K351" s="1043">
        <f t="shared" si="30"/>
        <v>-4595866.219277617</v>
      </c>
      <c r="N351" s="1038">
        <f t="shared" si="33"/>
        <v>1249645.934789624</v>
      </c>
      <c r="O351" s="1038">
        <f t="shared" si="33"/>
        <v>-352948.43320595555</v>
      </c>
      <c r="P351" s="1038">
        <f t="shared" si="33"/>
        <v>1602594.3679955795</v>
      </c>
      <c r="Q351" s="1034">
        <f t="shared" si="26"/>
        <v>-4595866.219277617</v>
      </c>
    </row>
    <row r="352" hidden="1" spans="7:17" x14ac:dyDescent="0.25">
      <c r="G352" s="1048">
        <f t="shared" si="31"/>
        <v>339</v>
      </c>
      <c r="H352" s="1049">
        <f t="shared" si="32"/>
        <v>104137.16123246867</v>
      </c>
      <c r="I352" s="1049">
        <f t="shared" si="28"/>
        <v>-36383.94090261447</v>
      </c>
      <c r="J352" s="1049">
        <f t="shared" si="29"/>
        <v>140521.10213508314</v>
      </c>
      <c r="K352" s="1043">
        <f t="shared" si="30"/>
        <v>-4736387.321412699</v>
      </c>
      <c r="N352" s="1038">
        <f t="shared" si="33"/>
        <v>1249645.934789624</v>
      </c>
      <c r="O352" s="1038">
        <f t="shared" si="33"/>
        <v>-365635.63861925376</v>
      </c>
      <c r="P352" s="1038">
        <f t="shared" si="33"/>
        <v>1615281.5734088777</v>
      </c>
      <c r="Q352" s="1034">
        <f t="shared" si="26"/>
        <v>-4736387.321412699</v>
      </c>
    </row>
    <row r="353" hidden="1" spans="7:17" x14ac:dyDescent="0.25">
      <c r="G353" s="1048">
        <f t="shared" si="31"/>
        <v>340</v>
      </c>
      <c r="H353" s="1049">
        <f t="shared" si="32"/>
        <v>104137.16123246867</v>
      </c>
      <c r="I353" s="1049">
        <f t="shared" si="28"/>
        <v>-37496.39962785054</v>
      </c>
      <c r="J353" s="1049">
        <f t="shared" si="29"/>
        <v>141633.5608603192</v>
      </c>
      <c r="K353" s="1043">
        <f t="shared" si="30"/>
        <v>-4878020.882273018</v>
      </c>
      <c r="N353" s="1038">
        <f t="shared" si="33"/>
        <v>1249645.934789624</v>
      </c>
      <c r="O353" s="1038">
        <f t="shared" si="33"/>
        <v>-378423.2844087407</v>
      </c>
      <c r="P353" s="1038">
        <f t="shared" si="33"/>
        <v>1628069.2191983648</v>
      </c>
      <c r="Q353" s="1034">
        <f t="shared" si="26"/>
        <v>-4878020.882273018</v>
      </c>
    </row>
    <row r="354" hidden="1" spans="7:17" x14ac:dyDescent="0.25">
      <c r="G354" s="1048">
        <f t="shared" si="31"/>
        <v>341</v>
      </c>
      <c r="H354" s="1049">
        <f t="shared" si="32"/>
        <v>104137.16123246867</v>
      </c>
      <c r="I354" s="1049">
        <f t="shared" si="28"/>
        <v>-38617.66531799473</v>
      </c>
      <c r="J354" s="1049">
        <f t="shared" si="29"/>
        <v>142754.8265504634</v>
      </c>
      <c r="K354" s="1043">
        <f t="shared" si="30"/>
        <v>-5020775.708823482</v>
      </c>
      <c r="N354" s="1038">
        <f t="shared" si="33"/>
        <v>1249645.934789624</v>
      </c>
      <c r="O354" s="1038">
        <f t="shared" si="33"/>
        <v>-391312.16572739446</v>
      </c>
      <c r="P354" s="1038">
        <f t="shared" si="33"/>
        <v>1640958.1005170187</v>
      </c>
      <c r="Q354" s="1034">
        <f t="shared" si="26"/>
        <v>-5020775.708823482</v>
      </c>
    </row>
    <row r="355" hidden="1" spans="7:17" x14ac:dyDescent="0.25">
      <c r="G355" s="1048">
        <f t="shared" si="31"/>
        <v>342</v>
      </c>
      <c r="H355" s="1049">
        <f t="shared" si="32"/>
        <v>104137.16123246867</v>
      </c>
      <c r="I355" s="1049">
        <f t="shared" si="28"/>
        <v>-39747.80769485256</v>
      </c>
      <c r="J355" s="1049">
        <f t="shared" si="29"/>
        <v>143884.96892732123</v>
      </c>
      <c r="K355" s="1043">
        <f t="shared" si="30"/>
        <v>-5164660.677750803</v>
      </c>
      <c r="N355" s="1038">
        <f t="shared" si="33"/>
        <v>1249645.934789624</v>
      </c>
      <c r="O355" s="1038">
        <f t="shared" si="33"/>
        <v>-404303.08402315417</v>
      </c>
      <c r="P355" s="1038">
        <f t="shared" si="33"/>
        <v>1653949.0188127784</v>
      </c>
      <c r="Q355" s="1034">
        <f t="shared" si="26"/>
        <v>-5164660.677750803</v>
      </c>
    </row>
    <row r="356" hidden="1" spans="7:17" x14ac:dyDescent="0.25">
      <c r="G356" s="1048">
        <f t="shared" si="31"/>
        <v>343</v>
      </c>
      <c r="H356" s="1049">
        <f t="shared" si="32"/>
        <v>104137.16123246867</v>
      </c>
      <c r="I356" s="1049">
        <f t="shared" si="28"/>
        <v>-40886.897032193854</v>
      </c>
      <c r="J356" s="1049">
        <f t="shared" si="29"/>
        <v>145024.0582646625</v>
      </c>
      <c r="K356" s="1043">
        <f t="shared" si="30"/>
        <v>-5309684.736015465</v>
      </c>
      <c r="N356" s="1038">
        <f t="shared" si="33"/>
        <v>1249645.934789624</v>
      </c>
      <c r="O356" s="1038">
        <f t="shared" si="33"/>
        <v>-417396.8470887554</v>
      </c>
      <c r="P356" s="1038">
        <f t="shared" si="33"/>
        <v>1667042.7818783796</v>
      </c>
      <c r="Q356" s="1034">
        <f t="shared" si="26"/>
        <v>-5309684.736015465</v>
      </c>
    </row>
    <row r="357" hidden="1" spans="7:17" x14ac:dyDescent="0.25">
      <c r="G357" s="1048">
        <f t="shared" si="31"/>
        <v>344</v>
      </c>
      <c r="H357" s="1049">
        <f t="shared" si="32"/>
        <v>104137.16123246867</v>
      </c>
      <c r="I357" s="1049">
        <f t="shared" si="28"/>
        <v>-42035.00416012244</v>
      </c>
      <c r="J357" s="1049">
        <f t="shared" si="29"/>
        <v>146172.1653925911</v>
      </c>
      <c r="K357" s="1043">
        <f t="shared" si="30"/>
        <v>-5455856.901408056</v>
      </c>
      <c r="N357" s="1038">
        <f t="shared" si="33"/>
        <v>1249645.934789624</v>
      </c>
      <c r="O357" s="1038">
        <f t="shared" si="33"/>
        <v>-430594.2691119592</v>
      </c>
      <c r="P357" s="1038">
        <f t="shared" si="33"/>
        <v>1680240.2039015836</v>
      </c>
      <c r="Q357" s="1034">
        <f t="shared" si="26"/>
        <v>-5455856.901408056</v>
      </c>
    </row>
    <row r="358" hidden="1" spans="7:17" x14ac:dyDescent="0.25">
      <c r="G358" s="1048">
        <f t="shared" si="31"/>
        <v>345</v>
      </c>
      <c r="H358" s="1049">
        <f t="shared" si="32"/>
        <v>104137.16123246867</v>
      </c>
      <c r="I358" s="1049">
        <f t="shared" si="28"/>
        <v>-43192.20046948044</v>
      </c>
      <c r="J358" s="1049">
        <f t="shared" si="29"/>
        <v>147329.36170194912</v>
      </c>
      <c r="K358" s="1043">
        <f t="shared" si="30"/>
        <v>-5603186.263110005</v>
      </c>
      <c r="N358" s="1038">
        <f t="shared" si="33"/>
        <v>1249645.934789624</v>
      </c>
      <c r="O358" s="1038">
        <f t="shared" si="33"/>
        <v>-443896.17072618</v>
      </c>
      <c r="P358" s="1038">
        <f t="shared" si="33"/>
        <v>1693542.105515804</v>
      </c>
      <c r="Q358" s="1034">
        <f t="shared" si="26"/>
        <v>-5603186.263110005</v>
      </c>
    </row>
    <row r="359" hidden="1" spans="7:17" x14ac:dyDescent="0.25">
      <c r="G359" s="1048">
        <f t="shared" si="31"/>
        <v>346</v>
      </c>
      <c r="H359" s="1049">
        <f t="shared" si="32"/>
        <v>104137.16123246867</v>
      </c>
      <c r="I359" s="1049">
        <f t="shared" si="28"/>
        <v>-44358.557916287544</v>
      </c>
      <c r="J359" s="1049">
        <f t="shared" si="29"/>
        <v>148495.7191487562</v>
      </c>
      <c r="K359" s="1043">
        <f t="shared" si="30"/>
        <v>-5751681.982258761</v>
      </c>
      <c r="N359" s="1038">
        <f t="shared" si="33"/>
        <v>1249645.934789624</v>
      </c>
      <c r="O359" s="1038">
        <f t="shared" si="33"/>
        <v>-457303.37906151346</v>
      </c>
      <c r="P359" s="1038">
        <f t="shared" si="33"/>
        <v>1706949.3138511376</v>
      </c>
      <c r="Q359" s="1034">
        <f t="shared" si="26"/>
        <v>-5751681.982258761</v>
      </c>
    </row>
    <row r="360" hidden="1" spans="7:17" x14ac:dyDescent="0.25">
      <c r="G360" s="1048">
        <f t="shared" si="31"/>
        <v>347</v>
      </c>
      <c r="H360" s="1049">
        <f t="shared" si="32"/>
        <v>104137.16123246867</v>
      </c>
      <c r="I360" s="1049">
        <f t="shared" si="28"/>
        <v>-45534.1490262152</v>
      </c>
      <c r="J360" s="1049">
        <f t="shared" si="29"/>
        <v>149671.31025868386</v>
      </c>
      <c r="K360" s="1043">
        <f t="shared" si="30"/>
        <v>-5901353.292517445</v>
      </c>
      <c r="N360" s="1038">
        <f t="shared" si="33"/>
        <v>1249645.934789624</v>
      </c>
      <c r="O360" s="1038">
        <f t="shared" si="33"/>
        <v>-470816.7277961683</v>
      </c>
      <c r="P360" s="1038">
        <f t="shared" si="33"/>
        <v>1720462.6625857921</v>
      </c>
      <c r="Q360" s="1034">
        <f t="shared" si="26"/>
        <v>-5901353.292517445</v>
      </c>
    </row>
    <row r="361" spans="6:17" x14ac:dyDescent="0.25">
      <c r="F361">
        <v>29</v>
      </c>
      <c r="G361" s="1040">
        <f t="shared" si="31"/>
        <v>348</v>
      </c>
      <c r="H361" s="1041">
        <f t="shared" si="32"/>
        <v>104137.16123246867</v>
      </c>
      <c r="I361" s="1041">
        <f t="shared" si="28"/>
        <v>-46719.046899096444</v>
      </c>
      <c r="J361" s="1041">
        <f t="shared" si="29"/>
        <v>150856.20813156513</v>
      </c>
      <c r="K361" s="1042">
        <f t="shared" si="30"/>
        <v>-6052209.50064901</v>
      </c>
      <c r="N361" s="1038">
        <f t="shared" si="33"/>
        <v>1249645.934789624</v>
      </c>
      <c r="O361" s="1038">
        <f t="shared" si="33"/>
        <v>-484437.05720830587</v>
      </c>
      <c r="P361" s="1038">
        <f t="shared" si="33"/>
        <v>1734082.9919979302</v>
      </c>
      <c r="Q361" s="1034">
        <f t="shared" si="26"/>
        <v>-6052209.50064901</v>
      </c>
    </row>
    <row r="362" hidden="1" spans="7:17" x14ac:dyDescent="0.25">
      <c r="G362" s="1048">
        <f t="shared" si="31"/>
        <v>349</v>
      </c>
      <c r="H362" s="1049">
        <f t="shared" si="32"/>
        <v>104137.16123246867</v>
      </c>
      <c r="I362" s="1049">
        <f t="shared" si="28"/>
        <v>-47913.32521347133</v>
      </c>
      <c r="J362" s="1049">
        <f t="shared" si="29"/>
        <v>152050.48644594</v>
      </c>
      <c r="K362" s="1043">
        <f t="shared" si="30"/>
        <v>-6204259.98709495</v>
      </c>
      <c r="N362" s="1038">
        <f t="shared" ref="N362:P373" si="34">SUM(H351:H362)</f>
        <v>1249645.934789624</v>
      </c>
      <c r="O362" s="1038">
        <f t="shared" si="34"/>
        <v>-498165.21422828943</v>
      </c>
      <c r="P362" s="1038">
        <f t="shared" si="34"/>
        <v>1747811.1490179137</v>
      </c>
      <c r="Q362" s="1034">
        <f t="shared" si="26"/>
        <v>-6204259.98709495</v>
      </c>
    </row>
    <row r="363" hidden="1" spans="7:17" x14ac:dyDescent="0.25">
      <c r="G363" s="1048">
        <f t="shared" si="31"/>
        <v>350</v>
      </c>
      <c r="H363" s="1049">
        <f t="shared" si="32"/>
        <v>104137.16123246867</v>
      </c>
      <c r="I363" s="1049">
        <f t="shared" si="28"/>
        <v>-49117.05823116836</v>
      </c>
      <c r="J363" s="1049">
        <f t="shared" si="29"/>
        <v>153254.21946363704</v>
      </c>
      <c r="K363" s="1043">
        <f t="shared" si="30"/>
        <v>-6357514.206558587</v>
      </c>
      <c r="N363" s="1038">
        <f t="shared" si="34"/>
        <v>1249645.934789624</v>
      </c>
      <c r="O363" s="1038">
        <f t="shared" si="34"/>
        <v>-512002.0524913479</v>
      </c>
      <c r="P363" s="1038">
        <f t="shared" si="34"/>
        <v>1761647.9872809723</v>
      </c>
      <c r="Q363" s="1034">
        <f t="shared" si="26"/>
        <v>-6357514.206558587</v>
      </c>
    </row>
    <row r="364" hidden="1" spans="7:17" x14ac:dyDescent="0.25">
      <c r="G364" s="1048">
        <f t="shared" si="31"/>
        <v>351</v>
      </c>
      <c r="H364" s="1049">
        <f t="shared" si="32"/>
        <v>104137.16123246867</v>
      </c>
      <c r="I364" s="1049">
        <f t="shared" si="28"/>
        <v>-50330.32080192215</v>
      </c>
      <c r="J364" s="1049">
        <f t="shared" si="29"/>
        <v>154467.48203439082</v>
      </c>
      <c r="K364" s="1043">
        <f t="shared" si="30"/>
        <v>-6511981.688592978</v>
      </c>
      <c r="N364" s="1038">
        <f t="shared" si="34"/>
        <v>1249645.934789624</v>
      </c>
      <c r="O364" s="1038">
        <f t="shared" si="34"/>
        <v>-525948.4323906556</v>
      </c>
      <c r="P364" s="1038">
        <f t="shared" si="34"/>
        <v>1775594.36718028</v>
      </c>
      <c r="Q364" s="1034">
        <f t="shared" si="26"/>
        <v>-6511981.688592978</v>
      </c>
    </row>
    <row r="365" hidden="1" spans="7:17" x14ac:dyDescent="0.25">
      <c r="G365" s="1048">
        <f t="shared" si="31"/>
        <v>352</v>
      </c>
      <c r="H365" s="1049">
        <f t="shared" si="32"/>
        <v>104137.16123246867</v>
      </c>
      <c r="I365" s="1049">
        <f t="shared" si="28"/>
        <v>-51553.188368027746</v>
      </c>
      <c r="J365" s="1049">
        <f t="shared" si="29"/>
        <v>155690.3496004964</v>
      </c>
      <c r="K365" s="1043">
        <f t="shared" si="30"/>
        <v>-6667672.0381934745</v>
      </c>
      <c r="N365" s="1038">
        <f t="shared" si="34"/>
        <v>1249645.934789624</v>
      </c>
      <c r="O365" s="1038">
        <f t="shared" si="34"/>
        <v>-540005.2211308329</v>
      </c>
      <c r="P365" s="1038">
        <f t="shared" si="34"/>
        <v>1789651.1559204569</v>
      </c>
      <c r="Q365" s="1034">
        <f t="shared" si="26"/>
        <v>-6667672.0381934745</v>
      </c>
    </row>
    <row r="366" hidden="1" spans="7:17" x14ac:dyDescent="0.25">
      <c r="G366" s="1048">
        <f t="shared" si="31"/>
        <v>353</v>
      </c>
      <c r="H366" s="1049">
        <f t="shared" si="32"/>
        <v>104137.16123246867</v>
      </c>
      <c r="I366" s="1049">
        <f t="shared" si="28"/>
        <v>-52785.73696903168</v>
      </c>
      <c r="J366" s="1049">
        <f t="shared" si="29"/>
        <v>156922.89820150036</v>
      </c>
      <c r="K366" s="1043">
        <f t="shared" si="30"/>
        <v>-6824594.936394975</v>
      </c>
      <c r="N366" s="1038">
        <f t="shared" si="34"/>
        <v>1249645.934789624</v>
      </c>
      <c r="O366" s="1038">
        <f t="shared" si="34"/>
        <v>-554173.2927818698</v>
      </c>
      <c r="P366" s="1038">
        <f t="shared" si="34"/>
        <v>1803819.227571494</v>
      </c>
      <c r="Q366" s="1034">
        <f t="shared" si="26"/>
        <v>-6824594.936394975</v>
      </c>
    </row>
    <row r="367" hidden="1" spans="7:17" x14ac:dyDescent="0.25">
      <c r="G367" s="1048">
        <f t="shared" si="31"/>
        <v>354</v>
      </c>
      <c r="H367" s="1049">
        <f t="shared" si="32"/>
        <v>104137.16123246867</v>
      </c>
      <c r="I367" s="1049">
        <f t="shared" si="28"/>
        <v>-54028.04324646023</v>
      </c>
      <c r="J367" s="1049">
        <f t="shared" si="29"/>
        <v>158165.2044789289</v>
      </c>
      <c r="K367" s="1043">
        <f t="shared" si="30"/>
        <v>-6982760.140873903</v>
      </c>
      <c r="N367" s="1038">
        <f t="shared" si="34"/>
        <v>1249645.934789624</v>
      </c>
      <c r="O367" s="1038">
        <f t="shared" si="34"/>
        <v>-568453.5283334774</v>
      </c>
      <c r="P367" s="1038">
        <f t="shared" si="34"/>
        <v>1818099.4631231013</v>
      </c>
      <c r="Q367" s="1034">
        <f t="shared" si="26"/>
        <v>-6982760.140873903</v>
      </c>
    </row>
    <row r="368" hidden="1" spans="7:17" x14ac:dyDescent="0.25">
      <c r="G368" s="1048">
        <f t="shared" si="31"/>
        <v>355</v>
      </c>
      <c r="H368" s="1049">
        <f t="shared" si="32"/>
        <v>104137.16123246867</v>
      </c>
      <c r="I368" s="1049">
        <f t="shared" si="28"/>
        <v>-55280.184448585074</v>
      </c>
      <c r="J368" s="1049">
        <f t="shared" si="29"/>
        <v>159417.34568105376</v>
      </c>
      <c r="K368" s="1043">
        <f t="shared" si="30"/>
        <v>-7142177.486554957</v>
      </c>
      <c r="N368" s="1038">
        <f t="shared" si="34"/>
        <v>1249645.934789624</v>
      </c>
      <c r="O368" s="1038">
        <f t="shared" si="34"/>
        <v>-582846.8157498686</v>
      </c>
      <c r="P368" s="1038">
        <f t="shared" si="34"/>
        <v>1832492.7505394926</v>
      </c>
      <c r="Q368" s="1034">
        <f t="shared" si="26"/>
        <v>-7142177.486554957</v>
      </c>
    </row>
    <row r="369" hidden="1" spans="7:17" x14ac:dyDescent="0.25">
      <c r="G369" s="1048">
        <f t="shared" si="31"/>
        <v>356</v>
      </c>
      <c r="H369" s="1049">
        <f t="shared" si="32"/>
        <v>104137.16123246867</v>
      </c>
      <c r="I369" s="1049">
        <f t="shared" si="28"/>
        <v>-56542.23843522674</v>
      </c>
      <c r="J369" s="1049">
        <f t="shared" si="29"/>
        <v>160679.3996676954</v>
      </c>
      <c r="K369" s="1043">
        <f t="shared" si="30"/>
        <v>-7302856.886222652</v>
      </c>
      <c r="N369" s="1038">
        <f t="shared" si="34"/>
        <v>1249645.934789624</v>
      </c>
      <c r="O369" s="1038">
        <f t="shared" si="34"/>
        <v>-597354.0500249729</v>
      </c>
      <c r="P369" s="1038">
        <f t="shared" si="34"/>
        <v>1846999.9848145968</v>
      </c>
      <c r="Q369" s="1034">
        <f t="shared" si="26"/>
        <v>-7302856.886222652</v>
      </c>
    </row>
    <row r="370" hidden="1" spans="7:17" x14ac:dyDescent="0.25">
      <c r="G370" s="1048">
        <f t="shared" si="31"/>
        <v>357</v>
      </c>
      <c r="H370" s="1049">
        <f t="shared" si="32"/>
        <v>104137.16123246867</v>
      </c>
      <c r="I370" s="1049">
        <f t="shared" si="28"/>
        <v>-57814.283682596004</v>
      </c>
      <c r="J370" s="1049">
        <f t="shared" si="29"/>
        <v>161951.44491506467</v>
      </c>
      <c r="K370" s="1043">
        <f t="shared" si="30"/>
        <v>-7464808.331137717</v>
      </c>
      <c r="N370" s="1038">
        <f t="shared" si="34"/>
        <v>1249645.934789624</v>
      </c>
      <c r="O370" s="1038">
        <f t="shared" si="34"/>
        <v>-611976.1332380886</v>
      </c>
      <c r="P370" s="1038">
        <f t="shared" si="34"/>
        <v>1861622.0680277124</v>
      </c>
      <c r="Q370" s="1034">
        <f t="shared" si="26"/>
        <v>-7464808.331137717</v>
      </c>
    </row>
    <row r="371" hidden="1" spans="7:17" x14ac:dyDescent="0.25">
      <c r="G371" s="1048">
        <f t="shared" si="31"/>
        <v>358</v>
      </c>
      <c r="H371" s="1049">
        <f t="shared" si="32"/>
        <v>104137.16123246867</v>
      </c>
      <c r="I371" s="1049">
        <f t="shared" si="28"/>
        <v>-59096.39928817359</v>
      </c>
      <c r="J371" s="1049">
        <f t="shared" si="29"/>
        <v>163233.56052064226</v>
      </c>
      <c r="K371" s="1043">
        <f t="shared" si="30"/>
        <v>-7628041.891658359</v>
      </c>
      <c r="N371" s="1038">
        <f t="shared" si="34"/>
        <v>1249645.934789624</v>
      </c>
      <c r="O371" s="1038">
        <f t="shared" si="34"/>
        <v>-626713.9746099745</v>
      </c>
      <c r="P371" s="1038">
        <f t="shared" si="34"/>
        <v>1876359.9093995984</v>
      </c>
      <c r="Q371" s="1034">
        <f t="shared" si="26"/>
        <v>-7628041.891658359</v>
      </c>
    </row>
    <row r="372" hidden="1" spans="7:17" x14ac:dyDescent="0.25">
      <c r="G372" s="1048">
        <f t="shared" si="31"/>
        <v>359</v>
      </c>
      <c r="H372" s="1049">
        <f t="shared" si="32"/>
        <v>104137.16123246867</v>
      </c>
      <c r="I372" s="1049">
        <f t="shared" si="28"/>
        <v>-60388.66497562868</v>
      </c>
      <c r="J372" s="1049">
        <f t="shared" si="29"/>
        <v>164525.82620809734</v>
      </c>
      <c r="K372" s="1043">
        <f t="shared" si="30"/>
        <v>-7792567.717866456</v>
      </c>
      <c r="N372" s="1038">
        <f t="shared" si="34"/>
        <v>1249645.934789624</v>
      </c>
      <c r="O372" s="1038">
        <f t="shared" si="34"/>
        <v>-641568.490559388</v>
      </c>
      <c r="P372" s="1038">
        <f t="shared" si="34"/>
        <v>1891214.425349012</v>
      </c>
      <c r="Q372" s="1034">
        <f t="shared" si="26"/>
        <v>-7792567.717866456</v>
      </c>
    </row>
    <row r="373" spans="6:17" x14ac:dyDescent="0.25">
      <c r="F373">
        <v>30</v>
      </c>
      <c r="G373" s="1040">
        <f t="shared" si="31"/>
        <v>360</v>
      </c>
      <c r="H373" s="1041">
        <f t="shared" si="32"/>
        <v>104137.16123246867</v>
      </c>
      <c r="I373" s="1041">
        <f t="shared" si="28"/>
        <v>-61691.16109977611</v>
      </c>
      <c r="J373" s="1041">
        <f t="shared" si="29"/>
        <v>165828.32233224477</v>
      </c>
      <c r="K373" s="1042">
        <f t="shared" si="30"/>
        <v>-7958396.0401987005</v>
      </c>
      <c r="N373" s="1038">
        <f t="shared" si="34"/>
        <v>1249645.934789624</v>
      </c>
      <c r="O373" s="1038">
        <f t="shared" si="34"/>
        <v>-656540.6047600678</v>
      </c>
      <c r="P373" s="1038">
        <f t="shared" si="34"/>
        <v>1906186.5395496916</v>
      </c>
      <c r="Q373" s="1034">
        <f t="shared" si="26"/>
        <v>-7958396.0401987005</v>
      </c>
    </row>
    <row r="374" spans="7:7" x14ac:dyDescent="0.25">
      <c r="G374" s="1039"/>
    </row>
    <row r="375" spans="7:7" x14ac:dyDescent="0.25">
      <c r="G375" s="1039"/>
    </row>
    <row r="376" spans="7:7" x14ac:dyDescent="0.25">
      <c r="G376" s="1039"/>
    </row>
    <row r="377" spans="7:7" x14ac:dyDescent="0.25">
      <c r="G377" s="1039"/>
    </row>
    <row r="378" spans="7:7" x14ac:dyDescent="0.25">
      <c r="G378" s="1039"/>
    </row>
    <row r="379" spans="7:7" x14ac:dyDescent="0.25">
      <c r="G379" s="1039"/>
    </row>
    <row r="380" spans="7:7" x14ac:dyDescent="0.25">
      <c r="G380" s="1039"/>
    </row>
    <row r="381" spans="7:7" x14ac:dyDescent="0.25">
      <c r="G381" s="1039"/>
    </row>
    <row r="382" spans="7:7" x14ac:dyDescent="0.25">
      <c r="G382" s="1039"/>
    </row>
    <row r="383" spans="7:7" x14ac:dyDescent="0.25">
      <c r="G383" s="1039"/>
    </row>
    <row r="384" spans="7:7" x14ac:dyDescent="0.25">
      <c r="G384" s="1039"/>
    </row>
    <row r="385" spans="7:7" x14ac:dyDescent="0.25">
      <c r="G385" s="1039"/>
    </row>
    <row r="386" spans="7:7" x14ac:dyDescent="0.25">
      <c r="G386" s="1039"/>
    </row>
    <row r="387" spans="7:7" x14ac:dyDescent="0.25">
      <c r="G387" s="1039"/>
    </row>
    <row r="388" spans="7:7" x14ac:dyDescent="0.25">
      <c r="G388" s="1039"/>
    </row>
    <row r="389" spans="7:7" x14ac:dyDescent="0.25">
      <c r="G389" s="1039"/>
    </row>
    <row r="390" spans="7:7" x14ac:dyDescent="0.25">
      <c r="G390" s="1039"/>
    </row>
    <row r="391" spans="7:7" x14ac:dyDescent="0.25">
      <c r="G391" s="1039"/>
    </row>
    <row r="392" spans="7:7" x14ac:dyDescent="0.25">
      <c r="G392" s="1039"/>
    </row>
    <row r="393" spans="7:7" x14ac:dyDescent="0.25">
      <c r="G393" s="1039"/>
    </row>
    <row r="394" spans="7:7" x14ac:dyDescent="0.25">
      <c r="G394" s="1039"/>
    </row>
    <row r="395" spans="7:7" x14ac:dyDescent="0.25">
      <c r="G395" s="1039"/>
    </row>
    <row r="396" spans="7:7" x14ac:dyDescent="0.25">
      <c r="G396" s="1039"/>
    </row>
    <row r="397" spans="7:7" x14ac:dyDescent="0.25">
      <c r="G397" s="1039"/>
    </row>
    <row r="398" spans="7:7" x14ac:dyDescent="0.25">
      <c r="G398" s="1039"/>
    </row>
    <row r="399" spans="7:7" x14ac:dyDescent="0.25">
      <c r="G399" s="1039"/>
    </row>
    <row r="400" spans="7:7" x14ac:dyDescent="0.25">
      <c r="G400" s="1039"/>
    </row>
    <row r="401" spans="7:7" x14ac:dyDescent="0.25">
      <c r="G401" s="1039"/>
    </row>
    <row r="402" spans="7:7" x14ac:dyDescent="0.25">
      <c r="G402" s="1039"/>
    </row>
    <row r="403" spans="7:7" x14ac:dyDescent="0.25">
      <c r="G403" s="1039"/>
    </row>
    <row r="404" spans="7:7" x14ac:dyDescent="0.25">
      <c r="G404" s="1039"/>
    </row>
    <row r="405" spans="7:7" x14ac:dyDescent="0.25">
      <c r="G405" s="1039"/>
    </row>
    <row r="406" spans="7:7" x14ac:dyDescent="0.25">
      <c r="G406" s="1039"/>
    </row>
    <row r="407" spans="7:7" x14ac:dyDescent="0.25">
      <c r="G407" s="1039"/>
    </row>
    <row r="408" spans="7:7" x14ac:dyDescent="0.25">
      <c r="G408" s="1039"/>
    </row>
    <row r="409" spans="7:7" x14ac:dyDescent="0.25">
      <c r="G409" s="1039"/>
    </row>
    <row r="410" spans="7:7" x14ac:dyDescent="0.25">
      <c r="G410" s="1039"/>
    </row>
    <row r="411" spans="7:7" x14ac:dyDescent="0.25">
      <c r="G411" s="1039"/>
    </row>
    <row r="412" spans="7:7" x14ac:dyDescent="0.25">
      <c r="G412" s="1039"/>
    </row>
    <row r="413" spans="7:7" x14ac:dyDescent="0.25">
      <c r="G413" s="1039"/>
    </row>
    <row r="414" spans="7:7" x14ac:dyDescent="0.25">
      <c r="G414" s="1039"/>
    </row>
    <row r="415" spans="7:7" x14ac:dyDescent="0.25">
      <c r="G415" s="1039"/>
    </row>
    <row r="416" spans="7:7" x14ac:dyDescent="0.25">
      <c r="G416" s="1039"/>
    </row>
    <row r="417" spans="7:7" x14ac:dyDescent="0.25">
      <c r="G417" s="1039"/>
    </row>
    <row r="418" spans="7:7" x14ac:dyDescent="0.25">
      <c r="G418" s="1039"/>
    </row>
    <row r="419" spans="7:7" x14ac:dyDescent="0.25">
      <c r="G419" s="1039"/>
    </row>
    <row r="420" spans="7:7" x14ac:dyDescent="0.25">
      <c r="G420" s="1039"/>
    </row>
    <row r="421" spans="7:7" x14ac:dyDescent="0.25">
      <c r="G421" s="1039"/>
    </row>
    <row r="422" spans="7:7" x14ac:dyDescent="0.25">
      <c r="G422" s="1039"/>
    </row>
    <row r="423" spans="7:7" x14ac:dyDescent="0.25">
      <c r="G423" s="1039"/>
    </row>
    <row r="424" spans="7:7" x14ac:dyDescent="0.25">
      <c r="G424" s="1039"/>
    </row>
    <row r="425" spans="7:7" x14ac:dyDescent="0.25">
      <c r="G425" s="1039"/>
    </row>
    <row r="426" spans="7:7" x14ac:dyDescent="0.25">
      <c r="G426" s="1039"/>
    </row>
    <row r="427" spans="7:7" x14ac:dyDescent="0.25">
      <c r="G427" s="1039"/>
    </row>
    <row r="428" spans="7:7" x14ac:dyDescent="0.25">
      <c r="G428" s="1039"/>
    </row>
    <row r="429" spans="7:7" x14ac:dyDescent="0.25">
      <c r="G429" s="1039"/>
    </row>
    <row r="430" spans="7:7" x14ac:dyDescent="0.25">
      <c r="G430" s="1039"/>
    </row>
    <row r="431" spans="7:7" x14ac:dyDescent="0.25">
      <c r="G431" s="1039"/>
    </row>
    <row r="432" spans="7:7" x14ac:dyDescent="0.25">
      <c r="G432" s="1039"/>
    </row>
    <row r="433" spans="7:7" x14ac:dyDescent="0.25">
      <c r="G433" s="1039"/>
    </row>
    <row r="434" spans="7:7" x14ac:dyDescent="0.25">
      <c r="G434" s="1039"/>
    </row>
    <row r="435" spans="7:7" x14ac:dyDescent="0.25">
      <c r="G435" s="1039"/>
    </row>
    <row r="436" spans="7:7" x14ac:dyDescent="0.25">
      <c r="G436" s="1039"/>
    </row>
    <row r="437" spans="7:7" x14ac:dyDescent="0.25">
      <c r="G437" s="1039"/>
    </row>
    <row r="438" spans="7:7" x14ac:dyDescent="0.25">
      <c r="G438" s="1039"/>
    </row>
    <row r="439" spans="7:7" x14ac:dyDescent="0.25">
      <c r="G439" s="1039"/>
    </row>
    <row r="440" spans="7:7" x14ac:dyDescent="0.25">
      <c r="G440" s="1039"/>
    </row>
    <row r="441" spans="7:7" x14ac:dyDescent="0.25">
      <c r="G441" s="1039"/>
    </row>
    <row r="442" spans="7:7" x14ac:dyDescent="0.25">
      <c r="G442" s="1039"/>
    </row>
    <row r="443" spans="7:7" x14ac:dyDescent="0.25">
      <c r="G443" s="1039"/>
    </row>
    <row r="444" spans="7:7" x14ac:dyDescent="0.25">
      <c r="G444" s="1039"/>
    </row>
    <row r="445" spans="7:7" x14ac:dyDescent="0.25">
      <c r="G445" s="1039"/>
    </row>
    <row r="446" spans="7:7" x14ac:dyDescent="0.25">
      <c r="G446" s="1039"/>
    </row>
    <row r="447" spans="7:7" x14ac:dyDescent="0.25">
      <c r="G447" s="1039"/>
    </row>
    <row r="448" spans="7:7" x14ac:dyDescent="0.25">
      <c r="G448" s="1039"/>
    </row>
    <row r="449" spans="7:7" x14ac:dyDescent="0.25">
      <c r="G449" s="1039"/>
    </row>
    <row r="450" spans="7:7" x14ac:dyDescent="0.25">
      <c r="G450" s="1039"/>
    </row>
    <row r="451" spans="7:7" x14ac:dyDescent="0.25">
      <c r="G451" s="1039"/>
    </row>
    <row r="452" spans="7:7" x14ac:dyDescent="0.25">
      <c r="G452" s="1039"/>
    </row>
    <row r="453" spans="7:7" x14ac:dyDescent="0.25">
      <c r="G453" s="1039"/>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Q453"/>
  <sheetViews>
    <sheetView workbookViewId="0" zoomScale="100" zoomScaleNormal="100">
      <selection activeCell="G8" sqref="G8"/>
    </sheetView>
  </sheetViews>
  <sheetFormatPr defaultRowHeight="14.4" outlineLevelRow="0" outlineLevelCol="0" x14ac:dyDescent="0" defaultColWidth="8.88671875" customHeight="1"/>
  <cols>
    <col min="1" max="1" width="8.88671875" customWidth="1"/>
    <col min="2" max="2" width="18.44140625" customWidth="1"/>
    <col min="3" max="3" width="8.88671875" customWidth="1"/>
    <col min="4" max="4" width="13.6640625" customWidth="1"/>
    <col min="5" max="6" width="8.88671875" customWidth="1"/>
    <col min="7" max="7" width="11.44140625" customWidth="1"/>
    <col min="8" max="9" width="12.6640625" customWidth="1"/>
    <col min="10" max="11" width="11.33203125" customWidth="1"/>
    <col min="12" max="13" width="8.88671875" customWidth="1"/>
    <col min="14" max="16" width="10.44140625" customWidth="1"/>
    <col min="17" max="17" width="11.44140625" customWidth="1"/>
    <col min="18" max="16384" width="8.88671875" customWidth="1"/>
  </cols>
  <sheetData>
    <row r="2" spans="6:7" x14ac:dyDescent="0.25">
      <c r="F2" s="1033" t="s">
        <v>1363</v>
      </c>
      <c r="G2" s="1050"/>
    </row>
    <row r="3" spans="2:4" x14ac:dyDescent="0.25">
      <c r="B3" t="s">
        <v>1364</v>
      </c>
      <c r="D3" s="1034">
        <f>Financing!O37</f>
        <v>11919143.782648498</v>
      </c>
    </row>
    <row r="4" spans="2:4" x14ac:dyDescent="0.25">
      <c r="B4" t="s">
        <v>1365</v>
      </c>
      <c r="D4" s="1035">
        <f>Financing!O28</f>
        <v>0.095</v>
      </c>
    </row>
    <row r="5" spans="2:4" x14ac:dyDescent="0.25">
      <c r="B5" t="s">
        <v>1366</v>
      </c>
      <c r="D5" s="1036">
        <f>D4/12</f>
        <v>0.007916666666666667</v>
      </c>
    </row>
    <row r="6" spans="2:4" x14ac:dyDescent="0.25">
      <c r="B6" t="s">
        <v>1367</v>
      </c>
      <c r="D6" s="1037">
        <f>Financing!O30</f>
        <v>25</v>
      </c>
    </row>
    <row r="7" spans="2:4" x14ac:dyDescent="0.25">
      <c r="B7" t="s">
        <v>1368</v>
      </c>
      <c r="D7">
        <v>12</v>
      </c>
    </row>
    <row r="8" spans="2:4" x14ac:dyDescent="0.25">
      <c r="B8" t="s">
        <v>1326</v>
      </c>
      <c r="D8" s="1038">
        <f>PMT($D$5,D6*D7,-D3)</f>
        <v>104137.16123246867</v>
      </c>
    </row>
    <row r="9" spans="2:4" x14ac:dyDescent="0.25">
      <c r="B9" t="s">
        <v>1369</v>
      </c>
      <c r="D9" s="1038">
        <f>D8*12</f>
        <v>1249645.934789624</v>
      </c>
    </row>
    <row r="10" spans="2:4" x14ac:dyDescent="0.25">
      <c r="B10" t="s">
        <v>1370</v>
      </c>
      <c r="D10">
        <f>D6*D7</f>
        <v>300</v>
      </c>
    </row>
    <row r="12" spans="7:17" x14ac:dyDescent="0.25">
      <c r="G12" s="1039" t="s">
        <v>1049</v>
      </c>
      <c r="H12" s="1039" t="s">
        <v>1342</v>
      </c>
      <c r="I12" s="1039" t="s">
        <v>1371</v>
      </c>
      <c r="J12" s="1039" t="s">
        <v>1344</v>
      </c>
      <c r="K12" s="1039" t="s">
        <v>1345</v>
      </c>
      <c r="N12" s="1039" t="s">
        <v>1342</v>
      </c>
      <c r="O12" s="1039" t="s">
        <v>1371</v>
      </c>
      <c r="P12" s="1039" t="s">
        <v>1344</v>
      </c>
      <c r="Q12" s="1039" t="s">
        <v>1345</v>
      </c>
    </row>
    <row r="13" ht="16.2" customHeight="1" spans="7:11" x14ac:dyDescent="0.25">
      <c r="G13" s="1039"/>
      <c r="K13" s="1034">
        <f>D3</f>
        <v>11919143.782648498</v>
      </c>
    </row>
    <row r="14" hidden="1" spans="7:11" x14ac:dyDescent="0.25">
      <c r="G14" s="1039">
        <v>1</v>
      </c>
      <c r="H14" s="1038">
        <f>D8</f>
        <v>104137.16123246867</v>
      </c>
      <c r="I14" s="1038">
        <f t="shared" ref="I14:I77" si="0">IPMT($D$5,$G$14,$D$6,-K13)</f>
        <v>94359.88827930062</v>
      </c>
      <c r="J14" s="1038">
        <v>0</v>
      </c>
      <c r="K14" s="1034">
        <f t="shared" ref="K14:K77" si="1">IF(G14="","",K13-J14)</f>
        <v>11919143.782648498</v>
      </c>
    </row>
    <row r="15" hidden="1" spans="7:11" x14ac:dyDescent="0.25">
      <c r="G15" s="1039">
        <f t="shared" ref="G15:G78" si="2">G14+1</f>
        <v>2</v>
      </c>
      <c r="H15" s="1038">
        <f t="shared" ref="H15:H78" si="3">H14</f>
        <v>104137.16123246867</v>
      </c>
      <c r="I15" s="1038">
        <f t="shared" si="0"/>
        <v>94359.88827930062</v>
      </c>
      <c r="J15" s="1038">
        <v>0</v>
      </c>
      <c r="K15" s="1034">
        <f t="shared" si="1"/>
        <v>11919143.782648498</v>
      </c>
    </row>
    <row r="16" hidden="1" spans="7:11" x14ac:dyDescent="0.25">
      <c r="G16" s="1039">
        <f t="shared" si="2"/>
        <v>3</v>
      </c>
      <c r="H16" s="1038">
        <f t="shared" si="3"/>
        <v>104137.16123246867</v>
      </c>
      <c r="I16" s="1038">
        <f t="shared" si="0"/>
        <v>94359.88827930062</v>
      </c>
      <c r="J16" s="1038">
        <v>0</v>
      </c>
      <c r="K16" s="1034">
        <f t="shared" si="1"/>
        <v>11919143.782648498</v>
      </c>
    </row>
    <row r="17" hidden="1" spans="7:11" x14ac:dyDescent="0.25">
      <c r="G17" s="1039">
        <f t="shared" si="2"/>
        <v>4</v>
      </c>
      <c r="H17" s="1038">
        <f t="shared" si="3"/>
        <v>104137.16123246867</v>
      </c>
      <c r="I17" s="1038">
        <f t="shared" si="0"/>
        <v>94359.88827930062</v>
      </c>
      <c r="J17" s="1038">
        <v>0</v>
      </c>
      <c r="K17" s="1034">
        <f t="shared" si="1"/>
        <v>11919143.782648498</v>
      </c>
    </row>
    <row r="18" hidden="1" spans="7:11" x14ac:dyDescent="0.25">
      <c r="G18" s="1039">
        <f t="shared" si="2"/>
        <v>5</v>
      </c>
      <c r="H18" s="1038">
        <f t="shared" si="3"/>
        <v>104137.16123246867</v>
      </c>
      <c r="I18" s="1038">
        <f t="shared" si="0"/>
        <v>94359.88827930062</v>
      </c>
      <c r="J18" s="1038">
        <v>0</v>
      </c>
      <c r="K18" s="1034">
        <f t="shared" si="1"/>
        <v>11919143.782648498</v>
      </c>
    </row>
    <row r="19" hidden="1" spans="7:11" x14ac:dyDescent="0.25">
      <c r="G19" s="1039">
        <f t="shared" si="2"/>
        <v>6</v>
      </c>
      <c r="H19" s="1038">
        <f t="shared" si="3"/>
        <v>104137.16123246867</v>
      </c>
      <c r="I19" s="1038">
        <f t="shared" si="0"/>
        <v>94359.88827930062</v>
      </c>
      <c r="J19" s="1038">
        <v>0</v>
      </c>
      <c r="K19" s="1034">
        <f t="shared" si="1"/>
        <v>11919143.782648498</v>
      </c>
    </row>
    <row r="20" hidden="1" spans="7:11" x14ac:dyDescent="0.25">
      <c r="G20" s="1039">
        <f t="shared" si="2"/>
        <v>7</v>
      </c>
      <c r="H20" s="1038">
        <f t="shared" si="3"/>
        <v>104137.16123246867</v>
      </c>
      <c r="I20" s="1038">
        <f t="shared" si="0"/>
        <v>94359.88827930062</v>
      </c>
      <c r="J20" s="1038">
        <v>0</v>
      </c>
      <c r="K20" s="1034">
        <f t="shared" si="1"/>
        <v>11919143.782648498</v>
      </c>
    </row>
    <row r="21" hidden="1" spans="7:11" x14ac:dyDescent="0.25">
      <c r="G21" s="1039">
        <f t="shared" si="2"/>
        <v>8</v>
      </c>
      <c r="H21" s="1038">
        <f t="shared" si="3"/>
        <v>104137.16123246867</v>
      </c>
      <c r="I21" s="1038">
        <f t="shared" si="0"/>
        <v>94359.88827930062</v>
      </c>
      <c r="J21" s="1038">
        <v>0</v>
      </c>
      <c r="K21" s="1034">
        <f t="shared" si="1"/>
        <v>11919143.782648498</v>
      </c>
    </row>
    <row r="22" hidden="1" spans="7:11" x14ac:dyDescent="0.25">
      <c r="G22" s="1039">
        <f t="shared" si="2"/>
        <v>9</v>
      </c>
      <c r="H22" s="1038">
        <f t="shared" si="3"/>
        <v>104137.16123246867</v>
      </c>
      <c r="I22" s="1038">
        <f t="shared" si="0"/>
        <v>94359.88827930062</v>
      </c>
      <c r="J22" s="1038">
        <v>0</v>
      </c>
      <c r="K22" s="1034">
        <f t="shared" si="1"/>
        <v>11919143.782648498</v>
      </c>
    </row>
    <row r="23" hidden="1" spans="7:11" x14ac:dyDescent="0.25">
      <c r="G23" s="1039">
        <f t="shared" si="2"/>
        <v>10</v>
      </c>
      <c r="H23" s="1038">
        <f t="shared" si="3"/>
        <v>104137.16123246867</v>
      </c>
      <c r="I23" s="1038">
        <f t="shared" si="0"/>
        <v>94359.88827930062</v>
      </c>
      <c r="J23" s="1038">
        <v>0</v>
      </c>
      <c r="K23" s="1034">
        <f t="shared" si="1"/>
        <v>11919143.782648498</v>
      </c>
    </row>
    <row r="24" hidden="1" spans="7:17" x14ac:dyDescent="0.25">
      <c r="G24" s="1039">
        <f t="shared" si="2"/>
        <v>11</v>
      </c>
      <c r="H24" s="1038">
        <f t="shared" si="3"/>
        <v>104137.16123246867</v>
      </c>
      <c r="I24" s="1038">
        <f t="shared" si="0"/>
        <v>94359.88827930062</v>
      </c>
      <c r="J24" s="1038">
        <v>0</v>
      </c>
      <c r="K24" s="1034">
        <f t="shared" si="1"/>
        <v>11919143.782648498</v>
      </c>
      <c r="N24" t="s">
        <v>1342</v>
      </c>
      <c r="O24" t="s">
        <v>1371</v>
      </c>
      <c r="P24" t="s">
        <v>1344</v>
      </c>
      <c r="Q24" t="s">
        <v>1345</v>
      </c>
    </row>
    <row r="25" hidden="1" spans="6:17" x14ac:dyDescent="0.25">
      <c r="F25">
        <v>1</v>
      </c>
      <c r="G25" s="1040">
        <f t="shared" si="2"/>
        <v>12</v>
      </c>
      <c r="H25" s="1041">
        <f t="shared" si="3"/>
        <v>104137.16123246867</v>
      </c>
      <c r="I25" s="1041">
        <f t="shared" si="0"/>
        <v>94359.88827930062</v>
      </c>
      <c r="J25" s="1041">
        <v>0</v>
      </c>
      <c r="K25" s="1042">
        <f t="shared" si="1"/>
        <v>11919143.782648498</v>
      </c>
      <c r="N25" s="1038">
        <f>SUM(H14:H25)</f>
        <v>1249645.934789624</v>
      </c>
      <c r="O25" s="1038">
        <f>SUM(I14:I25)</f>
        <v>1132318.6593516076</v>
      </c>
      <c r="P25" s="1038">
        <f>SUM(J14:J25)</f>
        <v>0</v>
      </c>
      <c r="Q25" s="1034">
        <f>K25</f>
        <v>11919143.782648498</v>
      </c>
    </row>
    <row r="26" hidden="1" spans="7:11" x14ac:dyDescent="0.25">
      <c r="G26" s="1039">
        <f t="shared" si="2"/>
        <v>13</v>
      </c>
      <c r="H26" s="1038">
        <f t="shared" si="3"/>
        <v>104137.16123246867</v>
      </c>
      <c r="I26" s="1038">
        <f t="shared" si="0"/>
        <v>94359.88827930062</v>
      </c>
      <c r="J26" s="1038">
        <v>0</v>
      </c>
      <c r="K26" s="1034">
        <f t="shared" si="1"/>
        <v>11919143.782648498</v>
      </c>
    </row>
    <row r="27" hidden="1" spans="7:11" x14ac:dyDescent="0.25">
      <c r="G27" s="1039">
        <f t="shared" si="2"/>
        <v>14</v>
      </c>
      <c r="H27" s="1038">
        <f t="shared" si="3"/>
        <v>104137.16123246867</v>
      </c>
      <c r="I27" s="1038">
        <f t="shared" si="0"/>
        <v>94359.88827930062</v>
      </c>
      <c r="J27" s="1038">
        <v>0</v>
      </c>
      <c r="K27" s="1034">
        <f t="shared" si="1"/>
        <v>11919143.782648498</v>
      </c>
    </row>
    <row r="28" hidden="1" spans="7:11" x14ac:dyDescent="0.25">
      <c r="G28" s="1039">
        <f t="shared" si="2"/>
        <v>15</v>
      </c>
      <c r="H28" s="1038">
        <f t="shared" si="3"/>
        <v>104137.16123246867</v>
      </c>
      <c r="I28" s="1038">
        <f t="shared" si="0"/>
        <v>94359.88827930062</v>
      </c>
      <c r="J28" s="1038">
        <v>0</v>
      </c>
      <c r="K28" s="1034">
        <f t="shared" si="1"/>
        <v>11919143.782648498</v>
      </c>
    </row>
    <row r="29" hidden="1" spans="7:11" x14ac:dyDescent="0.25">
      <c r="G29" s="1039">
        <f t="shared" si="2"/>
        <v>16</v>
      </c>
      <c r="H29" s="1038">
        <f t="shared" si="3"/>
        <v>104137.16123246867</v>
      </c>
      <c r="I29" s="1038">
        <f t="shared" si="0"/>
        <v>94359.88827930062</v>
      </c>
      <c r="J29" s="1038">
        <v>0</v>
      </c>
      <c r="K29" s="1034">
        <f t="shared" si="1"/>
        <v>11919143.782648498</v>
      </c>
    </row>
    <row r="30" hidden="1" spans="7:11" x14ac:dyDescent="0.25">
      <c r="G30" s="1039">
        <f t="shared" si="2"/>
        <v>17</v>
      </c>
      <c r="H30" s="1038">
        <f t="shared" si="3"/>
        <v>104137.16123246867</v>
      </c>
      <c r="I30" s="1038">
        <f t="shared" si="0"/>
        <v>94359.88827930062</v>
      </c>
      <c r="J30" s="1038">
        <v>0</v>
      </c>
      <c r="K30" s="1034">
        <f t="shared" si="1"/>
        <v>11919143.782648498</v>
      </c>
    </row>
    <row r="31" hidden="1" spans="7:11" x14ac:dyDescent="0.25">
      <c r="G31" s="1039">
        <f t="shared" si="2"/>
        <v>18</v>
      </c>
      <c r="H31" s="1038">
        <f t="shared" si="3"/>
        <v>104137.16123246867</v>
      </c>
      <c r="I31" s="1038">
        <f t="shared" si="0"/>
        <v>94359.88827930062</v>
      </c>
      <c r="J31" s="1038">
        <v>0</v>
      </c>
      <c r="K31" s="1034">
        <f t="shared" si="1"/>
        <v>11919143.782648498</v>
      </c>
    </row>
    <row r="32" hidden="1" spans="7:11" x14ac:dyDescent="0.25">
      <c r="G32" s="1039">
        <f t="shared" si="2"/>
        <v>19</v>
      </c>
      <c r="H32" s="1038">
        <f t="shared" si="3"/>
        <v>104137.16123246867</v>
      </c>
      <c r="I32" s="1038">
        <f t="shared" si="0"/>
        <v>94359.88827930062</v>
      </c>
      <c r="J32" s="1038">
        <v>0</v>
      </c>
      <c r="K32" s="1034">
        <f t="shared" si="1"/>
        <v>11919143.782648498</v>
      </c>
    </row>
    <row r="33" hidden="1" spans="7:11" x14ac:dyDescent="0.25">
      <c r="G33" s="1039">
        <f t="shared" si="2"/>
        <v>20</v>
      </c>
      <c r="H33" s="1038">
        <f t="shared" si="3"/>
        <v>104137.16123246867</v>
      </c>
      <c r="I33" s="1038">
        <f t="shared" si="0"/>
        <v>94359.88827930062</v>
      </c>
      <c r="J33" s="1038">
        <v>0</v>
      </c>
      <c r="K33" s="1034">
        <f t="shared" si="1"/>
        <v>11919143.782648498</v>
      </c>
    </row>
    <row r="34" hidden="1" spans="7:11" x14ac:dyDescent="0.25">
      <c r="G34" s="1039">
        <f t="shared" si="2"/>
        <v>21</v>
      </c>
      <c r="H34" s="1038">
        <f t="shared" si="3"/>
        <v>104137.16123246867</v>
      </c>
      <c r="I34" s="1038">
        <f t="shared" si="0"/>
        <v>94359.88827930062</v>
      </c>
      <c r="J34" s="1038">
        <v>0</v>
      </c>
      <c r="K34" s="1034">
        <f t="shared" si="1"/>
        <v>11919143.782648498</v>
      </c>
    </row>
    <row r="35" hidden="1" spans="7:11" x14ac:dyDescent="0.25">
      <c r="G35" s="1039">
        <f t="shared" si="2"/>
        <v>22</v>
      </c>
      <c r="H35" s="1038">
        <f t="shared" si="3"/>
        <v>104137.16123246867</v>
      </c>
      <c r="I35" s="1038">
        <f t="shared" si="0"/>
        <v>94359.88827930062</v>
      </c>
      <c r="J35" s="1038">
        <v>0</v>
      </c>
      <c r="K35" s="1034">
        <f t="shared" si="1"/>
        <v>11919143.782648498</v>
      </c>
    </row>
    <row r="36" hidden="1" spans="7:11" x14ac:dyDescent="0.25">
      <c r="G36" s="1039">
        <f t="shared" si="2"/>
        <v>23</v>
      </c>
      <c r="H36" s="1038">
        <f t="shared" si="3"/>
        <v>104137.16123246867</v>
      </c>
      <c r="I36" s="1038">
        <f t="shared" si="0"/>
        <v>94359.88827930062</v>
      </c>
      <c r="J36" s="1038">
        <v>0</v>
      </c>
      <c r="K36" s="1034">
        <f t="shared" si="1"/>
        <v>11919143.782648498</v>
      </c>
    </row>
    <row r="37" spans="6:17" x14ac:dyDescent="0.25">
      <c r="F37">
        <v>2</v>
      </c>
      <c r="G37" s="1040">
        <f t="shared" si="2"/>
        <v>24</v>
      </c>
      <c r="H37" s="1041">
        <f t="shared" si="3"/>
        <v>104137.16123246867</v>
      </c>
      <c r="I37" s="1041">
        <f t="shared" si="0"/>
        <v>94359.88827930062</v>
      </c>
      <c r="J37" s="1041">
        <v>0</v>
      </c>
      <c r="K37" s="1042">
        <f t="shared" si="1"/>
        <v>11919143.782648498</v>
      </c>
      <c r="N37" s="1038">
        <f>SUM(H26:H37)</f>
        <v>1249645.934789624</v>
      </c>
      <c r="O37" s="1038">
        <f>SUM(I26:I37)</f>
        <v>1132318.6593516076</v>
      </c>
      <c r="P37" s="1038">
        <f>SUM(J26:J37)</f>
        <v>0</v>
      </c>
      <c r="Q37" s="1034">
        <f>K37</f>
        <v>11919143.782648498</v>
      </c>
    </row>
    <row r="38" hidden="1" spans="7:11" x14ac:dyDescent="0.25">
      <c r="G38" s="1039">
        <f t="shared" si="2"/>
        <v>25</v>
      </c>
      <c r="H38" s="1038">
        <f t="shared" si="3"/>
        <v>104137.16123246867</v>
      </c>
      <c r="I38" s="1038">
        <f t="shared" si="0"/>
        <v>94359.88827930062</v>
      </c>
      <c r="J38" s="1038">
        <f t="shared" ref="J38:J77" si="4">IF(G38="","",H38-I38)</f>
        <v>9777.272953168052</v>
      </c>
      <c r="K38" s="1034">
        <f t="shared" si="1"/>
        <v>11909366.50969533</v>
      </c>
    </row>
    <row r="39" hidden="1" spans="7:11" x14ac:dyDescent="0.25">
      <c r="G39" s="1039">
        <f t="shared" si="2"/>
        <v>26</v>
      </c>
      <c r="H39" s="1038">
        <f t="shared" si="3"/>
        <v>104137.16123246867</v>
      </c>
      <c r="I39" s="1038">
        <f t="shared" si="0"/>
        <v>94282.48486842138</v>
      </c>
      <c r="J39" s="1038">
        <f t="shared" si="4"/>
        <v>9854.676364047293</v>
      </c>
      <c r="K39" s="1034">
        <f t="shared" si="1"/>
        <v>11899511.833331283</v>
      </c>
    </row>
    <row r="40" hidden="1" spans="7:11" x14ac:dyDescent="0.25">
      <c r="G40" s="1039">
        <f t="shared" si="2"/>
        <v>27</v>
      </c>
      <c r="H40" s="1038">
        <f t="shared" si="3"/>
        <v>104137.16123246867</v>
      </c>
      <c r="I40" s="1038">
        <f t="shared" si="0"/>
        <v>94204.46868053933</v>
      </c>
      <c r="J40" s="1038">
        <f t="shared" si="4"/>
        <v>9932.692551929344</v>
      </c>
      <c r="K40" s="1034">
        <f t="shared" si="1"/>
        <v>11889579.140779354</v>
      </c>
    </row>
    <row r="41" hidden="1" spans="7:11" x14ac:dyDescent="0.25">
      <c r="G41" s="1039">
        <f t="shared" si="2"/>
        <v>28</v>
      </c>
      <c r="H41" s="1038">
        <f t="shared" si="3"/>
        <v>104137.16123246867</v>
      </c>
      <c r="I41" s="1038">
        <f t="shared" si="0"/>
        <v>94125.83486450322</v>
      </c>
      <c r="J41" s="1038">
        <f t="shared" si="4"/>
        <v>10011.326367965448</v>
      </c>
      <c r="K41" s="1034">
        <f t="shared" si="1"/>
        <v>11879567.814411389</v>
      </c>
    </row>
    <row r="42" hidden="1" spans="7:11" x14ac:dyDescent="0.25">
      <c r="G42" s="1039">
        <f t="shared" si="2"/>
        <v>29</v>
      </c>
      <c r="H42" s="1038">
        <f t="shared" si="3"/>
        <v>104137.16123246867</v>
      </c>
      <c r="I42" s="1038">
        <f t="shared" si="0"/>
        <v>94046.57853075683</v>
      </c>
      <c r="J42" s="1038">
        <f t="shared" si="4"/>
        <v>10090.582701711843</v>
      </c>
      <c r="K42" s="1034">
        <f t="shared" si="1"/>
        <v>11869477.231709678</v>
      </c>
    </row>
    <row r="43" hidden="1" spans="7:11" x14ac:dyDescent="0.25">
      <c r="G43" s="1039">
        <f t="shared" si="2"/>
        <v>30</v>
      </c>
      <c r="H43" s="1038">
        <f t="shared" si="3"/>
        <v>104137.16123246867</v>
      </c>
      <c r="I43" s="1038">
        <f t="shared" si="0"/>
        <v>93966.69475103496</v>
      </c>
      <c r="J43" s="1038">
        <f t="shared" si="4"/>
        <v>10170.466481433716</v>
      </c>
      <c r="K43" s="1034">
        <f t="shared" si="1"/>
        <v>11859306.765228244</v>
      </c>
    </row>
    <row r="44" hidden="1" spans="7:11" x14ac:dyDescent="0.25">
      <c r="G44" s="1039">
        <f t="shared" si="2"/>
        <v>31</v>
      </c>
      <c r="H44" s="1038">
        <f t="shared" si="3"/>
        <v>104137.16123246867</v>
      </c>
      <c r="I44" s="1038">
        <f t="shared" si="0"/>
        <v>93886.17855805694</v>
      </c>
      <c r="J44" s="1038">
        <f t="shared" si="4"/>
        <v>10250.98267441173</v>
      </c>
      <c r="K44" s="1034">
        <f t="shared" si="1"/>
        <v>11849055.782553831</v>
      </c>
    </row>
    <row r="45" hidden="1" spans="7:11" x14ac:dyDescent="0.25">
      <c r="G45" s="1039">
        <f t="shared" si="2"/>
        <v>32</v>
      </c>
      <c r="H45" s="1038">
        <f t="shared" si="3"/>
        <v>104137.16123246867</v>
      </c>
      <c r="I45" s="1038">
        <f t="shared" si="0"/>
        <v>93805.02494521784</v>
      </c>
      <c r="J45" s="1038">
        <f t="shared" si="4"/>
        <v>10332.136287250833</v>
      </c>
      <c r="K45" s="1034">
        <f t="shared" si="1"/>
        <v>11838723.64626658</v>
      </c>
    </row>
    <row r="46" hidden="1" spans="7:11" x14ac:dyDescent="0.25">
      <c r="G46" s="1039">
        <f t="shared" si="2"/>
        <v>33</v>
      </c>
      <c r="H46" s="1038">
        <f t="shared" si="3"/>
        <v>104137.16123246867</v>
      </c>
      <c r="I46" s="1038">
        <f t="shared" si="0"/>
        <v>93723.2288662771</v>
      </c>
      <c r="J46" s="1038">
        <f t="shared" si="4"/>
        <v>10413.93236619157</v>
      </c>
      <c r="K46" s="1034">
        <f t="shared" si="1"/>
        <v>11828309.713900387</v>
      </c>
    </row>
    <row r="47" hidden="1" spans="7:11" x14ac:dyDescent="0.25">
      <c r="G47" s="1039">
        <f t="shared" si="2"/>
        <v>34</v>
      </c>
      <c r="H47" s="1038">
        <f t="shared" si="3"/>
        <v>104137.16123246867</v>
      </c>
      <c r="I47" s="1038">
        <f t="shared" si="0"/>
        <v>93640.78523504474</v>
      </c>
      <c r="J47" s="1038">
        <f t="shared" si="4"/>
        <v>10496.375997423936</v>
      </c>
      <c r="K47" s="1034">
        <f t="shared" si="1"/>
        <v>11817813.337902963</v>
      </c>
    </row>
    <row r="48" hidden="1" spans="7:11" x14ac:dyDescent="0.25">
      <c r="G48" s="1039">
        <f t="shared" si="2"/>
        <v>35</v>
      </c>
      <c r="H48" s="1038">
        <f t="shared" si="3"/>
        <v>104137.16123246867</v>
      </c>
      <c r="I48" s="1038">
        <f t="shared" si="0"/>
        <v>93557.68892506513</v>
      </c>
      <c r="J48" s="1038">
        <f t="shared" si="4"/>
        <v>10579.472307403543</v>
      </c>
      <c r="K48" s="1034">
        <f t="shared" si="1"/>
        <v>11807233.86559556</v>
      </c>
    </row>
    <row r="49" spans="6:17" x14ac:dyDescent="0.25">
      <c r="F49">
        <v>3</v>
      </c>
      <c r="G49" s="1040">
        <f t="shared" si="2"/>
        <v>36</v>
      </c>
      <c r="H49" s="1041">
        <f t="shared" si="3"/>
        <v>104137.16123246867</v>
      </c>
      <c r="I49" s="1041">
        <f t="shared" si="0"/>
        <v>93473.9347692982</v>
      </c>
      <c r="J49" s="1041">
        <f t="shared" si="4"/>
        <v>10663.226463170475</v>
      </c>
      <c r="K49" s="1042">
        <f t="shared" si="1"/>
        <v>11796570.63913239</v>
      </c>
      <c r="N49" s="1038">
        <f>SUM(H38:H49)</f>
        <v>1249645.934789624</v>
      </c>
      <c r="O49" s="1038">
        <f>SUM(I38:I49)</f>
        <v>1127072.7912735164</v>
      </c>
      <c r="P49" s="1038">
        <f>SUM(J38:J49)</f>
        <v>122573.14351610778</v>
      </c>
      <c r="Q49" s="1034">
        <f>K49</f>
        <v>11796570.63913239</v>
      </c>
    </row>
    <row r="50" hidden="1" spans="7:11" x14ac:dyDescent="0.25">
      <c r="G50" s="1039">
        <f t="shared" si="2"/>
        <v>37</v>
      </c>
      <c r="H50" s="1038">
        <f t="shared" si="3"/>
        <v>104137.16123246867</v>
      </c>
      <c r="I50" s="1038">
        <f t="shared" si="0"/>
        <v>93389.5175597981</v>
      </c>
      <c r="J50" s="1038">
        <f t="shared" si="4"/>
        <v>10747.643672670572</v>
      </c>
      <c r="K50" s="1034">
        <f t="shared" si="1"/>
        <v>11785822.995459719</v>
      </c>
    </row>
    <row r="51" hidden="1" spans="7:11" x14ac:dyDescent="0.25">
      <c r="G51" s="1039">
        <f t="shared" si="2"/>
        <v>38</v>
      </c>
      <c r="H51" s="1038">
        <f t="shared" si="3"/>
        <v>104137.16123246867</v>
      </c>
      <c r="I51" s="1038">
        <f t="shared" si="0"/>
        <v>93304.43204738945</v>
      </c>
      <c r="J51" s="1038">
        <f t="shared" si="4"/>
        <v>10832.729185079224</v>
      </c>
      <c r="K51" s="1034">
        <f t="shared" si="1"/>
        <v>11774990.266274638</v>
      </c>
    </row>
    <row r="52" hidden="1" spans="7:11" x14ac:dyDescent="0.25">
      <c r="G52" s="1039">
        <f t="shared" si="2"/>
        <v>39</v>
      </c>
      <c r="H52" s="1038">
        <f t="shared" si="3"/>
        <v>104137.16123246867</v>
      </c>
      <c r="I52" s="1038">
        <f t="shared" si="0"/>
        <v>93218.67294134089</v>
      </c>
      <c r="J52" s="1038">
        <f t="shared" si="4"/>
        <v>10918.488291127782</v>
      </c>
      <c r="K52" s="1034">
        <f t="shared" si="1"/>
        <v>11764071.77798351</v>
      </c>
    </row>
    <row r="53" hidden="1" spans="7:11" x14ac:dyDescent="0.25">
      <c r="G53" s="1039">
        <f t="shared" si="2"/>
        <v>40</v>
      </c>
      <c r="H53" s="1038">
        <f t="shared" si="3"/>
        <v>104137.16123246867</v>
      </c>
      <c r="I53" s="1038">
        <f t="shared" si="0"/>
        <v>93132.23490903614</v>
      </c>
      <c r="J53" s="1038">
        <f t="shared" si="4"/>
        <v>11004.926323432534</v>
      </c>
      <c r="K53" s="1034">
        <f t="shared" si="1"/>
        <v>11753066.851660078</v>
      </c>
    </row>
    <row r="54" hidden="1" spans="7:11" x14ac:dyDescent="0.25">
      <c r="G54" s="1039">
        <f t="shared" si="2"/>
        <v>41</v>
      </c>
      <c r="H54" s="1038">
        <f t="shared" si="3"/>
        <v>104137.16123246867</v>
      </c>
      <c r="I54" s="1038">
        <f t="shared" si="0"/>
        <v>93045.1125756423</v>
      </c>
      <c r="J54" s="1038">
        <f t="shared" si="4"/>
        <v>11092.048656826373</v>
      </c>
      <c r="K54" s="1034">
        <f t="shared" si="1"/>
        <v>11741974.803003252</v>
      </c>
    </row>
    <row r="55" hidden="1" spans="7:11" x14ac:dyDescent="0.25">
      <c r="G55" s="1039">
        <f t="shared" si="2"/>
        <v>42</v>
      </c>
      <c r="H55" s="1038">
        <f t="shared" si="3"/>
        <v>104137.16123246867</v>
      </c>
      <c r="I55" s="1038">
        <f t="shared" si="0"/>
        <v>92957.30052377575</v>
      </c>
      <c r="J55" s="1038">
        <f t="shared" si="4"/>
        <v>11179.860708692926</v>
      </c>
      <c r="K55" s="1034">
        <f t="shared" si="1"/>
        <v>11730794.942294559</v>
      </c>
    </row>
    <row r="56" hidden="1" spans="7:11" x14ac:dyDescent="0.25">
      <c r="G56" s="1039">
        <f t="shared" si="2"/>
        <v>43</v>
      </c>
      <c r="H56" s="1038">
        <f t="shared" si="3"/>
        <v>104137.16123246867</v>
      </c>
      <c r="I56" s="1038">
        <f t="shared" si="0"/>
        <v>92868.79329316526</v>
      </c>
      <c r="J56" s="1038">
        <f t="shared" si="4"/>
        <v>11268.36793930341</v>
      </c>
      <c r="K56" s="1034">
        <f t="shared" si="1"/>
        <v>11719526.574355256</v>
      </c>
    </row>
    <row r="57" hidden="1" spans="7:11" x14ac:dyDescent="0.25">
      <c r="G57" s="1039">
        <f t="shared" si="2"/>
        <v>44</v>
      </c>
      <c r="H57" s="1038">
        <f t="shared" si="3"/>
        <v>104137.16123246867</v>
      </c>
      <c r="I57" s="1038">
        <f t="shared" si="0"/>
        <v>92779.58538031245</v>
      </c>
      <c r="J57" s="1038">
        <f t="shared" si="4"/>
        <v>11357.575852156224</v>
      </c>
      <c r="K57" s="1034">
        <f t="shared" si="1"/>
        <v>11708168.9985031</v>
      </c>
    </row>
    <row r="58" hidden="1" spans="7:11" x14ac:dyDescent="0.25">
      <c r="G58" s="1039">
        <f t="shared" si="2"/>
        <v>45</v>
      </c>
      <c r="H58" s="1038">
        <f t="shared" si="3"/>
        <v>104137.16123246867</v>
      </c>
      <c r="I58" s="1038">
        <f t="shared" si="0"/>
        <v>92689.67123814955</v>
      </c>
      <c r="J58" s="1038">
        <f t="shared" si="4"/>
        <v>11447.489994319127</v>
      </c>
      <c r="K58" s="1034">
        <f t="shared" si="1"/>
        <v>11696721.508508781</v>
      </c>
    </row>
    <row r="59" hidden="1" spans="7:11" x14ac:dyDescent="0.25">
      <c r="G59" s="1039">
        <f t="shared" si="2"/>
        <v>46</v>
      </c>
      <c r="H59" s="1038">
        <f t="shared" si="3"/>
        <v>104137.16123246867</v>
      </c>
      <c r="I59" s="1038">
        <f t="shared" si="0"/>
        <v>92599.04527569453</v>
      </c>
      <c r="J59" s="1038">
        <f t="shared" si="4"/>
        <v>11538.115956774142</v>
      </c>
      <c r="K59" s="1034">
        <f t="shared" si="1"/>
        <v>11685183.392552007</v>
      </c>
    </row>
    <row r="60" hidden="1" spans="7:11" x14ac:dyDescent="0.25">
      <c r="G60" s="1039">
        <f t="shared" si="2"/>
        <v>47</v>
      </c>
      <c r="H60" s="1038">
        <f t="shared" si="3"/>
        <v>104137.16123246867</v>
      </c>
      <c r="I60" s="1038">
        <f t="shared" si="0"/>
        <v>92507.7018577034</v>
      </c>
      <c r="J60" s="1038">
        <f t="shared" si="4"/>
        <v>11629.459374765269</v>
      </c>
      <c r="K60" s="1034">
        <f t="shared" si="1"/>
        <v>11673553.933177242</v>
      </c>
    </row>
    <row r="61" spans="6:17" x14ac:dyDescent="0.25">
      <c r="F61">
        <v>4</v>
      </c>
      <c r="G61" s="1040">
        <f t="shared" si="2"/>
        <v>48</v>
      </c>
      <c r="H61" s="1041">
        <f t="shared" si="3"/>
        <v>104137.16123246867</v>
      </c>
      <c r="I61" s="1041">
        <f t="shared" si="0"/>
        <v>92415.63530431985</v>
      </c>
      <c r="J61" s="1041">
        <f t="shared" si="4"/>
        <v>11721.525928148825</v>
      </c>
      <c r="K61" s="1042">
        <f t="shared" si="1"/>
        <v>11661832.407249093</v>
      </c>
      <c r="N61" s="1038">
        <f>SUM(H50:H61)</f>
        <v>1249645.934789624</v>
      </c>
      <c r="O61" s="1038">
        <f>SUM(I50:I61)</f>
        <v>1114907.7029063276</v>
      </c>
      <c r="P61" s="1038">
        <f>SUM(J50:J61)</f>
        <v>134738.2318832964</v>
      </c>
      <c r="Q61" s="1034">
        <f>K61</f>
        <v>11661832.407249093</v>
      </c>
    </row>
    <row r="62" hidden="1" spans="7:11" x14ac:dyDescent="0.25">
      <c r="G62" s="1039">
        <f t="shared" si="2"/>
        <v>49</v>
      </c>
      <c r="H62" s="1038">
        <f t="shared" si="3"/>
        <v>104137.16123246867</v>
      </c>
      <c r="I62" s="1038">
        <f t="shared" si="0"/>
        <v>92322.839890722</v>
      </c>
      <c r="J62" s="1038">
        <f t="shared" si="4"/>
        <v>11814.321341746676</v>
      </c>
      <c r="K62" s="1034">
        <f t="shared" si="1"/>
        <v>11650018.085907346</v>
      </c>
    </row>
    <row r="63" hidden="1" spans="7:11" x14ac:dyDescent="0.25">
      <c r="G63" s="1039">
        <f t="shared" si="2"/>
        <v>50</v>
      </c>
      <c r="H63" s="1038">
        <f t="shared" si="3"/>
        <v>104137.16123246867</v>
      </c>
      <c r="I63" s="1038">
        <f t="shared" si="0"/>
        <v>92229.3098467665</v>
      </c>
      <c r="J63" s="1038">
        <f t="shared" si="4"/>
        <v>11907.851385702175</v>
      </c>
      <c r="K63" s="1034">
        <f t="shared" si="1"/>
        <v>11638110.234521644</v>
      </c>
    </row>
    <row r="64" hidden="1" spans="7:11" x14ac:dyDescent="0.25">
      <c r="G64" s="1039">
        <f t="shared" si="2"/>
        <v>51</v>
      </c>
      <c r="H64" s="1038">
        <f t="shared" si="3"/>
        <v>104137.16123246867</v>
      </c>
      <c r="I64" s="1038">
        <f t="shared" si="0"/>
        <v>92135.03935662968</v>
      </c>
      <c r="J64" s="1038">
        <f t="shared" si="4"/>
        <v>12002.121875838988</v>
      </c>
      <c r="K64" s="1034">
        <f t="shared" si="1"/>
        <v>11626108.112645805</v>
      </c>
    </row>
    <row r="65" hidden="1" spans="7:11" x14ac:dyDescent="0.25">
      <c r="G65" s="1039">
        <f t="shared" si="2"/>
        <v>52</v>
      </c>
      <c r="H65" s="1038">
        <f t="shared" si="3"/>
        <v>104137.16123246867</v>
      </c>
      <c r="I65" s="1038">
        <f t="shared" si="0"/>
        <v>92040.02255844597</v>
      </c>
      <c r="J65" s="1038">
        <f t="shared" si="4"/>
        <v>12097.138674022703</v>
      </c>
      <c r="K65" s="1034">
        <f t="shared" si="1"/>
        <v>11614010.973971782</v>
      </c>
    </row>
    <row r="66" hidden="1" spans="7:11" x14ac:dyDescent="0.25">
      <c r="G66" s="1039">
        <f t="shared" si="2"/>
        <v>53</v>
      </c>
      <c r="H66" s="1038">
        <f t="shared" si="3"/>
        <v>104137.16123246867</v>
      </c>
      <c r="I66" s="1038">
        <f t="shared" si="0"/>
        <v>91944.25354394328</v>
      </c>
      <c r="J66" s="1038">
        <f t="shared" si="4"/>
        <v>12192.907688525389</v>
      </c>
      <c r="K66" s="1034">
        <f t="shared" si="1"/>
        <v>11601818.066283258</v>
      </c>
    </row>
    <row r="67" hidden="1" spans="7:11" x14ac:dyDescent="0.25">
      <c r="G67" s="1039">
        <f t="shared" si="2"/>
        <v>54</v>
      </c>
      <c r="H67" s="1038">
        <f t="shared" si="3"/>
        <v>104137.16123246867</v>
      </c>
      <c r="I67" s="1038">
        <f t="shared" si="0"/>
        <v>91847.7263580758</v>
      </c>
      <c r="J67" s="1038">
        <f t="shared" si="4"/>
        <v>12289.434874392871</v>
      </c>
      <c r="K67" s="1034">
        <f t="shared" si="1"/>
        <v>11589528.631408865</v>
      </c>
    </row>
    <row r="68" hidden="1" spans="7:11" x14ac:dyDescent="0.25">
      <c r="G68" s="1039">
        <f t="shared" si="2"/>
        <v>55</v>
      </c>
      <c r="H68" s="1038">
        <f t="shared" si="3"/>
        <v>104137.16123246867</v>
      </c>
      <c r="I68" s="1038">
        <f t="shared" si="0"/>
        <v>91750.43499865352</v>
      </c>
      <c r="J68" s="1038">
        <f t="shared" si="4"/>
        <v>12386.726233815149</v>
      </c>
      <c r="K68" s="1034">
        <f t="shared" si="1"/>
        <v>11577141.905175049</v>
      </c>
    </row>
    <row r="69" hidden="1" spans="7:11" x14ac:dyDescent="0.25">
      <c r="G69" s="1039">
        <f t="shared" si="2"/>
        <v>56</v>
      </c>
      <c r="H69" s="1038">
        <f t="shared" si="3"/>
        <v>104137.16123246867</v>
      </c>
      <c r="I69" s="1038">
        <f t="shared" si="0"/>
        <v>91652.37341596914</v>
      </c>
      <c r="J69" s="1038">
        <f t="shared" si="4"/>
        <v>12484.787816499535</v>
      </c>
      <c r="K69" s="1034">
        <f t="shared" si="1"/>
        <v>11564657.117358549</v>
      </c>
    </row>
    <row r="70" hidden="1" spans="7:11" x14ac:dyDescent="0.25">
      <c r="G70" s="1039">
        <f t="shared" si="2"/>
        <v>57</v>
      </c>
      <c r="H70" s="1038">
        <f t="shared" si="3"/>
        <v>104137.16123246867</v>
      </c>
      <c r="I70" s="1038">
        <f t="shared" si="0"/>
        <v>91553.53551242185</v>
      </c>
      <c r="J70" s="1038">
        <f t="shared" si="4"/>
        <v>12583.625720046824</v>
      </c>
      <c r="K70" s="1034">
        <f t="shared" si="1"/>
        <v>11552073.491638502</v>
      </c>
    </row>
    <row r="71" hidden="1" spans="7:11" x14ac:dyDescent="0.25">
      <c r="G71" s="1039">
        <f t="shared" si="2"/>
        <v>58</v>
      </c>
      <c r="H71" s="1038">
        <f t="shared" si="3"/>
        <v>104137.16123246867</v>
      </c>
      <c r="I71" s="1038">
        <f t="shared" si="0"/>
        <v>91453.91514213815</v>
      </c>
      <c r="J71" s="1038">
        <f t="shared" si="4"/>
        <v>12683.246090330518</v>
      </c>
      <c r="K71" s="1034">
        <f t="shared" si="1"/>
        <v>11539390.245548172</v>
      </c>
    </row>
    <row r="72" hidden="1" spans="7:11" x14ac:dyDescent="0.25">
      <c r="G72" s="1039">
        <f t="shared" si="2"/>
        <v>59</v>
      </c>
      <c r="H72" s="1038">
        <f t="shared" si="3"/>
        <v>104137.16123246867</v>
      </c>
      <c r="I72" s="1038">
        <f t="shared" si="0"/>
        <v>91353.5061105897</v>
      </c>
      <c r="J72" s="1038">
        <f t="shared" si="4"/>
        <v>12783.655121878968</v>
      </c>
      <c r="K72" s="1034">
        <f t="shared" si="1"/>
        <v>11526606.590426292</v>
      </c>
    </row>
    <row r="73" spans="6:17" x14ac:dyDescent="0.25">
      <c r="F73">
        <v>5</v>
      </c>
      <c r="G73" s="1040">
        <f t="shared" si="2"/>
        <v>60</v>
      </c>
      <c r="H73" s="1041">
        <f t="shared" si="3"/>
        <v>104137.16123246867</v>
      </c>
      <c r="I73" s="1041">
        <f t="shared" si="0"/>
        <v>91252.30217420816</v>
      </c>
      <c r="J73" s="1041">
        <f t="shared" si="4"/>
        <v>12884.85905826051</v>
      </c>
      <c r="K73" s="1042">
        <f t="shared" si="1"/>
        <v>11513721.731368031</v>
      </c>
      <c r="N73" s="1038">
        <f>SUM(H62:H73)</f>
        <v>1249645.934789624</v>
      </c>
      <c r="O73" s="1038">
        <f>SUM(I62:I73)</f>
        <v>1101535.2589085638</v>
      </c>
      <c r="P73" s="1038">
        <f>SUM(J62:J73)</f>
        <v>148110.6758810603</v>
      </c>
      <c r="Q73" s="1034">
        <f>K73</f>
        <v>11513721.731368031</v>
      </c>
    </row>
    <row r="74" hidden="1" spans="7:11" x14ac:dyDescent="0.25">
      <c r="G74" s="1039">
        <f t="shared" si="2"/>
        <v>61</v>
      </c>
      <c r="H74" s="1038">
        <f t="shared" si="3"/>
        <v>104137.16123246867</v>
      </c>
      <c r="I74" s="1038">
        <f t="shared" si="0"/>
        <v>91150.29703999692</v>
      </c>
      <c r="J74" s="1038">
        <f t="shared" si="4"/>
        <v>12986.864192471752</v>
      </c>
      <c r="K74" s="1034">
        <f t="shared" si="1"/>
        <v>11500734.86717556</v>
      </c>
    </row>
    <row r="75" hidden="1" spans="7:11" x14ac:dyDescent="0.25">
      <c r="G75" s="1039">
        <f t="shared" si="2"/>
        <v>62</v>
      </c>
      <c r="H75" s="1038">
        <f t="shared" si="3"/>
        <v>104137.16123246867</v>
      </c>
      <c r="I75" s="1038">
        <f t="shared" si="0"/>
        <v>91047.48436513986</v>
      </c>
      <c r="J75" s="1038">
        <f t="shared" si="4"/>
        <v>13089.676867328817</v>
      </c>
      <c r="K75" s="1034">
        <f t="shared" si="1"/>
        <v>11487645.190308232</v>
      </c>
    </row>
    <row r="76" hidden="1" spans="7:11" x14ac:dyDescent="0.25">
      <c r="G76" s="1039">
        <f t="shared" si="2"/>
        <v>63</v>
      </c>
      <c r="H76" s="1038">
        <f t="shared" si="3"/>
        <v>104137.16123246867</v>
      </c>
      <c r="I76" s="1038">
        <f t="shared" si="0"/>
        <v>90943.85775660684</v>
      </c>
      <c r="J76" s="1038">
        <f t="shared" si="4"/>
        <v>13193.30347586183</v>
      </c>
      <c r="K76" s="1034">
        <f t="shared" si="1"/>
        <v>11474451.88683237</v>
      </c>
    </row>
    <row r="77" hidden="1" spans="7:11" x14ac:dyDescent="0.25">
      <c r="G77" s="1039">
        <f t="shared" si="2"/>
        <v>64</v>
      </c>
      <c r="H77" s="1038">
        <f t="shared" si="3"/>
        <v>104137.16123246867</v>
      </c>
      <c r="I77" s="1038">
        <f t="shared" si="0"/>
        <v>90839.41077075627</v>
      </c>
      <c r="J77" s="1038">
        <f t="shared" si="4"/>
        <v>13297.750461712407</v>
      </c>
      <c r="K77" s="1034">
        <f t="shared" si="1"/>
        <v>11461154.136370657</v>
      </c>
    </row>
    <row r="78" hidden="1" spans="7:11" x14ac:dyDescent="0.25">
      <c r="G78" s="1039">
        <f t="shared" si="2"/>
        <v>65</v>
      </c>
      <c r="H78" s="1038">
        <f t="shared" si="3"/>
        <v>104137.16123246867</v>
      </c>
      <c r="I78" s="1038">
        <f t="shared" ref="I78:I141" si="5">IPMT($D$5,$G$14,$D$6,-K77)</f>
        <v>90734.13691293438</v>
      </c>
      <c r="J78" s="1038">
        <f t="shared" ref="J78:J141" si="6">IF(G78="","",H78-I78)</f>
        <v>13403.024319534292</v>
      </c>
      <c r="K78" s="1034">
        <f t="shared" ref="K78:K141" si="7">IF(G78="","",K77-J78)</f>
        <v>11447751.112051122</v>
      </c>
    </row>
    <row r="79" hidden="1" spans="7:11" x14ac:dyDescent="0.25">
      <c r="G79" s="1039">
        <f t="shared" ref="G79:G142" si="8">G78+1</f>
        <v>66</v>
      </c>
      <c r="H79" s="1038">
        <f t="shared" ref="H79:H142" si="9">H78</f>
        <v>104137.16123246867</v>
      </c>
      <c r="I79" s="1038">
        <f t="shared" si="5"/>
        <v>90628.02963707139</v>
      </c>
      <c r="J79" s="1038">
        <f t="shared" si="6"/>
        <v>13509.13159539728</v>
      </c>
      <c r="K79" s="1034">
        <f t="shared" si="7"/>
        <v>11434241.980455725</v>
      </c>
    </row>
    <row r="80" hidden="1" spans="7:11" x14ac:dyDescent="0.25">
      <c r="G80" s="1039">
        <f t="shared" si="8"/>
        <v>67</v>
      </c>
      <c r="H80" s="1038">
        <f t="shared" si="9"/>
        <v>104137.16123246867</v>
      </c>
      <c r="I80" s="1038">
        <f t="shared" si="5"/>
        <v>90521.0823452745</v>
      </c>
      <c r="J80" s="1038">
        <f t="shared" si="6"/>
        <v>13616.078887194177</v>
      </c>
      <c r="K80" s="1034">
        <f t="shared" si="7"/>
        <v>11420625.90156853</v>
      </c>
    </row>
    <row r="81" hidden="1" spans="7:11" x14ac:dyDescent="0.25">
      <c r="G81" s="1039">
        <f t="shared" si="8"/>
        <v>68</v>
      </c>
      <c r="H81" s="1038">
        <f t="shared" si="9"/>
        <v>104137.16123246867</v>
      </c>
      <c r="I81" s="1038">
        <f t="shared" si="5"/>
        <v>90413.28838741753</v>
      </c>
      <c r="J81" s="1038">
        <f t="shared" si="6"/>
        <v>13723.87284505114</v>
      </c>
      <c r="K81" s="1034">
        <f t="shared" si="7"/>
        <v>11406902.028723478</v>
      </c>
    </row>
    <row r="82" hidden="1" spans="7:11" x14ac:dyDescent="0.25">
      <c r="G82" s="1039">
        <f t="shared" si="8"/>
        <v>69</v>
      </c>
      <c r="H82" s="1038">
        <f t="shared" si="9"/>
        <v>104137.16123246867</v>
      </c>
      <c r="I82" s="1038">
        <f t="shared" si="5"/>
        <v>90304.64106072755</v>
      </c>
      <c r="J82" s="1038">
        <f t="shared" si="6"/>
        <v>13832.520171741126</v>
      </c>
      <c r="K82" s="1034">
        <f t="shared" si="7"/>
        <v>11393069.508551737</v>
      </c>
    </row>
    <row r="83" hidden="1" spans="7:11" x14ac:dyDescent="0.25">
      <c r="G83" s="1039">
        <f t="shared" si="8"/>
        <v>70</v>
      </c>
      <c r="H83" s="1038">
        <f t="shared" si="9"/>
        <v>104137.16123246867</v>
      </c>
      <c r="I83" s="1038">
        <f t="shared" si="5"/>
        <v>90195.13360936793</v>
      </c>
      <c r="J83" s="1038">
        <f t="shared" si="6"/>
        <v>13942.027623100745</v>
      </c>
      <c r="K83" s="1034">
        <f t="shared" si="7"/>
        <v>11379127.480928637</v>
      </c>
    </row>
    <row r="84" hidden="1" spans="7:11" x14ac:dyDescent="0.25">
      <c r="G84" s="1039">
        <f t="shared" si="8"/>
        <v>71</v>
      </c>
      <c r="H84" s="1038">
        <f t="shared" si="9"/>
        <v>104137.16123246867</v>
      </c>
      <c r="I84" s="1038">
        <f t="shared" si="5"/>
        <v>90084.75922401839</v>
      </c>
      <c r="J84" s="1038">
        <f t="shared" si="6"/>
        <v>14052.402008450284</v>
      </c>
      <c r="K84" s="1034">
        <f t="shared" si="7"/>
        <v>11365075.078920187</v>
      </c>
    </row>
    <row r="85" spans="6:17" x14ac:dyDescent="0.25">
      <c r="F85">
        <v>6</v>
      </c>
      <c r="G85" s="1040">
        <f t="shared" si="8"/>
        <v>72</v>
      </c>
      <c r="H85" s="1041">
        <f t="shared" si="9"/>
        <v>104137.16123246867</v>
      </c>
      <c r="I85" s="1041">
        <f t="shared" si="5"/>
        <v>89973.5110414515</v>
      </c>
      <c r="J85" s="1041">
        <f t="shared" si="6"/>
        <v>14163.65019101718</v>
      </c>
      <c r="K85" s="1042">
        <f t="shared" si="7"/>
        <v>11350911.428729171</v>
      </c>
      <c r="N85" s="1038">
        <f>SUM(H74:H85)</f>
        <v>1249645.934789624</v>
      </c>
      <c r="O85" s="1038">
        <f>SUM(I74:I85)</f>
        <v>1086835.6321507632</v>
      </c>
      <c r="P85" s="1038">
        <f>SUM(J74:J85)</f>
        <v>162810.30263886106</v>
      </c>
      <c r="Q85" s="1034">
        <f>K85</f>
        <v>11350911.428729171</v>
      </c>
    </row>
    <row r="86" hidden="1" spans="7:11" x14ac:dyDescent="0.25">
      <c r="G86" s="1039">
        <f t="shared" si="8"/>
        <v>73</v>
      </c>
      <c r="H86" s="1038">
        <f t="shared" si="9"/>
        <v>104137.16123246867</v>
      </c>
      <c r="I86" s="1038">
        <f t="shared" si="5"/>
        <v>89861.38214410594</v>
      </c>
      <c r="J86" s="1038">
        <f t="shared" si="6"/>
        <v>14275.779088362731</v>
      </c>
      <c r="K86" s="1034">
        <f t="shared" si="7"/>
        <v>11336635.649640808</v>
      </c>
    </row>
    <row r="87" hidden="1" spans="7:11" x14ac:dyDescent="0.25">
      <c r="G87" s="1039">
        <f t="shared" si="8"/>
        <v>74</v>
      </c>
      <c r="H87" s="1038">
        <f t="shared" si="9"/>
        <v>104137.16123246867</v>
      </c>
      <c r="I87" s="1038">
        <f t="shared" si="5"/>
        <v>89748.3655596564</v>
      </c>
      <c r="J87" s="1038">
        <f t="shared" si="6"/>
        <v>14388.795672812266</v>
      </c>
      <c r="K87" s="1034">
        <f t="shared" si="7"/>
        <v>11322246.853967996</v>
      </c>
    </row>
    <row r="88" hidden="1" spans="7:11" x14ac:dyDescent="0.25">
      <c r="G88" s="1039">
        <f t="shared" si="8"/>
        <v>75</v>
      </c>
      <c r="H88" s="1038">
        <f t="shared" si="9"/>
        <v>104137.16123246867</v>
      </c>
      <c r="I88" s="1038">
        <f t="shared" si="5"/>
        <v>89634.45426057998</v>
      </c>
      <c r="J88" s="1038">
        <f t="shared" si="6"/>
        <v>14502.706971888692</v>
      </c>
      <c r="K88" s="1034">
        <f t="shared" si="7"/>
        <v>11307744.146996107</v>
      </c>
    </row>
    <row r="89" hidden="1" spans="7:11" x14ac:dyDescent="0.25">
      <c r="G89" s="1039">
        <f t="shared" si="8"/>
        <v>76</v>
      </c>
      <c r="H89" s="1038">
        <f t="shared" si="9"/>
        <v>104137.16123246867</v>
      </c>
      <c r="I89" s="1038">
        <f t="shared" si="5"/>
        <v>89519.64116371919</v>
      </c>
      <c r="J89" s="1038">
        <f t="shared" si="6"/>
        <v>14617.52006874948</v>
      </c>
      <c r="K89" s="1034">
        <f t="shared" si="7"/>
        <v>11293126.626927357</v>
      </c>
    </row>
    <row r="90" hidden="1" spans="7:11" x14ac:dyDescent="0.25">
      <c r="G90" s="1039">
        <f t="shared" si="8"/>
        <v>77</v>
      </c>
      <c r="H90" s="1038">
        <f t="shared" si="9"/>
        <v>104137.16123246867</v>
      </c>
      <c r="I90" s="1038">
        <f t="shared" si="5"/>
        <v>89403.91912984158</v>
      </c>
      <c r="J90" s="1038">
        <f t="shared" si="6"/>
        <v>14733.24210262709</v>
      </c>
      <c r="K90" s="1034">
        <f t="shared" si="7"/>
        <v>11278393.38482473</v>
      </c>
    </row>
    <row r="91" hidden="1" spans="7:11" x14ac:dyDescent="0.25">
      <c r="G91" s="1039">
        <f t="shared" si="8"/>
        <v>78</v>
      </c>
      <c r="H91" s="1038">
        <f t="shared" si="9"/>
        <v>104137.16123246867</v>
      </c>
      <c r="I91" s="1038">
        <f t="shared" si="5"/>
        <v>89287.2809631958</v>
      </c>
      <c r="J91" s="1038">
        <f t="shared" si="6"/>
        <v>14849.880269272879</v>
      </c>
      <c r="K91" s="1034">
        <f t="shared" si="7"/>
        <v>11263543.504555458</v>
      </c>
    </row>
    <row r="92" hidden="1" spans="7:11" x14ac:dyDescent="0.25">
      <c r="G92" s="1039">
        <f t="shared" si="8"/>
        <v>79</v>
      </c>
      <c r="H92" s="1038">
        <f t="shared" si="9"/>
        <v>104137.16123246867</v>
      </c>
      <c r="I92" s="1038">
        <f t="shared" si="5"/>
        <v>89169.71941106406</v>
      </c>
      <c r="J92" s="1038">
        <f t="shared" si="6"/>
        <v>14967.441821404616</v>
      </c>
      <c r="K92" s="1034">
        <f t="shared" si="7"/>
        <v>11248576.062734054</v>
      </c>
    </row>
    <row r="93" hidden="1" spans="7:11" x14ac:dyDescent="0.25">
      <c r="G93" s="1039">
        <f t="shared" si="8"/>
        <v>80</v>
      </c>
      <c r="H93" s="1038">
        <f t="shared" si="9"/>
        <v>104137.16123246867</v>
      </c>
      <c r="I93" s="1038">
        <f t="shared" si="5"/>
        <v>89051.22716331127</v>
      </c>
      <c r="J93" s="1038">
        <f t="shared" si="6"/>
        <v>15085.934069157403</v>
      </c>
      <c r="K93" s="1034">
        <f t="shared" si="7"/>
        <v>11233490.128664898</v>
      </c>
    </row>
    <row r="94" hidden="1" spans="7:11" x14ac:dyDescent="0.25">
      <c r="G94" s="1039">
        <f t="shared" si="8"/>
        <v>81</v>
      </c>
      <c r="H94" s="1038">
        <f t="shared" si="9"/>
        <v>104137.16123246867</v>
      </c>
      <c r="I94" s="1038">
        <f t="shared" si="5"/>
        <v>88931.79685193044</v>
      </c>
      <c r="J94" s="1038">
        <f t="shared" si="6"/>
        <v>15205.36438053823</v>
      </c>
      <c r="K94" s="1034">
        <f t="shared" si="7"/>
        <v>11218284.76428436</v>
      </c>
    </row>
    <row r="95" hidden="1" spans="7:11" x14ac:dyDescent="0.25">
      <c r="G95" s="1039">
        <f t="shared" si="8"/>
        <v>82</v>
      </c>
      <c r="H95" s="1038">
        <f t="shared" si="9"/>
        <v>104137.16123246867</v>
      </c>
      <c r="I95" s="1038">
        <f t="shared" si="5"/>
        <v>88811.42105058453</v>
      </c>
      <c r="J95" s="1038">
        <f t="shared" si="6"/>
        <v>15325.740181884146</v>
      </c>
      <c r="K95" s="1034">
        <f t="shared" si="7"/>
        <v>11202959.024102475</v>
      </c>
    </row>
    <row r="96" hidden="1" spans="7:11" x14ac:dyDescent="0.25">
      <c r="G96" s="1039">
        <f t="shared" si="8"/>
        <v>83</v>
      </c>
      <c r="H96" s="1038">
        <f t="shared" si="9"/>
        <v>104137.16123246867</v>
      </c>
      <c r="I96" s="1038">
        <f t="shared" si="5"/>
        <v>88690.09227414461</v>
      </c>
      <c r="J96" s="1038">
        <f t="shared" si="6"/>
        <v>15447.06895832406</v>
      </c>
      <c r="K96" s="1034">
        <f t="shared" si="7"/>
        <v>11187511.955144152</v>
      </c>
    </row>
    <row r="97" spans="6:17" x14ac:dyDescent="0.25">
      <c r="F97">
        <v>7</v>
      </c>
      <c r="G97" s="1040">
        <f t="shared" si="8"/>
        <v>84</v>
      </c>
      <c r="H97" s="1041">
        <f t="shared" si="9"/>
        <v>104137.16123246867</v>
      </c>
      <c r="I97" s="1041">
        <f t="shared" si="5"/>
        <v>88567.80297822454</v>
      </c>
      <c r="J97" s="1041">
        <f t="shared" si="6"/>
        <v>15569.358254244129</v>
      </c>
      <c r="K97" s="1042">
        <f t="shared" si="7"/>
        <v>11171942.596889907</v>
      </c>
      <c r="N97" s="1038">
        <f>SUM(H86:H97)</f>
        <v>1249645.934789624</v>
      </c>
      <c r="O97" s="1038">
        <f>SUM(I86:I97)</f>
        <v>1070677.1029503585</v>
      </c>
      <c r="P97" s="1038">
        <f>SUM(J86:J97)</f>
        <v>178968.8318392657</v>
      </c>
      <c r="Q97" s="1043">
        <f>K97</f>
        <v>11171942.596889907</v>
      </c>
    </row>
    <row r="98" hidden="1" spans="7:11" x14ac:dyDescent="0.25">
      <c r="G98" s="1039">
        <f t="shared" si="8"/>
        <v>85</v>
      </c>
      <c r="H98" s="1038">
        <f t="shared" si="9"/>
        <v>104137.16123246867</v>
      </c>
      <c r="I98" s="1038">
        <f t="shared" si="5"/>
        <v>88444.54555871178</v>
      </c>
      <c r="J98" s="1038">
        <f t="shared" si="6"/>
        <v>15692.615673756896</v>
      </c>
      <c r="K98" s="1034">
        <f t="shared" si="7"/>
        <v>11156249.981216151</v>
      </c>
    </row>
    <row r="99" hidden="1" spans="7:11" x14ac:dyDescent="0.25">
      <c r="G99" s="1039">
        <f t="shared" si="8"/>
        <v>86</v>
      </c>
      <c r="H99" s="1038">
        <f t="shared" si="9"/>
        <v>104137.16123246867</v>
      </c>
      <c r="I99" s="1038">
        <f t="shared" si="5"/>
        <v>88320.31235129453</v>
      </c>
      <c r="J99" s="1038">
        <f t="shared" si="6"/>
        <v>15816.84888117414</v>
      </c>
      <c r="K99" s="1034">
        <f t="shared" si="7"/>
        <v>11140433.132334977</v>
      </c>
    </row>
    <row r="100" hidden="1" spans="7:11" x14ac:dyDescent="0.25">
      <c r="G100" s="1039">
        <f t="shared" si="8"/>
        <v>87</v>
      </c>
      <c r="H100" s="1038">
        <f t="shared" si="9"/>
        <v>104137.16123246867</v>
      </c>
      <c r="I100" s="1038">
        <f t="shared" si="5"/>
        <v>88195.09563098525</v>
      </c>
      <c r="J100" s="1038">
        <f t="shared" si="6"/>
        <v>15942.065601483424</v>
      </c>
      <c r="K100" s="1034">
        <f t="shared" si="7"/>
        <v>11124491.066733494</v>
      </c>
    </row>
    <row r="101" hidden="1" spans="7:11" x14ac:dyDescent="0.25">
      <c r="G101" s="1039">
        <f t="shared" si="8"/>
        <v>88</v>
      </c>
      <c r="H101" s="1038">
        <f t="shared" si="9"/>
        <v>104137.16123246867</v>
      </c>
      <c r="I101" s="1038">
        <f t="shared" si="5"/>
        <v>88068.88761164017</v>
      </c>
      <c r="J101" s="1038">
        <f t="shared" si="6"/>
        <v>16068.273620828506</v>
      </c>
      <c r="K101" s="1034">
        <f t="shared" si="7"/>
        <v>11108422.793112665</v>
      </c>
    </row>
    <row r="102" hidden="1" spans="7:11" x14ac:dyDescent="0.25">
      <c r="G102" s="1039">
        <f t="shared" si="8"/>
        <v>89</v>
      </c>
      <c r="H102" s="1038">
        <f t="shared" si="9"/>
        <v>104137.16123246867</v>
      </c>
      <c r="I102" s="1038">
        <f t="shared" si="5"/>
        <v>87941.68044547527</v>
      </c>
      <c r="J102" s="1038">
        <f t="shared" si="6"/>
        <v>16195.480786993401</v>
      </c>
      <c r="K102" s="1034">
        <f t="shared" si="7"/>
        <v>11092227.312325671</v>
      </c>
    </row>
    <row r="103" hidden="1" spans="7:11" x14ac:dyDescent="0.25">
      <c r="G103" s="1039">
        <f t="shared" si="8"/>
        <v>90</v>
      </c>
      <c r="H103" s="1038">
        <f t="shared" si="9"/>
        <v>104137.16123246867</v>
      </c>
      <c r="I103" s="1038">
        <f t="shared" si="5"/>
        <v>87813.46622257824</v>
      </c>
      <c r="J103" s="1038">
        <f t="shared" si="6"/>
        <v>16323.695009890434</v>
      </c>
      <c r="K103" s="1034">
        <f t="shared" si="7"/>
        <v>11075903.61731578</v>
      </c>
    </row>
    <row r="104" hidden="1" spans="7:11" x14ac:dyDescent="0.25">
      <c r="G104" s="1039">
        <f t="shared" si="8"/>
        <v>91</v>
      </c>
      <c r="H104" s="1038">
        <f t="shared" si="9"/>
        <v>104137.16123246867</v>
      </c>
      <c r="I104" s="1038">
        <f t="shared" si="5"/>
        <v>87684.2369704166</v>
      </c>
      <c r="J104" s="1038">
        <f t="shared" si="6"/>
        <v>16452.924262052067</v>
      </c>
      <c r="K104" s="1034">
        <f t="shared" si="7"/>
        <v>11059450.693053728</v>
      </c>
    </row>
    <row r="105" hidden="1" spans="7:11" x14ac:dyDescent="0.25">
      <c r="G105" s="1039">
        <f t="shared" si="8"/>
        <v>92</v>
      </c>
      <c r="H105" s="1038">
        <f t="shared" si="9"/>
        <v>104137.16123246867</v>
      </c>
      <c r="I105" s="1038">
        <f t="shared" si="5"/>
        <v>87553.98465334202</v>
      </c>
      <c r="J105" s="1038">
        <f t="shared" si="6"/>
        <v>16583.17657912665</v>
      </c>
      <c r="K105" s="1034">
        <f t="shared" si="7"/>
        <v>11042867.5164746</v>
      </c>
    </row>
    <row r="106" hidden="1" spans="7:11" x14ac:dyDescent="0.25">
      <c r="G106" s="1039">
        <f t="shared" si="8"/>
        <v>93</v>
      </c>
      <c r="H106" s="1038">
        <f t="shared" si="9"/>
        <v>104137.16123246867</v>
      </c>
      <c r="I106" s="1038">
        <f t="shared" si="5"/>
        <v>87422.7011720906</v>
      </c>
      <c r="J106" s="1038">
        <f t="shared" si="6"/>
        <v>16714.46006037807</v>
      </c>
      <c r="K106" s="1034">
        <f t="shared" si="7"/>
        <v>11026153.056414222</v>
      </c>
    </row>
    <row r="107" hidden="1" spans="7:11" x14ac:dyDescent="0.25">
      <c r="G107" s="1039">
        <f t="shared" si="8"/>
        <v>94</v>
      </c>
      <c r="H107" s="1038">
        <f t="shared" si="9"/>
        <v>104137.16123246867</v>
      </c>
      <c r="I107" s="1038">
        <f t="shared" si="5"/>
        <v>87290.37836327926</v>
      </c>
      <c r="J107" s="1038">
        <f t="shared" si="6"/>
        <v>16846.78286918941</v>
      </c>
      <c r="K107" s="1034">
        <f t="shared" si="7"/>
        <v>11009306.273545032</v>
      </c>
    </row>
    <row r="108" hidden="1" spans="7:11" x14ac:dyDescent="0.25">
      <c r="G108" s="1039">
        <f t="shared" si="8"/>
        <v>95</v>
      </c>
      <c r="H108" s="1038">
        <f t="shared" si="9"/>
        <v>104137.16123246867</v>
      </c>
      <c r="I108" s="1038">
        <f t="shared" si="5"/>
        <v>87157.00799889817</v>
      </c>
      <c r="J108" s="1038">
        <f t="shared" si="6"/>
        <v>16980.153233570498</v>
      </c>
      <c r="K108" s="1034">
        <f t="shared" si="7"/>
        <v>10992326.120311461</v>
      </c>
    </row>
    <row r="109" spans="6:17" x14ac:dyDescent="0.25">
      <c r="F109">
        <v>8</v>
      </c>
      <c r="G109" s="1040">
        <f t="shared" si="8"/>
        <v>96</v>
      </c>
      <c r="H109" s="1041">
        <f t="shared" si="9"/>
        <v>104137.16123246867</v>
      </c>
      <c r="I109" s="1041">
        <f t="shared" si="5"/>
        <v>87022.58178579908</v>
      </c>
      <c r="J109" s="1041">
        <f t="shared" si="6"/>
        <v>17114.579446669595</v>
      </c>
      <c r="K109" s="1042">
        <f t="shared" si="7"/>
        <v>10975211.540864792</v>
      </c>
      <c r="N109" s="1038">
        <f>SUM(H98:H109)</f>
        <v>1249645.934789624</v>
      </c>
      <c r="O109" s="1038">
        <f>SUM(I98:I109)</f>
        <v>1052914.8787645109</v>
      </c>
      <c r="P109" s="1038">
        <f>SUM(J98:J109)</f>
        <v>196731.0560251131</v>
      </c>
      <c r="Q109" s="1034">
        <f>K109</f>
        <v>10975211.540864792</v>
      </c>
    </row>
    <row r="110" hidden="1" spans="7:11" x14ac:dyDescent="0.25">
      <c r="G110" s="1039">
        <f t="shared" si="8"/>
        <v>97</v>
      </c>
      <c r="H110" s="1038">
        <f t="shared" si="9"/>
        <v>104137.16123246867</v>
      </c>
      <c r="I110" s="1038">
        <f t="shared" si="5"/>
        <v>86887.09136517961</v>
      </c>
      <c r="J110" s="1038">
        <f t="shared" si="6"/>
        <v>17250.069867289058</v>
      </c>
      <c r="K110" s="1034">
        <f t="shared" si="7"/>
        <v>10957961.470997503</v>
      </c>
    </row>
    <row r="111" hidden="1" spans="7:11" x14ac:dyDescent="0.25">
      <c r="G111" s="1039">
        <f t="shared" si="8"/>
        <v>98</v>
      </c>
      <c r="H111" s="1038">
        <f t="shared" si="9"/>
        <v>104137.16123246867</v>
      </c>
      <c r="I111" s="1038">
        <f t="shared" si="5"/>
        <v>86750.52831206357</v>
      </c>
      <c r="J111" s="1038">
        <f t="shared" si="6"/>
        <v>17386.6329204051</v>
      </c>
      <c r="K111" s="1034">
        <f t="shared" si="7"/>
        <v>10940574.838077098</v>
      </c>
    </row>
    <row r="112" hidden="1" spans="7:11" x14ac:dyDescent="0.25">
      <c r="G112" s="1039">
        <f t="shared" si="8"/>
        <v>99</v>
      </c>
      <c r="H112" s="1038">
        <f t="shared" si="9"/>
        <v>104137.16123246867</v>
      </c>
      <c r="I112" s="1038">
        <f t="shared" si="5"/>
        <v>86612.88413477704</v>
      </c>
      <c r="J112" s="1038">
        <f t="shared" si="6"/>
        <v>17524.277097691636</v>
      </c>
      <c r="K112" s="1034">
        <f t="shared" si="7"/>
        <v>10923050.560979407</v>
      </c>
    </row>
    <row r="113" hidden="1" spans="7:11" x14ac:dyDescent="0.25">
      <c r="G113" s="1039">
        <f t="shared" si="8"/>
        <v>100</v>
      </c>
      <c r="H113" s="1038">
        <f t="shared" si="9"/>
        <v>104137.16123246867</v>
      </c>
      <c r="I113" s="1038">
        <f t="shared" si="5"/>
        <v>86474.15027442032</v>
      </c>
      <c r="J113" s="1038">
        <f t="shared" si="6"/>
        <v>17663.010958048355</v>
      </c>
      <c r="K113" s="1034">
        <f t="shared" si="7"/>
        <v>10905387.55002136</v>
      </c>
    </row>
    <row r="114" hidden="1" spans="7:11" x14ac:dyDescent="0.25">
      <c r="G114" s="1039">
        <f t="shared" si="8"/>
        <v>101</v>
      </c>
      <c r="H114" s="1038">
        <f t="shared" si="9"/>
        <v>104137.16123246867</v>
      </c>
      <c r="I114" s="1038">
        <f t="shared" si="5"/>
        <v>86334.31810433578</v>
      </c>
      <c r="J114" s="1038">
        <f t="shared" si="6"/>
        <v>17802.843128132896</v>
      </c>
      <c r="K114" s="1034">
        <f t="shared" si="7"/>
        <v>10887584.706893226</v>
      </c>
    </row>
    <row r="115" hidden="1" spans="7:11" x14ac:dyDescent="0.25">
      <c r="G115" s="1039">
        <f t="shared" si="8"/>
        <v>102</v>
      </c>
      <c r="H115" s="1038">
        <f t="shared" si="9"/>
        <v>104137.16123246867</v>
      </c>
      <c r="I115" s="1038">
        <f t="shared" si="5"/>
        <v>86193.37892957138</v>
      </c>
      <c r="J115" s="1038">
        <f t="shared" si="6"/>
        <v>17943.782302897293</v>
      </c>
      <c r="K115" s="1034">
        <f t="shared" si="7"/>
        <v>10869640.924590329</v>
      </c>
    </row>
    <row r="116" hidden="1" spans="7:11" x14ac:dyDescent="0.25">
      <c r="G116" s="1039">
        <f t="shared" si="8"/>
        <v>103</v>
      </c>
      <c r="H116" s="1038">
        <f t="shared" si="9"/>
        <v>104137.16123246867</v>
      </c>
      <c r="I116" s="1038">
        <f t="shared" si="5"/>
        <v>86051.32398634011</v>
      </c>
      <c r="J116" s="1038">
        <f t="shared" si="6"/>
        <v>18085.83724612856</v>
      </c>
      <c r="K116" s="1034">
        <f t="shared" si="7"/>
        <v>10851555.0873442</v>
      </c>
    </row>
    <row r="117" hidden="1" spans="7:11" x14ac:dyDescent="0.25">
      <c r="G117" s="1039">
        <f t="shared" si="8"/>
        <v>104</v>
      </c>
      <c r="H117" s="1038">
        <f t="shared" si="9"/>
        <v>104137.16123246867</v>
      </c>
      <c r="I117" s="1038">
        <f t="shared" si="5"/>
        <v>85908.14444147491</v>
      </c>
      <c r="J117" s="1038">
        <f t="shared" si="6"/>
        <v>18229.01679099376</v>
      </c>
      <c r="K117" s="1034">
        <f t="shared" si="7"/>
        <v>10833326.070553206</v>
      </c>
    </row>
    <row r="118" hidden="1" spans="7:11" x14ac:dyDescent="0.25">
      <c r="G118" s="1039">
        <f t="shared" si="8"/>
        <v>105</v>
      </c>
      <c r="H118" s="1038">
        <f t="shared" si="9"/>
        <v>104137.16123246867</v>
      </c>
      <c r="I118" s="1038">
        <f t="shared" si="5"/>
        <v>85763.83139187956</v>
      </c>
      <c r="J118" s="1038">
        <f t="shared" si="6"/>
        <v>18373.32984058911</v>
      </c>
      <c r="K118" s="1034">
        <f t="shared" si="7"/>
        <v>10814952.740712617</v>
      </c>
    </row>
    <row r="119" hidden="1" spans="7:11" x14ac:dyDescent="0.25">
      <c r="G119" s="1039">
        <f t="shared" si="8"/>
        <v>106</v>
      </c>
      <c r="H119" s="1038">
        <f t="shared" si="9"/>
        <v>104137.16123246867</v>
      </c>
      <c r="I119" s="1038">
        <f t="shared" si="5"/>
        <v>85618.37586397488</v>
      </c>
      <c r="J119" s="1038">
        <f t="shared" si="6"/>
        <v>18518.785368493787</v>
      </c>
      <c r="K119" s="1034">
        <f t="shared" si="7"/>
        <v>10796433.955344122</v>
      </c>
    </row>
    <row r="120" hidden="1" spans="7:11" x14ac:dyDescent="0.25">
      <c r="G120" s="1039">
        <f t="shared" si="8"/>
        <v>107</v>
      </c>
      <c r="H120" s="1038">
        <f t="shared" si="9"/>
        <v>104137.16123246867</v>
      </c>
      <c r="I120" s="1038">
        <f t="shared" si="5"/>
        <v>85471.76881314097</v>
      </c>
      <c r="J120" s="1038">
        <f t="shared" si="6"/>
        <v>18665.392419327705</v>
      </c>
      <c r="K120" s="1034">
        <f t="shared" si="7"/>
        <v>10777768.562924795</v>
      </c>
    </row>
    <row r="121" spans="6:17" x14ac:dyDescent="0.25">
      <c r="F121">
        <v>9</v>
      </c>
      <c r="G121" s="1040">
        <f t="shared" si="8"/>
        <v>108</v>
      </c>
      <c r="H121" s="1041">
        <f t="shared" si="9"/>
        <v>104137.16123246867</v>
      </c>
      <c r="I121" s="1041">
        <f t="shared" si="5"/>
        <v>85324.00112315464</v>
      </c>
      <c r="J121" s="1041">
        <f t="shared" si="6"/>
        <v>18813.160109314034</v>
      </c>
      <c r="K121" s="1042">
        <f t="shared" si="7"/>
        <v>10758955.402815482</v>
      </c>
      <c r="N121" s="1038">
        <f>SUM(H110:H121)</f>
        <v>1249645.934789624</v>
      </c>
      <c r="O121" s="1038">
        <f>SUM(I110:I121)</f>
        <v>1033389.7967403127</v>
      </c>
      <c r="P121" s="1038">
        <f>SUM(J110:J121)</f>
        <v>216256.1380493113</v>
      </c>
      <c r="Q121" s="1034">
        <f>K121</f>
        <v>10758955.402815482</v>
      </c>
    </row>
    <row r="122" hidden="1" spans="7:11" x14ac:dyDescent="0.25">
      <c r="G122" s="1039">
        <f t="shared" si="8"/>
        <v>109</v>
      </c>
      <c r="H122" s="1038">
        <f t="shared" si="9"/>
        <v>104137.16123246867</v>
      </c>
      <c r="I122" s="1038">
        <f t="shared" si="5"/>
        <v>85175.06360562256</v>
      </c>
      <c r="J122" s="1038">
        <f t="shared" si="6"/>
        <v>18962.09762684611</v>
      </c>
      <c r="K122" s="1034">
        <f t="shared" si="7"/>
        <v>10739993.305188635</v>
      </c>
    </row>
    <row r="123" hidden="1" spans="7:11" x14ac:dyDescent="0.25">
      <c r="G123" s="1039">
        <f t="shared" si="8"/>
        <v>110</v>
      </c>
      <c r="H123" s="1038">
        <f t="shared" si="9"/>
        <v>104137.16123246867</v>
      </c>
      <c r="I123" s="1038">
        <f t="shared" si="5"/>
        <v>85024.94699941004</v>
      </c>
      <c r="J123" s="1038">
        <f t="shared" si="6"/>
        <v>19112.214233058636</v>
      </c>
      <c r="K123" s="1034">
        <f t="shared" si="7"/>
        <v>10720881.090955576</v>
      </c>
    </row>
    <row r="124" hidden="1" spans="7:11" x14ac:dyDescent="0.25">
      <c r="G124" s="1039">
        <f t="shared" si="8"/>
        <v>111</v>
      </c>
      <c r="H124" s="1038">
        <f t="shared" si="9"/>
        <v>104137.16123246867</v>
      </c>
      <c r="I124" s="1038">
        <f t="shared" si="5"/>
        <v>84873.64197006499</v>
      </c>
      <c r="J124" s="1038">
        <f t="shared" si="6"/>
        <v>19263.519262403686</v>
      </c>
      <c r="K124" s="1034">
        <f t="shared" si="7"/>
        <v>10701617.571693173</v>
      </c>
    </row>
    <row r="125" hidden="1" spans="7:11" x14ac:dyDescent="0.25">
      <c r="G125" s="1039">
        <f t="shared" si="8"/>
        <v>112</v>
      </c>
      <c r="H125" s="1038">
        <f t="shared" si="9"/>
        <v>104137.16123246867</v>
      </c>
      <c r="I125" s="1038">
        <f t="shared" si="5"/>
        <v>84721.13910923763</v>
      </c>
      <c r="J125" s="1038">
        <f t="shared" si="6"/>
        <v>19416.022123231043</v>
      </c>
      <c r="K125" s="1034">
        <f t="shared" si="7"/>
        <v>10682201.549569942</v>
      </c>
    </row>
    <row r="126" hidden="1" spans="7:11" x14ac:dyDescent="0.25">
      <c r="G126" s="1039">
        <f t="shared" si="8"/>
        <v>113</v>
      </c>
      <c r="H126" s="1038">
        <f t="shared" si="9"/>
        <v>104137.16123246867</v>
      </c>
      <c r="I126" s="1038">
        <f t="shared" si="5"/>
        <v>84567.42893409538</v>
      </c>
      <c r="J126" s="1038">
        <f t="shared" si="6"/>
        <v>19569.73229837329</v>
      </c>
      <c r="K126" s="1034">
        <f t="shared" si="7"/>
        <v>10662631.817271568</v>
      </c>
    </row>
    <row r="127" hidden="1" spans="7:11" x14ac:dyDescent="0.25">
      <c r="G127" s="1039">
        <f t="shared" si="8"/>
        <v>114</v>
      </c>
      <c r="H127" s="1038">
        <f t="shared" si="9"/>
        <v>104137.16123246867</v>
      </c>
      <c r="I127" s="1038">
        <f t="shared" si="5"/>
        <v>84412.50188673325</v>
      </c>
      <c r="J127" s="1038">
        <f t="shared" si="6"/>
        <v>19724.659345735417</v>
      </c>
      <c r="K127" s="1034">
        <f t="shared" si="7"/>
        <v>10642907.157925833</v>
      </c>
    </row>
    <row r="128" hidden="1" spans="7:11" x14ac:dyDescent="0.25">
      <c r="G128" s="1039">
        <f t="shared" si="8"/>
        <v>115</v>
      </c>
      <c r="H128" s="1038">
        <f t="shared" si="9"/>
        <v>104137.16123246867</v>
      </c>
      <c r="I128" s="1038">
        <f t="shared" si="5"/>
        <v>84256.34833357952</v>
      </c>
      <c r="J128" s="1038">
        <f t="shared" si="6"/>
        <v>19880.812898889155</v>
      </c>
      <c r="K128" s="1034">
        <f t="shared" si="7"/>
        <v>10623026.345026944</v>
      </c>
    </row>
    <row r="129" hidden="1" spans="7:11" x14ac:dyDescent="0.25">
      <c r="G129" s="1039">
        <f t="shared" si="8"/>
        <v>116</v>
      </c>
      <c r="H129" s="1038">
        <f t="shared" si="9"/>
        <v>104137.16123246867</v>
      </c>
      <c r="I129" s="1038">
        <f t="shared" si="5"/>
        <v>84098.95856479665</v>
      </c>
      <c r="J129" s="1038">
        <f t="shared" si="6"/>
        <v>20038.202667672027</v>
      </c>
      <c r="K129" s="1034">
        <f t="shared" si="7"/>
        <v>10602988.142359272</v>
      </c>
    </row>
    <row r="130" hidden="1" spans="7:11" x14ac:dyDescent="0.25">
      <c r="G130" s="1039">
        <f t="shared" si="8"/>
        <v>117</v>
      </c>
      <c r="H130" s="1038">
        <f t="shared" si="9"/>
        <v>104137.16123246867</v>
      </c>
      <c r="I130" s="1038">
        <f t="shared" si="5"/>
        <v>83940.32279367758</v>
      </c>
      <c r="J130" s="1038">
        <f t="shared" si="6"/>
        <v>20196.838438791092</v>
      </c>
      <c r="K130" s="1034">
        <f t="shared" si="7"/>
        <v>10582791.303920481</v>
      </c>
    </row>
    <row r="131" hidden="1" spans="7:11" x14ac:dyDescent="0.25">
      <c r="G131" s="1039">
        <f t="shared" si="8"/>
        <v>118</v>
      </c>
      <c r="H131" s="1038">
        <f t="shared" si="9"/>
        <v>104137.16123246867</v>
      </c>
      <c r="I131" s="1038">
        <f t="shared" si="5"/>
        <v>83780.43115603716</v>
      </c>
      <c r="J131" s="1038">
        <f t="shared" si="6"/>
        <v>20356.730076431515</v>
      </c>
      <c r="K131" s="1034">
        <f t="shared" si="7"/>
        <v>10562434.57384405</v>
      </c>
    </row>
    <row r="132" hidden="1" spans="7:11" x14ac:dyDescent="0.25">
      <c r="G132" s="1039">
        <f t="shared" si="8"/>
        <v>119</v>
      </c>
      <c r="H132" s="1038">
        <f t="shared" si="9"/>
        <v>104137.16123246867</v>
      </c>
      <c r="I132" s="1038">
        <f t="shared" si="5"/>
        <v>83619.27370959872</v>
      </c>
      <c r="J132" s="1038">
        <f t="shared" si="6"/>
        <v>20517.887522869947</v>
      </c>
      <c r="K132" s="1034">
        <f t="shared" si="7"/>
        <v>10541916.686321178</v>
      </c>
    </row>
    <row r="133" spans="6:17" x14ac:dyDescent="0.25">
      <c r="F133">
        <v>10</v>
      </c>
      <c r="G133" s="1044">
        <f t="shared" si="8"/>
        <v>120</v>
      </c>
      <c r="H133" s="1045">
        <f t="shared" si="9"/>
        <v>104137.16123246867</v>
      </c>
      <c r="I133" s="1045">
        <f t="shared" si="5"/>
        <v>83456.840433376</v>
      </c>
      <c r="J133" s="1045">
        <f t="shared" si="6"/>
        <v>20680.320799092675</v>
      </c>
      <c r="K133" s="1046">
        <f t="shared" si="7"/>
        <v>10521236.365522087</v>
      </c>
      <c r="L133" s="52"/>
      <c r="M133" s="52"/>
      <c r="N133" s="1045">
        <f>SUM(H122:H133)</f>
        <v>1249645.934789624</v>
      </c>
      <c r="O133" s="1045">
        <f>SUM(I122:I133)</f>
        <v>1011926.8974962294</v>
      </c>
      <c r="P133" s="1045">
        <f>SUM(J122:J133)</f>
        <v>237719.03729339462</v>
      </c>
      <c r="Q133" s="1047">
        <f>K133</f>
        <v>10521236.365522087</v>
      </c>
    </row>
    <row r="134" hidden="1" spans="7:11" x14ac:dyDescent="0.25">
      <c r="G134" s="1039">
        <f t="shared" si="8"/>
        <v>121</v>
      </c>
      <c r="H134" s="1038">
        <f t="shared" si="9"/>
        <v>104137.16123246867</v>
      </c>
      <c r="I134" s="1038">
        <f t="shared" si="5"/>
        <v>83293.12122704987</v>
      </c>
      <c r="J134" s="1038">
        <f t="shared" si="6"/>
        <v>20844.040005418807</v>
      </c>
      <c r="K134" s="1034">
        <f t="shared" si="7"/>
        <v>10500392.325516667</v>
      </c>
    </row>
    <row r="135" hidden="1" spans="7:11" x14ac:dyDescent="0.25">
      <c r="G135" s="1039">
        <f t="shared" si="8"/>
        <v>122</v>
      </c>
      <c r="H135" s="1038">
        <f t="shared" si="9"/>
        <v>104137.16123246867</v>
      </c>
      <c r="I135" s="1038">
        <f t="shared" si="5"/>
        <v>83128.1059103403</v>
      </c>
      <c r="J135" s="1038">
        <f t="shared" si="6"/>
        <v>21009.055322128377</v>
      </c>
      <c r="K135" s="1034">
        <f t="shared" si="7"/>
        <v>10479383.270194538</v>
      </c>
    </row>
    <row r="136" hidden="1" spans="7:11" x14ac:dyDescent="0.25">
      <c r="G136" s="1039">
        <f t="shared" si="8"/>
        <v>123</v>
      </c>
      <c r="H136" s="1038">
        <f t="shared" si="9"/>
        <v>104137.16123246867</v>
      </c>
      <c r="I136" s="1038">
        <f t="shared" si="5"/>
        <v>82961.78422237343</v>
      </c>
      <c r="J136" s="1038">
        <f t="shared" si="6"/>
        <v>21175.37701009524</v>
      </c>
      <c r="K136" s="1034">
        <f t="shared" si="7"/>
        <v>10458207.893184442</v>
      </c>
    </row>
    <row r="137" hidden="1" spans="7:11" x14ac:dyDescent="0.25">
      <c r="G137" s="1039">
        <f t="shared" si="8"/>
        <v>124</v>
      </c>
      <c r="H137" s="1038">
        <f t="shared" si="9"/>
        <v>104137.16123246867</v>
      </c>
      <c r="I137" s="1038">
        <f t="shared" si="5"/>
        <v>82794.14582104351</v>
      </c>
      <c r="J137" s="1038">
        <f t="shared" si="6"/>
        <v>21343.015411425164</v>
      </c>
      <c r="K137" s="1034">
        <f t="shared" si="7"/>
        <v>10436864.877773017</v>
      </c>
    </row>
    <row r="138" hidden="1" spans="7:11" x14ac:dyDescent="0.25">
      <c r="G138" s="1039">
        <f t="shared" si="8"/>
        <v>125</v>
      </c>
      <c r="H138" s="1038">
        <f t="shared" si="9"/>
        <v>104137.16123246867</v>
      </c>
      <c r="I138" s="1038">
        <f t="shared" si="5"/>
        <v>82625.18028236972</v>
      </c>
      <c r="J138" s="1038">
        <f t="shared" si="6"/>
        <v>21511.98095009895</v>
      </c>
      <c r="K138" s="1034">
        <f t="shared" si="7"/>
        <v>10415352.896822918</v>
      </c>
    </row>
    <row r="139" hidden="1" spans="7:11" x14ac:dyDescent="0.25">
      <c r="G139" s="1039">
        <f t="shared" si="8"/>
        <v>126</v>
      </c>
      <c r="H139" s="1038">
        <f t="shared" si="9"/>
        <v>104137.16123246867</v>
      </c>
      <c r="I139" s="1038">
        <f t="shared" si="5"/>
        <v>82454.8770998481</v>
      </c>
      <c r="J139" s="1038">
        <f t="shared" si="6"/>
        <v>21682.284132620567</v>
      </c>
      <c r="K139" s="1034">
        <f t="shared" si="7"/>
        <v>10393670.612690298</v>
      </c>
    </row>
    <row r="140" hidden="1" spans="7:11" x14ac:dyDescent="0.25">
      <c r="G140" s="1039">
        <f t="shared" si="8"/>
        <v>127</v>
      </c>
      <c r="H140" s="1038">
        <f t="shared" si="9"/>
        <v>104137.16123246867</v>
      </c>
      <c r="I140" s="1038">
        <f t="shared" si="5"/>
        <v>82283.2256837982</v>
      </c>
      <c r="J140" s="1038">
        <f t="shared" si="6"/>
        <v>21853.935548670474</v>
      </c>
      <c r="K140" s="1034">
        <f t="shared" si="7"/>
        <v>10371816.677141627</v>
      </c>
    </row>
    <row r="141" hidden="1" spans="7:11" x14ac:dyDescent="0.25">
      <c r="G141" s="1039">
        <f t="shared" si="8"/>
        <v>128</v>
      </c>
      <c r="H141" s="1038">
        <f t="shared" si="9"/>
        <v>104137.16123246867</v>
      </c>
      <c r="I141" s="1038">
        <f t="shared" si="5"/>
        <v>82110.21536070456</v>
      </c>
      <c r="J141" s="1038">
        <f t="shared" si="6"/>
        <v>22026.94587176411</v>
      </c>
      <c r="K141" s="1034">
        <f t="shared" si="7"/>
        <v>10349789.731269863</v>
      </c>
    </row>
    <row r="142" hidden="1" spans="7:11" x14ac:dyDescent="0.25">
      <c r="G142" s="1039">
        <f t="shared" si="8"/>
        <v>129</v>
      </c>
      <c r="H142" s="1038">
        <f t="shared" si="9"/>
        <v>104137.16123246867</v>
      </c>
      <c r="I142" s="1038">
        <f t="shared" ref="I142:I205" si="10">IPMT($D$5,$G$14,$D$6,-K141)</f>
        <v>81935.83537255309</v>
      </c>
      <c r="J142" s="1038">
        <f t="shared" ref="J142:J205" si="11">IF(G142="","",H142-I142)</f>
        <v>22201.32585991558</v>
      </c>
      <c r="K142" s="1034">
        <f t="shared" ref="K142:K205" si="12">IF(G142="","",K141-J142)</f>
        <v>10327588.405409947</v>
      </c>
    </row>
    <row r="143" hidden="1" spans="7:11" x14ac:dyDescent="0.25">
      <c r="G143" s="1039">
        <f t="shared" ref="G143:G206" si="13">G142+1</f>
        <v>130</v>
      </c>
      <c r="H143" s="1038">
        <f t="shared" ref="H143:H206" si="14">H142</f>
        <v>104137.16123246867</v>
      </c>
      <c r="I143" s="1038">
        <f t="shared" si="10"/>
        <v>81760.07487616209</v>
      </c>
      <c r="J143" s="1038">
        <f t="shared" si="11"/>
        <v>22377.08635630658</v>
      </c>
      <c r="K143" s="1034">
        <f t="shared" si="12"/>
        <v>10305211.31905364</v>
      </c>
    </row>
    <row r="144" hidden="1" spans="7:11" x14ac:dyDescent="0.25">
      <c r="G144" s="1039">
        <f t="shared" si="13"/>
        <v>131</v>
      </c>
      <c r="H144" s="1038">
        <f t="shared" si="14"/>
        <v>104137.16123246867</v>
      </c>
      <c r="I144" s="1038">
        <f t="shared" si="10"/>
        <v>81582.922942508</v>
      </c>
      <c r="J144" s="1038">
        <f t="shared" si="11"/>
        <v>22554.238289960675</v>
      </c>
      <c r="K144" s="1034">
        <f t="shared" si="12"/>
        <v>10282657.080763679</v>
      </c>
    </row>
    <row r="145" spans="6:17" x14ac:dyDescent="0.25">
      <c r="F145">
        <v>11</v>
      </c>
      <c r="G145" s="1040">
        <f t="shared" si="13"/>
        <v>132</v>
      </c>
      <c r="H145" s="1041">
        <f t="shared" si="14"/>
        <v>104137.16123246867</v>
      </c>
      <c r="I145" s="1041">
        <f t="shared" si="10"/>
        <v>81404.3685560458</v>
      </c>
      <c r="J145" s="1041">
        <f t="shared" si="11"/>
        <v>22732.792676422876</v>
      </c>
      <c r="K145" s="1042">
        <f t="shared" si="12"/>
        <v>10259924.288087256</v>
      </c>
      <c r="N145" s="1038">
        <f>SUM(H134:H145)</f>
        <v>1249645.934789624</v>
      </c>
      <c r="O145" s="1038">
        <f>SUM(I134:I145)</f>
        <v>988333.8573547968</v>
      </c>
      <c r="P145" s="1038">
        <f>SUM(J134:J145)</f>
        <v>261312.07743482734</v>
      </c>
      <c r="Q145" s="1034">
        <f>K145</f>
        <v>10259924.288087256</v>
      </c>
    </row>
    <row r="146" hidden="1" spans="7:11" x14ac:dyDescent="0.25">
      <c r="G146" s="1039">
        <f t="shared" si="13"/>
        <v>133</v>
      </c>
      <c r="H146" s="1038">
        <f t="shared" si="14"/>
        <v>104137.16123246867</v>
      </c>
      <c r="I146" s="1038">
        <f t="shared" si="10"/>
        <v>81224.40061402413</v>
      </c>
      <c r="J146" s="1038">
        <f t="shared" si="11"/>
        <v>22912.760618444547</v>
      </c>
      <c r="K146" s="1034">
        <f t="shared" si="12"/>
        <v>10237011.527468812</v>
      </c>
    </row>
    <row r="147" hidden="1" spans="7:11" x14ac:dyDescent="0.25">
      <c r="G147" s="1039">
        <f t="shared" si="13"/>
        <v>134</v>
      </c>
      <c r="H147" s="1038">
        <f t="shared" si="14"/>
        <v>104137.16123246867</v>
      </c>
      <c r="I147" s="1038">
        <f t="shared" si="10"/>
        <v>81043.00792579477</v>
      </c>
      <c r="J147" s="1038">
        <f t="shared" si="11"/>
        <v>23094.153306673907</v>
      </c>
      <c r="K147" s="1034">
        <f t="shared" si="12"/>
        <v>10213917.374162138</v>
      </c>
    </row>
    <row r="148" hidden="1" spans="7:11" x14ac:dyDescent="0.25">
      <c r="G148" s="1039">
        <f t="shared" si="13"/>
        <v>135</v>
      </c>
      <c r="H148" s="1038">
        <f t="shared" si="14"/>
        <v>104137.16123246867</v>
      </c>
      <c r="I148" s="1038">
        <f t="shared" si="10"/>
        <v>80860.17921211693</v>
      </c>
      <c r="J148" s="1038">
        <f t="shared" si="11"/>
        <v>23276.982020351745</v>
      </c>
      <c r="K148" s="1034">
        <f t="shared" si="12"/>
        <v>10190640.392141785</v>
      </c>
    </row>
    <row r="149" hidden="1" spans="7:11" x14ac:dyDescent="0.25">
      <c r="G149" s="1039">
        <f t="shared" si="13"/>
        <v>136</v>
      </c>
      <c r="H149" s="1038">
        <f t="shared" si="14"/>
        <v>104137.16123246867</v>
      </c>
      <c r="I149" s="1038">
        <f t="shared" si="10"/>
        <v>80675.9031044558</v>
      </c>
      <c r="J149" s="1038">
        <f t="shared" si="11"/>
        <v>23461.258128012865</v>
      </c>
      <c r="K149" s="1034">
        <f t="shared" si="12"/>
        <v>10167179.134013772</v>
      </c>
    </row>
    <row r="150" hidden="1" spans="7:11" x14ac:dyDescent="0.25">
      <c r="G150" s="1039">
        <f t="shared" si="13"/>
        <v>137</v>
      </c>
      <c r="H150" s="1038">
        <f t="shared" si="14"/>
        <v>104137.16123246867</v>
      </c>
      <c r="I150" s="1038">
        <f t="shared" si="10"/>
        <v>80490.1681442757</v>
      </c>
      <c r="J150" s="1038">
        <f t="shared" si="11"/>
        <v>23646.993088192976</v>
      </c>
      <c r="K150" s="1034">
        <f t="shared" si="12"/>
        <v>10143532.140925579</v>
      </c>
    </row>
    <row r="151" hidden="1" spans="7:11" x14ac:dyDescent="0.25">
      <c r="G151" s="1039">
        <f t="shared" si="13"/>
        <v>138</v>
      </c>
      <c r="H151" s="1038">
        <f t="shared" si="14"/>
        <v>104137.16123246867</v>
      </c>
      <c r="I151" s="1038">
        <f t="shared" si="10"/>
        <v>80302.96278232751</v>
      </c>
      <c r="J151" s="1038">
        <f t="shared" si="11"/>
        <v>23834.198450141164</v>
      </c>
      <c r="K151" s="1034">
        <f t="shared" si="12"/>
        <v>10119697.942475438</v>
      </c>
    </row>
    <row r="152" hidden="1" spans="7:11" x14ac:dyDescent="0.25">
      <c r="G152" s="1039">
        <f t="shared" si="13"/>
        <v>139</v>
      </c>
      <c r="H152" s="1038">
        <f t="shared" si="14"/>
        <v>104137.16123246867</v>
      </c>
      <c r="I152" s="1038">
        <f t="shared" si="10"/>
        <v>80114.27537793056</v>
      </c>
      <c r="J152" s="1038">
        <f t="shared" si="11"/>
        <v>24022.885854538108</v>
      </c>
      <c r="K152" s="1034">
        <f t="shared" si="12"/>
        <v>10095675.0566209</v>
      </c>
    </row>
    <row r="153" hidden="1" spans="7:11" x14ac:dyDescent="0.25">
      <c r="G153" s="1039">
        <f t="shared" si="13"/>
        <v>140</v>
      </c>
      <c r="H153" s="1038">
        <f t="shared" si="14"/>
        <v>104137.16123246867</v>
      </c>
      <c r="I153" s="1038">
        <f t="shared" si="10"/>
        <v>79924.0941982488</v>
      </c>
      <c r="J153" s="1038">
        <f t="shared" si="11"/>
        <v>24213.067034219872</v>
      </c>
      <c r="K153" s="1034">
        <f t="shared" si="12"/>
        <v>10071461.98958668</v>
      </c>
    </row>
    <row r="154" hidden="1" spans="7:11" x14ac:dyDescent="0.25">
      <c r="G154" s="1039">
        <f t="shared" si="13"/>
        <v>141</v>
      </c>
      <c r="H154" s="1038">
        <f t="shared" si="14"/>
        <v>104137.16123246867</v>
      </c>
      <c r="I154" s="1038">
        <f t="shared" si="10"/>
        <v>79732.40741756122</v>
      </c>
      <c r="J154" s="1038">
        <f t="shared" si="11"/>
        <v>24404.753814907453</v>
      </c>
      <c r="K154" s="1034">
        <f t="shared" si="12"/>
        <v>10047057.235771772</v>
      </c>
    </row>
    <row r="155" hidden="1" spans="7:11" x14ac:dyDescent="0.25">
      <c r="G155" s="1039">
        <f t="shared" si="13"/>
        <v>142</v>
      </c>
      <c r="H155" s="1038">
        <f t="shared" si="14"/>
        <v>104137.16123246867</v>
      </c>
      <c r="I155" s="1038">
        <f t="shared" si="10"/>
        <v>79539.20311652654</v>
      </c>
      <c r="J155" s="1038">
        <f t="shared" si="11"/>
        <v>24597.958115942136</v>
      </c>
      <c r="K155" s="1034">
        <f t="shared" si="12"/>
        <v>10022459.277655829</v>
      </c>
    </row>
    <row r="156" hidden="1" spans="7:11" x14ac:dyDescent="0.25">
      <c r="G156" s="1039">
        <f t="shared" si="13"/>
        <v>143</v>
      </c>
      <c r="H156" s="1038">
        <f t="shared" si="14"/>
        <v>104137.16123246867</v>
      </c>
      <c r="I156" s="1038">
        <f t="shared" si="10"/>
        <v>79344.46928144198</v>
      </c>
      <c r="J156" s="1038">
        <f t="shared" si="11"/>
        <v>24792.69195102669</v>
      </c>
      <c r="K156" s="1034">
        <f t="shared" si="12"/>
        <v>9997666.585704802</v>
      </c>
    </row>
    <row r="157" spans="6:17" x14ac:dyDescent="0.25">
      <c r="F157">
        <v>12</v>
      </c>
      <c r="G157" s="1040">
        <f t="shared" si="13"/>
        <v>144</v>
      </c>
      <c r="H157" s="1041">
        <f t="shared" si="14"/>
        <v>104137.16123246867</v>
      </c>
      <c r="I157" s="1041">
        <f t="shared" si="10"/>
        <v>79148.19380349635</v>
      </c>
      <c r="J157" s="1041">
        <f t="shared" si="11"/>
        <v>24988.96742897232</v>
      </c>
      <c r="K157" s="1042">
        <f t="shared" si="12"/>
        <v>9972677.618275829</v>
      </c>
      <c r="N157" s="1038">
        <f>SUM(H146:H157)</f>
        <v>1249645.934789624</v>
      </c>
      <c r="O157" s="1038">
        <f>SUM(I146:I157)</f>
        <v>962399.2649782003</v>
      </c>
      <c r="P157" s="1038">
        <f>SUM(J146:J157)</f>
        <v>287246.66981142375</v>
      </c>
      <c r="Q157" s="1034">
        <f>K157</f>
        <v>9972677.618275829</v>
      </c>
    </row>
    <row r="158" hidden="1" spans="7:11" x14ac:dyDescent="0.25">
      <c r="G158" s="1039">
        <f t="shared" si="13"/>
        <v>145</v>
      </c>
      <c r="H158" s="1038">
        <f t="shared" si="14"/>
        <v>104137.16123246867</v>
      </c>
      <c r="I158" s="1038">
        <f t="shared" si="10"/>
        <v>78950.36447801699</v>
      </c>
      <c r="J158" s="1038">
        <f t="shared" si="11"/>
        <v>25186.796754451687</v>
      </c>
      <c r="K158" s="1034">
        <f t="shared" si="12"/>
        <v>9947490.821521377</v>
      </c>
    </row>
    <row r="159" hidden="1" spans="7:11" x14ac:dyDescent="0.25">
      <c r="G159" s="1039">
        <f t="shared" si="13"/>
        <v>146</v>
      </c>
      <c r="H159" s="1038">
        <f t="shared" si="14"/>
        <v>104137.16123246867</v>
      </c>
      <c r="I159" s="1038">
        <f t="shared" si="10"/>
        <v>78750.96900371091</v>
      </c>
      <c r="J159" s="1038">
        <f t="shared" si="11"/>
        <v>25386.19222875776</v>
      </c>
      <c r="K159" s="1034">
        <f t="shared" si="12"/>
        <v>9922104.62929262</v>
      </c>
    </row>
    <row r="160" hidden="1" spans="7:11" x14ac:dyDescent="0.25">
      <c r="G160" s="1039">
        <f t="shared" si="13"/>
        <v>147</v>
      </c>
      <c r="H160" s="1038">
        <f t="shared" si="14"/>
        <v>104137.16123246867</v>
      </c>
      <c r="I160" s="1038">
        <f t="shared" si="10"/>
        <v>78549.99498189992</v>
      </c>
      <c r="J160" s="1038">
        <f t="shared" si="11"/>
        <v>25587.166250568756</v>
      </c>
      <c r="K160" s="1034">
        <f t="shared" si="12"/>
        <v>9896517.463042052</v>
      </c>
    </row>
    <row r="161" hidden="1" spans="7:11" x14ac:dyDescent="0.25">
      <c r="G161" s="1039">
        <f t="shared" si="13"/>
        <v>148</v>
      </c>
      <c r="H161" s="1038">
        <f t="shared" si="14"/>
        <v>104137.16123246867</v>
      </c>
      <c r="I161" s="1038">
        <f t="shared" si="10"/>
        <v>78347.42991574958</v>
      </c>
      <c r="J161" s="1038">
        <f t="shared" si="11"/>
        <v>25789.731316719088</v>
      </c>
      <c r="K161" s="1034">
        <f t="shared" si="12"/>
        <v>9870727.731725333</v>
      </c>
    </row>
    <row r="162" hidden="1" spans="7:11" x14ac:dyDescent="0.25">
      <c r="G162" s="1039">
        <f t="shared" si="13"/>
        <v>149</v>
      </c>
      <c r="H162" s="1038">
        <f t="shared" si="14"/>
        <v>104137.16123246867</v>
      </c>
      <c r="I162" s="1038">
        <f t="shared" si="10"/>
        <v>78143.26120949222</v>
      </c>
      <c r="J162" s="1038">
        <f t="shared" si="11"/>
        <v>25993.90002297645</v>
      </c>
      <c r="K162" s="1034">
        <f t="shared" si="12"/>
        <v>9844733.831702357</v>
      </c>
    </row>
    <row r="163" hidden="1" spans="7:11" x14ac:dyDescent="0.25">
      <c r="G163" s="1039">
        <f t="shared" si="13"/>
        <v>150</v>
      </c>
      <c r="H163" s="1038">
        <f t="shared" si="14"/>
        <v>104137.16123246867</v>
      </c>
      <c r="I163" s="1038">
        <f t="shared" si="10"/>
        <v>77937.47616764366</v>
      </c>
      <c r="J163" s="1038">
        <f t="shared" si="11"/>
        <v>26199.68506482501</v>
      </c>
      <c r="K163" s="1034">
        <f t="shared" si="12"/>
        <v>9818534.146637533</v>
      </c>
    </row>
    <row r="164" hidden="1" spans="7:11" x14ac:dyDescent="0.25">
      <c r="G164" s="1039">
        <f t="shared" si="13"/>
        <v>151</v>
      </c>
      <c r="H164" s="1038">
        <f t="shared" si="14"/>
        <v>104137.16123246867</v>
      </c>
      <c r="I164" s="1038">
        <f t="shared" si="10"/>
        <v>77730.06199421381</v>
      </c>
      <c r="J164" s="1038">
        <f t="shared" si="11"/>
        <v>26407.099238254857</v>
      </c>
      <c r="K164" s="1034">
        <f t="shared" si="12"/>
        <v>9792127.047399279</v>
      </c>
    </row>
    <row r="165" hidden="1" spans="7:11" x14ac:dyDescent="0.25">
      <c r="G165" s="1039">
        <f t="shared" si="13"/>
        <v>152</v>
      </c>
      <c r="H165" s="1038">
        <f t="shared" si="14"/>
        <v>104137.16123246867</v>
      </c>
      <c r="I165" s="1038">
        <f t="shared" si="10"/>
        <v>77521.00579191097</v>
      </c>
      <c r="J165" s="1038">
        <f t="shared" si="11"/>
        <v>26616.155440557704</v>
      </c>
      <c r="K165" s="1034">
        <f t="shared" si="12"/>
        <v>9765510.891958721</v>
      </c>
    </row>
    <row r="166" hidden="1" spans="7:11" x14ac:dyDescent="0.25">
      <c r="G166" s="1039">
        <f t="shared" si="13"/>
        <v>153</v>
      </c>
      <c r="H166" s="1038">
        <f t="shared" si="14"/>
        <v>104137.16123246867</v>
      </c>
      <c r="I166" s="1038">
        <f t="shared" si="10"/>
        <v>77310.29456133988</v>
      </c>
      <c r="J166" s="1038">
        <f t="shared" si="11"/>
        <v>26826.866671128795</v>
      </c>
      <c r="K166" s="1034">
        <f t="shared" si="12"/>
        <v>9738684.025287593</v>
      </c>
    </row>
    <row r="167" hidden="1" spans="7:11" x14ac:dyDescent="0.25">
      <c r="G167" s="1039">
        <f t="shared" si="13"/>
        <v>154</v>
      </c>
      <c r="H167" s="1038">
        <f t="shared" si="14"/>
        <v>104137.16123246867</v>
      </c>
      <c r="I167" s="1038">
        <f t="shared" si="10"/>
        <v>77097.91520019346</v>
      </c>
      <c r="J167" s="1038">
        <f t="shared" si="11"/>
        <v>27039.246032275216</v>
      </c>
      <c r="K167" s="1034">
        <f t="shared" si="12"/>
        <v>9711644.779255318</v>
      </c>
    </row>
    <row r="168" hidden="1" spans="7:11" x14ac:dyDescent="0.25">
      <c r="G168" s="1039">
        <f t="shared" si="13"/>
        <v>155</v>
      </c>
      <c r="H168" s="1038">
        <f t="shared" si="14"/>
        <v>104137.16123246867</v>
      </c>
      <c r="I168" s="1038">
        <f t="shared" si="10"/>
        <v>76883.85450243794</v>
      </c>
      <c r="J168" s="1038">
        <f t="shared" si="11"/>
        <v>27253.30673003073</v>
      </c>
      <c r="K168" s="1034">
        <f t="shared" si="12"/>
        <v>9684391.472525287</v>
      </c>
    </row>
    <row r="169" spans="6:17" x14ac:dyDescent="0.25">
      <c r="F169">
        <v>13</v>
      </c>
      <c r="G169" s="1040">
        <f t="shared" si="13"/>
        <v>156</v>
      </c>
      <c r="H169" s="1041">
        <f t="shared" si="14"/>
        <v>104137.16123246867</v>
      </c>
      <c r="I169" s="1041">
        <f t="shared" si="10"/>
        <v>76668.09915749186</v>
      </c>
      <c r="J169" s="1041">
        <f t="shared" si="11"/>
        <v>27469.062074976813</v>
      </c>
      <c r="K169" s="1042">
        <f t="shared" si="12"/>
        <v>9656922.410450311</v>
      </c>
      <c r="N169" s="1038">
        <f>SUM(H158:H169)</f>
        <v>1249645.934789624</v>
      </c>
      <c r="O169" s="1038">
        <f>SUM(I158:I169)</f>
        <v>933890.7269641012</v>
      </c>
      <c r="P169" s="1038">
        <f>SUM(J158:J169)</f>
        <v>315755.20782552287</v>
      </c>
      <c r="Q169" s="1034">
        <f>K169</f>
        <v>9656922.410450311</v>
      </c>
    </row>
    <row r="170" hidden="1" spans="7:11" x14ac:dyDescent="0.25">
      <c r="G170" s="1039">
        <f t="shared" si="13"/>
        <v>157</v>
      </c>
      <c r="H170" s="1038">
        <f t="shared" si="14"/>
        <v>104137.16123246867</v>
      </c>
      <c r="I170" s="1038">
        <f t="shared" si="10"/>
        <v>76450.63574939831</v>
      </c>
      <c r="J170" s="1038">
        <f t="shared" si="11"/>
        <v>27686.525483070363</v>
      </c>
      <c r="K170" s="1034">
        <f t="shared" si="12"/>
        <v>9629235.884967241</v>
      </c>
    </row>
    <row r="171" hidden="1" spans="7:11" x14ac:dyDescent="0.25">
      <c r="G171" s="1039">
        <f t="shared" si="13"/>
        <v>158</v>
      </c>
      <c r="H171" s="1038">
        <f t="shared" si="14"/>
        <v>104137.16123246867</v>
      </c>
      <c r="I171" s="1038">
        <f t="shared" si="10"/>
        <v>76231.45075599066</v>
      </c>
      <c r="J171" s="1038">
        <f t="shared" si="11"/>
        <v>27905.71047647801</v>
      </c>
      <c r="K171" s="1034">
        <f t="shared" si="12"/>
        <v>9601330.174490763</v>
      </c>
    </row>
    <row r="172" hidden="1" spans="7:11" x14ac:dyDescent="0.25">
      <c r="G172" s="1039">
        <f t="shared" si="13"/>
        <v>159</v>
      </c>
      <c r="H172" s="1038">
        <f t="shared" si="14"/>
        <v>104137.16123246867</v>
      </c>
      <c r="I172" s="1038">
        <f t="shared" si="10"/>
        <v>76010.53054805187</v>
      </c>
      <c r="J172" s="1038">
        <f t="shared" si="11"/>
        <v>28126.6306844168</v>
      </c>
      <c r="K172" s="1034">
        <f t="shared" si="12"/>
        <v>9573203.543806346</v>
      </c>
    </row>
    <row r="173" hidden="1" spans="7:11" x14ac:dyDescent="0.25">
      <c r="G173" s="1039">
        <f t="shared" si="13"/>
        <v>160</v>
      </c>
      <c r="H173" s="1038">
        <f t="shared" si="14"/>
        <v>104137.16123246867</v>
      </c>
      <c r="I173" s="1038">
        <f t="shared" si="10"/>
        <v>75787.86138846692</v>
      </c>
      <c r="J173" s="1038">
        <f t="shared" si="11"/>
        <v>28349.299844001755</v>
      </c>
      <c r="K173" s="1034">
        <f t="shared" si="12"/>
        <v>9544854.243962344</v>
      </c>
    </row>
    <row r="174" hidden="1" spans="7:11" x14ac:dyDescent="0.25">
      <c r="G174" s="1039">
        <f t="shared" si="13"/>
        <v>161</v>
      </c>
      <c r="H174" s="1038">
        <f t="shared" si="14"/>
        <v>104137.16123246867</v>
      </c>
      <c r="I174" s="1038">
        <f t="shared" si="10"/>
        <v>75563.42943136857</v>
      </c>
      <c r="J174" s="1038">
        <f t="shared" si="11"/>
        <v>28573.731801100104</v>
      </c>
      <c r="K174" s="1034">
        <f t="shared" si="12"/>
        <v>9516280.512161244</v>
      </c>
    </row>
    <row r="175" hidden="1" spans="7:11" x14ac:dyDescent="0.25">
      <c r="G175" s="1039">
        <f t="shared" si="13"/>
        <v>162</v>
      </c>
      <c r="H175" s="1038">
        <f t="shared" si="14"/>
        <v>104137.16123246867</v>
      </c>
      <c r="I175" s="1038">
        <f t="shared" si="10"/>
        <v>75337.22072127652</v>
      </c>
      <c r="J175" s="1038">
        <f t="shared" si="11"/>
        <v>28799.94051119215</v>
      </c>
      <c r="K175" s="1034">
        <f t="shared" si="12"/>
        <v>9487480.571650052</v>
      </c>
    </row>
    <row r="176" hidden="1" spans="7:11" x14ac:dyDescent="0.25">
      <c r="G176" s="1039">
        <f t="shared" si="13"/>
        <v>163</v>
      </c>
      <c r="H176" s="1038">
        <f t="shared" si="14"/>
        <v>104137.16123246867</v>
      </c>
      <c r="I176" s="1038">
        <f t="shared" si="10"/>
        <v>75109.22119222958</v>
      </c>
      <c r="J176" s="1038">
        <f t="shared" si="11"/>
        <v>29027.94004023909</v>
      </c>
      <c r="K176" s="1034">
        <f t="shared" si="12"/>
        <v>9458452.631609814</v>
      </c>
    </row>
    <row r="177" hidden="1" spans="7:11" x14ac:dyDescent="0.25">
      <c r="G177" s="1039">
        <f t="shared" si="13"/>
        <v>164</v>
      </c>
      <c r="H177" s="1038">
        <f t="shared" si="14"/>
        <v>104137.16123246867</v>
      </c>
      <c r="I177" s="1038">
        <f t="shared" si="10"/>
        <v>74879.41666691104</v>
      </c>
      <c r="J177" s="1038">
        <f t="shared" si="11"/>
        <v>29257.74456555763</v>
      </c>
      <c r="K177" s="1034">
        <f t="shared" si="12"/>
        <v>9429194.887044257</v>
      </c>
    </row>
    <row r="178" hidden="1" spans="7:11" x14ac:dyDescent="0.25">
      <c r="G178" s="1039">
        <f t="shared" si="13"/>
        <v>165</v>
      </c>
      <c r="H178" s="1038">
        <f t="shared" si="14"/>
        <v>104137.16123246867</v>
      </c>
      <c r="I178" s="1038">
        <f t="shared" si="10"/>
        <v>74647.79285576704</v>
      </c>
      <c r="J178" s="1038">
        <f t="shared" si="11"/>
        <v>29489.368376701634</v>
      </c>
      <c r="K178" s="1034">
        <f t="shared" si="12"/>
        <v>9399705.518667554</v>
      </c>
    </row>
    <row r="179" hidden="1" spans="7:11" x14ac:dyDescent="0.25">
      <c r="G179" s="1039">
        <f t="shared" si="13"/>
        <v>166</v>
      </c>
      <c r="H179" s="1038">
        <f t="shared" si="14"/>
        <v>104137.16123246867</v>
      </c>
      <c r="I179" s="1038">
        <f t="shared" si="10"/>
        <v>74414.33535611814</v>
      </c>
      <c r="J179" s="1038">
        <f t="shared" si="11"/>
        <v>29722.82587635053</v>
      </c>
      <c r="K179" s="1034">
        <f t="shared" si="12"/>
        <v>9369982.692791203</v>
      </c>
    </row>
    <row r="180" hidden="1" spans="7:11" x14ac:dyDescent="0.25">
      <c r="G180" s="1039">
        <f t="shared" si="13"/>
        <v>167</v>
      </c>
      <c r="H180" s="1038">
        <f t="shared" si="14"/>
        <v>104137.16123246867</v>
      </c>
      <c r="I180" s="1038">
        <f t="shared" si="10"/>
        <v>74179.0296512637</v>
      </c>
      <c r="J180" s="1038">
        <f t="shared" si="11"/>
        <v>29958.131581204972</v>
      </c>
      <c r="K180" s="1034">
        <f t="shared" si="12"/>
        <v>9340024.561209997</v>
      </c>
    </row>
    <row r="181" spans="6:17" x14ac:dyDescent="0.25">
      <c r="F181">
        <v>14</v>
      </c>
      <c r="G181" s="1040">
        <f t="shared" si="13"/>
        <v>168</v>
      </c>
      <c r="H181" s="1041">
        <f t="shared" si="14"/>
        <v>104137.16123246867</v>
      </c>
      <c r="I181" s="1041">
        <f t="shared" si="10"/>
        <v>73941.86110957916</v>
      </c>
      <c r="J181" s="1041">
        <f t="shared" si="11"/>
        <v>30195.300122889515</v>
      </c>
      <c r="K181" s="1042">
        <f t="shared" si="12"/>
        <v>9309829.261087108</v>
      </c>
      <c r="N181" s="1038">
        <f>SUM(H170:H181)</f>
        <v>1249645.934789624</v>
      </c>
      <c r="O181" s="1038">
        <f>SUM(I170:I181)</f>
        <v>902552.7854264216</v>
      </c>
      <c r="P181" s="1038">
        <f>SUM(J170:J181)</f>
        <v>347093.14936320257</v>
      </c>
      <c r="Q181" s="1034">
        <f>K181</f>
        <v>9309829.261087108</v>
      </c>
    </row>
    <row r="182" hidden="1" spans="7:11" x14ac:dyDescent="0.25">
      <c r="G182" s="1039">
        <f t="shared" si="13"/>
        <v>169</v>
      </c>
      <c r="H182" s="1038">
        <f t="shared" si="14"/>
        <v>104137.16123246867</v>
      </c>
      <c r="I182" s="1038">
        <f t="shared" si="10"/>
        <v>73702.81498360628</v>
      </c>
      <c r="J182" s="1038">
        <f t="shared" si="11"/>
        <v>30434.34624886239</v>
      </c>
      <c r="K182" s="1034">
        <f t="shared" si="12"/>
        <v>9279394.914838245</v>
      </c>
    </row>
    <row r="183" hidden="1" spans="7:11" x14ac:dyDescent="0.25">
      <c r="G183" s="1039">
        <f t="shared" si="13"/>
        <v>170</v>
      </c>
      <c r="H183" s="1038">
        <f t="shared" si="14"/>
        <v>104137.16123246867</v>
      </c>
      <c r="I183" s="1038">
        <f t="shared" si="10"/>
        <v>73461.87640913611</v>
      </c>
      <c r="J183" s="1038">
        <f t="shared" si="11"/>
        <v>30675.284823332564</v>
      </c>
      <c r="K183" s="1034">
        <f t="shared" si="12"/>
        <v>9248719.630014913</v>
      </c>
    </row>
    <row r="184" hidden="1" spans="7:11" x14ac:dyDescent="0.25">
      <c r="G184" s="1039">
        <f t="shared" si="13"/>
        <v>171</v>
      </c>
      <c r="H184" s="1038">
        <f t="shared" si="14"/>
        <v>104137.16123246867</v>
      </c>
      <c r="I184" s="1038">
        <f t="shared" si="10"/>
        <v>73219.03040428474</v>
      </c>
      <c r="J184" s="1038">
        <f t="shared" si="11"/>
        <v>30918.13082818393</v>
      </c>
      <c r="K184" s="1034">
        <f t="shared" si="12"/>
        <v>9217801.49918673</v>
      </c>
    </row>
    <row r="185" hidden="1" spans="7:11" x14ac:dyDescent="0.25">
      <c r="G185" s="1039">
        <f t="shared" si="13"/>
        <v>172</v>
      </c>
      <c r="H185" s="1038">
        <f t="shared" si="14"/>
        <v>104137.16123246867</v>
      </c>
      <c r="I185" s="1038">
        <f t="shared" si="10"/>
        <v>72974.26186856162</v>
      </c>
      <c r="J185" s="1038">
        <f t="shared" si="11"/>
        <v>31162.899363907054</v>
      </c>
      <c r="K185" s="1034">
        <f t="shared" si="12"/>
        <v>9186638.599822823</v>
      </c>
    </row>
    <row r="186" hidden="1" spans="7:11" x14ac:dyDescent="0.25">
      <c r="G186" s="1039">
        <f t="shared" si="13"/>
        <v>173</v>
      </c>
      <c r="H186" s="1038">
        <f t="shared" si="14"/>
        <v>104137.16123246867</v>
      </c>
      <c r="I186" s="1038">
        <f t="shared" si="10"/>
        <v>72727.55558193069</v>
      </c>
      <c r="J186" s="1038">
        <f t="shared" si="11"/>
        <v>31409.605650537982</v>
      </c>
      <c r="K186" s="1034">
        <f t="shared" si="12"/>
        <v>9155228.994172284</v>
      </c>
    </row>
    <row r="187" hidden="1" spans="7:11" x14ac:dyDescent="0.25">
      <c r="G187" s="1039">
        <f t="shared" si="13"/>
        <v>174</v>
      </c>
      <c r="H187" s="1038">
        <f t="shared" si="14"/>
        <v>104137.16123246867</v>
      </c>
      <c r="I187" s="1038">
        <f t="shared" si="10"/>
        <v>72478.89620386393</v>
      </c>
      <c r="J187" s="1038">
        <f t="shared" si="11"/>
        <v>31658.265028604743</v>
      </c>
      <c r="K187" s="1034">
        <f t="shared" si="12"/>
        <v>9123570.72914368</v>
      </c>
    </row>
    <row r="188" hidden="1" spans="7:11" x14ac:dyDescent="0.25">
      <c r="G188" s="1039">
        <f t="shared" si="13"/>
        <v>175</v>
      </c>
      <c r="H188" s="1038">
        <f t="shared" si="14"/>
        <v>104137.16123246867</v>
      </c>
      <c r="I188" s="1038">
        <f t="shared" si="10"/>
        <v>72228.26827238746</v>
      </c>
      <c r="J188" s="1038">
        <f t="shared" si="11"/>
        <v>31908.89296008121</v>
      </c>
      <c r="K188" s="1034">
        <f t="shared" si="12"/>
        <v>9091661.836183598</v>
      </c>
    </row>
    <row r="189" hidden="1" spans="7:11" x14ac:dyDescent="0.25">
      <c r="G189" s="1039">
        <f t="shared" si="13"/>
        <v>176</v>
      </c>
      <c r="H189" s="1038">
        <f t="shared" si="14"/>
        <v>104137.16123246867</v>
      </c>
      <c r="I189" s="1038">
        <f t="shared" si="10"/>
        <v>71975.65620312016</v>
      </c>
      <c r="J189" s="1038">
        <f t="shared" si="11"/>
        <v>32161.50502934851</v>
      </c>
      <c r="K189" s="1034">
        <f t="shared" si="12"/>
        <v>9059500.33115425</v>
      </c>
    </row>
    <row r="190" hidden="1" spans="7:11" x14ac:dyDescent="0.25">
      <c r="G190" s="1039">
        <f t="shared" si="13"/>
        <v>177</v>
      </c>
      <c r="H190" s="1038">
        <f t="shared" si="14"/>
        <v>104137.16123246867</v>
      </c>
      <c r="I190" s="1038">
        <f t="shared" si="10"/>
        <v>71721.04428830449</v>
      </c>
      <c r="J190" s="1038">
        <f t="shared" si="11"/>
        <v>32416.116944164183</v>
      </c>
      <c r="K190" s="1034">
        <f t="shared" si="12"/>
        <v>9027084.214210086</v>
      </c>
    </row>
    <row r="191" hidden="1" spans="7:11" x14ac:dyDescent="0.25">
      <c r="G191" s="1039">
        <f t="shared" si="13"/>
        <v>178</v>
      </c>
      <c r="H191" s="1038">
        <f t="shared" si="14"/>
        <v>104137.16123246867</v>
      </c>
      <c r="I191" s="1038">
        <f t="shared" si="10"/>
        <v>71464.41669582984</v>
      </c>
      <c r="J191" s="1038">
        <f t="shared" si="11"/>
        <v>32672.744536638827</v>
      </c>
      <c r="K191" s="1034">
        <f t="shared" si="12"/>
        <v>8994411.469673447</v>
      </c>
    </row>
    <row r="192" hidden="1" spans="7:11" x14ac:dyDescent="0.25">
      <c r="G192" s="1039">
        <f t="shared" si="13"/>
        <v>179</v>
      </c>
      <c r="H192" s="1038">
        <f t="shared" si="14"/>
        <v>104137.16123246867</v>
      </c>
      <c r="I192" s="1038">
        <f t="shared" si="10"/>
        <v>71205.75746824814</v>
      </c>
      <c r="J192" s="1038">
        <f t="shared" si="11"/>
        <v>32931.40376422054</v>
      </c>
      <c r="K192" s="1034">
        <f t="shared" si="12"/>
        <v>8961480.065909227</v>
      </c>
    </row>
    <row r="193" spans="6:17" x14ac:dyDescent="0.25">
      <c r="F193">
        <v>15</v>
      </c>
      <c r="G193" s="1040">
        <f t="shared" si="13"/>
        <v>180</v>
      </c>
      <c r="H193" s="1041">
        <f t="shared" si="14"/>
        <v>104137.16123246867</v>
      </c>
      <c r="I193" s="1041">
        <f t="shared" si="10"/>
        <v>70945.05052178139</v>
      </c>
      <c r="J193" s="1041">
        <f t="shared" si="11"/>
        <v>33192.11071068728</v>
      </c>
      <c r="K193" s="1042">
        <f t="shared" si="12"/>
        <v>8928287.95519854</v>
      </c>
      <c r="N193" s="1038">
        <f>SUM(H182:H193)</f>
        <v>1249645.934789624</v>
      </c>
      <c r="O193" s="1038">
        <f>SUM(I182:I193)</f>
        <v>868104.6289010548</v>
      </c>
      <c r="P193" s="1038">
        <f>SUM(J182:J193)</f>
        <v>381541.3058885692</v>
      </c>
      <c r="Q193" s="1034">
        <f>K193</f>
        <v>8928287.95519854</v>
      </c>
    </row>
    <row r="194" hidden="1" spans="7:11" x14ac:dyDescent="0.25">
      <c r="G194" s="1039">
        <f t="shared" si="13"/>
        <v>181</v>
      </c>
      <c r="H194" s="1038">
        <f t="shared" si="14"/>
        <v>104137.16123246867</v>
      </c>
      <c r="I194" s="1038">
        <f t="shared" si="10"/>
        <v>70682.27964532177</v>
      </c>
      <c r="J194" s="1038">
        <f t="shared" si="11"/>
        <v>33454.8815871469</v>
      </c>
      <c r="K194" s="1034">
        <f t="shared" si="12"/>
        <v>8894833.073611392</v>
      </c>
    </row>
    <row r="195" hidden="1" spans="7:11" x14ac:dyDescent="0.25">
      <c r="G195" s="1039">
        <f t="shared" si="13"/>
        <v>182</v>
      </c>
      <c r="H195" s="1038">
        <f t="shared" si="14"/>
        <v>104137.16123246867</v>
      </c>
      <c r="I195" s="1038">
        <f t="shared" si="10"/>
        <v>70417.42849942352</v>
      </c>
      <c r="J195" s="1038">
        <f t="shared" si="11"/>
        <v>33719.73273304515</v>
      </c>
      <c r="K195" s="1034">
        <f t="shared" si="12"/>
        <v>8861113.340878347</v>
      </c>
    </row>
    <row r="196" hidden="1" spans="7:11" x14ac:dyDescent="0.25">
      <c r="G196" s="1039">
        <f t="shared" si="13"/>
        <v>183</v>
      </c>
      <c r="H196" s="1038">
        <f t="shared" si="14"/>
        <v>104137.16123246867</v>
      </c>
      <c r="I196" s="1038">
        <f t="shared" si="10"/>
        <v>70150.48061528691</v>
      </c>
      <c r="J196" s="1038">
        <f t="shared" si="11"/>
        <v>33986.68061718176</v>
      </c>
      <c r="K196" s="1034">
        <f t="shared" si="12"/>
        <v>8827126.660261165</v>
      </c>
    </row>
    <row r="197" hidden="1" spans="7:11" x14ac:dyDescent="0.25">
      <c r="G197" s="1039">
        <f t="shared" si="13"/>
        <v>184</v>
      </c>
      <c r="H197" s="1038">
        <f t="shared" si="14"/>
        <v>104137.16123246867</v>
      </c>
      <c r="I197" s="1038">
        <f t="shared" si="10"/>
        <v>69881.41939373424</v>
      </c>
      <c r="J197" s="1038">
        <f t="shared" si="11"/>
        <v>34255.74183873444</v>
      </c>
      <c r="K197" s="1034">
        <f t="shared" si="12"/>
        <v>8792870.91842243</v>
      </c>
    </row>
    <row r="198" hidden="1" spans="7:11" x14ac:dyDescent="0.25">
      <c r="G198" s="1039">
        <f t="shared" si="13"/>
        <v>185</v>
      </c>
      <c r="H198" s="1038">
        <f t="shared" si="14"/>
        <v>104137.16123246867</v>
      </c>
      <c r="I198" s="1038">
        <f t="shared" si="10"/>
        <v>69610.22810417759</v>
      </c>
      <c r="J198" s="1038">
        <f t="shared" si="11"/>
        <v>34526.933128291086</v>
      </c>
      <c r="K198" s="1034">
        <f t="shared" si="12"/>
        <v>8758343.985294139</v>
      </c>
    </row>
    <row r="199" hidden="1" spans="7:11" x14ac:dyDescent="0.25">
      <c r="G199" s="1039">
        <f t="shared" si="13"/>
        <v>186</v>
      </c>
      <c r="H199" s="1038">
        <f t="shared" si="14"/>
        <v>104137.16123246867</v>
      </c>
      <c r="I199" s="1038">
        <f t="shared" si="10"/>
        <v>69336.88988357861</v>
      </c>
      <c r="J199" s="1038">
        <f t="shared" si="11"/>
        <v>34800.27134889006</v>
      </c>
      <c r="K199" s="1034">
        <f t="shared" si="12"/>
        <v>8723543.71394525</v>
      </c>
    </row>
    <row r="200" hidden="1" spans="7:11" x14ac:dyDescent="0.25">
      <c r="G200" s="1039">
        <f t="shared" si="13"/>
        <v>187</v>
      </c>
      <c r="H200" s="1038">
        <f t="shared" si="14"/>
        <v>104137.16123246867</v>
      </c>
      <c r="I200" s="1038">
        <f t="shared" si="10"/>
        <v>69061.3877353999</v>
      </c>
      <c r="J200" s="1038">
        <f t="shared" si="11"/>
        <v>35075.773497068774</v>
      </c>
      <c r="K200" s="1034">
        <f t="shared" si="12"/>
        <v>8688467.94044818</v>
      </c>
    </row>
    <row r="201" hidden="1" spans="7:11" x14ac:dyDescent="0.25">
      <c r="G201" s="1039">
        <f t="shared" si="13"/>
        <v>188</v>
      </c>
      <c r="H201" s="1038">
        <f t="shared" si="14"/>
        <v>104137.16123246867</v>
      </c>
      <c r="I201" s="1038">
        <f t="shared" si="10"/>
        <v>68783.7045285481</v>
      </c>
      <c r="J201" s="1038">
        <f t="shared" si="11"/>
        <v>35353.45670392057</v>
      </c>
      <c r="K201" s="1034">
        <f t="shared" si="12"/>
        <v>8653114.48374426</v>
      </c>
    </row>
    <row r="202" hidden="1" spans="7:11" x14ac:dyDescent="0.25">
      <c r="G202" s="1039">
        <f t="shared" si="13"/>
        <v>189</v>
      </c>
      <c r="H202" s="1038">
        <f t="shared" si="14"/>
        <v>104137.16123246867</v>
      </c>
      <c r="I202" s="1038">
        <f t="shared" si="10"/>
        <v>68503.82299630874</v>
      </c>
      <c r="J202" s="1038">
        <f t="shared" si="11"/>
        <v>35633.338236159936</v>
      </c>
      <c r="K202" s="1034">
        <f t="shared" si="12"/>
        <v>8617481.1455081</v>
      </c>
    </row>
    <row r="203" hidden="1" spans="7:11" x14ac:dyDescent="0.25">
      <c r="G203" s="1039">
        <f t="shared" si="13"/>
        <v>190</v>
      </c>
      <c r="H203" s="1038">
        <f t="shared" si="14"/>
        <v>104137.16123246867</v>
      </c>
      <c r="I203" s="1038">
        <f t="shared" si="10"/>
        <v>68221.72573527246</v>
      </c>
      <c r="J203" s="1038">
        <f t="shared" si="11"/>
        <v>35915.43549719622</v>
      </c>
      <c r="K203" s="1034">
        <f t="shared" si="12"/>
        <v>8581565.710010903</v>
      </c>
    </row>
    <row r="204" hidden="1" spans="7:11" x14ac:dyDescent="0.25">
      <c r="G204" s="1039">
        <f t="shared" si="13"/>
        <v>191</v>
      </c>
      <c r="H204" s="1038">
        <f t="shared" si="14"/>
        <v>104137.16123246867</v>
      </c>
      <c r="I204" s="1038">
        <f t="shared" si="10"/>
        <v>67937.39520425299</v>
      </c>
      <c r="J204" s="1038">
        <f t="shared" si="11"/>
        <v>36199.76602821569</v>
      </c>
      <c r="K204" s="1034">
        <f t="shared" si="12"/>
        <v>8545365.943982687</v>
      </c>
    </row>
    <row r="205" spans="6:17" x14ac:dyDescent="0.25">
      <c r="F205">
        <v>16</v>
      </c>
      <c r="G205" s="1040">
        <f t="shared" si="13"/>
        <v>192</v>
      </c>
      <c r="H205" s="1041">
        <f t="shared" si="14"/>
        <v>104137.16123246867</v>
      </c>
      <c r="I205" s="1041">
        <f t="shared" si="10"/>
        <v>67650.81372319628</v>
      </c>
      <c r="J205" s="1041">
        <f t="shared" si="11"/>
        <v>36486.3475092724</v>
      </c>
      <c r="K205" s="1042">
        <f t="shared" si="12"/>
        <v>8508879.596473414</v>
      </c>
      <c r="N205" s="1038">
        <f>SUM(H194:H205)</f>
        <v>1249645.934789624</v>
      </c>
      <c r="O205" s="1038">
        <f>SUM(I194:I205)</f>
        <v>830237.5760645012</v>
      </c>
      <c r="P205" s="1038">
        <f>SUM(J194:J205)</f>
        <v>419408.358725123</v>
      </c>
      <c r="Q205" s="1034">
        <f>K205</f>
        <v>8508879.596473414</v>
      </c>
    </row>
    <row r="206" hidden="1" spans="7:11" x14ac:dyDescent="0.25">
      <c r="G206" s="1039">
        <f t="shared" si="13"/>
        <v>193</v>
      </c>
      <c r="H206" s="1038">
        <f t="shared" si="14"/>
        <v>104137.16123246867</v>
      </c>
      <c r="I206" s="1038">
        <f t="shared" ref="I206:I269" si="15">IPMT($D$5,$G$14,$D$6,-K205)</f>
        <v>67361.9634720812</v>
      </c>
      <c r="J206" s="1038">
        <f t="shared" ref="J206:J269" si="16">IF(G206="","",H206-I206)</f>
        <v>36775.19776038747</v>
      </c>
      <c r="K206" s="1034">
        <f t="shared" ref="K206:K269" si="17">IF(G206="","",K205-J206)</f>
        <v>8472104.398713026</v>
      </c>
    </row>
    <row r="207" hidden="1" spans="7:11" x14ac:dyDescent="0.25">
      <c r="G207" s="1039">
        <f t="shared" ref="G207:G270" si="18">G206+1</f>
        <v>194</v>
      </c>
      <c r="H207" s="1038">
        <f t="shared" ref="H207:H270" si="19">H206</f>
        <v>104137.16123246867</v>
      </c>
      <c r="I207" s="1038">
        <f t="shared" si="15"/>
        <v>67070.82648981146</v>
      </c>
      <c r="J207" s="1038">
        <f t="shared" si="16"/>
        <v>37066.334742657215</v>
      </c>
      <c r="K207" s="1034">
        <f t="shared" si="17"/>
        <v>8435038.063970368</v>
      </c>
    </row>
    <row r="208" hidden="1" spans="7:11" x14ac:dyDescent="0.25">
      <c r="G208" s="1039">
        <f t="shared" si="18"/>
        <v>195</v>
      </c>
      <c r="H208" s="1038">
        <f t="shared" si="19"/>
        <v>104137.16123246867</v>
      </c>
      <c r="I208" s="1038">
        <f t="shared" si="15"/>
        <v>66777.38467309876</v>
      </c>
      <c r="J208" s="1038">
        <f t="shared" si="16"/>
        <v>37359.776559369915</v>
      </c>
      <c r="K208" s="1034">
        <f t="shared" si="17"/>
        <v>8397678.287410999</v>
      </c>
    </row>
    <row r="209" hidden="1" spans="7:11" x14ac:dyDescent="0.25">
      <c r="G209" s="1039">
        <f t="shared" si="18"/>
        <v>196</v>
      </c>
      <c r="H209" s="1038">
        <f t="shared" si="19"/>
        <v>104137.16123246867</v>
      </c>
      <c r="I209" s="1038">
        <f t="shared" si="15"/>
        <v>66481.61977533708</v>
      </c>
      <c r="J209" s="1038">
        <f t="shared" si="16"/>
        <v>37655.54145713159</v>
      </c>
      <c r="K209" s="1034">
        <f t="shared" si="17"/>
        <v>8360022.745953867</v>
      </c>
    </row>
    <row r="210" hidden="1" spans="7:11" x14ac:dyDescent="0.25">
      <c r="G210" s="1039">
        <f t="shared" si="18"/>
        <v>197</v>
      </c>
      <c r="H210" s="1038">
        <f t="shared" si="19"/>
        <v>104137.16123246867</v>
      </c>
      <c r="I210" s="1038">
        <f t="shared" si="15"/>
        <v>66183.51340546813</v>
      </c>
      <c r="J210" s="1038">
        <f t="shared" si="16"/>
        <v>37953.64782700055</v>
      </c>
      <c r="K210" s="1034">
        <f t="shared" si="17"/>
        <v>8322069.098126867</v>
      </c>
    </row>
    <row r="211" hidden="1" spans="7:11" x14ac:dyDescent="0.25">
      <c r="G211" s="1039">
        <f t="shared" si="18"/>
        <v>198</v>
      </c>
      <c r="H211" s="1038">
        <f t="shared" si="19"/>
        <v>104137.16123246867</v>
      </c>
      <c r="I211" s="1038">
        <f t="shared" si="15"/>
        <v>65883.0470268377</v>
      </c>
      <c r="J211" s="1038">
        <f t="shared" si="16"/>
        <v>38254.114205630976</v>
      </c>
      <c r="K211" s="1034">
        <f t="shared" si="17"/>
        <v>8283814.983921235</v>
      </c>
    </row>
    <row r="212" hidden="1" spans="7:11" x14ac:dyDescent="0.25">
      <c r="G212" s="1039">
        <f t="shared" si="18"/>
        <v>199</v>
      </c>
      <c r="H212" s="1038">
        <f t="shared" si="19"/>
        <v>104137.16123246867</v>
      </c>
      <c r="I212" s="1038">
        <f t="shared" si="15"/>
        <v>65580.20195604312</v>
      </c>
      <c r="J212" s="1038">
        <f t="shared" si="16"/>
        <v>38556.95927642555</v>
      </c>
      <c r="K212" s="1034">
        <f t="shared" si="17"/>
        <v>8245258.02464481</v>
      </c>
    </row>
    <row r="213" hidden="1" spans="7:11" x14ac:dyDescent="0.25">
      <c r="G213" s="1039">
        <f t="shared" si="18"/>
        <v>200</v>
      </c>
      <c r="H213" s="1038">
        <f t="shared" si="19"/>
        <v>104137.16123246867</v>
      </c>
      <c r="I213" s="1038">
        <f t="shared" si="15"/>
        <v>65274.959361771405</v>
      </c>
      <c r="J213" s="1038">
        <f t="shared" si="16"/>
        <v>38862.20187069727</v>
      </c>
      <c r="K213" s="1034">
        <f t="shared" si="17"/>
        <v>8206395.822774112</v>
      </c>
    </row>
    <row r="214" hidden="1" spans="7:11" x14ac:dyDescent="0.25">
      <c r="G214" s="1039">
        <f t="shared" si="18"/>
        <v>201</v>
      </c>
      <c r="H214" s="1038">
        <f t="shared" si="19"/>
        <v>104137.16123246867</v>
      </c>
      <c r="I214" s="1038">
        <f t="shared" si="15"/>
        <v>64967.300263628385</v>
      </c>
      <c r="J214" s="1038">
        <f t="shared" si="16"/>
        <v>39169.86096884029</v>
      </c>
      <c r="K214" s="1034">
        <f t="shared" si="17"/>
        <v>8167225.961805272</v>
      </c>
    </row>
    <row r="215" hidden="1" spans="7:11" x14ac:dyDescent="0.25">
      <c r="G215" s="1039">
        <f t="shared" si="18"/>
        <v>202</v>
      </c>
      <c r="H215" s="1038">
        <f t="shared" si="19"/>
        <v>104137.16123246867</v>
      </c>
      <c r="I215" s="1038">
        <f t="shared" si="15"/>
        <v>64657.20553095841</v>
      </c>
      <c r="J215" s="1038">
        <f t="shared" si="16"/>
        <v>39479.95570151026</v>
      </c>
      <c r="K215" s="1034">
        <f t="shared" si="17"/>
        <v>8127746.0061037615</v>
      </c>
    </row>
    <row r="216" hidden="1" spans="7:11" x14ac:dyDescent="0.25">
      <c r="G216" s="1039">
        <f t="shared" si="18"/>
        <v>203</v>
      </c>
      <c r="H216" s="1038">
        <f t="shared" si="19"/>
        <v>104137.16123246867</v>
      </c>
      <c r="I216" s="1038">
        <f t="shared" si="15"/>
        <v>64344.655881654784</v>
      </c>
      <c r="J216" s="1038">
        <f t="shared" si="16"/>
        <v>39792.50535081389</v>
      </c>
      <c r="K216" s="1034">
        <f t="shared" si="17"/>
        <v>8087953.500752947</v>
      </c>
    </row>
    <row r="217" spans="6:17" x14ac:dyDescent="0.25">
      <c r="F217">
        <v>17</v>
      </c>
      <c r="G217" s="1040">
        <f t="shared" si="18"/>
        <v>204</v>
      </c>
      <c r="H217" s="1041">
        <f t="shared" si="19"/>
        <v>104137.16123246867</v>
      </c>
      <c r="I217" s="1041">
        <f t="shared" si="15"/>
        <v>64029.631880960835</v>
      </c>
      <c r="J217" s="1041">
        <f t="shared" si="16"/>
        <v>40107.52935150784</v>
      </c>
      <c r="K217" s="1042">
        <f t="shared" si="17"/>
        <v>8047845.971401439</v>
      </c>
      <c r="N217" s="1038">
        <f>SUM(H206:H217)</f>
        <v>1249645.934789624</v>
      </c>
      <c r="O217" s="1038">
        <f>SUM(I206:I217)</f>
        <v>788612.3097176512</v>
      </c>
      <c r="P217" s="1038">
        <f>SUM(J206:J217)</f>
        <v>461033.6250719728</v>
      </c>
      <c r="Q217" s="1034">
        <f>K217</f>
        <v>8047845.971401439</v>
      </c>
    </row>
    <row r="218" hidden="1" spans="7:11" x14ac:dyDescent="0.25">
      <c r="G218" s="1039">
        <f t="shared" si="18"/>
        <v>205</v>
      </c>
      <c r="H218" s="1038">
        <f t="shared" si="19"/>
        <v>104137.16123246867</v>
      </c>
      <c r="I218" s="1038">
        <f t="shared" si="15"/>
        <v>63712.1139402614</v>
      </c>
      <c r="J218" s="1038">
        <f t="shared" si="16"/>
        <v>40425.04729220727</v>
      </c>
      <c r="K218" s="1034">
        <f t="shared" si="17"/>
        <v>8007420.924109232</v>
      </c>
    </row>
    <row r="219" hidden="1" spans="7:11" x14ac:dyDescent="0.25">
      <c r="G219" s="1039">
        <f t="shared" si="18"/>
        <v>206</v>
      </c>
      <c r="H219" s="1038">
        <f t="shared" si="19"/>
        <v>104137.16123246867</v>
      </c>
      <c r="I219" s="1038">
        <f t="shared" si="15"/>
        <v>63392.082315864754</v>
      </c>
      <c r="J219" s="1038">
        <f t="shared" si="16"/>
        <v>40745.07891660392</v>
      </c>
      <c r="K219" s="1034">
        <f t="shared" si="17"/>
        <v>7966675.845192628</v>
      </c>
    </row>
    <row r="220" hidden="1" spans="7:11" x14ac:dyDescent="0.25">
      <c r="G220" s="1039">
        <f t="shared" si="18"/>
        <v>207</v>
      </c>
      <c r="H220" s="1038">
        <f t="shared" si="19"/>
        <v>104137.16123246867</v>
      </c>
      <c r="I220" s="1038">
        <f t="shared" si="15"/>
        <v>63069.51710777498</v>
      </c>
      <c r="J220" s="1038">
        <f t="shared" si="16"/>
        <v>41067.644124693696</v>
      </c>
      <c r="K220" s="1034">
        <f t="shared" si="17"/>
        <v>7925608.201067935</v>
      </c>
    </row>
    <row r="221" hidden="1" spans="7:11" x14ac:dyDescent="0.25">
      <c r="G221" s="1039">
        <f t="shared" si="18"/>
        <v>208</v>
      </c>
      <c r="H221" s="1038">
        <f t="shared" si="19"/>
        <v>104137.16123246867</v>
      </c>
      <c r="I221" s="1038">
        <f t="shared" si="15"/>
        <v>62744.39825845449</v>
      </c>
      <c r="J221" s="1038">
        <f t="shared" si="16"/>
        <v>41392.762974014186</v>
      </c>
      <c r="K221" s="1034">
        <f t="shared" si="17"/>
        <v>7884215.43809392</v>
      </c>
    </row>
    <row r="222" hidden="1" spans="7:11" x14ac:dyDescent="0.25">
      <c r="G222" s="1039">
        <f t="shared" si="18"/>
        <v>209</v>
      </c>
      <c r="H222" s="1038">
        <f t="shared" si="19"/>
        <v>104137.16123246867</v>
      </c>
      <c r="I222" s="1038">
        <f t="shared" si="15"/>
        <v>62416.70555157687</v>
      </c>
      <c r="J222" s="1038">
        <f t="shared" si="16"/>
        <v>41720.4556808918</v>
      </c>
      <c r="K222" s="1034">
        <f t="shared" si="17"/>
        <v>7842494.982413028</v>
      </c>
    </row>
    <row r="223" hidden="1" spans="7:11" x14ac:dyDescent="0.25">
      <c r="G223" s="1039">
        <f t="shared" si="18"/>
        <v>210</v>
      </c>
      <c r="H223" s="1038">
        <f t="shared" si="19"/>
        <v>104137.16123246867</v>
      </c>
      <c r="I223" s="1038">
        <f t="shared" si="15"/>
        <v>62086.41861076981</v>
      </c>
      <c r="J223" s="1038">
        <f t="shared" si="16"/>
        <v>42050.74262169886</v>
      </c>
      <c r="K223" s="1034">
        <f t="shared" si="17"/>
        <v>7800444.23979133</v>
      </c>
    </row>
    <row r="224" hidden="1" spans="7:11" x14ac:dyDescent="0.25">
      <c r="G224" s="1039">
        <f t="shared" si="18"/>
        <v>211</v>
      </c>
      <c r="H224" s="1038">
        <f t="shared" si="19"/>
        <v>104137.16123246867</v>
      </c>
      <c r="I224" s="1038">
        <f t="shared" si="15"/>
        <v>61753.51689834803</v>
      </c>
      <c r="J224" s="1038">
        <f t="shared" si="16"/>
        <v>42383.64433412064</v>
      </c>
      <c r="K224" s="1034">
        <f t="shared" si="17"/>
        <v>7758060.595457209</v>
      </c>
    </row>
    <row r="225" hidden="1" spans="7:11" x14ac:dyDescent="0.25">
      <c r="G225" s="1039">
        <f t="shared" si="18"/>
        <v>212</v>
      </c>
      <c r="H225" s="1038">
        <f t="shared" si="19"/>
        <v>104137.16123246867</v>
      </c>
      <c r="I225" s="1038">
        <f t="shared" si="15"/>
        <v>61417.97971403624</v>
      </c>
      <c r="J225" s="1038">
        <f t="shared" si="16"/>
        <v>42719.18151843243</v>
      </c>
      <c r="K225" s="1034">
        <f t="shared" si="17"/>
        <v>7715341.413938777</v>
      </c>
    </row>
    <row r="226" hidden="1" spans="7:11" x14ac:dyDescent="0.25">
      <c r="G226" s="1039">
        <f t="shared" si="18"/>
        <v>213</v>
      </c>
      <c r="H226" s="1038">
        <f t="shared" si="19"/>
        <v>104137.16123246867</v>
      </c>
      <c r="I226" s="1038">
        <f t="shared" si="15"/>
        <v>61079.78619368199</v>
      </c>
      <c r="J226" s="1038">
        <f t="shared" si="16"/>
        <v>43057.37503878668</v>
      </c>
      <c r="K226" s="1034">
        <f t="shared" si="17"/>
        <v>7672284.03889999</v>
      </c>
    </row>
    <row r="227" hidden="1" spans="7:11" x14ac:dyDescent="0.25">
      <c r="G227" s="1039">
        <f t="shared" si="18"/>
        <v>214</v>
      </c>
      <c r="H227" s="1038">
        <f t="shared" si="19"/>
        <v>104137.16123246867</v>
      </c>
      <c r="I227" s="1038">
        <f t="shared" si="15"/>
        <v>60738.91530795826</v>
      </c>
      <c r="J227" s="1038">
        <f t="shared" si="16"/>
        <v>43398.24592451041</v>
      </c>
      <c r="K227" s="1034">
        <f t="shared" si="17"/>
        <v>7628885.79297548</v>
      </c>
    </row>
    <row r="228" hidden="1" spans="7:11" x14ac:dyDescent="0.25">
      <c r="G228" s="1039">
        <f t="shared" si="18"/>
        <v>215</v>
      </c>
      <c r="H228" s="1038">
        <f t="shared" si="19"/>
        <v>104137.16123246867</v>
      </c>
      <c r="I228" s="1038">
        <f t="shared" si="15"/>
        <v>60395.34586105589</v>
      </c>
      <c r="J228" s="1038">
        <f t="shared" si="16"/>
        <v>43741.815371412784</v>
      </c>
      <c r="K228" s="1034">
        <f t="shared" si="17"/>
        <v>7585143.977604067</v>
      </c>
    </row>
    <row r="229" spans="6:17" x14ac:dyDescent="0.25">
      <c r="F229">
        <v>18</v>
      </c>
      <c r="G229" s="1040">
        <f t="shared" si="18"/>
        <v>216</v>
      </c>
      <c r="H229" s="1041">
        <f t="shared" si="19"/>
        <v>104137.16123246867</v>
      </c>
      <c r="I229" s="1041">
        <f t="shared" si="15"/>
        <v>60049.05648936554</v>
      </c>
      <c r="J229" s="1041">
        <f t="shared" si="16"/>
        <v>44088.10474310313</v>
      </c>
      <c r="K229" s="1042">
        <f t="shared" si="17"/>
        <v>7541055.872860963</v>
      </c>
      <c r="N229" s="1038">
        <f>SUM(H218:H229)</f>
        <v>1249645.934789624</v>
      </c>
      <c r="O229" s="1038">
        <f>SUM(I218:I229)</f>
        <v>742855.8362491482</v>
      </c>
      <c r="P229" s="1038">
        <f>SUM(J218:J229)</f>
        <v>506790.0985404758</v>
      </c>
      <c r="Q229" s="1034">
        <f>K229</f>
        <v>7541055.872860963</v>
      </c>
    </row>
    <row r="230" hidden="1" spans="7:11" x14ac:dyDescent="0.25">
      <c r="G230" s="1039">
        <f t="shared" si="18"/>
        <v>217</v>
      </c>
      <c r="H230" s="1038">
        <f t="shared" si="19"/>
        <v>104137.16123246867</v>
      </c>
      <c r="I230" s="1038">
        <f t="shared" si="15"/>
        <v>59700.0256601493</v>
      </c>
      <c r="J230" s="1038">
        <f t="shared" si="16"/>
        <v>44437.13557231937</v>
      </c>
      <c r="K230" s="1034">
        <f t="shared" si="17"/>
        <v>7496618.737288645</v>
      </c>
    </row>
    <row r="231" hidden="1" spans="7:11" x14ac:dyDescent="0.25">
      <c r="G231" s="1039">
        <f t="shared" si="18"/>
        <v>218</v>
      </c>
      <c r="H231" s="1038">
        <f t="shared" si="19"/>
        <v>104137.16123246867</v>
      </c>
      <c r="I231" s="1038">
        <f t="shared" si="15"/>
        <v>59348.23167020178</v>
      </c>
      <c r="J231" s="1038">
        <f t="shared" si="16"/>
        <v>44788.929562266894</v>
      </c>
      <c r="K231" s="1034">
        <f t="shared" si="17"/>
        <v>7451829.807726378</v>
      </c>
    </row>
    <row r="232" hidden="1" spans="7:11" x14ac:dyDescent="0.25">
      <c r="G232" s="1039">
        <f t="shared" si="18"/>
        <v>219</v>
      </c>
      <c r="H232" s="1038">
        <f t="shared" si="19"/>
        <v>104137.16123246867</v>
      </c>
      <c r="I232" s="1038">
        <f t="shared" si="15"/>
        <v>58993.65264450049</v>
      </c>
      <c r="J232" s="1038">
        <f t="shared" si="16"/>
        <v>45143.50858796818</v>
      </c>
      <c r="K232" s="1034">
        <f t="shared" si="17"/>
        <v>7406686.299138409</v>
      </c>
    </row>
    <row r="233" hidden="1" spans="7:11" x14ac:dyDescent="0.25">
      <c r="G233" s="1039">
        <f t="shared" si="18"/>
        <v>220</v>
      </c>
      <c r="H233" s="1038">
        <f t="shared" si="19"/>
        <v>104137.16123246867</v>
      </c>
      <c r="I233" s="1038">
        <f t="shared" si="15"/>
        <v>58636.266534845745</v>
      </c>
      <c r="J233" s="1038">
        <f t="shared" si="16"/>
        <v>45500.89469762293</v>
      </c>
      <c r="K233" s="1034">
        <f t="shared" si="17"/>
        <v>7361185.404440786</v>
      </c>
    </row>
    <row r="234" hidden="1" spans="7:11" x14ac:dyDescent="0.25">
      <c r="G234" s="1039">
        <f t="shared" si="18"/>
        <v>221</v>
      </c>
      <c r="H234" s="1038">
        <f t="shared" si="19"/>
        <v>104137.16123246867</v>
      </c>
      <c r="I234" s="1038">
        <f t="shared" si="15"/>
        <v>58276.051118489566</v>
      </c>
      <c r="J234" s="1038">
        <f t="shared" si="16"/>
        <v>45861.110113979106</v>
      </c>
      <c r="K234" s="1034">
        <f t="shared" si="17"/>
        <v>7315324.294326806</v>
      </c>
    </row>
    <row r="235" hidden="1" spans="7:11" x14ac:dyDescent="0.25">
      <c r="G235" s="1039">
        <f t="shared" si="18"/>
        <v>222</v>
      </c>
      <c r="H235" s="1038">
        <f t="shared" si="19"/>
        <v>104137.16123246867</v>
      </c>
      <c r="I235" s="1038">
        <f t="shared" si="15"/>
        <v>57912.983996753894</v>
      </c>
      <c r="J235" s="1038">
        <f t="shared" si="16"/>
        <v>46224.17723571478</v>
      </c>
      <c r="K235" s="1034">
        <f t="shared" si="17"/>
        <v>7269100.117091091</v>
      </c>
    </row>
    <row r="236" hidden="1" spans="7:11" x14ac:dyDescent="0.25">
      <c r="G236" s="1039">
        <f t="shared" si="18"/>
        <v>223</v>
      </c>
      <c r="H236" s="1038">
        <f t="shared" si="19"/>
        <v>104137.16123246867</v>
      </c>
      <c r="I236" s="1038">
        <f t="shared" si="15"/>
        <v>57547.04259363781</v>
      </c>
      <c r="J236" s="1038">
        <f t="shared" si="16"/>
        <v>46590.11863883086</v>
      </c>
      <c r="K236" s="1034">
        <f t="shared" si="17"/>
        <v>7222509.99845226</v>
      </c>
    </row>
    <row r="237" hidden="1" spans="7:11" x14ac:dyDescent="0.25">
      <c r="G237" s="1039">
        <f t="shared" si="18"/>
        <v>224</v>
      </c>
      <c r="H237" s="1038">
        <f t="shared" si="19"/>
        <v>104137.16123246867</v>
      </c>
      <c r="I237" s="1038">
        <f t="shared" si="15"/>
        <v>57178.20415441374</v>
      </c>
      <c r="J237" s="1038">
        <f t="shared" si="16"/>
        <v>46958.95707805493</v>
      </c>
      <c r="K237" s="1034">
        <f t="shared" si="17"/>
        <v>7175551.041374206</v>
      </c>
    </row>
    <row r="238" hidden="1" spans="7:11" x14ac:dyDescent="0.25">
      <c r="G238" s="1039">
        <f t="shared" si="18"/>
        <v>225</v>
      </c>
      <c r="H238" s="1038">
        <f t="shared" si="19"/>
        <v>104137.16123246867</v>
      </c>
      <c r="I238" s="1038">
        <f t="shared" si="15"/>
        <v>56806.44574421247</v>
      </c>
      <c r="J238" s="1038">
        <f t="shared" si="16"/>
        <v>47330.7154882562</v>
      </c>
      <c r="K238" s="1034">
        <f t="shared" si="17"/>
        <v>7128220.32588595</v>
      </c>
    </row>
    <row r="239" hidden="1" spans="7:11" x14ac:dyDescent="0.25">
      <c r="G239" s="1039">
        <f t="shared" si="18"/>
        <v>226</v>
      </c>
      <c r="H239" s="1038">
        <f t="shared" si="19"/>
        <v>104137.16123246867</v>
      </c>
      <c r="I239" s="1038">
        <f t="shared" si="15"/>
        <v>56431.744246597096</v>
      </c>
      <c r="J239" s="1038">
        <f t="shared" si="16"/>
        <v>47705.416985871576</v>
      </c>
      <c r="K239" s="1034">
        <f t="shared" si="17"/>
        <v>7080514.908900078</v>
      </c>
    </row>
    <row r="240" hidden="1" spans="7:11" x14ac:dyDescent="0.25">
      <c r="G240" s="1039">
        <f t="shared" si="18"/>
        <v>227</v>
      </c>
      <c r="H240" s="1038">
        <f t="shared" si="19"/>
        <v>104137.16123246867</v>
      </c>
      <c r="I240" s="1038">
        <f t="shared" si="15"/>
        <v>56054.076362125634</v>
      </c>
      <c r="J240" s="1038">
        <f t="shared" si="16"/>
        <v>48083.08487034304</v>
      </c>
      <c r="K240" s="1034">
        <f t="shared" si="17"/>
        <v>7032431.824029735</v>
      </c>
    </row>
    <row r="241" spans="6:17" x14ac:dyDescent="0.25">
      <c r="F241">
        <v>19</v>
      </c>
      <c r="G241" s="1040">
        <f t="shared" si="18"/>
        <v>228</v>
      </c>
      <c r="H241" s="1041">
        <f t="shared" si="19"/>
        <v>104137.16123246867</v>
      </c>
      <c r="I241" s="1041">
        <f t="shared" si="15"/>
        <v>55673.41860690208</v>
      </c>
      <c r="J241" s="1041">
        <f t="shared" si="16"/>
        <v>48463.74262556659</v>
      </c>
      <c r="K241" s="1042">
        <f t="shared" si="17"/>
        <v>6983968.081404169</v>
      </c>
      <c r="N241" s="1038">
        <f>SUM(H230:H241)</f>
        <v>1249645.934789624</v>
      </c>
      <c r="O241" s="1038">
        <f>SUM(I230:I241)</f>
        <v>692558.1433328296</v>
      </c>
      <c r="P241" s="1038">
        <f>SUM(J230:J241)</f>
        <v>557087.7914567945</v>
      </c>
      <c r="Q241" s="1034">
        <f>K241</f>
        <v>6983968.081404169</v>
      </c>
    </row>
    <row r="242" hidden="1" spans="7:11" x14ac:dyDescent="0.25">
      <c r="G242" s="1039">
        <f t="shared" si="18"/>
        <v>229</v>
      </c>
      <c r="H242" s="1038">
        <f t="shared" si="19"/>
        <v>104137.16123246867</v>
      </c>
      <c r="I242" s="1038">
        <f t="shared" si="15"/>
        <v>55289.74731111634</v>
      </c>
      <c r="J242" s="1038">
        <f t="shared" si="16"/>
        <v>48847.41392135233</v>
      </c>
      <c r="K242" s="1034">
        <f t="shared" si="17"/>
        <v>6935120.667482817</v>
      </c>
    </row>
    <row r="243" hidden="1" spans="7:11" x14ac:dyDescent="0.25">
      <c r="G243" s="1039">
        <f t="shared" si="18"/>
        <v>230</v>
      </c>
      <c r="H243" s="1038">
        <f t="shared" si="19"/>
        <v>104137.16123246867</v>
      </c>
      <c r="I243" s="1038">
        <f t="shared" si="15"/>
        <v>54903.03861757231</v>
      </c>
      <c r="J243" s="1038">
        <f t="shared" si="16"/>
        <v>49234.12261489636</v>
      </c>
      <c r="K243" s="1034">
        <f t="shared" si="17"/>
        <v>6885886.544867921</v>
      </c>
    </row>
    <row r="244" hidden="1" spans="7:11" x14ac:dyDescent="0.25">
      <c r="G244" s="1039">
        <f t="shared" si="18"/>
        <v>231</v>
      </c>
      <c r="H244" s="1038">
        <f t="shared" si="19"/>
        <v>104137.16123246867</v>
      </c>
      <c r="I244" s="1038">
        <f t="shared" si="15"/>
        <v>54513.26848020437</v>
      </c>
      <c r="J244" s="1038">
        <f t="shared" si="16"/>
        <v>49623.8927522643</v>
      </c>
      <c r="K244" s="1034">
        <f t="shared" si="17"/>
        <v>6836262.652115656</v>
      </c>
    </row>
    <row r="245" hidden="1" spans="7:11" x14ac:dyDescent="0.25">
      <c r="G245" s="1039">
        <f t="shared" si="18"/>
        <v>232</v>
      </c>
      <c r="H245" s="1038">
        <f t="shared" si="19"/>
        <v>104137.16123246867</v>
      </c>
      <c r="I245" s="1038">
        <f t="shared" si="15"/>
        <v>54120.41266258228</v>
      </c>
      <c r="J245" s="1038">
        <f t="shared" si="16"/>
        <v>50016.74856988639</v>
      </c>
      <c r="K245" s="1034">
        <f t="shared" si="17"/>
        <v>6786245.90354577</v>
      </c>
    </row>
    <row r="246" hidden="1" spans="7:11" x14ac:dyDescent="0.25">
      <c r="G246" s="1039">
        <f t="shared" si="18"/>
        <v>233</v>
      </c>
      <c r="H246" s="1038">
        <f t="shared" si="19"/>
        <v>104137.16123246867</v>
      </c>
      <c r="I246" s="1038">
        <f t="shared" si="15"/>
        <v>53724.44673640402</v>
      </c>
      <c r="J246" s="1038">
        <f t="shared" si="16"/>
        <v>50412.714496064655</v>
      </c>
      <c r="K246" s="1034">
        <f t="shared" si="17"/>
        <v>6735833.189049705</v>
      </c>
    </row>
    <row r="247" hidden="1" spans="7:11" x14ac:dyDescent="0.25">
      <c r="G247" s="1039">
        <f t="shared" si="18"/>
        <v>234</v>
      </c>
      <c r="H247" s="1038">
        <f t="shared" si="19"/>
        <v>104137.16123246867</v>
      </c>
      <c r="I247" s="1038">
        <f t="shared" si="15"/>
        <v>53325.34607997684</v>
      </c>
      <c r="J247" s="1038">
        <f t="shared" si="16"/>
        <v>50811.81515249183</v>
      </c>
      <c r="K247" s="1034">
        <f t="shared" si="17"/>
        <v>6685021.3738972135</v>
      </c>
    </row>
    <row r="248" hidden="1" spans="7:11" x14ac:dyDescent="0.25">
      <c r="G248" s="1039">
        <f t="shared" si="18"/>
        <v>235</v>
      </c>
      <c r="H248" s="1038">
        <f t="shared" si="19"/>
        <v>104137.16123246867</v>
      </c>
      <c r="I248" s="1038">
        <f t="shared" si="15"/>
        <v>52923.08587668628</v>
      </c>
      <c r="J248" s="1038">
        <f t="shared" si="16"/>
        <v>51214.07535578239</v>
      </c>
      <c r="K248" s="1034">
        <f t="shared" si="17"/>
        <v>6633807.298541431</v>
      </c>
    </row>
    <row r="249" hidden="1" spans="7:11" x14ac:dyDescent="0.25">
      <c r="G249" s="1039">
        <f t="shared" si="18"/>
        <v>236</v>
      </c>
      <c r="H249" s="1038">
        <f t="shared" si="19"/>
        <v>104137.16123246867</v>
      </c>
      <c r="I249" s="1038">
        <f t="shared" si="15"/>
        <v>52517.641113453006</v>
      </c>
      <c r="J249" s="1038">
        <f t="shared" si="16"/>
        <v>51619.520119015666</v>
      </c>
      <c r="K249" s="1034">
        <f t="shared" si="17"/>
        <v>6582187.778422415</v>
      </c>
    </row>
    <row r="250" hidden="1" spans="7:11" x14ac:dyDescent="0.25">
      <c r="G250" s="1039">
        <f t="shared" si="18"/>
        <v>237</v>
      </c>
      <c r="H250" s="1038">
        <f t="shared" si="19"/>
        <v>104137.16123246867</v>
      </c>
      <c r="I250" s="1038">
        <f t="shared" si="15"/>
        <v>52108.986579177465</v>
      </c>
      <c r="J250" s="1038">
        <f t="shared" si="16"/>
        <v>52028.17465329121</v>
      </c>
      <c r="K250" s="1034">
        <f t="shared" si="17"/>
        <v>6530159.6037691245</v>
      </c>
    </row>
    <row r="251" hidden="1" spans="7:11" x14ac:dyDescent="0.25">
      <c r="G251" s="1039">
        <f t="shared" si="18"/>
        <v>238</v>
      </c>
      <c r="H251" s="1038">
        <f t="shared" si="19"/>
        <v>104137.16123246867</v>
      </c>
      <c r="I251" s="1038">
        <f t="shared" si="15"/>
        <v>51697.09686317224</v>
      </c>
      <c r="J251" s="1038">
        <f t="shared" si="16"/>
        <v>52440.06436929643</v>
      </c>
      <c r="K251" s="1034">
        <f t="shared" si="17"/>
        <v>6477719.539399828</v>
      </c>
    </row>
    <row r="252" hidden="1" spans="7:11" x14ac:dyDescent="0.25">
      <c r="G252" s="1039">
        <f t="shared" si="18"/>
        <v>239</v>
      </c>
      <c r="H252" s="1038">
        <f t="shared" si="19"/>
        <v>104137.16123246867</v>
      </c>
      <c r="I252" s="1038">
        <f t="shared" si="15"/>
        <v>51281.94635358198</v>
      </c>
      <c r="J252" s="1038">
        <f t="shared" si="16"/>
        <v>52855.21487888669</v>
      </c>
      <c r="K252" s="1034">
        <f t="shared" si="17"/>
        <v>6424864.324520941</v>
      </c>
    </row>
    <row r="253" spans="6:17" x14ac:dyDescent="0.25">
      <c r="F253">
        <v>20</v>
      </c>
      <c r="G253" s="1040">
        <f t="shared" si="18"/>
        <v>240</v>
      </c>
      <c r="H253" s="1041">
        <f t="shared" si="19"/>
        <v>104137.16123246867</v>
      </c>
      <c r="I253" s="1041">
        <f t="shared" si="15"/>
        <v>50863.50923579079</v>
      </c>
      <c r="J253" s="1041">
        <f t="shared" si="16"/>
        <v>53273.65199667788</v>
      </c>
      <c r="K253" s="1042">
        <f t="shared" si="17"/>
        <v>6371590.672524263</v>
      </c>
      <c r="N253" s="1038">
        <f>SUM(H242:H253)</f>
        <v>1249645.934789624</v>
      </c>
      <c r="O253" s="1038">
        <f>SUM(I242:I253)</f>
        <v>637268.5259097179</v>
      </c>
      <c r="P253" s="1038">
        <f>SUM(J242:J253)</f>
        <v>612377.4088799062</v>
      </c>
      <c r="Q253" s="1034">
        <f>K253</f>
        <v>6371590.672524263</v>
      </c>
    </row>
    <row r="254" hidden="1" spans="7:11" x14ac:dyDescent="0.25">
      <c r="G254" s="1039">
        <f t="shared" si="18"/>
        <v>241</v>
      </c>
      <c r="H254" s="1038">
        <f t="shared" si="19"/>
        <v>104137.16123246867</v>
      </c>
      <c r="I254" s="1038">
        <f t="shared" si="15"/>
        <v>50441.75949081709</v>
      </c>
      <c r="J254" s="1038">
        <f t="shared" si="16"/>
        <v>53695.401741651585</v>
      </c>
      <c r="K254" s="1034">
        <f t="shared" si="17"/>
        <v>6317895.270782611</v>
      </c>
    </row>
    <row r="255" hidden="1" spans="7:11" x14ac:dyDescent="0.25">
      <c r="G255" s="1039">
        <f t="shared" si="18"/>
        <v>242</v>
      </c>
      <c r="H255" s="1038">
        <f t="shared" si="19"/>
        <v>104137.16123246867</v>
      </c>
      <c r="I255" s="1038">
        <f t="shared" si="15"/>
        <v>50016.67089369568</v>
      </c>
      <c r="J255" s="1038">
        <f t="shared" si="16"/>
        <v>54120.490338772994</v>
      </c>
      <c r="K255" s="1034">
        <f t="shared" si="17"/>
        <v>6263774.780443839</v>
      </c>
    </row>
    <row r="256" hidden="1" spans="7:11" x14ac:dyDescent="0.25">
      <c r="G256" s="1039">
        <f t="shared" si="18"/>
        <v>243</v>
      </c>
      <c r="H256" s="1038">
        <f t="shared" si="19"/>
        <v>104137.16123246867</v>
      </c>
      <c r="I256" s="1038">
        <f t="shared" si="15"/>
        <v>49588.21701184706</v>
      </c>
      <c r="J256" s="1038">
        <f t="shared" si="16"/>
        <v>54548.94422062161</v>
      </c>
      <c r="K256" s="1034">
        <f t="shared" si="17"/>
        <v>6209225.836223217</v>
      </c>
    </row>
    <row r="257" hidden="1" spans="7:11" x14ac:dyDescent="0.25">
      <c r="G257" s="1039">
        <f t="shared" si="18"/>
        <v>244</v>
      </c>
      <c r="H257" s="1038">
        <f t="shared" si="19"/>
        <v>104137.16123246867</v>
      </c>
      <c r="I257" s="1038">
        <f t="shared" si="15"/>
        <v>49156.3712034338</v>
      </c>
      <c r="J257" s="1038">
        <f t="shared" si="16"/>
        <v>54980.79002903487</v>
      </c>
      <c r="K257" s="1034">
        <f t="shared" si="17"/>
        <v>6154245.046194182</v>
      </c>
    </row>
    <row r="258" hidden="1" spans="7:11" x14ac:dyDescent="0.25">
      <c r="G258" s="1039">
        <f t="shared" si="18"/>
        <v>245</v>
      </c>
      <c r="H258" s="1038">
        <f t="shared" si="19"/>
        <v>104137.16123246867</v>
      </c>
      <c r="I258" s="1038">
        <f t="shared" si="15"/>
        <v>48721.106615703946</v>
      </c>
      <c r="J258" s="1038">
        <f t="shared" si="16"/>
        <v>55416.054616764726</v>
      </c>
      <c r="K258" s="1034">
        <f t="shared" si="17"/>
        <v>6098828.991577417</v>
      </c>
    </row>
    <row r="259" hidden="1" spans="7:11" x14ac:dyDescent="0.25">
      <c r="G259" s="1039">
        <f t="shared" si="18"/>
        <v>246</v>
      </c>
      <c r="H259" s="1038">
        <f t="shared" si="19"/>
        <v>104137.16123246867</v>
      </c>
      <c r="I259" s="1038">
        <f t="shared" si="15"/>
        <v>48282.396183321216</v>
      </c>
      <c r="J259" s="1038">
        <f t="shared" si="16"/>
        <v>55854.765049147456</v>
      </c>
      <c r="K259" s="1034">
        <f t="shared" si="17"/>
        <v>6042974.226528269</v>
      </c>
    </row>
    <row r="260" hidden="1" spans="7:11" x14ac:dyDescent="0.25">
      <c r="G260" s="1039">
        <f t="shared" si="18"/>
        <v>247</v>
      </c>
      <c r="H260" s="1038">
        <f t="shared" si="19"/>
        <v>104137.16123246867</v>
      </c>
      <c r="I260" s="1038">
        <f t="shared" si="15"/>
        <v>47840.21262668213</v>
      </c>
      <c r="J260" s="1038">
        <f t="shared" si="16"/>
        <v>56296.94860578654</v>
      </c>
      <c r="K260" s="1034">
        <f t="shared" si="17"/>
        <v>5986677.277922483</v>
      </c>
    </row>
    <row r="261" hidden="1" spans="7:11" x14ac:dyDescent="0.25">
      <c r="G261" s="1039">
        <f t="shared" si="18"/>
        <v>248</v>
      </c>
      <c r="H261" s="1038">
        <f t="shared" si="19"/>
        <v>104137.16123246867</v>
      </c>
      <c r="I261" s="1038">
        <f t="shared" si="15"/>
        <v>47394.52845021966</v>
      </c>
      <c r="J261" s="1038">
        <f t="shared" si="16"/>
        <v>56742.63278224901</v>
      </c>
      <c r="K261" s="1034">
        <f t="shared" si="17"/>
        <v>5929934.645140234</v>
      </c>
    </row>
    <row r="262" hidden="1" spans="7:11" x14ac:dyDescent="0.25">
      <c r="G262" s="1039">
        <f t="shared" si="18"/>
        <v>249</v>
      </c>
      <c r="H262" s="1038">
        <f t="shared" si="19"/>
        <v>104137.16123246867</v>
      </c>
      <c r="I262" s="1038">
        <f t="shared" si="15"/>
        <v>46945.31594069352</v>
      </c>
      <c r="J262" s="1038">
        <f t="shared" si="16"/>
        <v>57191.84529177515</v>
      </c>
      <c r="K262" s="1034">
        <f t="shared" si="17"/>
        <v>5872742.79984846</v>
      </c>
    </row>
    <row r="263" hidden="1" spans="7:11" x14ac:dyDescent="0.25">
      <c r="G263" s="1039">
        <f t="shared" si="18"/>
        <v>250</v>
      </c>
      <c r="H263" s="1038">
        <f t="shared" si="19"/>
        <v>104137.16123246867</v>
      </c>
      <c r="I263" s="1038">
        <f t="shared" si="15"/>
        <v>46492.547165466975</v>
      </c>
      <c r="J263" s="1038">
        <f t="shared" si="16"/>
        <v>57644.6140670017</v>
      </c>
      <c r="K263" s="1034">
        <f t="shared" si="17"/>
        <v>5815098.185781458</v>
      </c>
    </row>
    <row r="264" hidden="1" spans="7:11" x14ac:dyDescent="0.25">
      <c r="G264" s="1039">
        <f t="shared" si="18"/>
        <v>251</v>
      </c>
      <c r="H264" s="1038">
        <f t="shared" si="19"/>
        <v>104137.16123246867</v>
      </c>
      <c r="I264" s="1038">
        <f t="shared" si="15"/>
        <v>46036.193970769884</v>
      </c>
      <c r="J264" s="1038">
        <f t="shared" si="16"/>
        <v>58100.96726169879</v>
      </c>
      <c r="K264" s="1034">
        <f t="shared" si="17"/>
        <v>5756997.218519759</v>
      </c>
    </row>
    <row r="265" spans="6:17" x14ac:dyDescent="0.25">
      <c r="F265">
        <v>21</v>
      </c>
      <c r="G265" s="1040">
        <f t="shared" si="18"/>
        <v>252</v>
      </c>
      <c r="H265" s="1041">
        <f t="shared" si="19"/>
        <v>104137.16123246867</v>
      </c>
      <c r="I265" s="1041">
        <f t="shared" si="15"/>
        <v>45576.2279799481</v>
      </c>
      <c r="J265" s="1041">
        <f t="shared" si="16"/>
        <v>58560.933252520575</v>
      </c>
      <c r="K265" s="1042">
        <f t="shared" si="17"/>
        <v>5698436.2852672385</v>
      </c>
      <c r="N265" s="1038">
        <f>SUM(H254:H265)</f>
        <v>1249645.934789624</v>
      </c>
      <c r="O265" s="1038">
        <f>SUM(I254:I265)</f>
        <v>576491.5475325991</v>
      </c>
      <c r="P265" s="1038">
        <f>SUM(J254:J265)</f>
        <v>673154.3872570251</v>
      </c>
      <c r="Q265" s="1034">
        <f>K265</f>
        <v>5698436.2852672385</v>
      </c>
    </row>
    <row r="266" hidden="1" spans="7:11" x14ac:dyDescent="0.25">
      <c r="G266" s="1039">
        <f t="shared" si="18"/>
        <v>253</v>
      </c>
      <c r="H266" s="1038">
        <f t="shared" si="19"/>
        <v>104137.16123246867</v>
      </c>
      <c r="I266" s="1038">
        <f t="shared" si="15"/>
        <v>45112.62059169898</v>
      </c>
      <c r="J266" s="1038">
        <f t="shared" si="16"/>
        <v>59024.540640769694</v>
      </c>
      <c r="K266" s="1034">
        <f t="shared" si="17"/>
        <v>5639411.744626469</v>
      </c>
    </row>
    <row r="267" hidden="1" spans="7:11" x14ac:dyDescent="0.25">
      <c r="G267" s="1039">
        <f t="shared" si="18"/>
        <v>254</v>
      </c>
      <c r="H267" s="1038">
        <f t="shared" si="19"/>
        <v>104137.16123246867</v>
      </c>
      <c r="I267" s="1038">
        <f t="shared" si="15"/>
        <v>44645.34297829288</v>
      </c>
      <c r="J267" s="1038">
        <f t="shared" si="16"/>
        <v>59491.81825417579</v>
      </c>
      <c r="K267" s="1034">
        <f t="shared" si="17"/>
        <v>5579919.926372293</v>
      </c>
    </row>
    <row r="268" hidden="1" spans="7:11" x14ac:dyDescent="0.25">
      <c r="G268" s="1039">
        <f t="shared" si="18"/>
        <v>255</v>
      </c>
      <c r="H268" s="1038">
        <f t="shared" si="19"/>
        <v>104137.16123246867</v>
      </c>
      <c r="I268" s="1038">
        <f t="shared" si="15"/>
        <v>44174.36608378066</v>
      </c>
      <c r="J268" s="1038">
        <f t="shared" si="16"/>
        <v>59962.79514868801</v>
      </c>
      <c r="K268" s="1034">
        <f t="shared" si="17"/>
        <v>5519957.131223605</v>
      </c>
    </row>
    <row r="269" hidden="1" spans="7:11" x14ac:dyDescent="0.25">
      <c r="G269" s="1039">
        <f t="shared" si="18"/>
        <v>256</v>
      </c>
      <c r="H269" s="1038">
        <f t="shared" si="19"/>
        <v>104137.16123246867</v>
      </c>
      <c r="I269" s="1038">
        <f t="shared" si="15"/>
        <v>43699.66062218688</v>
      </c>
      <c r="J269" s="1038">
        <f t="shared" si="16"/>
        <v>60437.50061028179</v>
      </c>
      <c r="K269" s="1034">
        <f t="shared" si="17"/>
        <v>5459519.630613323</v>
      </c>
    </row>
    <row r="270" hidden="1" spans="7:11" x14ac:dyDescent="0.25">
      <c r="G270" s="1039">
        <f t="shared" si="18"/>
        <v>257</v>
      </c>
      <c r="H270" s="1038">
        <f t="shared" si="19"/>
        <v>104137.16123246867</v>
      </c>
      <c r="I270" s="1038">
        <f t="shared" ref="I270:I333" si="20">IPMT($D$5,$G$14,$D$6,-K269)</f>
        <v>43221.19707568881</v>
      </c>
      <c r="J270" s="1038">
        <f t="shared" ref="J270:J333" si="21">IF(G270="","",H270-I270)</f>
        <v>60915.96415677986</v>
      </c>
      <c r="K270" s="1034">
        <f t="shared" ref="K270:K333" si="22">IF(G270="","",K269-J270)</f>
        <v>5398603.666456544</v>
      </c>
    </row>
    <row r="271" hidden="1" spans="7:11" x14ac:dyDescent="0.25">
      <c r="G271" s="1039">
        <f t="shared" ref="G271:G334" si="23">G270+1</f>
        <v>258</v>
      </c>
      <c r="H271" s="1038">
        <f t="shared" ref="H271:H334" si="24">H270</f>
        <v>104137.16123246867</v>
      </c>
      <c r="I271" s="1038">
        <f t="shared" si="20"/>
        <v>42738.94569278097</v>
      </c>
      <c r="J271" s="1038">
        <f t="shared" si="21"/>
        <v>61398.2155396877</v>
      </c>
      <c r="K271" s="1034">
        <f t="shared" si="22"/>
        <v>5337205.4509168565</v>
      </c>
    </row>
    <row r="272" hidden="1" spans="7:11" x14ac:dyDescent="0.25">
      <c r="G272" s="1039">
        <f t="shared" si="23"/>
        <v>259</v>
      </c>
      <c r="H272" s="1038">
        <f t="shared" si="24"/>
        <v>104137.16123246867</v>
      </c>
      <c r="I272" s="1038">
        <f t="shared" si="20"/>
        <v>42252.87648642512</v>
      </c>
      <c r="J272" s="1038">
        <f t="shared" si="21"/>
        <v>61884.28474604355</v>
      </c>
      <c r="K272" s="1034">
        <f t="shared" si="22"/>
        <v>5275321.166170813</v>
      </c>
    </row>
    <row r="273" hidden="1" spans="7:11" x14ac:dyDescent="0.25">
      <c r="G273" s="1039">
        <f t="shared" si="23"/>
        <v>260</v>
      </c>
      <c r="H273" s="1038">
        <f t="shared" si="24"/>
        <v>104137.16123246867</v>
      </c>
      <c r="I273" s="1038">
        <f t="shared" si="20"/>
        <v>41762.95923218561</v>
      </c>
      <c r="J273" s="1038">
        <f t="shared" si="21"/>
        <v>62374.20200028306</v>
      </c>
      <c r="K273" s="1034">
        <f t="shared" si="22"/>
        <v>5212946.96417053</v>
      </c>
    </row>
    <row r="274" hidden="1" spans="7:11" x14ac:dyDescent="0.25">
      <c r="G274" s="1039">
        <f t="shared" si="23"/>
        <v>261</v>
      </c>
      <c r="H274" s="1038">
        <f t="shared" si="24"/>
        <v>104137.16123246867</v>
      </c>
      <c r="I274" s="1038">
        <f t="shared" si="20"/>
        <v>41269.16346635004</v>
      </c>
      <c r="J274" s="1038">
        <f t="shared" si="21"/>
        <v>62867.997766118635</v>
      </c>
      <c r="K274" s="1034">
        <f t="shared" si="22"/>
        <v>5150078.966404412</v>
      </c>
    </row>
    <row r="275" hidden="1" spans="7:11" x14ac:dyDescent="0.25">
      <c r="G275" s="1039">
        <f t="shared" si="23"/>
        <v>262</v>
      </c>
      <c r="H275" s="1038">
        <f t="shared" si="24"/>
        <v>104137.16123246867</v>
      </c>
      <c r="I275" s="1038">
        <f t="shared" si="20"/>
        <v>40771.458484034934</v>
      </c>
      <c r="J275" s="1038">
        <f t="shared" si="21"/>
        <v>63365.70274843374</v>
      </c>
      <c r="K275" s="1034">
        <f t="shared" si="22"/>
        <v>5086713.263655978</v>
      </c>
    </row>
    <row r="276" hidden="1" spans="7:11" x14ac:dyDescent="0.25">
      <c r="G276" s="1039">
        <f t="shared" si="23"/>
        <v>263</v>
      </c>
      <c r="H276" s="1038">
        <f t="shared" si="24"/>
        <v>104137.16123246867</v>
      </c>
      <c r="I276" s="1038">
        <f t="shared" si="20"/>
        <v>40269.8133372765</v>
      </c>
      <c r="J276" s="1038">
        <f t="shared" si="21"/>
        <v>63867.34789519217</v>
      </c>
      <c r="K276" s="1034">
        <f t="shared" si="22"/>
        <v>5022845.915760786</v>
      </c>
    </row>
    <row r="277" spans="6:17" x14ac:dyDescent="0.25">
      <c r="F277">
        <v>22</v>
      </c>
      <c r="G277" s="1040">
        <f t="shared" si="23"/>
        <v>264</v>
      </c>
      <c r="H277" s="1041">
        <f t="shared" si="24"/>
        <v>104137.16123246867</v>
      </c>
      <c r="I277" s="1041">
        <f t="shared" si="20"/>
        <v>39764.19683310623</v>
      </c>
      <c r="J277" s="1041">
        <f t="shared" si="21"/>
        <v>64372.96439936244</v>
      </c>
      <c r="K277" s="1042">
        <f t="shared" si="22"/>
        <v>4958472.951361424</v>
      </c>
      <c r="N277" s="1038">
        <f>SUM(H266:H277)</f>
        <v>1249645.934789624</v>
      </c>
      <c r="O277" s="1038">
        <f>SUM(I266:I277)</f>
        <v>509682.60088380764</v>
      </c>
      <c r="P277" s="1038">
        <f>SUM(J266:J277)</f>
        <v>739963.3339058164</v>
      </c>
      <c r="Q277" s="1034">
        <f>K277</f>
        <v>4958472.951361424</v>
      </c>
    </row>
    <row r="278" hidden="1" spans="7:11" x14ac:dyDescent="0.25">
      <c r="G278" s="1039">
        <f t="shared" si="23"/>
        <v>265</v>
      </c>
      <c r="H278" s="1038">
        <f t="shared" si="24"/>
        <v>104137.16123246867</v>
      </c>
      <c r="I278" s="1038">
        <f t="shared" si="20"/>
        <v>39254.57753161128</v>
      </c>
      <c r="J278" s="1038">
        <f t="shared" si="21"/>
        <v>64882.583700857394</v>
      </c>
      <c r="K278" s="1034">
        <f t="shared" si="22"/>
        <v>4893590.367660567</v>
      </c>
    </row>
    <row r="279" hidden="1" spans="7:11" x14ac:dyDescent="0.25">
      <c r="G279" s="1039">
        <f t="shared" si="23"/>
        <v>266</v>
      </c>
      <c r="H279" s="1038">
        <f t="shared" si="24"/>
        <v>104137.16123246867</v>
      </c>
      <c r="I279" s="1038">
        <f t="shared" si="20"/>
        <v>38740.923743979496</v>
      </c>
      <c r="J279" s="1038">
        <f t="shared" si="21"/>
        <v>65396.237488489176</v>
      </c>
      <c r="K279" s="1034">
        <f t="shared" si="22"/>
        <v>4828194.130172078</v>
      </c>
    </row>
    <row r="280" hidden="1" spans="7:11" x14ac:dyDescent="0.25">
      <c r="G280" s="1039">
        <f t="shared" si="23"/>
        <v>267</v>
      </c>
      <c r="H280" s="1038">
        <f t="shared" si="24"/>
        <v>104137.16123246867</v>
      </c>
      <c r="I280" s="1038">
        <f t="shared" si="20"/>
        <v>38223.203530528954</v>
      </c>
      <c r="J280" s="1038">
        <f t="shared" si="21"/>
        <v>65913.95770193971</v>
      </c>
      <c r="K280" s="1034">
        <f t="shared" si="22"/>
        <v>4762280.1724701375</v>
      </c>
    </row>
    <row r="281" hidden="1" spans="7:11" x14ac:dyDescent="0.25">
      <c r="G281" s="1039">
        <f t="shared" si="23"/>
        <v>268</v>
      </c>
      <c r="H281" s="1038">
        <f t="shared" si="24"/>
        <v>104137.16123246867</v>
      </c>
      <c r="I281" s="1038">
        <f t="shared" si="20"/>
        <v>37701.38469872192</v>
      </c>
      <c r="J281" s="1038">
        <f t="shared" si="21"/>
        <v>66435.77653374674</v>
      </c>
      <c r="K281" s="1034">
        <f t="shared" si="22"/>
        <v>4695844.39593639</v>
      </c>
    </row>
    <row r="282" hidden="1" spans="7:11" x14ac:dyDescent="0.25">
      <c r="G282" s="1039">
        <f t="shared" si="23"/>
        <v>269</v>
      </c>
      <c r="H282" s="1038">
        <f t="shared" si="24"/>
        <v>104137.16123246867</v>
      </c>
      <c r="I282" s="1038">
        <f t="shared" si="20"/>
        <v>37175.434801163094</v>
      </c>
      <c r="J282" s="1038">
        <f t="shared" si="21"/>
        <v>66961.72643130558</v>
      </c>
      <c r="K282" s="1034">
        <f t="shared" si="22"/>
        <v>4628882.669505085</v>
      </c>
    </row>
    <row r="283" hidden="1" spans="7:11" x14ac:dyDescent="0.25">
      <c r="G283" s="1039">
        <f t="shared" si="23"/>
        <v>270</v>
      </c>
      <c r="H283" s="1038">
        <f t="shared" si="24"/>
        <v>104137.16123246867</v>
      </c>
      <c r="I283" s="1038">
        <f t="shared" si="20"/>
        <v>36645.32113358192</v>
      </c>
      <c r="J283" s="1038">
        <f t="shared" si="21"/>
        <v>67491.84009888675</v>
      </c>
      <c r="K283" s="1034">
        <f t="shared" si="22"/>
        <v>4561390.829406198</v>
      </c>
    </row>
    <row r="284" hidden="1" spans="7:11" x14ac:dyDescent="0.25">
      <c r="G284" s="1039">
        <f t="shared" si="23"/>
        <v>271</v>
      </c>
      <c r="H284" s="1038">
        <f t="shared" si="24"/>
        <v>104137.16123246867</v>
      </c>
      <c r="I284" s="1038">
        <f t="shared" si="20"/>
        <v>36111.01073279907</v>
      </c>
      <c r="J284" s="1038">
        <f t="shared" si="21"/>
        <v>68026.1504996696</v>
      </c>
      <c r="K284" s="1034">
        <f t="shared" si="22"/>
        <v>4493364.678906528</v>
      </c>
    </row>
    <row r="285" hidden="1" spans="7:11" x14ac:dyDescent="0.25">
      <c r="G285" s="1039">
        <f t="shared" si="23"/>
        <v>272</v>
      </c>
      <c r="H285" s="1038">
        <f t="shared" si="24"/>
        <v>104137.16123246867</v>
      </c>
      <c r="I285" s="1038">
        <f t="shared" si="20"/>
        <v>35572.47037467668</v>
      </c>
      <c r="J285" s="1038">
        <f t="shared" si="21"/>
        <v>68564.69085779198</v>
      </c>
      <c r="K285" s="1034">
        <f t="shared" si="22"/>
        <v>4424799.988048736</v>
      </c>
    </row>
    <row r="286" hidden="1" spans="7:11" x14ac:dyDescent="0.25">
      <c r="G286" s="1039">
        <f t="shared" si="23"/>
        <v>273</v>
      </c>
      <c r="H286" s="1038">
        <f t="shared" si="24"/>
        <v>104137.16123246867</v>
      </c>
      <c r="I286" s="1038">
        <f t="shared" si="20"/>
        <v>35029.6665720525</v>
      </c>
      <c r="J286" s="1038">
        <f t="shared" si="21"/>
        <v>69107.49466041618</v>
      </c>
      <c r="K286" s="1034">
        <f t="shared" si="22"/>
        <v>4355692.493388319</v>
      </c>
    </row>
    <row r="287" hidden="1" spans="7:11" x14ac:dyDescent="0.25">
      <c r="G287" s="1039">
        <f t="shared" si="23"/>
        <v>274</v>
      </c>
      <c r="H287" s="1038">
        <f t="shared" si="24"/>
        <v>104137.16123246867</v>
      </c>
      <c r="I287" s="1038">
        <f t="shared" si="20"/>
        <v>34482.56557265753</v>
      </c>
      <c r="J287" s="1038">
        <f t="shared" si="21"/>
        <v>69654.59565981114</v>
      </c>
      <c r="K287" s="1034">
        <f t="shared" si="22"/>
        <v>4286037.897728508</v>
      </c>
    </row>
    <row r="288" hidden="1" spans="7:11" x14ac:dyDescent="0.25">
      <c r="G288" s="1039">
        <f t="shared" si="23"/>
        <v>275</v>
      </c>
      <c r="H288" s="1038">
        <f t="shared" si="24"/>
        <v>104137.16123246867</v>
      </c>
      <c r="I288" s="1038">
        <f t="shared" si="20"/>
        <v>33931.13335701736</v>
      </c>
      <c r="J288" s="1038">
        <f t="shared" si="21"/>
        <v>70206.02787545131</v>
      </c>
      <c r="K288" s="1034">
        <f t="shared" si="22"/>
        <v>4215831.869853057</v>
      </c>
    </row>
    <row r="289" spans="6:17" x14ac:dyDescent="0.25">
      <c r="F289">
        <v>23</v>
      </c>
      <c r="G289" s="1040">
        <f t="shared" si="23"/>
        <v>276</v>
      </c>
      <c r="H289" s="1041">
        <f t="shared" si="24"/>
        <v>104137.16123246867</v>
      </c>
      <c r="I289" s="1041">
        <f t="shared" si="20"/>
        <v>33375.335636336706</v>
      </c>
      <c r="J289" s="1041">
        <f t="shared" si="21"/>
        <v>70761.82559613197</v>
      </c>
      <c r="K289" s="1042">
        <f t="shared" si="22"/>
        <v>4145070.044256925</v>
      </c>
      <c r="N289" s="1038">
        <f>SUM(H278:H289)</f>
        <v>1249645.934789624</v>
      </c>
      <c r="O289" s="1038">
        <f>SUM(I278:I289)</f>
        <v>436243.0276851265</v>
      </c>
      <c r="P289" s="1038">
        <f>SUM(J278:J289)</f>
        <v>813402.9071044974</v>
      </c>
      <c r="Q289" s="1034">
        <f>K289</f>
        <v>4145070.044256925</v>
      </c>
    </row>
    <row r="290" hidden="1" spans="7:11" x14ac:dyDescent="0.25">
      <c r="G290" s="1039">
        <f t="shared" si="23"/>
        <v>277</v>
      </c>
      <c r="H290" s="1038">
        <f t="shared" si="24"/>
        <v>104137.16123246867</v>
      </c>
      <c r="I290" s="1038">
        <f t="shared" si="20"/>
        <v>32815.13785036733</v>
      </c>
      <c r="J290" s="1038">
        <f t="shared" si="21"/>
        <v>71322.02338210134</v>
      </c>
      <c r="K290" s="1034">
        <f t="shared" si="22"/>
        <v>4073748.020874824</v>
      </c>
    </row>
    <row r="291" hidden="1" spans="7:11" x14ac:dyDescent="0.25">
      <c r="G291" s="1039">
        <f t="shared" si="23"/>
        <v>278</v>
      </c>
      <c r="H291" s="1038">
        <f t="shared" si="24"/>
        <v>104137.16123246867</v>
      </c>
      <c r="I291" s="1038">
        <f t="shared" si="20"/>
        <v>32250.505165259026</v>
      </c>
      <c r="J291" s="1038">
        <f t="shared" si="21"/>
        <v>71886.65606720964</v>
      </c>
      <c r="K291" s="1034">
        <f t="shared" si="22"/>
        <v>4001861.364807614</v>
      </c>
    </row>
    <row r="292" hidden="1" spans="7:11" x14ac:dyDescent="0.25">
      <c r="G292" s="1039">
        <f t="shared" si="23"/>
        <v>279</v>
      </c>
      <c r="H292" s="1038">
        <f t="shared" si="24"/>
        <v>104137.16123246867</v>
      </c>
      <c r="I292" s="1038">
        <f t="shared" si="20"/>
        <v>31681.402471393612</v>
      </c>
      <c r="J292" s="1038">
        <f t="shared" si="21"/>
        <v>72455.75876107506</v>
      </c>
      <c r="K292" s="1034">
        <f t="shared" si="22"/>
        <v>3929405.6060465393</v>
      </c>
    </row>
    <row r="293" hidden="1" spans="7:11" x14ac:dyDescent="0.25">
      <c r="G293" s="1039">
        <f t="shared" si="23"/>
        <v>280</v>
      </c>
      <c r="H293" s="1038">
        <f t="shared" si="24"/>
        <v>104137.16123246867</v>
      </c>
      <c r="I293" s="1038">
        <f t="shared" si="20"/>
        <v>31107.794381201777</v>
      </c>
      <c r="J293" s="1038">
        <f t="shared" si="21"/>
        <v>73029.3668512669</v>
      </c>
      <c r="K293" s="1034">
        <f t="shared" si="22"/>
        <v>3856376.2391952723</v>
      </c>
    </row>
    <row r="294" hidden="1" spans="7:11" x14ac:dyDescent="0.25">
      <c r="G294" s="1039">
        <f t="shared" si="23"/>
        <v>281</v>
      </c>
      <c r="H294" s="1038">
        <f t="shared" si="24"/>
        <v>104137.16123246867</v>
      </c>
      <c r="I294" s="1038">
        <f t="shared" si="20"/>
        <v>30529.645226962573</v>
      </c>
      <c r="J294" s="1038">
        <f t="shared" si="21"/>
        <v>73607.5160055061</v>
      </c>
      <c r="K294" s="1034">
        <f t="shared" si="22"/>
        <v>3782768.723189766</v>
      </c>
    </row>
    <row r="295" hidden="1" spans="7:11" x14ac:dyDescent="0.25">
      <c r="G295" s="1039">
        <f t="shared" si="23"/>
        <v>282</v>
      </c>
      <c r="H295" s="1038">
        <f t="shared" si="24"/>
        <v>104137.16123246867</v>
      </c>
      <c r="I295" s="1038">
        <f t="shared" si="20"/>
        <v>29946.919058585652</v>
      </c>
      <c r="J295" s="1038">
        <f t="shared" si="21"/>
        <v>74190.24217388302</v>
      </c>
      <c r="K295" s="1034">
        <f t="shared" si="22"/>
        <v>3708578.481015883</v>
      </c>
    </row>
    <row r="296" hidden="1" spans="7:11" x14ac:dyDescent="0.25">
      <c r="G296" s="1039">
        <f t="shared" si="23"/>
        <v>283</v>
      </c>
      <c r="H296" s="1038">
        <f t="shared" si="24"/>
        <v>104137.16123246867</v>
      </c>
      <c r="I296" s="1038">
        <f t="shared" si="20"/>
        <v>29359.57964137574</v>
      </c>
      <c r="J296" s="1038">
        <f t="shared" si="21"/>
        <v>74777.58159109292</v>
      </c>
      <c r="K296" s="1034">
        <f t="shared" si="22"/>
        <v>3633800.89942479</v>
      </c>
    </row>
    <row r="297" hidden="1" spans="7:11" x14ac:dyDescent="0.25">
      <c r="G297" s="1039">
        <f t="shared" si="23"/>
        <v>284</v>
      </c>
      <c r="H297" s="1038">
        <f t="shared" si="24"/>
        <v>104137.16123246867</v>
      </c>
      <c r="I297" s="1038">
        <f t="shared" si="20"/>
        <v>28767.59045377959</v>
      </c>
      <c r="J297" s="1038">
        <f t="shared" si="21"/>
        <v>75369.57077868909</v>
      </c>
      <c r="K297" s="1034">
        <f t="shared" si="22"/>
        <v>3558431.328646101</v>
      </c>
    </row>
    <row r="298" hidden="1" spans="7:11" x14ac:dyDescent="0.25">
      <c r="G298" s="1039">
        <f t="shared" si="23"/>
        <v>285</v>
      </c>
      <c r="H298" s="1038">
        <f t="shared" si="24"/>
        <v>104137.16123246867</v>
      </c>
      <c r="I298" s="1038">
        <f t="shared" si="20"/>
        <v>28170.91468511497</v>
      </c>
      <c r="J298" s="1038">
        <f t="shared" si="21"/>
        <v>75966.2465473537</v>
      </c>
      <c r="K298" s="1034">
        <f t="shared" si="22"/>
        <v>3482465.082098747</v>
      </c>
    </row>
    <row r="299" hidden="1" spans="7:11" x14ac:dyDescent="0.25">
      <c r="G299" s="1039">
        <f t="shared" si="23"/>
        <v>286</v>
      </c>
      <c r="H299" s="1038">
        <f t="shared" si="24"/>
        <v>104137.16123246867</v>
      </c>
      <c r="I299" s="1038">
        <f t="shared" si="20"/>
        <v>27569.515233281752</v>
      </c>
      <c r="J299" s="1038">
        <f t="shared" si="21"/>
        <v>76567.64599918692</v>
      </c>
      <c r="K299" s="1034">
        <f t="shared" si="22"/>
        <v>3405897.43609956</v>
      </c>
    </row>
    <row r="300" hidden="1" spans="7:11" x14ac:dyDescent="0.25">
      <c r="G300" s="1039">
        <f t="shared" si="23"/>
        <v>287</v>
      </c>
      <c r="H300" s="1038">
        <f t="shared" si="24"/>
        <v>104137.16123246867</v>
      </c>
      <c r="I300" s="1038">
        <f t="shared" si="20"/>
        <v>26963.354702454853</v>
      </c>
      <c r="J300" s="1038">
        <f t="shared" si="21"/>
        <v>77173.80653001383</v>
      </c>
      <c r="K300" s="1034">
        <f t="shared" si="22"/>
        <v>3328723.6295695463</v>
      </c>
    </row>
    <row r="301" spans="6:17" x14ac:dyDescent="0.25">
      <c r="F301">
        <v>24</v>
      </c>
      <c r="G301" s="1040">
        <f t="shared" si="23"/>
        <v>288</v>
      </c>
      <c r="H301" s="1041">
        <f t="shared" si="24"/>
        <v>104137.16123246867</v>
      </c>
      <c r="I301" s="1041">
        <f t="shared" si="20"/>
        <v>26352.39540075891</v>
      </c>
      <c r="J301" s="1041">
        <f t="shared" si="21"/>
        <v>77784.76583170977</v>
      </c>
      <c r="K301" s="1042">
        <f t="shared" si="22"/>
        <v>3250938.8637378365</v>
      </c>
      <c r="N301" s="1038">
        <f>SUM(H290:H301)</f>
        <v>1249645.934789624</v>
      </c>
      <c r="O301" s="1038">
        <f>SUM(I290:I301)</f>
        <v>355514.75427053584</v>
      </c>
      <c r="P301" s="1038">
        <f>SUM(J290:J301)</f>
        <v>894131.1805190882</v>
      </c>
      <c r="Q301" s="1034">
        <f>K301</f>
        <v>3250938.8637378365</v>
      </c>
    </row>
    <row r="302" hidden="1" spans="7:11" x14ac:dyDescent="0.25">
      <c r="G302" s="1039">
        <f t="shared" si="23"/>
        <v>289</v>
      </c>
      <c r="H302" s="1038">
        <f t="shared" si="24"/>
        <v>104137.16123246867</v>
      </c>
      <c r="I302" s="1038">
        <f t="shared" si="20"/>
        <v>25736.59933792454</v>
      </c>
      <c r="J302" s="1038">
        <f t="shared" si="21"/>
        <v>78400.56189454414</v>
      </c>
      <c r="K302" s="1034">
        <f t="shared" si="22"/>
        <v>3172538.3018432925</v>
      </c>
    </row>
    <row r="303" hidden="1" spans="7:11" x14ac:dyDescent="0.25">
      <c r="G303" s="1039">
        <f t="shared" si="23"/>
        <v>290</v>
      </c>
      <c r="H303" s="1038">
        <f t="shared" si="24"/>
        <v>104137.16123246867</v>
      </c>
      <c r="I303" s="1038">
        <f t="shared" si="20"/>
        <v>25115.928222926068</v>
      </c>
      <c r="J303" s="1038">
        <f t="shared" si="21"/>
        <v>79021.2330095426</v>
      </c>
      <c r="K303" s="1034">
        <f t="shared" si="22"/>
        <v>3093517.0688337497</v>
      </c>
    </row>
    <row r="304" hidden="1" spans="7:11" x14ac:dyDescent="0.25">
      <c r="G304" s="1039">
        <f t="shared" si="23"/>
        <v>291</v>
      </c>
      <c r="H304" s="1038">
        <f t="shared" si="24"/>
        <v>104137.16123246867</v>
      </c>
      <c r="I304" s="1038">
        <f t="shared" si="20"/>
        <v>24490.34346160052</v>
      </c>
      <c r="J304" s="1038">
        <f t="shared" si="21"/>
        <v>79646.81777086815</v>
      </c>
      <c r="K304" s="1034">
        <f t="shared" si="22"/>
        <v>3013870.2510628817</v>
      </c>
    </row>
    <row r="305" hidden="1" spans="7:11" x14ac:dyDescent="0.25">
      <c r="G305" s="1039">
        <f t="shared" si="23"/>
        <v>292</v>
      </c>
      <c r="H305" s="1038">
        <f t="shared" si="24"/>
        <v>104137.16123246867</v>
      </c>
      <c r="I305" s="1038">
        <f t="shared" si="20"/>
        <v>23859.806154247814</v>
      </c>
      <c r="J305" s="1038">
        <f t="shared" si="21"/>
        <v>80277.35507822086</v>
      </c>
      <c r="K305" s="1034">
        <f t="shared" si="22"/>
        <v>2933592.895984661</v>
      </c>
    </row>
    <row r="306" hidden="1" spans="7:11" x14ac:dyDescent="0.25">
      <c r="G306" s="1039">
        <f t="shared" si="23"/>
        <v>293</v>
      </c>
      <c r="H306" s="1038">
        <f t="shared" si="24"/>
        <v>104137.16123246867</v>
      </c>
      <c r="I306" s="1038">
        <f t="shared" si="20"/>
        <v>23224.277093211902</v>
      </c>
      <c r="J306" s="1038">
        <f t="shared" si="21"/>
        <v>80912.88413925677</v>
      </c>
      <c r="K306" s="1034">
        <f t="shared" si="22"/>
        <v>2852680.0118454043</v>
      </c>
    </row>
    <row r="307" hidden="1" spans="7:11" x14ac:dyDescent="0.25">
      <c r="G307" s="1039">
        <f t="shared" si="23"/>
        <v>294</v>
      </c>
      <c r="H307" s="1038">
        <f t="shared" si="24"/>
        <v>104137.16123246867</v>
      </c>
      <c r="I307" s="1038">
        <f t="shared" si="20"/>
        <v>22583.716760442785</v>
      </c>
      <c r="J307" s="1038">
        <f t="shared" si="21"/>
        <v>81553.44447202589</v>
      </c>
      <c r="K307" s="1034">
        <f t="shared" si="22"/>
        <v>2771126.567373378</v>
      </c>
    </row>
    <row r="308" hidden="1" spans="7:11" x14ac:dyDescent="0.25">
      <c r="G308" s="1039">
        <f t="shared" si="23"/>
        <v>295</v>
      </c>
      <c r="H308" s="1038">
        <f t="shared" si="24"/>
        <v>104137.16123246867</v>
      </c>
      <c r="I308" s="1038">
        <f t="shared" si="20"/>
        <v>21938.085325039247</v>
      </c>
      <c r="J308" s="1038">
        <f t="shared" si="21"/>
        <v>82199.07590742942</v>
      </c>
      <c r="K308" s="1034">
        <f t="shared" si="22"/>
        <v>2688927.491465949</v>
      </c>
    </row>
    <row r="309" hidden="1" spans="7:11" x14ac:dyDescent="0.25">
      <c r="G309" s="1039">
        <f t="shared" si="23"/>
        <v>296</v>
      </c>
      <c r="H309" s="1038">
        <f t="shared" si="24"/>
        <v>104137.16123246867</v>
      </c>
      <c r="I309" s="1038">
        <f t="shared" si="20"/>
        <v>21287.342640772098</v>
      </c>
      <c r="J309" s="1038">
        <f t="shared" si="21"/>
        <v>82849.81859169657</v>
      </c>
      <c r="K309" s="1034">
        <f t="shared" si="22"/>
        <v>2606077.6728742523</v>
      </c>
    </row>
    <row r="310" hidden="1" spans="7:11" x14ac:dyDescent="0.25">
      <c r="G310" s="1039">
        <f t="shared" si="23"/>
        <v>297</v>
      </c>
      <c r="H310" s="1038">
        <f t="shared" si="24"/>
        <v>104137.16123246867</v>
      </c>
      <c r="I310" s="1038">
        <f t="shared" si="20"/>
        <v>20631.44824358783</v>
      </c>
      <c r="J310" s="1038">
        <f t="shared" si="21"/>
        <v>83505.71298888084</v>
      </c>
      <c r="K310" s="1034">
        <f t="shared" si="22"/>
        <v>2522571.9598853714</v>
      </c>
    </row>
    <row r="311" hidden="1" spans="7:11" x14ac:dyDescent="0.25">
      <c r="G311" s="1039">
        <f t="shared" si="23"/>
        <v>298</v>
      </c>
      <c r="H311" s="1038">
        <f t="shared" si="24"/>
        <v>104137.16123246867</v>
      </c>
      <c r="I311" s="1038">
        <f t="shared" si="20"/>
        <v>19970.361349092524</v>
      </c>
      <c r="J311" s="1038">
        <f t="shared" si="21"/>
        <v>84166.79988337615</v>
      </c>
      <c r="K311" s="1034">
        <f t="shared" si="22"/>
        <v>2438405.160001995</v>
      </c>
    </row>
    <row r="312" hidden="1" spans="7:11" x14ac:dyDescent="0.25">
      <c r="G312" s="1039">
        <f t="shared" si="23"/>
        <v>299</v>
      </c>
      <c r="H312" s="1038">
        <f t="shared" si="24"/>
        <v>104137.16123246867</v>
      </c>
      <c r="I312" s="1038">
        <f t="shared" si="20"/>
        <v>19304.040850015797</v>
      </c>
      <c r="J312" s="1038">
        <f t="shared" si="21"/>
        <v>84833.12038245288</v>
      </c>
      <c r="K312" s="1034">
        <f t="shared" si="22"/>
        <v>2353572.039619542</v>
      </c>
    </row>
    <row r="313" spans="6:17" x14ac:dyDescent="0.25">
      <c r="F313">
        <v>25</v>
      </c>
      <c r="G313" s="1040">
        <f t="shared" si="23"/>
        <v>300</v>
      </c>
      <c r="H313" s="1041">
        <f t="shared" si="24"/>
        <v>104137.16123246867</v>
      </c>
      <c r="I313" s="1041">
        <f t="shared" si="20"/>
        <v>18632.44531365471</v>
      </c>
      <c r="J313" s="1041">
        <f t="shared" si="21"/>
        <v>85504.71591881396</v>
      </c>
      <c r="K313" s="1042">
        <f t="shared" si="22"/>
        <v>2268067.3237007284</v>
      </c>
      <c r="N313" s="1038">
        <f>SUM(H302:H313)</f>
        <v>1249645.934789624</v>
      </c>
      <c r="O313" s="1038">
        <f>SUM(I302:I313)</f>
        <v>266774.39475251583</v>
      </c>
      <c r="P313" s="1038">
        <f>SUM(J302:J313)</f>
        <v>982871.5400371081</v>
      </c>
      <c r="Q313" s="1034">
        <f>K313</f>
        <v>2268067.3237007284</v>
      </c>
    </row>
    <row r="314" hidden="1" spans="7:17" x14ac:dyDescent="0.25">
      <c r="G314" s="1048">
        <f t="shared" si="23"/>
        <v>301</v>
      </c>
      <c r="H314" s="1049">
        <f t="shared" si="24"/>
        <v>104137.16123246867</v>
      </c>
      <c r="I314" s="1049">
        <f t="shared" si="20"/>
        <v>17955.532979297433</v>
      </c>
      <c r="J314" s="1049">
        <f t="shared" si="21"/>
        <v>86181.62825317123</v>
      </c>
      <c r="K314" s="1043">
        <f t="shared" si="22"/>
        <v>2181885.695447557</v>
      </c>
      <c r="N314" s="1038">
        <f t="shared" ref="N314:P329" si="25">SUM(H303:H314)</f>
        <v>1249645.934789624</v>
      </c>
      <c r="O314" s="1038">
        <f t="shared" si="25"/>
        <v>258993.3283938887</v>
      </c>
      <c r="P314" s="1038">
        <f t="shared" si="25"/>
        <v>990652.6063957352</v>
      </c>
      <c r="Q314" s="1034">
        <f t="shared" ref="Q314:Q373" si="26">K314</f>
        <v>2181885.695447557</v>
      </c>
    </row>
    <row r="315" hidden="1" spans="7:17" x14ac:dyDescent="0.25">
      <c r="G315" s="1048">
        <f t="shared" si="23"/>
        <v>302</v>
      </c>
      <c r="H315" s="1049">
        <f t="shared" si="24"/>
        <v>104137.16123246867</v>
      </c>
      <c r="I315" s="1049">
        <f t="shared" si="20"/>
        <v>17273.261755626496</v>
      </c>
      <c r="J315" s="1049">
        <f t="shared" si="21"/>
        <v>86863.89947684217</v>
      </c>
      <c r="K315" s="1043">
        <f t="shared" si="22"/>
        <v>2095021.795970715</v>
      </c>
      <c r="N315" s="1038">
        <f t="shared" si="25"/>
        <v>1249645.934789624</v>
      </c>
      <c r="O315" s="1038">
        <f t="shared" si="25"/>
        <v>251150.66192658915</v>
      </c>
      <c r="P315" s="1038">
        <f t="shared" si="25"/>
        <v>998495.2728630347</v>
      </c>
      <c r="Q315" s="1034">
        <f t="shared" si="26"/>
        <v>2095021.795970715</v>
      </c>
    </row>
    <row r="316" hidden="1" spans="7:17" x14ac:dyDescent="0.25">
      <c r="G316" s="1048">
        <f t="shared" si="23"/>
        <v>303</v>
      </c>
      <c r="H316" s="1049">
        <f t="shared" si="24"/>
        <v>104137.16123246867</v>
      </c>
      <c r="I316" s="1049">
        <f t="shared" si="20"/>
        <v>16585.589218101493</v>
      </c>
      <c r="J316" s="1049">
        <f t="shared" si="21"/>
        <v>87551.57201436718</v>
      </c>
      <c r="K316" s="1043">
        <f t="shared" si="22"/>
        <v>2007470.2239563477</v>
      </c>
      <c r="N316" s="1038">
        <f t="shared" si="25"/>
        <v>1249645.934789624</v>
      </c>
      <c r="O316" s="1038">
        <f t="shared" si="25"/>
        <v>243245.90768309016</v>
      </c>
      <c r="P316" s="1038">
        <f t="shared" si="25"/>
        <v>1006400.0271065338</v>
      </c>
      <c r="Q316" s="1034">
        <f t="shared" si="26"/>
        <v>2007470.2239563477</v>
      </c>
    </row>
    <row r="317" hidden="1" spans="7:17" x14ac:dyDescent="0.25">
      <c r="G317" s="1048">
        <f t="shared" si="23"/>
        <v>304</v>
      </c>
      <c r="H317" s="1049">
        <f t="shared" si="24"/>
        <v>104137.16123246867</v>
      </c>
      <c r="I317" s="1049">
        <f t="shared" si="20"/>
        <v>15892.472606321087</v>
      </c>
      <c r="J317" s="1049">
        <f t="shared" si="21"/>
        <v>88244.68862614759</v>
      </c>
      <c r="K317" s="1043">
        <f t="shared" si="22"/>
        <v>1919225.5353302</v>
      </c>
      <c r="N317" s="1038">
        <f t="shared" si="25"/>
        <v>1249645.934789624</v>
      </c>
      <c r="O317" s="1038">
        <f t="shared" si="25"/>
        <v>235278.57413516342</v>
      </c>
      <c r="P317" s="1038">
        <f t="shared" si="25"/>
        <v>1014367.3606544606</v>
      </c>
      <c r="Q317" s="1034">
        <f t="shared" si="26"/>
        <v>1919225.5353302</v>
      </c>
    </row>
    <row r="318" hidden="1" spans="7:17" x14ac:dyDescent="0.25">
      <c r="G318" s="1048">
        <f t="shared" si="23"/>
        <v>305</v>
      </c>
      <c r="H318" s="1049">
        <f t="shared" si="24"/>
        <v>104137.16123246867</v>
      </c>
      <c r="I318" s="1049">
        <f t="shared" si="20"/>
        <v>15193.868821364087</v>
      </c>
      <c r="J318" s="1049">
        <f t="shared" si="21"/>
        <v>88943.29241110459</v>
      </c>
      <c r="K318" s="1043">
        <f t="shared" si="22"/>
        <v>1830282.2429190956</v>
      </c>
      <c r="N318" s="1038">
        <f t="shared" si="25"/>
        <v>1249645.934789624</v>
      </c>
      <c r="O318" s="1038">
        <f t="shared" si="25"/>
        <v>227248.1658633156</v>
      </c>
      <c r="P318" s="1038">
        <f t="shared" si="25"/>
        <v>1022397.7689263084</v>
      </c>
      <c r="Q318" s="1034">
        <f t="shared" si="26"/>
        <v>1830282.2429190956</v>
      </c>
    </row>
    <row r="319" hidden="1" spans="7:17" x14ac:dyDescent="0.25">
      <c r="G319" s="1048">
        <f t="shared" si="23"/>
        <v>306</v>
      </c>
      <c r="H319" s="1049">
        <f t="shared" si="24"/>
        <v>104137.16123246867</v>
      </c>
      <c r="I319" s="1049">
        <f t="shared" si="20"/>
        <v>14489.734423109508</v>
      </c>
      <c r="J319" s="1049">
        <f t="shared" si="21"/>
        <v>89647.42680935917</v>
      </c>
      <c r="K319" s="1043">
        <f t="shared" si="22"/>
        <v>1740634.8161097365</v>
      </c>
      <c r="N319" s="1038">
        <f t="shared" si="25"/>
        <v>1249645.934789624</v>
      </c>
      <c r="O319" s="1038">
        <f t="shared" si="25"/>
        <v>219154.18352598234</v>
      </c>
      <c r="P319" s="1038">
        <f t="shared" si="25"/>
        <v>1030491.7512636418</v>
      </c>
      <c r="Q319" s="1034">
        <f t="shared" si="26"/>
        <v>1740634.8161097365</v>
      </c>
    </row>
    <row r="320" hidden="1" spans="7:17" x14ac:dyDescent="0.25">
      <c r="G320" s="1048">
        <f t="shared" si="23"/>
        <v>307</v>
      </c>
      <c r="H320" s="1049">
        <f t="shared" si="24"/>
        <v>104137.16123246867</v>
      </c>
      <c r="I320" s="1049">
        <f t="shared" si="20"/>
        <v>13780.025627535415</v>
      </c>
      <c r="J320" s="1049">
        <f t="shared" si="21"/>
        <v>90357.13560493325</v>
      </c>
      <c r="K320" s="1043">
        <f t="shared" si="22"/>
        <v>1650277.680504803</v>
      </c>
      <c r="N320" s="1038">
        <f t="shared" si="25"/>
        <v>1249645.934789624</v>
      </c>
      <c r="O320" s="1038">
        <f t="shared" si="25"/>
        <v>210996.1238284785</v>
      </c>
      <c r="P320" s="1038">
        <f t="shared" si="25"/>
        <v>1038649.8109611456</v>
      </c>
      <c r="Q320" s="1034">
        <f t="shared" si="26"/>
        <v>1650277.680504803</v>
      </c>
    </row>
    <row r="321" hidden="1" spans="7:17" x14ac:dyDescent="0.25">
      <c r="G321" s="1048">
        <f t="shared" si="23"/>
        <v>308</v>
      </c>
      <c r="H321" s="1049">
        <f t="shared" si="24"/>
        <v>104137.16123246867</v>
      </c>
      <c r="I321" s="1049">
        <f t="shared" si="20"/>
        <v>13064.698303996358</v>
      </c>
      <c r="J321" s="1049">
        <f t="shared" si="21"/>
        <v>91072.46292847232</v>
      </c>
      <c r="K321" s="1043">
        <f t="shared" si="22"/>
        <v>1559205.2175763308</v>
      </c>
      <c r="N321" s="1038">
        <f t="shared" si="25"/>
        <v>1249645.934789624</v>
      </c>
      <c r="O321" s="1038">
        <f t="shared" si="25"/>
        <v>202773.47949170275</v>
      </c>
      <c r="P321" s="1038">
        <f t="shared" si="25"/>
        <v>1046872.4552979212</v>
      </c>
      <c r="Q321" s="1034">
        <f t="shared" si="26"/>
        <v>1559205.2175763308</v>
      </c>
    </row>
    <row r="322" hidden="1" spans="7:17" x14ac:dyDescent="0.25">
      <c r="G322" s="1048">
        <f t="shared" si="23"/>
        <v>309</v>
      </c>
      <c r="H322" s="1049">
        <f t="shared" si="24"/>
        <v>104137.16123246867</v>
      </c>
      <c r="I322" s="1049">
        <f t="shared" si="20"/>
        <v>12343.707972479284</v>
      </c>
      <c r="J322" s="1049">
        <f t="shared" si="21"/>
        <v>91793.45325998939</v>
      </c>
      <c r="K322" s="1043">
        <f t="shared" si="22"/>
        <v>1467411.7643163414</v>
      </c>
      <c r="N322" s="1038">
        <f t="shared" si="25"/>
        <v>1249645.934789624</v>
      </c>
      <c r="O322" s="1038">
        <f t="shared" si="25"/>
        <v>194485.73922059417</v>
      </c>
      <c r="P322" s="1038">
        <f t="shared" si="25"/>
        <v>1055160.19556903</v>
      </c>
      <c r="Q322" s="1034">
        <f t="shared" si="26"/>
        <v>1467411.7643163414</v>
      </c>
    </row>
    <row r="323" hidden="1" spans="7:17" x14ac:dyDescent="0.25">
      <c r="G323" s="1048">
        <f t="shared" si="23"/>
        <v>310</v>
      </c>
      <c r="H323" s="1049">
        <f t="shared" si="24"/>
        <v>104137.16123246867</v>
      </c>
      <c r="I323" s="1049">
        <f t="shared" si="20"/>
        <v>11617.009800837703</v>
      </c>
      <c r="J323" s="1049">
        <f t="shared" si="21"/>
        <v>92520.15143163098</v>
      </c>
      <c r="K323" s="1043">
        <f t="shared" si="22"/>
        <v>1374891.6128847103</v>
      </c>
      <c r="N323" s="1038">
        <f t="shared" si="25"/>
        <v>1249645.934789624</v>
      </c>
      <c r="O323" s="1038">
        <f t="shared" si="25"/>
        <v>186132.38767233936</v>
      </c>
      <c r="P323" s="1038">
        <f t="shared" si="25"/>
        <v>1063513.5471172847</v>
      </c>
      <c r="Q323" s="1034">
        <f t="shared" si="26"/>
        <v>1374891.6128847103</v>
      </c>
    </row>
    <row r="324" hidden="1" spans="7:17" x14ac:dyDescent="0.25">
      <c r="G324" s="1048">
        <f t="shared" si="23"/>
        <v>311</v>
      </c>
      <c r="H324" s="1049">
        <f t="shared" si="24"/>
        <v>104137.16123246867</v>
      </c>
      <c r="I324" s="1049">
        <f t="shared" si="20"/>
        <v>10884.558602003957</v>
      </c>
      <c r="J324" s="1049">
        <f t="shared" si="21"/>
        <v>93252.60263046471</v>
      </c>
      <c r="K324" s="1043">
        <f t="shared" si="22"/>
        <v>1281639.0102542457</v>
      </c>
      <c r="N324" s="1038">
        <f t="shared" si="25"/>
        <v>1249645.934789624</v>
      </c>
      <c r="O324" s="1038">
        <f t="shared" si="25"/>
        <v>177712.90542432753</v>
      </c>
      <c r="P324" s="1038">
        <f t="shared" si="25"/>
        <v>1071933.0293652965</v>
      </c>
      <c r="Q324" s="1034">
        <f t="shared" si="26"/>
        <v>1281639.0102542457</v>
      </c>
    </row>
    <row r="325" spans="6:17" x14ac:dyDescent="0.25">
      <c r="F325">
        <v>26</v>
      </c>
      <c r="G325" s="1040">
        <f t="shared" si="23"/>
        <v>312</v>
      </c>
      <c r="H325" s="1041">
        <f t="shared" si="24"/>
        <v>104137.16123246867</v>
      </c>
      <c r="I325" s="1041">
        <f t="shared" si="20"/>
        <v>10146.308831179445</v>
      </c>
      <c r="J325" s="1041">
        <f t="shared" si="21"/>
        <v>93990.85240128923</v>
      </c>
      <c r="K325" s="1042">
        <f t="shared" si="22"/>
        <v>1187648.1578529566</v>
      </c>
      <c r="N325" s="1038">
        <f t="shared" si="25"/>
        <v>1249645.934789624</v>
      </c>
      <c r="O325" s="1038">
        <f t="shared" si="25"/>
        <v>169226.76894185226</v>
      </c>
      <c r="P325" s="1038">
        <f t="shared" si="25"/>
        <v>1080419.1658477718</v>
      </c>
      <c r="Q325" s="1034">
        <f t="shared" si="26"/>
        <v>1187648.1578529566</v>
      </c>
    </row>
    <row r="326" hidden="1" spans="7:17" x14ac:dyDescent="0.25">
      <c r="G326" s="1048">
        <f t="shared" si="23"/>
        <v>313</v>
      </c>
      <c r="H326" s="1049">
        <f t="shared" si="24"/>
        <v>104137.16123246867</v>
      </c>
      <c r="I326" s="1049">
        <f t="shared" si="20"/>
        <v>9402.214583002573</v>
      </c>
      <c r="J326" s="1049">
        <f t="shared" si="21"/>
        <v>94734.9466494661</v>
      </c>
      <c r="K326" s="1043">
        <f t="shared" si="22"/>
        <v>1092913.2112034904</v>
      </c>
      <c r="N326" s="1038">
        <f t="shared" si="25"/>
        <v>1249645.934789624</v>
      </c>
      <c r="O326" s="1038">
        <f t="shared" si="25"/>
        <v>160673.45054555743</v>
      </c>
      <c r="P326" s="1038">
        <f t="shared" si="25"/>
        <v>1088972.4842440668</v>
      </c>
      <c r="Q326" s="1034">
        <f t="shared" si="26"/>
        <v>1092913.2112034904</v>
      </c>
    </row>
    <row r="327" hidden="1" spans="7:17" x14ac:dyDescent="0.25">
      <c r="G327" s="1048">
        <f t="shared" si="23"/>
        <v>314</v>
      </c>
      <c r="H327" s="1049">
        <f t="shared" si="24"/>
        <v>104137.16123246867</v>
      </c>
      <c r="I327" s="1049">
        <f t="shared" si="20"/>
        <v>8652.2295886943</v>
      </c>
      <c r="J327" s="1049">
        <f t="shared" si="21"/>
        <v>95484.93164377437</v>
      </c>
      <c r="K327" s="1043">
        <f t="shared" si="22"/>
        <v>997428.279559716</v>
      </c>
      <c r="N327" s="1038">
        <f t="shared" si="25"/>
        <v>1249645.934789624</v>
      </c>
      <c r="O327" s="1038">
        <f t="shared" si="25"/>
        <v>152052.41837862524</v>
      </c>
      <c r="P327" s="1038">
        <f t="shared" si="25"/>
        <v>1097593.5164109988</v>
      </c>
      <c r="Q327" s="1034">
        <f t="shared" si="26"/>
        <v>997428.279559716</v>
      </c>
    </row>
    <row r="328" hidden="1" spans="7:17" x14ac:dyDescent="0.25">
      <c r="G328" s="1048">
        <f t="shared" si="23"/>
        <v>315</v>
      </c>
      <c r="H328" s="1049">
        <f t="shared" si="24"/>
        <v>104137.16123246867</v>
      </c>
      <c r="I328" s="1049">
        <f t="shared" si="20"/>
        <v>7896.307213181086</v>
      </c>
      <c r="J328" s="1049">
        <f t="shared" si="21"/>
        <v>96240.85401928758</v>
      </c>
      <c r="K328" s="1043">
        <f t="shared" si="22"/>
        <v>901187.4255404284</v>
      </c>
      <c r="N328" s="1038">
        <f t="shared" si="25"/>
        <v>1249645.934789624</v>
      </c>
      <c r="O328" s="1038">
        <f t="shared" si="25"/>
        <v>143363.1363737048</v>
      </c>
      <c r="P328" s="1038">
        <f t="shared" si="25"/>
        <v>1106282.7984159193</v>
      </c>
      <c r="Q328" s="1034">
        <f t="shared" si="26"/>
        <v>901187.4255404284</v>
      </c>
    </row>
    <row r="329" hidden="1" spans="7:17" x14ac:dyDescent="0.25">
      <c r="G329" s="1048">
        <f t="shared" si="23"/>
        <v>316</v>
      </c>
      <c r="H329" s="1049">
        <f t="shared" si="24"/>
        <v>104137.16123246867</v>
      </c>
      <c r="I329" s="1049">
        <f t="shared" si="20"/>
        <v>7134.400452195058</v>
      </c>
      <c r="J329" s="1049">
        <f t="shared" si="21"/>
        <v>97002.76078027362</v>
      </c>
      <c r="K329" s="1043">
        <f t="shared" si="22"/>
        <v>804184.6647601548</v>
      </c>
      <c r="N329" s="1038">
        <f t="shared" si="25"/>
        <v>1249645.934789624</v>
      </c>
      <c r="O329" s="1038">
        <f t="shared" si="25"/>
        <v>134605.06421957878</v>
      </c>
      <c r="P329" s="1038">
        <f t="shared" si="25"/>
        <v>1115040.8705700454</v>
      </c>
      <c r="Q329" s="1034">
        <f t="shared" si="26"/>
        <v>804184.6647601548</v>
      </c>
    </row>
    <row r="330" hidden="1" spans="7:17" x14ac:dyDescent="0.25">
      <c r="G330" s="1048">
        <f t="shared" si="23"/>
        <v>317</v>
      </c>
      <c r="H330" s="1049">
        <f t="shared" si="24"/>
        <v>104137.16123246867</v>
      </c>
      <c r="I330" s="1049">
        <f t="shared" si="20"/>
        <v>6366.461929351227</v>
      </c>
      <c r="J330" s="1049">
        <f t="shared" si="21"/>
        <v>97770.69930311745</v>
      </c>
      <c r="K330" s="1043">
        <f t="shared" si="22"/>
        <v>706413.9654570373</v>
      </c>
      <c r="N330" s="1038">
        <f t="shared" ref="N330:P345" si="27">SUM(H319:H330)</f>
        <v>1249645.934789624</v>
      </c>
      <c r="O330" s="1038">
        <f t="shared" si="27"/>
        <v>125777.65732756592</v>
      </c>
      <c r="P330" s="1038">
        <f t="shared" si="27"/>
        <v>1123868.2774620582</v>
      </c>
      <c r="Q330" s="1034">
        <f t="shared" si="26"/>
        <v>706413.9654570373</v>
      </c>
    </row>
    <row r="331" hidden="1" spans="7:17" x14ac:dyDescent="0.25">
      <c r="G331" s="1048">
        <f t="shared" si="23"/>
        <v>318</v>
      </c>
      <c r="H331" s="1049">
        <f t="shared" si="24"/>
        <v>104137.16123246867</v>
      </c>
      <c r="I331" s="1049">
        <f t="shared" si="20"/>
        <v>5592.4438932015455</v>
      </c>
      <c r="J331" s="1049">
        <f t="shared" si="21"/>
        <v>98544.71733926712</v>
      </c>
      <c r="K331" s="1043">
        <f t="shared" si="22"/>
        <v>607869.2481177702</v>
      </c>
      <c r="N331" s="1038">
        <f t="shared" si="27"/>
        <v>1249645.934789624</v>
      </c>
      <c r="O331" s="1038">
        <f t="shared" si="27"/>
        <v>116880.36679765795</v>
      </c>
      <c r="P331" s="1038">
        <f t="shared" si="27"/>
        <v>1132765.5679919661</v>
      </c>
      <c r="Q331" s="1034">
        <f t="shared" si="26"/>
        <v>607869.2481177702</v>
      </c>
    </row>
    <row r="332" hidden="1" spans="7:17" x14ac:dyDescent="0.25">
      <c r="G332" s="1048">
        <f t="shared" si="23"/>
        <v>319</v>
      </c>
      <c r="H332" s="1049">
        <f t="shared" si="24"/>
        <v>104137.16123246867</v>
      </c>
      <c r="I332" s="1049">
        <f t="shared" si="20"/>
        <v>4812.298214265681</v>
      </c>
      <c r="J332" s="1049">
        <f t="shared" si="21"/>
        <v>99324.86301820299</v>
      </c>
      <c r="K332" s="1043">
        <f t="shared" si="22"/>
        <v>508544.3850995672</v>
      </c>
      <c r="N332" s="1038">
        <f t="shared" si="27"/>
        <v>1249645.934789624</v>
      </c>
      <c r="O332" s="1038">
        <f t="shared" si="27"/>
        <v>107912.63938438823</v>
      </c>
      <c r="P332" s="1038">
        <f t="shared" si="27"/>
        <v>1141733.2954052358</v>
      </c>
      <c r="Q332" s="1034">
        <f t="shared" si="26"/>
        <v>508544.3850995672</v>
      </c>
    </row>
    <row r="333" hidden="1" spans="7:17" x14ac:dyDescent="0.25">
      <c r="G333" s="1048">
        <f t="shared" si="23"/>
        <v>320</v>
      </c>
      <c r="H333" s="1049">
        <f t="shared" si="24"/>
        <v>104137.16123246867</v>
      </c>
      <c r="I333" s="1049">
        <f t="shared" si="20"/>
        <v>4025.9763820382404</v>
      </c>
      <c r="J333" s="1049">
        <f t="shared" si="21"/>
        <v>100111.18485043044</v>
      </c>
      <c r="K333" s="1043">
        <f t="shared" si="22"/>
        <v>408433.2002491368</v>
      </c>
      <c r="N333" s="1038">
        <f t="shared" si="27"/>
        <v>1249645.934789624</v>
      </c>
      <c r="O333" s="1038">
        <f t="shared" si="27"/>
        <v>98873.9174624301</v>
      </c>
      <c r="P333" s="1038">
        <f t="shared" si="27"/>
        <v>1150772.0173271939</v>
      </c>
      <c r="Q333" s="1034">
        <f t="shared" si="26"/>
        <v>408433.2002491368</v>
      </c>
    </row>
    <row r="334" hidden="1" spans="7:17" x14ac:dyDescent="0.25">
      <c r="G334" s="1048">
        <f t="shared" si="23"/>
        <v>321</v>
      </c>
      <c r="H334" s="1049">
        <f t="shared" si="24"/>
        <v>104137.16123246867</v>
      </c>
      <c r="I334" s="1049">
        <f t="shared" ref="I334:I373" si="28">IPMT($D$5,$G$14,$D$6,-K333)</f>
        <v>3233.429501972333</v>
      </c>
      <c r="J334" s="1049">
        <f t="shared" ref="J334:J373" si="29">IF(G334="","",H334-I334)</f>
        <v>100903.73173049634</v>
      </c>
      <c r="K334" s="1043">
        <f t="shared" ref="K334:K373" si="30">IF(G334="","",K333-J334)</f>
        <v>307529.46851864044</v>
      </c>
      <c r="N334" s="1038">
        <f t="shared" si="27"/>
        <v>1249645.934789624</v>
      </c>
      <c r="O334" s="1038">
        <f t="shared" si="27"/>
        <v>89763.63899192314</v>
      </c>
      <c r="P334" s="1038">
        <f t="shared" si="27"/>
        <v>1159882.2957977008</v>
      </c>
      <c r="Q334" s="1034">
        <f t="shared" si="26"/>
        <v>307529.46851864044</v>
      </c>
    </row>
    <row r="335" hidden="1" spans="7:17" x14ac:dyDescent="0.25">
      <c r="G335" s="1048">
        <f t="shared" ref="G335:G373" si="31">G334+1</f>
        <v>322</v>
      </c>
      <c r="H335" s="1049">
        <f t="shared" ref="H335:H373" si="32">H334</f>
        <v>104137.16123246867</v>
      </c>
      <c r="I335" s="1049">
        <f t="shared" si="28"/>
        <v>2434.608292439237</v>
      </c>
      <c r="J335" s="1049">
        <f t="shared" si="29"/>
        <v>101702.55294002943</v>
      </c>
      <c r="K335" s="1043">
        <f t="shared" si="30"/>
        <v>205826.91557861102</v>
      </c>
      <c r="N335" s="1038">
        <f t="shared" si="27"/>
        <v>1249645.934789624</v>
      </c>
      <c r="O335" s="1038">
        <f t="shared" si="27"/>
        <v>80581.23748352469</v>
      </c>
      <c r="P335" s="1038">
        <f t="shared" si="27"/>
        <v>1169064.6973060993</v>
      </c>
      <c r="Q335" s="1034">
        <f t="shared" si="26"/>
        <v>205826.91557861102</v>
      </c>
    </row>
    <row r="336" hidden="1" spans="7:17" x14ac:dyDescent="0.25">
      <c r="G336" s="1048">
        <f t="shared" si="31"/>
        <v>323</v>
      </c>
      <c r="H336" s="1049">
        <f t="shared" si="32"/>
        <v>104137.16123246867</v>
      </c>
      <c r="I336" s="1049">
        <f t="shared" si="28"/>
        <v>1629.4630816640042</v>
      </c>
      <c r="J336" s="1049">
        <f t="shared" si="29"/>
        <v>102507.69815080467</v>
      </c>
      <c r="K336" s="1043">
        <f t="shared" si="30"/>
        <v>103319.21742780635</v>
      </c>
      <c r="N336" s="1038">
        <f t="shared" si="27"/>
        <v>1249645.934789624</v>
      </c>
      <c r="O336" s="1038">
        <f t="shared" si="27"/>
        <v>71326.14196318474</v>
      </c>
      <c r="P336" s="1038">
        <f t="shared" si="27"/>
        <v>1178319.7928264395</v>
      </c>
      <c r="Q336" s="1034">
        <f t="shared" si="26"/>
        <v>103319.21742780635</v>
      </c>
    </row>
    <row r="337" spans="6:17" x14ac:dyDescent="0.25">
      <c r="F337">
        <v>27</v>
      </c>
      <c r="G337" s="1040">
        <f t="shared" si="31"/>
        <v>324</v>
      </c>
      <c r="H337" s="1041">
        <f t="shared" si="32"/>
        <v>104137.16123246867</v>
      </c>
      <c r="I337" s="1041">
        <f t="shared" si="28"/>
        <v>817.9438046368003</v>
      </c>
      <c r="J337" s="1041">
        <f t="shared" si="29"/>
        <v>103319.21742783187</v>
      </c>
      <c r="K337" s="1042">
        <f t="shared" si="30"/>
        <v>-2.5524059310555458e-8</v>
      </c>
      <c r="N337" s="1038">
        <f t="shared" si="27"/>
        <v>1249645.934789624</v>
      </c>
      <c r="O337" s="1038">
        <f t="shared" si="27"/>
        <v>61997.7769366421</v>
      </c>
      <c r="P337" s="1038">
        <f t="shared" si="27"/>
        <v>1187648.157852982</v>
      </c>
      <c r="Q337" s="1034">
        <f t="shared" si="26"/>
        <v>-2.5524059310555458e-8</v>
      </c>
    </row>
    <row r="338" hidden="1" spans="7:17" x14ac:dyDescent="0.25">
      <c r="G338" s="1048">
        <f t="shared" si="31"/>
        <v>325</v>
      </c>
      <c r="H338" s="1049">
        <f t="shared" si="32"/>
        <v>104137.16123246867</v>
      </c>
      <c r="I338" s="1049">
        <f t="shared" si="28"/>
        <v>-2.020654695418974e-10</v>
      </c>
      <c r="J338" s="1049">
        <f t="shared" si="29"/>
        <v>104137.16123246888</v>
      </c>
      <c r="K338" s="1043">
        <f t="shared" si="30"/>
        <v>-104137.1612324944</v>
      </c>
      <c r="N338" s="1038">
        <f t="shared" si="27"/>
        <v>1249645.934789624</v>
      </c>
      <c r="O338" s="1038">
        <f t="shared" si="27"/>
        <v>52595.562353639325</v>
      </c>
      <c r="P338" s="1038">
        <f t="shared" si="27"/>
        <v>1197050.372435985</v>
      </c>
      <c r="Q338" s="1034">
        <f t="shared" si="26"/>
        <v>-104137.1612324944</v>
      </c>
    </row>
    <row r="339" hidden="1" spans="7:17" x14ac:dyDescent="0.25">
      <c r="G339" s="1048">
        <f t="shared" si="31"/>
        <v>326</v>
      </c>
      <c r="H339" s="1049">
        <f t="shared" si="32"/>
        <v>104137.16123246867</v>
      </c>
      <c r="I339" s="1049">
        <f t="shared" si="28"/>
        <v>-824.4191930905807</v>
      </c>
      <c r="J339" s="1049">
        <f t="shared" si="29"/>
        <v>104961.58042555925</v>
      </c>
      <c r="K339" s="1043">
        <f t="shared" si="30"/>
        <v>-209098.74165805365</v>
      </c>
      <c r="N339" s="1038">
        <f t="shared" si="27"/>
        <v>1249645.934789624</v>
      </c>
      <c r="O339" s="1038">
        <f t="shared" si="27"/>
        <v>43118.913571854435</v>
      </c>
      <c r="P339" s="1038">
        <f t="shared" si="27"/>
        <v>1206527.0212177697</v>
      </c>
      <c r="Q339" s="1034">
        <f t="shared" si="26"/>
        <v>-209098.74165805365</v>
      </c>
    </row>
    <row r="340" hidden="1" spans="7:17" x14ac:dyDescent="0.25">
      <c r="G340" s="1048">
        <f t="shared" si="31"/>
        <v>327</v>
      </c>
      <c r="H340" s="1049">
        <f t="shared" si="32"/>
        <v>104137.16123246867</v>
      </c>
      <c r="I340" s="1049">
        <f t="shared" si="28"/>
        <v>-1655.3650381262582</v>
      </c>
      <c r="J340" s="1049">
        <f t="shared" si="29"/>
        <v>105792.52627059493</v>
      </c>
      <c r="K340" s="1043">
        <f t="shared" si="30"/>
        <v>-314891.26792864857</v>
      </c>
      <c r="N340" s="1038">
        <f t="shared" si="27"/>
        <v>1249645.934789624</v>
      </c>
      <c r="O340" s="1038">
        <f t="shared" si="27"/>
        <v>33567.24132054709</v>
      </c>
      <c r="P340" s="1038">
        <f t="shared" si="27"/>
        <v>1216078.693469077</v>
      </c>
      <c r="Q340" s="1034">
        <f t="shared" si="26"/>
        <v>-314891.26792864857</v>
      </c>
    </row>
    <row r="341" hidden="1" spans="7:17" x14ac:dyDescent="0.25">
      <c r="G341" s="1048">
        <f t="shared" si="31"/>
        <v>328</v>
      </c>
      <c r="H341" s="1049">
        <f t="shared" si="32"/>
        <v>104137.16123246867</v>
      </c>
      <c r="I341" s="1049">
        <f t="shared" si="28"/>
        <v>-2492.8892044351346</v>
      </c>
      <c r="J341" s="1049">
        <f t="shared" si="29"/>
        <v>106630.05043690381</v>
      </c>
      <c r="K341" s="1043">
        <f t="shared" si="30"/>
        <v>-421521.31836555235</v>
      </c>
      <c r="N341" s="1038">
        <f t="shared" si="27"/>
        <v>1249645.934789624</v>
      </c>
      <c r="O341" s="1038">
        <f t="shared" si="27"/>
        <v>23939.95166391689</v>
      </c>
      <c r="P341" s="1038">
        <f t="shared" si="27"/>
        <v>1225705.9831257071</v>
      </c>
      <c r="Q341" s="1034">
        <f t="shared" si="26"/>
        <v>-421521.31836555235</v>
      </c>
    </row>
    <row r="342" hidden="1" spans="7:17" x14ac:dyDescent="0.25">
      <c r="G342" s="1048">
        <f t="shared" si="31"/>
        <v>329</v>
      </c>
      <c r="H342" s="1049">
        <f t="shared" si="32"/>
        <v>104137.16123246867</v>
      </c>
      <c r="I342" s="1049">
        <f t="shared" si="28"/>
        <v>-3337.0437703939565</v>
      </c>
      <c r="J342" s="1049">
        <f t="shared" si="29"/>
        <v>107474.20500286263</v>
      </c>
      <c r="K342" s="1043">
        <f t="shared" si="30"/>
        <v>-528995.523368415</v>
      </c>
      <c r="N342" s="1038">
        <f t="shared" si="27"/>
        <v>1249645.934789624</v>
      </c>
      <c r="O342" s="1038">
        <f t="shared" si="27"/>
        <v>14236.445964171708</v>
      </c>
      <c r="P342" s="1038">
        <f t="shared" si="27"/>
        <v>1235409.4888254523</v>
      </c>
      <c r="Q342" s="1034">
        <f t="shared" si="26"/>
        <v>-528995.523368415</v>
      </c>
    </row>
    <row r="343" hidden="1" spans="7:17" x14ac:dyDescent="0.25">
      <c r="G343" s="1048">
        <f t="shared" si="31"/>
        <v>330</v>
      </c>
      <c r="H343" s="1049">
        <f t="shared" si="32"/>
        <v>104137.16123246867</v>
      </c>
      <c r="I343" s="1049">
        <f t="shared" si="28"/>
        <v>-4187.881226666619</v>
      </c>
      <c r="J343" s="1049">
        <f t="shared" si="29"/>
        <v>108325.0424591353</v>
      </c>
      <c r="K343" s="1043">
        <f t="shared" si="30"/>
        <v>-637320.5658275503</v>
      </c>
      <c r="N343" s="1038">
        <f t="shared" si="27"/>
        <v>1249645.934789624</v>
      </c>
      <c r="O343" s="1038">
        <f t="shared" si="27"/>
        <v>4456.120844303547</v>
      </c>
      <c r="P343" s="1038">
        <f t="shared" si="27"/>
        <v>1245189.8139453204</v>
      </c>
      <c r="Q343" s="1034">
        <f t="shared" si="26"/>
        <v>-637320.5658275503</v>
      </c>
    </row>
    <row r="344" hidden="1" spans="7:17" x14ac:dyDescent="0.25">
      <c r="G344" s="1048">
        <f t="shared" si="31"/>
        <v>331</v>
      </c>
      <c r="H344" s="1049">
        <f t="shared" si="32"/>
        <v>104137.16123246867</v>
      </c>
      <c r="I344" s="1049">
        <f t="shared" si="28"/>
        <v>-5045.454479468107</v>
      </c>
      <c r="J344" s="1049">
        <f t="shared" si="29"/>
        <v>109182.61571193679</v>
      </c>
      <c r="K344" s="1043">
        <f t="shared" si="30"/>
        <v>-746503.1815394871</v>
      </c>
      <c r="N344" s="1038">
        <f t="shared" si="27"/>
        <v>1249645.934789624</v>
      </c>
      <c r="O344" s="1038">
        <f t="shared" si="27"/>
        <v>-5401.631849430241</v>
      </c>
      <c r="P344" s="1038">
        <f t="shared" si="27"/>
        <v>1255047.566639054</v>
      </c>
      <c r="Q344" s="1034">
        <f t="shared" si="26"/>
        <v>-746503.1815394871</v>
      </c>
    </row>
    <row r="345" hidden="1" spans="7:17" x14ac:dyDescent="0.25">
      <c r="G345" s="1048">
        <f t="shared" si="31"/>
        <v>332</v>
      </c>
      <c r="H345" s="1049">
        <f t="shared" si="32"/>
        <v>104137.16123246867</v>
      </c>
      <c r="I345" s="1049">
        <f t="shared" si="28"/>
        <v>-5909.816853854273</v>
      </c>
      <c r="J345" s="1049">
        <f t="shared" si="29"/>
        <v>110046.97808632294</v>
      </c>
      <c r="K345" s="1043">
        <f t="shared" si="30"/>
        <v>-856550.15962581</v>
      </c>
      <c r="N345" s="1038">
        <f t="shared" si="27"/>
        <v>1249645.934789624</v>
      </c>
      <c r="O345" s="1038">
        <f t="shared" si="27"/>
        <v>-15337.425085322757</v>
      </c>
      <c r="P345" s="1038">
        <f t="shared" si="27"/>
        <v>1264983.359874947</v>
      </c>
      <c r="Q345" s="1034">
        <f t="shared" si="26"/>
        <v>-856550.15962581</v>
      </c>
    </row>
    <row r="346" hidden="1" spans="7:17" x14ac:dyDescent="0.25">
      <c r="G346" s="1048">
        <f t="shared" si="31"/>
        <v>333</v>
      </c>
      <c r="H346" s="1049">
        <f t="shared" si="32"/>
        <v>104137.16123246867</v>
      </c>
      <c r="I346" s="1049">
        <f t="shared" si="28"/>
        <v>-6781.022097037663</v>
      </c>
      <c r="J346" s="1049">
        <f t="shared" si="29"/>
        <v>110918.18332950634</v>
      </c>
      <c r="K346" s="1043">
        <f t="shared" si="30"/>
        <v>-967468.3429553163</v>
      </c>
      <c r="N346" s="1038">
        <f t="shared" ref="N346:P361" si="33">SUM(H335:H346)</f>
        <v>1249645.934789624</v>
      </c>
      <c r="O346" s="1038">
        <f t="shared" si="33"/>
        <v>-25351.876684332754</v>
      </c>
      <c r="P346" s="1038">
        <f t="shared" si="33"/>
        <v>1274997.811473957</v>
      </c>
      <c r="Q346" s="1034">
        <f t="shared" si="26"/>
        <v>-967468.3429553163</v>
      </c>
    </row>
    <row r="347" hidden="1" spans="7:17" x14ac:dyDescent="0.25">
      <c r="G347" s="1048">
        <f t="shared" si="31"/>
        <v>334</v>
      </c>
      <c r="H347" s="1049">
        <f t="shared" si="32"/>
        <v>104137.16123246867</v>
      </c>
      <c r="I347" s="1049">
        <f t="shared" si="28"/>
        <v>-7659.124381729589</v>
      </c>
      <c r="J347" s="1049">
        <f t="shared" si="29"/>
        <v>111796.28561419826</v>
      </c>
      <c r="K347" s="1043">
        <f t="shared" si="30"/>
        <v>-1079264.6285695145</v>
      </c>
      <c r="N347" s="1038">
        <f t="shared" si="33"/>
        <v>1249645.934789624</v>
      </c>
      <c r="O347" s="1038">
        <f t="shared" si="33"/>
        <v>-35445.609358501584</v>
      </c>
      <c r="P347" s="1038">
        <f t="shared" si="33"/>
        <v>1285091.5441481257</v>
      </c>
      <c r="Q347" s="1034">
        <f t="shared" si="26"/>
        <v>-1079264.6285695145</v>
      </c>
    </row>
    <row r="348" hidden="1" spans="7:17" x14ac:dyDescent="0.25">
      <c r="G348" s="1048">
        <f t="shared" si="31"/>
        <v>335</v>
      </c>
      <c r="H348" s="1049">
        <f t="shared" si="32"/>
        <v>104137.16123246867</v>
      </c>
      <c r="I348" s="1049">
        <f t="shared" si="28"/>
        <v>-8544.178309508658</v>
      </c>
      <c r="J348" s="1049">
        <f t="shared" si="29"/>
        <v>112681.33954197733</v>
      </c>
      <c r="K348" s="1043">
        <f t="shared" si="30"/>
        <v>-1191945.9681114918</v>
      </c>
      <c r="N348" s="1038">
        <f t="shared" si="33"/>
        <v>1249645.934789624</v>
      </c>
      <c r="O348" s="1038">
        <f t="shared" si="33"/>
        <v>-45619.25074967424</v>
      </c>
      <c r="P348" s="1038">
        <f t="shared" si="33"/>
        <v>1295265.1855392982</v>
      </c>
      <c r="Q348" s="1034">
        <f t="shared" si="26"/>
        <v>-1191945.9681114918</v>
      </c>
    </row>
    <row r="349" spans="6:17" x14ac:dyDescent="0.25">
      <c r="F349">
        <v>28</v>
      </c>
      <c r="G349" s="1040">
        <f t="shared" si="31"/>
        <v>336</v>
      </c>
      <c r="H349" s="1041">
        <f t="shared" si="32"/>
        <v>104137.16123246867</v>
      </c>
      <c r="I349" s="1041">
        <f t="shared" si="28"/>
        <v>-9436.238914215977</v>
      </c>
      <c r="J349" s="1041">
        <f t="shared" si="29"/>
        <v>113573.40014668465</v>
      </c>
      <c r="K349" s="1042">
        <f t="shared" si="30"/>
        <v>-1305519.3682581764</v>
      </c>
      <c r="N349" s="1038">
        <f t="shared" si="33"/>
        <v>1249645.934789624</v>
      </c>
      <c r="O349" s="1038">
        <f t="shared" si="33"/>
        <v>-55873.433468527015</v>
      </c>
      <c r="P349" s="1038">
        <f t="shared" si="33"/>
        <v>1305519.3682581508</v>
      </c>
      <c r="Q349" s="1034">
        <f t="shared" si="26"/>
        <v>-1305519.3682581764</v>
      </c>
    </row>
    <row r="350" hidden="1" spans="7:17" x14ac:dyDescent="0.25">
      <c r="G350" s="1048">
        <f t="shared" si="31"/>
        <v>337</v>
      </c>
      <c r="H350" s="1049">
        <f t="shared" si="32"/>
        <v>104137.16123246867</v>
      </c>
      <c r="I350" s="1049">
        <f t="shared" si="28"/>
        <v>-10335.36166537723</v>
      </c>
      <c r="J350" s="1049">
        <f t="shared" si="29"/>
        <v>114472.5228978459</v>
      </c>
      <c r="K350" s="1043">
        <f t="shared" si="30"/>
        <v>-1419991.8911560222</v>
      </c>
      <c r="N350" s="1038">
        <f t="shared" si="33"/>
        <v>1249645.934789624</v>
      </c>
      <c r="O350" s="1038">
        <f t="shared" si="33"/>
        <v>-66208.79513390406</v>
      </c>
      <c r="P350" s="1038">
        <f t="shared" si="33"/>
        <v>1315854.729923528</v>
      </c>
      <c r="Q350" s="1034">
        <f t="shared" si="26"/>
        <v>-1419991.8911560222</v>
      </c>
    </row>
    <row r="351" hidden="1" spans="7:17" x14ac:dyDescent="0.25">
      <c r="G351" s="1048">
        <f t="shared" si="31"/>
        <v>338</v>
      </c>
      <c r="H351" s="1049">
        <f t="shared" si="32"/>
        <v>104137.16123246867</v>
      </c>
      <c r="I351" s="1049">
        <f t="shared" si="28"/>
        <v>-11241.602471651844</v>
      </c>
      <c r="J351" s="1049">
        <f t="shared" si="29"/>
        <v>115378.76370412052</v>
      </c>
      <c r="K351" s="1043">
        <f t="shared" si="30"/>
        <v>-1535370.6548601426</v>
      </c>
      <c r="N351" s="1038">
        <f t="shared" si="33"/>
        <v>1249645.934789624</v>
      </c>
      <c r="O351" s="1038">
        <f t="shared" si="33"/>
        <v>-76625.97841246531</v>
      </c>
      <c r="P351" s="1038">
        <f t="shared" si="33"/>
        <v>1326271.9132020893</v>
      </c>
      <c r="Q351" s="1034">
        <f t="shared" si="26"/>
        <v>-1535370.6548601426</v>
      </c>
    </row>
    <row r="352" hidden="1" spans="7:17" x14ac:dyDescent="0.25">
      <c r="G352" s="1048">
        <f t="shared" si="31"/>
        <v>339</v>
      </c>
      <c r="H352" s="1049">
        <f t="shared" si="32"/>
        <v>104137.16123246867</v>
      </c>
      <c r="I352" s="1049">
        <f t="shared" si="28"/>
        <v>-12155.017684309463</v>
      </c>
      <c r="J352" s="1049">
        <f t="shared" si="29"/>
        <v>116292.17891677814</v>
      </c>
      <c r="K352" s="1043">
        <f t="shared" si="30"/>
        <v>-1651662.8337769208</v>
      </c>
      <c r="N352" s="1038">
        <f t="shared" si="33"/>
        <v>1249645.934789624</v>
      </c>
      <c r="O352" s="1038">
        <f t="shared" si="33"/>
        <v>-87125.63105864852</v>
      </c>
      <c r="P352" s="1038">
        <f t="shared" si="33"/>
        <v>1336771.5658482725</v>
      </c>
      <c r="Q352" s="1034">
        <f t="shared" si="26"/>
        <v>-1651662.8337769208</v>
      </c>
    </row>
    <row r="353" hidden="1" spans="7:17" x14ac:dyDescent="0.25">
      <c r="G353" s="1048">
        <f t="shared" si="31"/>
        <v>340</v>
      </c>
      <c r="H353" s="1049">
        <f t="shared" si="32"/>
        <v>104137.16123246867</v>
      </c>
      <c r="I353" s="1049">
        <f t="shared" si="28"/>
        <v>-13075.664100733957</v>
      </c>
      <c r="J353" s="1049">
        <f t="shared" si="29"/>
        <v>117212.82533320264</v>
      </c>
      <c r="K353" s="1043">
        <f t="shared" si="30"/>
        <v>-1768875.6591101235</v>
      </c>
      <c r="N353" s="1038">
        <f t="shared" si="33"/>
        <v>1249645.934789624</v>
      </c>
      <c r="O353" s="1038">
        <f t="shared" si="33"/>
        <v>-97708.40595494735</v>
      </c>
      <c r="P353" s="1038">
        <f t="shared" si="33"/>
        <v>1347354.3407445715</v>
      </c>
      <c r="Q353" s="1034">
        <f t="shared" si="26"/>
        <v>-1768875.6591101235</v>
      </c>
    </row>
    <row r="354" hidden="1" spans="7:17" x14ac:dyDescent="0.25">
      <c r="G354" s="1048">
        <f t="shared" si="31"/>
        <v>341</v>
      </c>
      <c r="H354" s="1049">
        <f t="shared" si="32"/>
        <v>104137.16123246867</v>
      </c>
      <c r="I354" s="1049">
        <f t="shared" si="28"/>
        <v>-14003.598967955148</v>
      </c>
      <c r="J354" s="1049">
        <f t="shared" si="29"/>
        <v>118140.76020042381</v>
      </c>
      <c r="K354" s="1043">
        <f t="shared" si="30"/>
        <v>-1887016.4193105474</v>
      </c>
      <c r="N354" s="1038">
        <f t="shared" si="33"/>
        <v>1249645.934789624</v>
      </c>
      <c r="O354" s="1038">
        <f t="shared" si="33"/>
        <v>-108374.96115250852</v>
      </c>
      <c r="P354" s="1038">
        <f t="shared" si="33"/>
        <v>1358020.895942133</v>
      </c>
      <c r="Q354" s="1034">
        <f t="shared" si="26"/>
        <v>-1887016.4193105474</v>
      </c>
    </row>
    <row r="355" hidden="1" spans="7:17" x14ac:dyDescent="0.25">
      <c r="G355" s="1048">
        <f t="shared" si="31"/>
        <v>342</v>
      </c>
      <c r="H355" s="1049">
        <f t="shared" si="32"/>
        <v>104137.16123246867</v>
      </c>
      <c r="I355" s="1049">
        <f t="shared" si="28"/>
        <v>-14938.8799862085</v>
      </c>
      <c r="J355" s="1049">
        <f t="shared" si="29"/>
        <v>119076.04121867717</v>
      </c>
      <c r="K355" s="1043">
        <f t="shared" si="30"/>
        <v>-2006092.4605292245</v>
      </c>
      <c r="N355" s="1038">
        <f t="shared" si="33"/>
        <v>1249645.934789624</v>
      </c>
      <c r="O355" s="1038">
        <f t="shared" si="33"/>
        <v>-119125.9599120504</v>
      </c>
      <c r="P355" s="1038">
        <f t="shared" si="33"/>
        <v>1368771.8947016746</v>
      </c>
      <c r="Q355" s="1034">
        <f t="shared" si="26"/>
        <v>-2006092.4605292245</v>
      </c>
    </row>
    <row r="356" hidden="1" spans="7:17" x14ac:dyDescent="0.25">
      <c r="G356" s="1048">
        <f t="shared" si="31"/>
        <v>343</v>
      </c>
      <c r="H356" s="1049">
        <f t="shared" si="32"/>
        <v>104137.16123246867</v>
      </c>
      <c r="I356" s="1049">
        <f t="shared" si="28"/>
        <v>-15881.56531252303</v>
      </c>
      <c r="J356" s="1049">
        <f t="shared" si="29"/>
        <v>120018.7265449917</v>
      </c>
      <c r="K356" s="1043">
        <f t="shared" si="30"/>
        <v>-2126111.187074216</v>
      </c>
      <c r="N356" s="1038">
        <f t="shared" si="33"/>
        <v>1249645.934789624</v>
      </c>
      <c r="O356" s="1038">
        <f t="shared" si="33"/>
        <v>-129962.07074510535</v>
      </c>
      <c r="P356" s="1038">
        <f t="shared" si="33"/>
        <v>1379608.0055347292</v>
      </c>
      <c r="Q356" s="1034">
        <f t="shared" si="26"/>
        <v>-2126111.187074216</v>
      </c>
    </row>
    <row r="357" hidden="1" spans="7:17" x14ac:dyDescent="0.25">
      <c r="G357" s="1048">
        <f t="shared" si="31"/>
        <v>344</v>
      </c>
      <c r="H357" s="1049">
        <f t="shared" si="32"/>
        <v>104137.16123246867</v>
      </c>
      <c r="I357" s="1049">
        <f t="shared" si="28"/>
        <v>-16831.713564337544</v>
      </c>
      <c r="J357" s="1049">
        <f t="shared" si="29"/>
        <v>120968.87479680622</v>
      </c>
      <c r="K357" s="1043">
        <f t="shared" si="30"/>
        <v>-2247080.0618710225</v>
      </c>
      <c r="N357" s="1038">
        <f t="shared" si="33"/>
        <v>1249645.934789624</v>
      </c>
      <c r="O357" s="1038">
        <f t="shared" si="33"/>
        <v>-140883.9674555886</v>
      </c>
      <c r="P357" s="1038">
        <f t="shared" si="33"/>
        <v>1390529.9022452126</v>
      </c>
      <c r="Q357" s="1034">
        <f t="shared" si="26"/>
        <v>-2247080.0618710225</v>
      </c>
    </row>
    <row r="358" hidden="1" spans="7:17" x14ac:dyDescent="0.25">
      <c r="G358" s="1048">
        <f t="shared" si="31"/>
        <v>345</v>
      </c>
      <c r="H358" s="1049">
        <f t="shared" si="32"/>
        <v>104137.16123246867</v>
      </c>
      <c r="I358" s="1049">
        <f t="shared" si="28"/>
        <v>-17789.383823145596</v>
      </c>
      <c r="J358" s="1049">
        <f t="shared" si="29"/>
        <v>121926.54505561426</v>
      </c>
      <c r="K358" s="1043">
        <f t="shared" si="30"/>
        <v>-2369006.606926637</v>
      </c>
      <c r="N358" s="1038">
        <f t="shared" si="33"/>
        <v>1249645.934789624</v>
      </c>
      <c r="O358" s="1038">
        <f t="shared" si="33"/>
        <v>-151892.32918169652</v>
      </c>
      <c r="P358" s="1038">
        <f t="shared" si="33"/>
        <v>1401538.2639713206</v>
      </c>
      <c r="Q358" s="1034">
        <f t="shared" si="26"/>
        <v>-2369006.606926637</v>
      </c>
    </row>
    <row r="359" hidden="1" spans="7:17" x14ac:dyDescent="0.25">
      <c r="G359" s="1048">
        <f t="shared" si="31"/>
        <v>346</v>
      </c>
      <c r="H359" s="1049">
        <f t="shared" si="32"/>
        <v>104137.16123246867</v>
      </c>
      <c r="I359" s="1049">
        <f t="shared" si="28"/>
        <v>-18754.63563816921</v>
      </c>
      <c r="J359" s="1049">
        <f t="shared" si="29"/>
        <v>122891.79687063789</v>
      </c>
      <c r="K359" s="1043">
        <f t="shared" si="30"/>
        <v>-2491898.4037972745</v>
      </c>
      <c r="N359" s="1038">
        <f t="shared" si="33"/>
        <v>1249645.934789624</v>
      </c>
      <c r="O359" s="1038">
        <f t="shared" si="33"/>
        <v>-162987.84043813616</v>
      </c>
      <c r="P359" s="1038">
        <f t="shared" si="33"/>
        <v>1412633.7752277602</v>
      </c>
      <c r="Q359" s="1034">
        <f t="shared" si="26"/>
        <v>-2491898.4037972745</v>
      </c>
    </row>
    <row r="360" hidden="1" spans="7:17" x14ac:dyDescent="0.25">
      <c r="G360" s="1048">
        <f t="shared" si="31"/>
        <v>347</v>
      </c>
      <c r="H360" s="1049">
        <f t="shared" si="32"/>
        <v>104137.16123246867</v>
      </c>
      <c r="I360" s="1049">
        <f t="shared" si="28"/>
        <v>-19727.529030061756</v>
      </c>
      <c r="J360" s="1049">
        <f t="shared" si="29"/>
        <v>123864.69026253044</v>
      </c>
      <c r="K360" s="1043">
        <f t="shared" si="30"/>
        <v>-2615763.094059805</v>
      </c>
      <c r="N360" s="1038">
        <f t="shared" si="33"/>
        <v>1249645.934789624</v>
      </c>
      <c r="O360" s="1038">
        <f t="shared" si="33"/>
        <v>-174171.19115868927</v>
      </c>
      <c r="P360" s="1038">
        <f t="shared" si="33"/>
        <v>1423817.1259483134</v>
      </c>
      <c r="Q360" s="1034">
        <f t="shared" si="26"/>
        <v>-2615763.094059805</v>
      </c>
    </row>
    <row r="361" spans="6:17" x14ac:dyDescent="0.25">
      <c r="F361">
        <v>29</v>
      </c>
      <c r="G361" s="1040">
        <f t="shared" si="31"/>
        <v>348</v>
      </c>
      <c r="H361" s="1041">
        <f t="shared" si="32"/>
        <v>104137.16123246867</v>
      </c>
      <c r="I361" s="1041">
        <f t="shared" si="28"/>
        <v>-20708.124494640124</v>
      </c>
      <c r="J361" s="1041">
        <f t="shared" si="29"/>
        <v>124845.2857271088</v>
      </c>
      <c r="K361" s="1042">
        <f t="shared" si="30"/>
        <v>-2740608.3797869137</v>
      </c>
      <c r="N361" s="1038">
        <f t="shared" si="33"/>
        <v>1249645.934789624</v>
      </c>
      <c r="O361" s="1038">
        <f t="shared" si="33"/>
        <v>-185443.0767391134</v>
      </c>
      <c r="P361" s="1038">
        <f t="shared" si="33"/>
        <v>1435089.0115287376</v>
      </c>
      <c r="Q361" s="1034">
        <f t="shared" si="26"/>
        <v>-2740608.3797869137</v>
      </c>
    </row>
    <row r="362" hidden="1" spans="7:17" x14ac:dyDescent="0.25">
      <c r="G362" s="1048">
        <f t="shared" si="31"/>
        <v>349</v>
      </c>
      <c r="H362" s="1049">
        <f t="shared" si="32"/>
        <v>104137.16123246867</v>
      </c>
      <c r="I362" s="1049">
        <f t="shared" si="28"/>
        <v>-21696.483006646402</v>
      </c>
      <c r="J362" s="1049">
        <f t="shared" si="29"/>
        <v>125833.64423911508</v>
      </c>
      <c r="K362" s="1043">
        <f t="shared" si="30"/>
        <v>-2866442.024026029</v>
      </c>
      <c r="N362" s="1038">
        <f t="shared" ref="N362:P373" si="34">SUM(H351:H362)</f>
        <v>1249645.934789624</v>
      </c>
      <c r="O362" s="1038">
        <f t="shared" si="34"/>
        <v>-196804.19808038257</v>
      </c>
      <c r="P362" s="1038">
        <f t="shared" si="34"/>
        <v>1446450.1328700068</v>
      </c>
      <c r="Q362" s="1034">
        <f t="shared" si="26"/>
        <v>-2866442.024026029</v>
      </c>
    </row>
    <row r="363" hidden="1" spans="7:17" x14ac:dyDescent="0.25">
      <c r="G363" s="1048">
        <f t="shared" si="31"/>
        <v>350</v>
      </c>
      <c r="H363" s="1049">
        <f t="shared" si="32"/>
        <v>104137.16123246867</v>
      </c>
      <c r="I363" s="1049">
        <f t="shared" si="28"/>
        <v>-22692.666023539397</v>
      </c>
      <c r="J363" s="1049">
        <f t="shared" si="29"/>
        <v>126829.82725600807</v>
      </c>
      <c r="K363" s="1043">
        <f t="shared" si="30"/>
        <v>-2993271.851282037</v>
      </c>
      <c r="N363" s="1038">
        <f t="shared" si="34"/>
        <v>1249645.934789624</v>
      </c>
      <c r="O363" s="1038">
        <f t="shared" si="34"/>
        <v>-208255.26163227012</v>
      </c>
      <c r="P363" s="1038">
        <f t="shared" si="34"/>
        <v>1457901.1964218942</v>
      </c>
      <c r="Q363" s="1034">
        <f t="shared" si="26"/>
        <v>-2993271.851282037</v>
      </c>
    </row>
    <row r="364" hidden="1" spans="7:17" x14ac:dyDescent="0.25">
      <c r="G364" s="1048">
        <f t="shared" si="31"/>
        <v>351</v>
      </c>
      <c r="H364" s="1049">
        <f t="shared" si="32"/>
        <v>104137.16123246867</v>
      </c>
      <c r="I364" s="1049">
        <f t="shared" si="28"/>
        <v>-23696.73548931613</v>
      </c>
      <c r="J364" s="1049">
        <f t="shared" si="29"/>
        <v>127833.8967217848</v>
      </c>
      <c r="K364" s="1043">
        <f t="shared" si="30"/>
        <v>-3121105.748003822</v>
      </c>
      <c r="N364" s="1038">
        <f t="shared" si="34"/>
        <v>1249645.934789624</v>
      </c>
      <c r="O364" s="1038">
        <f t="shared" si="34"/>
        <v>-219796.9794372768</v>
      </c>
      <c r="P364" s="1038">
        <f t="shared" si="34"/>
        <v>1469442.9142269008</v>
      </c>
      <c r="Q364" s="1034">
        <f t="shared" si="26"/>
        <v>-3121105.748003822</v>
      </c>
    </row>
    <row r="365" hidden="1" spans="7:17" x14ac:dyDescent="0.25">
      <c r="G365" s="1048">
        <f t="shared" si="31"/>
        <v>352</v>
      </c>
      <c r="H365" s="1049">
        <f t="shared" si="32"/>
        <v>104137.16123246867</v>
      </c>
      <c r="I365" s="1049">
        <f t="shared" si="28"/>
        <v>-24708.753838363587</v>
      </c>
      <c r="J365" s="1049">
        <f t="shared" si="29"/>
        <v>128845.91507083226</v>
      </c>
      <c r="K365" s="1043">
        <f t="shared" si="30"/>
        <v>-3249951.663074654</v>
      </c>
      <c r="N365" s="1038">
        <f t="shared" si="34"/>
        <v>1249645.934789624</v>
      </c>
      <c r="O365" s="1038">
        <f t="shared" si="34"/>
        <v>-231430.06917490647</v>
      </c>
      <c r="P365" s="1038">
        <f t="shared" si="34"/>
        <v>1481076.0039645305</v>
      </c>
      <c r="Q365" s="1034">
        <f t="shared" si="26"/>
        <v>-3249951.663074654</v>
      </c>
    </row>
    <row r="366" hidden="1" spans="7:17" x14ac:dyDescent="0.25">
      <c r="G366" s="1048">
        <f t="shared" si="31"/>
        <v>353</v>
      </c>
      <c r="H366" s="1049">
        <f t="shared" si="32"/>
        <v>104137.16123246867</v>
      </c>
      <c r="I366" s="1049">
        <f t="shared" si="28"/>
        <v>-25728.783999341013</v>
      </c>
      <c r="J366" s="1049">
        <f t="shared" si="29"/>
        <v>129865.94523180969</v>
      </c>
      <c r="K366" s="1043">
        <f t="shared" si="30"/>
        <v>-3379817.608306464</v>
      </c>
      <c r="N366" s="1038">
        <f t="shared" si="34"/>
        <v>1249645.934789624</v>
      </c>
      <c r="O366" s="1038">
        <f t="shared" si="34"/>
        <v>-243155.25420629233</v>
      </c>
      <c r="P366" s="1038">
        <f t="shared" si="34"/>
        <v>1492801.1889959164</v>
      </c>
      <c r="Q366" s="1034">
        <f t="shared" si="26"/>
        <v>-3379817.608306464</v>
      </c>
    </row>
    <row r="367" hidden="1" spans="7:17" x14ac:dyDescent="0.25">
      <c r="G367" s="1048">
        <f t="shared" si="31"/>
        <v>354</v>
      </c>
      <c r="H367" s="1049">
        <f t="shared" si="32"/>
        <v>104137.16123246867</v>
      </c>
      <c r="I367" s="1049">
        <f t="shared" si="28"/>
        <v>-26756.88939909284</v>
      </c>
      <c r="J367" s="1049">
        <f t="shared" si="29"/>
        <v>130894.05063156152</v>
      </c>
      <c r="K367" s="1043">
        <f t="shared" si="30"/>
        <v>-3510711.658938025</v>
      </c>
      <c r="N367" s="1038">
        <f t="shared" si="34"/>
        <v>1249645.934789624</v>
      </c>
      <c r="O367" s="1038">
        <f t="shared" si="34"/>
        <v>-254973.26361917667</v>
      </c>
      <c r="P367" s="1038">
        <f t="shared" si="34"/>
        <v>1504619.1984088009</v>
      </c>
      <c r="Q367" s="1034">
        <f t="shared" si="26"/>
        <v>-3510711.658938025</v>
      </c>
    </row>
    <row r="368" hidden="1" spans="7:17" x14ac:dyDescent="0.25">
      <c r="G368" s="1048">
        <f t="shared" si="31"/>
        <v>355</v>
      </c>
      <c r="H368" s="1049">
        <f t="shared" si="32"/>
        <v>104137.16123246867</v>
      </c>
      <c r="I368" s="1049">
        <f t="shared" si="28"/>
        <v>-27793.1339665927</v>
      </c>
      <c r="J368" s="1049">
        <f t="shared" si="29"/>
        <v>131930.29519906137</v>
      </c>
      <c r="K368" s="1043">
        <f t="shared" si="30"/>
        <v>-3642641.9541370864</v>
      </c>
      <c r="N368" s="1038">
        <f t="shared" si="34"/>
        <v>1249645.934789624</v>
      </c>
      <c r="O368" s="1038">
        <f t="shared" si="34"/>
        <v>-266884.8322732464</v>
      </c>
      <c r="P368" s="1038">
        <f t="shared" si="34"/>
        <v>1516530.7670628706</v>
      </c>
      <c r="Q368" s="1034">
        <f t="shared" si="26"/>
        <v>-3642641.9541370864</v>
      </c>
    </row>
    <row r="369" hidden="1" spans="7:17" x14ac:dyDescent="0.25">
      <c r="G369" s="1048">
        <f t="shared" si="31"/>
        <v>356</v>
      </c>
      <c r="H369" s="1049">
        <f t="shared" si="32"/>
        <v>104137.16123246867</v>
      </c>
      <c r="I369" s="1049">
        <f t="shared" si="28"/>
        <v>-28837.582136918605</v>
      </c>
      <c r="J369" s="1049">
        <f t="shared" si="29"/>
        <v>132974.7433693873</v>
      </c>
      <c r="K369" s="1043">
        <f t="shared" si="30"/>
        <v>-3775616.697506474</v>
      </c>
      <c r="N369" s="1038">
        <f t="shared" si="34"/>
        <v>1249645.934789624</v>
      </c>
      <c r="O369" s="1038">
        <f t="shared" si="34"/>
        <v>-278890.70084582735</v>
      </c>
      <c r="P369" s="1038">
        <f t="shared" si="34"/>
        <v>1528536.6356354514</v>
      </c>
      <c r="Q369" s="1034">
        <f t="shared" si="26"/>
        <v>-3775616.697506474</v>
      </c>
    </row>
    <row r="370" hidden="1" spans="7:17" x14ac:dyDescent="0.25">
      <c r="G370" s="1048">
        <f t="shared" si="31"/>
        <v>357</v>
      </c>
      <c r="H370" s="1049">
        <f t="shared" si="32"/>
        <v>104137.16123246867</v>
      </c>
      <c r="I370" s="1049">
        <f t="shared" si="28"/>
        <v>-29890.29885525959</v>
      </c>
      <c r="J370" s="1049">
        <f t="shared" si="29"/>
        <v>134027.46008772825</v>
      </c>
      <c r="K370" s="1043">
        <f t="shared" si="30"/>
        <v>-3909644.157594202</v>
      </c>
      <c r="N370" s="1038">
        <f t="shared" si="34"/>
        <v>1249645.934789624</v>
      </c>
      <c r="O370" s="1038">
        <f t="shared" si="34"/>
        <v>-290991.61587794137</v>
      </c>
      <c r="P370" s="1038">
        <f t="shared" si="34"/>
        <v>1540637.5506675653</v>
      </c>
      <c r="Q370" s="1034">
        <f t="shared" si="26"/>
        <v>-3909644.157594202</v>
      </c>
    </row>
    <row r="371" hidden="1" spans="7:17" x14ac:dyDescent="0.25">
      <c r="G371" s="1048">
        <f t="shared" si="31"/>
        <v>358</v>
      </c>
      <c r="H371" s="1049">
        <f t="shared" si="32"/>
        <v>104137.16123246867</v>
      </c>
      <c r="I371" s="1049">
        <f t="shared" si="28"/>
        <v>-30951.349580954105</v>
      </c>
      <c r="J371" s="1049">
        <f t="shared" si="29"/>
        <v>135088.5108134228</v>
      </c>
      <c r="K371" s="1043">
        <f t="shared" si="30"/>
        <v>-4044732.668407625</v>
      </c>
      <c r="N371" s="1038">
        <f t="shared" si="34"/>
        <v>1249645.934789624</v>
      </c>
      <c r="O371" s="1038">
        <f t="shared" si="34"/>
        <v>-303188.3298207263</v>
      </c>
      <c r="P371" s="1038">
        <f t="shared" si="34"/>
        <v>1552834.2646103501</v>
      </c>
      <c r="Q371" s="1034">
        <f t="shared" si="26"/>
        <v>-4044732.668407625</v>
      </c>
    </row>
    <row r="372" hidden="1" spans="7:17" x14ac:dyDescent="0.25">
      <c r="G372" s="1048">
        <f t="shared" si="31"/>
        <v>359</v>
      </c>
      <c r="H372" s="1049">
        <f t="shared" si="32"/>
        <v>104137.16123246867</v>
      </c>
      <c r="I372" s="1049">
        <f t="shared" si="28"/>
        <v>-32020.80029156037</v>
      </c>
      <c r="J372" s="1049">
        <f t="shared" si="29"/>
        <v>136157.96152402903</v>
      </c>
      <c r="K372" s="1043">
        <f t="shared" si="30"/>
        <v>-4180890.629931654</v>
      </c>
      <c r="N372" s="1038">
        <f t="shared" si="34"/>
        <v>1249645.934789624</v>
      </c>
      <c r="O372" s="1038">
        <f t="shared" si="34"/>
        <v>-315481.60108222486</v>
      </c>
      <c r="P372" s="1038">
        <f t="shared" si="34"/>
        <v>1565127.535871849</v>
      </c>
      <c r="Q372" s="1034">
        <f t="shared" si="26"/>
        <v>-4180890.629931654</v>
      </c>
    </row>
    <row r="373" spans="6:17" x14ac:dyDescent="0.25">
      <c r="F373">
        <v>30</v>
      </c>
      <c r="G373" s="1040">
        <f t="shared" si="31"/>
        <v>360</v>
      </c>
      <c r="H373" s="1041">
        <f t="shared" si="32"/>
        <v>104137.16123246867</v>
      </c>
      <c r="I373" s="1041">
        <f t="shared" si="28"/>
        <v>-33098.71748695893</v>
      </c>
      <c r="J373" s="1041">
        <f t="shared" si="29"/>
        <v>137235.8787194276</v>
      </c>
      <c r="K373" s="1042">
        <f t="shared" si="30"/>
        <v>-4318126.5086510815</v>
      </c>
      <c r="N373" s="1038">
        <f t="shared" si="34"/>
        <v>1249645.934789624</v>
      </c>
      <c r="O373" s="1038">
        <f t="shared" si="34"/>
        <v>-327872.19407454366</v>
      </c>
      <c r="P373" s="1038">
        <f t="shared" si="34"/>
        <v>1577518.1288641677</v>
      </c>
      <c r="Q373" s="1034">
        <f t="shared" si="26"/>
        <v>-4318126.5086510815</v>
      </c>
    </row>
    <row r="374" spans="7:7" x14ac:dyDescent="0.25">
      <c r="G374" s="1039"/>
    </row>
    <row r="375" spans="7:7" x14ac:dyDescent="0.25">
      <c r="G375" s="1039"/>
    </row>
    <row r="376" spans="7:7" x14ac:dyDescent="0.25">
      <c r="G376" s="1039"/>
    </row>
    <row r="377" spans="7:7" x14ac:dyDescent="0.25">
      <c r="G377" s="1039"/>
    </row>
    <row r="378" spans="7:7" x14ac:dyDescent="0.25">
      <c r="G378" s="1039"/>
    </row>
    <row r="379" spans="7:7" x14ac:dyDescent="0.25">
      <c r="G379" s="1039"/>
    </row>
    <row r="380" spans="7:7" x14ac:dyDescent="0.25">
      <c r="G380" s="1039"/>
    </row>
    <row r="381" spans="7:7" x14ac:dyDescent="0.25">
      <c r="G381" s="1039"/>
    </row>
    <row r="382" spans="7:7" x14ac:dyDescent="0.25">
      <c r="G382" s="1039"/>
    </row>
    <row r="383" spans="7:7" x14ac:dyDescent="0.25">
      <c r="G383" s="1039"/>
    </row>
    <row r="384" spans="7:7" x14ac:dyDescent="0.25">
      <c r="G384" s="1039"/>
    </row>
    <row r="385" spans="7:7" x14ac:dyDescent="0.25">
      <c r="G385" s="1039"/>
    </row>
    <row r="386" spans="7:7" x14ac:dyDescent="0.25">
      <c r="G386" s="1039"/>
    </row>
    <row r="387" spans="7:7" x14ac:dyDescent="0.25">
      <c r="G387" s="1039"/>
    </row>
    <row r="388" spans="7:7" x14ac:dyDescent="0.25">
      <c r="G388" s="1039"/>
    </row>
    <row r="389" spans="7:7" x14ac:dyDescent="0.25">
      <c r="G389" s="1039"/>
    </row>
    <row r="390" spans="7:7" x14ac:dyDescent="0.25">
      <c r="G390" s="1039"/>
    </row>
    <row r="391" spans="7:7" x14ac:dyDescent="0.25">
      <c r="G391" s="1039"/>
    </row>
    <row r="392" spans="7:7" x14ac:dyDescent="0.25">
      <c r="G392" s="1039"/>
    </row>
    <row r="393" spans="7:7" x14ac:dyDescent="0.25">
      <c r="G393" s="1039"/>
    </row>
    <row r="394" spans="7:7" x14ac:dyDescent="0.25">
      <c r="G394" s="1039"/>
    </row>
    <row r="395" spans="7:7" x14ac:dyDescent="0.25">
      <c r="G395" s="1039"/>
    </row>
    <row r="396" spans="7:7" x14ac:dyDescent="0.25">
      <c r="G396" s="1039"/>
    </row>
    <row r="397" spans="7:7" x14ac:dyDescent="0.25">
      <c r="G397" s="1039"/>
    </row>
    <row r="398" spans="7:7" x14ac:dyDescent="0.25">
      <c r="G398" s="1039"/>
    </row>
    <row r="399" spans="7:7" x14ac:dyDescent="0.25">
      <c r="G399" s="1039"/>
    </row>
    <row r="400" spans="7:7" x14ac:dyDescent="0.25">
      <c r="G400" s="1039"/>
    </row>
    <row r="401" spans="7:7" x14ac:dyDescent="0.25">
      <c r="G401" s="1039"/>
    </row>
    <row r="402" spans="7:7" x14ac:dyDescent="0.25">
      <c r="G402" s="1039"/>
    </row>
    <row r="403" spans="7:7" x14ac:dyDescent="0.25">
      <c r="G403" s="1039"/>
    </row>
    <row r="404" spans="7:7" x14ac:dyDescent="0.25">
      <c r="G404" s="1039"/>
    </row>
    <row r="405" spans="7:7" x14ac:dyDescent="0.25">
      <c r="G405" s="1039"/>
    </row>
    <row r="406" spans="7:7" x14ac:dyDescent="0.25">
      <c r="G406" s="1039"/>
    </row>
    <row r="407" spans="7:7" x14ac:dyDescent="0.25">
      <c r="G407" s="1039"/>
    </row>
    <row r="408" spans="7:7" x14ac:dyDescent="0.25">
      <c r="G408" s="1039"/>
    </row>
    <row r="409" spans="7:7" x14ac:dyDescent="0.25">
      <c r="G409" s="1039"/>
    </row>
    <row r="410" spans="7:7" x14ac:dyDescent="0.25">
      <c r="G410" s="1039"/>
    </row>
    <row r="411" spans="7:7" x14ac:dyDescent="0.25">
      <c r="G411" s="1039"/>
    </row>
    <row r="412" spans="7:7" x14ac:dyDescent="0.25">
      <c r="G412" s="1039"/>
    </row>
    <row r="413" spans="7:7" x14ac:dyDescent="0.25">
      <c r="G413" s="1039"/>
    </row>
    <row r="414" spans="7:7" x14ac:dyDescent="0.25">
      <c r="G414" s="1039"/>
    </row>
    <row r="415" spans="7:7" x14ac:dyDescent="0.25">
      <c r="G415" s="1039"/>
    </row>
    <row r="416" spans="7:7" x14ac:dyDescent="0.25">
      <c r="G416" s="1039"/>
    </row>
    <row r="417" spans="7:7" x14ac:dyDescent="0.25">
      <c r="G417" s="1039"/>
    </row>
    <row r="418" spans="7:7" x14ac:dyDescent="0.25">
      <c r="G418" s="1039"/>
    </row>
    <row r="419" spans="7:7" x14ac:dyDescent="0.25">
      <c r="G419" s="1039"/>
    </row>
    <row r="420" spans="7:7" x14ac:dyDescent="0.25">
      <c r="G420" s="1039"/>
    </row>
    <row r="421" spans="7:7" x14ac:dyDescent="0.25">
      <c r="G421" s="1039"/>
    </row>
    <row r="422" spans="7:7" x14ac:dyDescent="0.25">
      <c r="G422" s="1039"/>
    </row>
    <row r="423" spans="7:7" x14ac:dyDescent="0.25">
      <c r="G423" s="1039"/>
    </row>
    <row r="424" spans="7:7" x14ac:dyDescent="0.25">
      <c r="G424" s="1039"/>
    </row>
    <row r="425" spans="7:7" x14ac:dyDescent="0.25">
      <c r="G425" s="1039"/>
    </row>
    <row r="426" spans="7:7" x14ac:dyDescent="0.25">
      <c r="G426" s="1039"/>
    </row>
    <row r="427" spans="7:7" x14ac:dyDescent="0.25">
      <c r="G427" s="1039"/>
    </row>
    <row r="428" spans="7:7" x14ac:dyDescent="0.25">
      <c r="G428" s="1039"/>
    </row>
    <row r="429" spans="7:7" x14ac:dyDescent="0.25">
      <c r="G429" s="1039"/>
    </row>
    <row r="430" spans="7:7" x14ac:dyDescent="0.25">
      <c r="G430" s="1039"/>
    </row>
    <row r="431" spans="7:7" x14ac:dyDescent="0.25">
      <c r="G431" s="1039"/>
    </row>
    <row r="432" spans="7:7" x14ac:dyDescent="0.25">
      <c r="G432" s="1039"/>
    </row>
    <row r="433" spans="7:7" x14ac:dyDescent="0.25">
      <c r="G433" s="1039"/>
    </row>
    <row r="434" spans="7:7" x14ac:dyDescent="0.25">
      <c r="G434" s="1039"/>
    </row>
    <row r="435" spans="7:7" x14ac:dyDescent="0.25">
      <c r="G435" s="1039"/>
    </row>
    <row r="436" spans="7:7" x14ac:dyDescent="0.25">
      <c r="G436" s="1039"/>
    </row>
    <row r="437" spans="7:7" x14ac:dyDescent="0.25">
      <c r="G437" s="1039"/>
    </row>
    <row r="438" spans="7:7" x14ac:dyDescent="0.25">
      <c r="G438" s="1039"/>
    </row>
    <row r="439" spans="7:7" x14ac:dyDescent="0.25">
      <c r="G439" s="1039"/>
    </row>
    <row r="440" spans="7:7" x14ac:dyDescent="0.25">
      <c r="G440" s="1039"/>
    </row>
    <row r="441" spans="7:7" x14ac:dyDescent="0.25">
      <c r="G441" s="1039"/>
    </row>
    <row r="442" spans="7:7" x14ac:dyDescent="0.25">
      <c r="G442" s="1039"/>
    </row>
    <row r="443" spans="7:7" x14ac:dyDescent="0.25">
      <c r="G443" s="1039"/>
    </row>
    <row r="444" spans="7:7" x14ac:dyDescent="0.25">
      <c r="G444" s="1039"/>
    </row>
    <row r="445" spans="7:7" x14ac:dyDescent="0.25">
      <c r="G445" s="1039"/>
    </row>
    <row r="446" spans="7:7" x14ac:dyDescent="0.25">
      <c r="G446" s="1039"/>
    </row>
    <row r="447" spans="7:7" x14ac:dyDescent="0.25">
      <c r="G447" s="1039"/>
    </row>
    <row r="448" spans="7:7" x14ac:dyDescent="0.25">
      <c r="G448" s="1039"/>
    </row>
    <row r="449" spans="7:7" x14ac:dyDescent="0.25">
      <c r="G449" s="1039"/>
    </row>
    <row r="450" spans="7:7" x14ac:dyDescent="0.25">
      <c r="G450" s="1039"/>
    </row>
    <row r="451" spans="7:7" x14ac:dyDescent="0.25">
      <c r="G451" s="1039"/>
    </row>
    <row r="452" spans="7:7" x14ac:dyDescent="0.25">
      <c r="G452" s="1039"/>
    </row>
    <row r="453" spans="7:7" x14ac:dyDescent="0.25">
      <c r="G453" s="1039"/>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2:C35"/>
  <sheetViews>
    <sheetView workbookViewId="0" zoomScale="100" zoomScaleNormal="100"/>
  </sheetViews>
  <sheetFormatPr defaultRowHeight="14.4" outlineLevelRow="0" outlineLevelCol="0" x14ac:dyDescent="0" customHeight="1"/>
  <cols>
    <col min="2" max="2" width="136.77734375" customWidth="1"/>
  </cols>
  <sheetData>
    <row r="2" ht="36" customHeight="1" spans="2:2" x14ac:dyDescent="0.25">
      <c r="B2" s="23" t="s">
        <v>63</v>
      </c>
    </row>
    <row r="3" spans="1:3" x14ac:dyDescent="0.25">
      <c r="A3" s="24"/>
      <c r="B3" s="25"/>
      <c r="C3" s="24"/>
    </row>
    <row r="4" ht="18" customHeight="1" spans="1:3" x14ac:dyDescent="0.25">
      <c r="A4" s="24"/>
      <c r="B4" s="26" t="s">
        <v>64</v>
      </c>
      <c r="C4" s="24"/>
    </row>
    <row r="5" spans="1:3" x14ac:dyDescent="0.25">
      <c r="A5" s="24"/>
      <c r="B5" s="25"/>
      <c r="C5" s="24"/>
    </row>
    <row r="6" ht="18" customHeight="1" spans="1:3" x14ac:dyDescent="0.25">
      <c r="A6" s="24"/>
      <c r="B6" s="27" t="s">
        <v>65</v>
      </c>
      <c r="C6" s="24"/>
    </row>
    <row r="7" spans="1:3" x14ac:dyDescent="0.25">
      <c r="A7" s="24"/>
      <c r="B7" s="25"/>
      <c r="C7" s="24"/>
    </row>
    <row r="8" ht="43.2" customHeight="1" spans="1:3" x14ac:dyDescent="0.25">
      <c r="A8" s="24"/>
      <c r="B8" s="28" t="s">
        <v>66</v>
      </c>
      <c r="C8" s="24"/>
    </row>
    <row r="9" spans="1:3" x14ac:dyDescent="0.25">
      <c r="A9" s="24"/>
      <c r="B9" s="25"/>
      <c r="C9" s="24"/>
    </row>
    <row r="10" ht="17.4" customHeight="1" spans="1:3" x14ac:dyDescent="0.25">
      <c r="A10" s="24"/>
      <c r="B10" s="29" t="s">
        <v>67</v>
      </c>
      <c r="C10" s="24"/>
    </row>
    <row r="11" ht="17.4" customHeight="1" spans="1:3" x14ac:dyDescent="0.25">
      <c r="A11" s="24"/>
      <c r="B11" s="30"/>
      <c r="C11" s="24"/>
    </row>
    <row r="12" ht="17.4" customHeight="1" spans="1:3" x14ac:dyDescent="0.25">
      <c r="A12" s="24"/>
      <c r="B12" s="30" t="s">
        <v>68</v>
      </c>
      <c r="C12" s="24"/>
    </row>
    <row r="13" spans="1:3" x14ac:dyDescent="0.25">
      <c r="A13" s="24"/>
      <c r="B13" s="25" t="s">
        <v>69</v>
      </c>
      <c r="C13" s="24"/>
    </row>
    <row r="14" spans="1:3" x14ac:dyDescent="0.25">
      <c r="A14" s="24"/>
      <c r="B14" s="25"/>
      <c r="C14" s="24"/>
    </row>
    <row r="15" ht="57.6" customHeight="1" spans="1:3" x14ac:dyDescent="0.25">
      <c r="A15" s="24"/>
      <c r="B15" s="28" t="s">
        <v>70</v>
      </c>
      <c r="C15" s="24"/>
    </row>
    <row r="16" spans="1:3" x14ac:dyDescent="0.25">
      <c r="A16" s="24"/>
      <c r="B16" s="25"/>
      <c r="C16" s="24"/>
    </row>
    <row r="17" ht="57.6" customHeight="1" spans="1:3" x14ac:dyDescent="0.25">
      <c r="A17" s="24"/>
      <c r="B17" s="28" t="s">
        <v>71</v>
      </c>
      <c r="C17" s="24"/>
    </row>
    <row r="18" spans="1:3" x14ac:dyDescent="0.25">
      <c r="A18" s="24"/>
      <c r="B18" s="25"/>
      <c r="C18" s="24"/>
    </row>
    <row r="19" ht="72" customHeight="1" spans="1:3" x14ac:dyDescent="0.25">
      <c r="A19" s="24"/>
      <c r="B19" s="28" t="s">
        <v>72</v>
      </c>
      <c r="C19" s="24"/>
    </row>
    <row r="20" spans="1:3" x14ac:dyDescent="0.25">
      <c r="A20" s="24"/>
      <c r="B20" s="25"/>
      <c r="C20" s="24"/>
    </row>
    <row r="21" ht="72" customHeight="1" spans="1:3" x14ac:dyDescent="0.25">
      <c r="A21" s="24"/>
      <c r="B21" s="28" t="s">
        <v>73</v>
      </c>
      <c r="C21" s="24"/>
    </row>
    <row r="22" spans="1:3" x14ac:dyDescent="0.25">
      <c r="A22" s="24"/>
      <c r="B22" s="25"/>
      <c r="C22" s="24"/>
    </row>
    <row r="23" ht="28.8" customHeight="1" spans="1:3" x14ac:dyDescent="0.25">
      <c r="A23" s="24"/>
      <c r="B23" s="28" t="s">
        <v>74</v>
      </c>
      <c r="C23" s="24"/>
    </row>
    <row r="24" spans="1:3" x14ac:dyDescent="0.25">
      <c r="A24" s="24"/>
      <c r="B24" s="25"/>
      <c r="C24" s="24"/>
    </row>
    <row r="25" ht="57.6" customHeight="1" spans="1:3" x14ac:dyDescent="0.25">
      <c r="A25" s="24"/>
      <c r="B25" s="28" t="s">
        <v>75</v>
      </c>
      <c r="C25" s="24"/>
    </row>
    <row r="26" spans="1:3" x14ac:dyDescent="0.25">
      <c r="A26" s="24"/>
      <c r="B26" s="25"/>
      <c r="C26" s="24"/>
    </row>
    <row r="27" ht="28.8" customHeight="1" spans="1:3" x14ac:dyDescent="0.25">
      <c r="A27" s="24"/>
      <c r="B27" s="28" t="s">
        <v>76</v>
      </c>
      <c r="C27" s="24"/>
    </row>
    <row r="28" spans="1:3" x14ac:dyDescent="0.25">
      <c r="A28" s="24"/>
      <c r="B28" s="25"/>
      <c r="C28" s="24"/>
    </row>
    <row r="29" ht="28.8" customHeight="1" spans="1:3" x14ac:dyDescent="0.25">
      <c r="A29" s="24"/>
      <c r="B29" s="28" t="s">
        <v>77</v>
      </c>
      <c r="C29" s="24"/>
    </row>
    <row r="30" spans="1:3" x14ac:dyDescent="0.25">
      <c r="A30" s="24"/>
      <c r="B30" s="25"/>
      <c r="C30" s="24"/>
    </row>
    <row r="31" ht="45.6" customHeight="1" spans="1:3" x14ac:dyDescent="0.25">
      <c r="A31" s="24"/>
      <c r="B31" s="28" t="s">
        <v>78</v>
      </c>
      <c r="C31" s="24"/>
    </row>
    <row r="32" spans="1:3" x14ac:dyDescent="0.25">
      <c r="A32" s="24"/>
      <c r="B32" s="25"/>
      <c r="C32" s="24"/>
    </row>
    <row r="33" ht="28.8" customHeight="1" spans="1:3" x14ac:dyDescent="0.25">
      <c r="A33" s="24"/>
      <c r="B33" s="28" t="s">
        <v>79</v>
      </c>
      <c r="C33" s="24"/>
    </row>
    <row r="34" spans="1:3" x14ac:dyDescent="0.25">
      <c r="A34" s="24"/>
      <c r="B34" s="24"/>
      <c r="C34" s="24"/>
    </row>
    <row r="35" ht="57.6" customHeight="1" spans="1:3" x14ac:dyDescent="0.25">
      <c r="A35" s="24"/>
      <c r="B35" s="28" t="s">
        <v>80</v>
      </c>
      <c r="C35" s="24"/>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00"/>
  </sheetPr>
  <dimension ref="A2:AQ41"/>
  <sheetViews>
    <sheetView workbookViewId="0" showGridLines="0" zoomScale="100" zoomScaleNormal="100">
      <selection activeCell="X39" sqref="X39"/>
    </sheetView>
  </sheetViews>
  <sheetFormatPr defaultRowHeight="14.4" outlineLevelRow="0" outlineLevelCol="0" x14ac:dyDescent="0" defaultColWidth="8.88671875" customHeight="1"/>
  <cols>
    <col min="1" max="1" width="25.33203125" customWidth="1"/>
    <col min="2" max="2" width="8.88671875" customWidth="1"/>
    <col min="3" max="3" width="3.6640625" customWidth="1"/>
    <col min="4" max="4" width="62.44140625" customWidth="1"/>
    <col min="5" max="5" width="1.6640625" customWidth="1"/>
    <col min="6" max="6" width="14.5546875" customWidth="1"/>
    <col min="7" max="8" width="1.6640625" customWidth="1"/>
    <col min="9" max="9" width="15.6640625" customWidth="1"/>
    <col min="10" max="11" width="1.6640625" customWidth="1"/>
    <col min="12" max="12" width="16.88671875" customWidth="1"/>
    <col min="13" max="14" width="1.6640625" customWidth="1"/>
    <col min="15" max="15" width="13.6640625" customWidth="1"/>
    <col min="16" max="16" width="1.6640625" customWidth="1"/>
    <col min="17" max="17" width="2.6640625" customWidth="1"/>
    <col min="18" max="18" width="13.6640625" customWidth="1"/>
    <col min="19" max="20" width="1.6640625" customWidth="1"/>
    <col min="21" max="21" width="13.6640625" customWidth="1"/>
    <col min="22" max="23" width="1.6640625" customWidth="1"/>
    <col min="24" max="24" width="13.6640625" customWidth="1"/>
    <col min="25" max="26" width="1.6640625" customWidth="1"/>
    <col min="27" max="32" width="2.6640625" customWidth="1"/>
    <col min="33" max="33" width="8.88671875" customWidth="1"/>
    <col min="34" max="34" width="49.33203125" customWidth="1"/>
    <col min="35" max="16384" width="8.88671875" customWidth="1"/>
  </cols>
  <sheetData>
    <row r="2" spans="34:39" x14ac:dyDescent="0.25">
      <c r="AH2" s="52" t="s">
        <v>160</v>
      </c>
      <c r="AI2" s="52" t="s">
        <v>161</v>
      </c>
      <c r="AJ2" s="53">
        <v>5</v>
      </c>
      <c r="AL2" s="52" t="s">
        <v>162</v>
      </c>
      <c r="AM2" s="52"/>
    </row>
    <row r="3" spans="34:39" x14ac:dyDescent="0.25">
      <c r="AH3" s="52" t="s">
        <v>163</v>
      </c>
      <c r="AI3" s="52"/>
      <c r="AJ3" s="53">
        <v>5</v>
      </c>
      <c r="AL3" s="52" t="s">
        <v>162</v>
      </c>
      <c r="AM3" s="52"/>
    </row>
    <row r="4" ht="17.4" customHeight="1" spans="4:39" x14ac:dyDescent="0.25">
      <c r="D4" s="54" t="s">
        <v>164</v>
      </c>
      <c r="E4" s="55"/>
      <c r="F4" s="55"/>
      <c r="G4" s="55"/>
      <c r="H4" s="55"/>
      <c r="I4" s="55"/>
      <c r="J4" s="55"/>
      <c r="K4" s="55"/>
      <c r="L4" s="55"/>
      <c r="M4" s="55"/>
      <c r="N4" s="55"/>
      <c r="O4" s="55"/>
      <c r="P4" s="55"/>
      <c r="Q4" s="55"/>
      <c r="R4" s="55"/>
      <c r="S4" s="55"/>
      <c r="T4" s="55"/>
      <c r="U4" s="55"/>
      <c r="V4" s="55"/>
      <c r="W4" s="55"/>
      <c r="X4" s="55"/>
      <c r="Y4" s="56"/>
      <c r="Z4" s="57"/>
      <c r="AA4" s="57"/>
      <c r="AB4" s="57"/>
      <c r="AC4" s="57"/>
      <c r="AD4" s="57"/>
      <c r="AE4" s="57"/>
      <c r="AF4" s="57"/>
      <c r="AG4" s="57"/>
      <c r="AH4" s="52" t="s">
        <v>165</v>
      </c>
      <c r="AI4" s="52"/>
      <c r="AJ4" s="53">
        <v>5</v>
      </c>
      <c r="AL4" s="52"/>
      <c r="AM4" s="52"/>
    </row>
    <row r="5" spans="1:32" x14ac:dyDescent="0.25">
      <c r="A5" s="58" t="s">
        <v>166</v>
      </c>
      <c r="B5" s="59"/>
      <c r="C5" s="60"/>
      <c r="D5" s="61"/>
      <c r="E5" s="61"/>
      <c r="F5" s="62" t="str">
        <f>'60 Min 120 Min 180 Min'!B10</f>
        <v>60 minutes</v>
      </c>
      <c r="G5" s="63"/>
      <c r="H5" s="64"/>
      <c r="I5" s="62" t="str">
        <f>'60 Min 120 Min 180 Min'!C10</f>
        <v>120 minutes</v>
      </c>
      <c r="J5" s="63"/>
      <c r="K5" s="64"/>
      <c r="L5" s="62" t="str">
        <f>'60 Min 120 Min 180 Min'!D10</f>
        <v>180 minutes</v>
      </c>
      <c r="M5" s="65"/>
      <c r="N5" s="64"/>
      <c r="O5" s="62" t="s">
        <v>167</v>
      </c>
      <c r="P5" s="65"/>
      <c r="Q5" s="64"/>
      <c r="R5" s="62" t="s">
        <v>124</v>
      </c>
      <c r="S5" s="65"/>
      <c r="T5" s="64"/>
      <c r="U5" s="62" t="s">
        <v>168</v>
      </c>
      <c r="V5" s="65"/>
      <c r="W5" s="64"/>
      <c r="X5" s="62" t="s">
        <v>169</v>
      </c>
      <c r="Y5" s="65"/>
      <c r="Z5" s="60"/>
      <c r="AA5" s="60"/>
      <c r="AB5" s="60"/>
      <c r="AC5" s="60"/>
      <c r="AD5" s="60"/>
      <c r="AE5" s="60"/>
      <c r="AF5" s="60"/>
    </row>
    <row r="6" spans="3:32" x14ac:dyDescent="0.25">
      <c r="C6" s="60"/>
      <c r="D6" s="66"/>
      <c r="E6" s="67"/>
      <c r="F6" s="60"/>
      <c r="G6" s="68"/>
      <c r="H6" s="67"/>
      <c r="I6" s="60"/>
      <c r="J6" s="68"/>
      <c r="K6" s="67"/>
      <c r="L6" s="60"/>
      <c r="M6" s="68"/>
      <c r="N6" s="67"/>
      <c r="O6" s="60"/>
      <c r="P6" s="68"/>
      <c r="Q6" s="67"/>
      <c r="R6" s="60"/>
      <c r="S6" s="68"/>
      <c r="T6" s="67"/>
      <c r="U6" s="60"/>
      <c r="V6" s="68"/>
      <c r="W6" s="67"/>
      <c r="X6" s="60"/>
      <c r="Y6" s="68"/>
      <c r="Z6" s="60"/>
      <c r="AA6" s="60"/>
      <c r="AB6" s="60"/>
      <c r="AC6" s="60"/>
      <c r="AD6" s="60"/>
      <c r="AE6" s="60"/>
      <c r="AF6" s="60"/>
    </row>
    <row r="7" spans="3:37" x14ac:dyDescent="0.25">
      <c r="C7" s="60"/>
      <c r="D7" s="69" t="s">
        <v>170</v>
      </c>
      <c r="E7" s="67"/>
      <c r="F7" s="60"/>
      <c r="G7" s="68"/>
      <c r="H7" s="67"/>
      <c r="I7" s="60"/>
      <c r="J7" s="68"/>
      <c r="K7" s="67"/>
      <c r="L7" s="60"/>
      <c r="M7" s="68"/>
      <c r="N7" s="67"/>
      <c r="O7" s="60"/>
      <c r="P7" s="68"/>
      <c r="Q7" s="67"/>
      <c r="R7" s="60"/>
      <c r="S7" s="68"/>
      <c r="T7" s="67"/>
      <c r="U7" s="60"/>
      <c r="V7" s="68"/>
      <c r="W7" s="67"/>
      <c r="X7" s="60"/>
      <c r="Y7" s="68"/>
      <c r="Z7" s="60"/>
      <c r="AA7" s="60"/>
      <c r="AB7" s="60"/>
      <c r="AC7" s="60"/>
      <c r="AD7" s="60"/>
      <c r="AE7" s="60"/>
      <c r="AF7" s="60"/>
      <c r="AH7" s="70" t="s">
        <v>171</v>
      </c>
      <c r="AI7" s="71"/>
      <c r="AJ7" s="71"/>
      <c r="AK7" s="71"/>
    </row>
    <row r="8" spans="3:37" x14ac:dyDescent="0.25">
      <c r="C8" s="60"/>
      <c r="D8" s="72" t="s">
        <v>172</v>
      </c>
      <c r="E8" s="67"/>
      <c r="F8" s="73">
        <f>'60 Min 120 Min 180 Min'!B12</f>
        <v>1708977</v>
      </c>
      <c r="G8" s="74"/>
      <c r="H8" s="75"/>
      <c r="I8" s="73">
        <f>'60 Min 120 Min 180 Min'!C12</f>
        <v>5890181</v>
      </c>
      <c r="J8" s="74"/>
      <c r="K8" s="75"/>
      <c r="L8" s="76">
        <f>'60 Min 120 Min 180 Min'!D12</f>
        <v>6396575</v>
      </c>
      <c r="M8" s="68"/>
      <c r="N8" s="75"/>
      <c r="O8" s="76">
        <f>City!B10</f>
        <v>26785</v>
      </c>
      <c r="P8" s="68"/>
      <c r="Q8" s="75"/>
      <c r="R8" s="76">
        <f>County!B10</f>
        <v>425264</v>
      </c>
      <c r="S8" s="68"/>
      <c r="T8" s="75"/>
      <c r="U8" s="76">
        <f>MSA!B10</f>
        <v>4845832</v>
      </c>
      <c r="V8" s="68"/>
      <c r="W8" s="75"/>
      <c r="X8" s="76">
        <f>USA!B10</f>
        <v>331449281</v>
      </c>
      <c r="Y8" s="68"/>
      <c r="Z8" s="60"/>
      <c r="AA8" s="60"/>
      <c r="AB8" s="60"/>
      <c r="AC8" s="60"/>
      <c r="AD8" s="60"/>
      <c r="AE8" s="60"/>
      <c r="AF8" s="60"/>
      <c r="AH8" s="70" t="s">
        <v>173</v>
      </c>
      <c r="AI8" s="71"/>
      <c r="AJ8" s="71"/>
      <c r="AK8" s="71"/>
    </row>
    <row r="9" spans="2:37" x14ac:dyDescent="0.25">
      <c r="B9" s="77"/>
      <c r="C9" s="60"/>
      <c r="D9" s="72" t="s">
        <v>174</v>
      </c>
      <c r="E9" s="67"/>
      <c r="F9" s="73">
        <f>'60 Min 120 Min 180 Min'!B14</f>
        <v>1844100</v>
      </c>
      <c r="G9" s="74"/>
      <c r="H9" s="75"/>
      <c r="I9" s="73">
        <f>'60 Min 120 Min 180 Min'!C14</f>
        <v>6290418</v>
      </c>
      <c r="J9" s="74"/>
      <c r="K9" s="75"/>
      <c r="L9" s="76">
        <f>'60 Min 120 Min 180 Min'!D14</f>
        <v>6818085</v>
      </c>
      <c r="M9" s="68"/>
      <c r="N9" s="75"/>
      <c r="O9" s="76">
        <f>City!B12</f>
        <v>28129</v>
      </c>
      <c r="P9" s="68"/>
      <c r="Q9" s="75"/>
      <c r="R9" s="76">
        <f>County!B12</f>
        <v>492312</v>
      </c>
      <c r="S9" s="68"/>
      <c r="T9" s="75"/>
      <c r="U9" s="76">
        <f>MSA!B12</f>
        <v>5215050</v>
      </c>
      <c r="V9" s="68"/>
      <c r="W9" s="75"/>
      <c r="X9" s="76">
        <f>USA!B12</f>
        <v>339887819</v>
      </c>
      <c r="Y9" s="68"/>
      <c r="Z9" s="60"/>
      <c r="AA9" s="60"/>
      <c r="AB9" s="60"/>
      <c r="AC9" s="60"/>
      <c r="AD9" s="60"/>
      <c r="AE9" s="60"/>
      <c r="AF9" s="60"/>
      <c r="AH9" s="70" t="s">
        <v>175</v>
      </c>
      <c r="AI9" s="71"/>
      <c r="AJ9" s="71"/>
      <c r="AK9" s="71"/>
    </row>
    <row r="10" spans="3:37" x14ac:dyDescent="0.25">
      <c r="C10" s="60"/>
      <c r="D10" s="72" t="s">
        <v>176</v>
      </c>
      <c r="E10" s="67"/>
      <c r="F10" s="73">
        <f>'60 Min 120 Min 180 Min'!B16</f>
        <v>1948548</v>
      </c>
      <c r="G10" s="74"/>
      <c r="H10" s="75"/>
      <c r="I10" s="73">
        <f>'60 Min 120 Min 180 Min'!C16</f>
        <v>6584040</v>
      </c>
      <c r="J10" s="74"/>
      <c r="K10" s="75"/>
      <c r="L10" s="76">
        <f>'60 Min 120 Min 180 Min'!D16</f>
        <v>7130239</v>
      </c>
      <c r="M10" s="68"/>
      <c r="N10" s="75"/>
      <c r="O10" s="76">
        <f>City!B14</f>
        <v>30132</v>
      </c>
      <c r="P10" s="68"/>
      <c r="Q10" s="75"/>
      <c r="R10" s="76">
        <f>County!B14</f>
        <v>555032</v>
      </c>
      <c r="S10" s="68"/>
      <c r="T10" s="75"/>
      <c r="U10" s="76">
        <f>MSA!B14</f>
        <v>5491123</v>
      </c>
      <c r="V10" s="68"/>
      <c r="W10" s="75"/>
      <c r="X10" s="76">
        <f>USA!B14</f>
        <v>347149422</v>
      </c>
      <c r="Y10" s="68"/>
      <c r="Z10" s="60"/>
      <c r="AA10" s="60"/>
      <c r="AB10" s="60"/>
      <c r="AC10" s="60"/>
      <c r="AD10" s="60"/>
      <c r="AE10" s="60"/>
      <c r="AF10" s="60"/>
      <c r="AH10" s="70" t="s">
        <v>177</v>
      </c>
      <c r="AI10" s="71"/>
      <c r="AJ10" s="71"/>
      <c r="AK10" s="71"/>
    </row>
    <row r="11" spans="3:37" x14ac:dyDescent="0.25">
      <c r="C11" s="60"/>
      <c r="D11" s="72" t="s">
        <v>178</v>
      </c>
      <c r="E11" s="67"/>
      <c r="F11" s="78">
        <f>(1-(F8/F9))/AJ2</f>
        <v>0.014654628273954784</v>
      </c>
      <c r="G11" s="78"/>
      <c r="H11" s="79"/>
      <c r="I11" s="78">
        <f>(1-(I8/I9))/AJ2</f>
        <v>0.01272529106968725</v>
      </c>
      <c r="J11" s="80"/>
      <c r="K11" s="78"/>
      <c r="L11" s="81">
        <f>(1-(L8/L9))/AJ2</f>
        <v>0.012364468908791837</v>
      </c>
      <c r="M11" s="68"/>
      <c r="N11" s="78"/>
      <c r="O11" s="81">
        <f>(1-(O8/O9))/AJ2</f>
        <v>0.009555974261438371</v>
      </c>
      <c r="P11" s="68"/>
      <c r="Q11" s="78"/>
      <c r="R11" s="81">
        <f>(1-(R8/R9))/AJ2</f>
        <v>0.02723801166739792</v>
      </c>
      <c r="S11" s="68"/>
      <c r="T11" s="78"/>
      <c r="U11" s="81">
        <f>(1-(U8/U9))/AJ2</f>
        <v>0.014159710836904727</v>
      </c>
      <c r="V11" s="68"/>
      <c r="W11" s="78"/>
      <c r="X11" s="81">
        <f>(1-(X8/X9))/AJ2</f>
        <v>0.004965484214660832</v>
      </c>
      <c r="Y11" s="68"/>
      <c r="Z11" s="60"/>
      <c r="AA11" s="60"/>
      <c r="AB11" s="60"/>
      <c r="AC11" s="60"/>
      <c r="AD11" s="60"/>
      <c r="AE11" s="60"/>
      <c r="AF11" s="60"/>
      <c r="AH11" s="70" t="s">
        <v>179</v>
      </c>
      <c r="AI11" s="71"/>
      <c r="AJ11" s="71"/>
      <c r="AK11" s="71"/>
    </row>
    <row r="12" spans="3:37" x14ac:dyDescent="0.25">
      <c r="C12" s="60"/>
      <c r="D12" s="72" t="s">
        <v>180</v>
      </c>
      <c r="E12" s="67"/>
      <c r="F12" s="78">
        <f>(1-(F9/F10))/AJ3</f>
        <v>0.010720598106898049</v>
      </c>
      <c r="G12" s="78"/>
      <c r="H12" s="79"/>
      <c r="I12" s="78">
        <f>(1-(I9/I10))/AJ3</f>
        <v>0.00891920462208613</v>
      </c>
      <c r="J12" s="80"/>
      <c r="K12" s="78"/>
      <c r="L12" s="81">
        <f>(1-(L9/L10))/AJ3</f>
        <v>0.008755779434602396</v>
      </c>
      <c r="M12" s="68"/>
      <c r="N12" s="78"/>
      <c r="O12" s="81">
        <f>(1-(O9/O10))/AJ3</f>
        <v>0.013294836054692682</v>
      </c>
      <c r="P12" s="68"/>
      <c r="Q12" s="78"/>
      <c r="R12" s="81">
        <f>(1-(R9/R10))/AJ3</f>
        <v>0.022600498709984283</v>
      </c>
      <c r="S12" s="68"/>
      <c r="T12" s="78"/>
      <c r="U12" s="81">
        <f>(1-(U9/U10))/AJ3</f>
        <v>0.010055247351042773</v>
      </c>
      <c r="V12" s="68"/>
      <c r="W12" s="78"/>
      <c r="X12" s="81">
        <f>(1-(X9/X10))/AJ3</f>
        <v>0.004183560472700432</v>
      </c>
      <c r="Y12" s="68"/>
      <c r="Z12" s="60"/>
      <c r="AA12" s="60"/>
      <c r="AB12" s="60"/>
      <c r="AC12" s="60"/>
      <c r="AD12" s="60"/>
      <c r="AE12" s="60"/>
      <c r="AF12" s="60"/>
      <c r="AH12" s="71"/>
      <c r="AI12" s="71"/>
      <c r="AJ12" s="71"/>
      <c r="AK12" s="71"/>
    </row>
    <row r="13" spans="3:32" x14ac:dyDescent="0.25">
      <c r="C13" s="60"/>
      <c r="D13" s="82" t="s">
        <v>181</v>
      </c>
      <c r="E13" s="67"/>
      <c r="F13" s="83"/>
      <c r="G13" s="74"/>
      <c r="H13" s="75"/>
      <c r="I13" s="83"/>
      <c r="J13" s="74"/>
      <c r="K13" s="75"/>
      <c r="L13" s="84"/>
      <c r="M13" s="68"/>
      <c r="N13" s="75"/>
      <c r="O13" s="84"/>
      <c r="P13" s="68"/>
      <c r="Q13" s="75"/>
      <c r="R13" s="84"/>
      <c r="S13" s="68"/>
      <c r="T13" s="75"/>
      <c r="U13" s="84"/>
      <c r="V13" s="68"/>
      <c r="W13" s="75"/>
      <c r="X13" s="84"/>
      <c r="Y13" s="68"/>
      <c r="Z13" s="60"/>
      <c r="AA13" s="60"/>
      <c r="AB13" s="60"/>
      <c r="AC13" s="60"/>
      <c r="AD13" s="60"/>
      <c r="AE13" s="60"/>
      <c r="AF13" s="60"/>
    </row>
    <row r="14" spans="3:32" x14ac:dyDescent="0.25">
      <c r="C14" s="60"/>
      <c r="D14" s="72" t="s">
        <v>182</v>
      </c>
      <c r="E14" s="67"/>
      <c r="F14" s="73">
        <f>'60 Min 120 Min 180 Min'!B25</f>
        <v>625018</v>
      </c>
      <c r="G14" s="74"/>
      <c r="H14" s="75"/>
      <c r="I14" s="73">
        <f>'60 Min 120 Min 180 Min'!D23</f>
        <v>2121584</v>
      </c>
      <c r="J14" s="74"/>
      <c r="K14" s="75"/>
      <c r="L14" s="76">
        <f>'60 Min 120 Min 180 Min'!D25</f>
        <v>2429092</v>
      </c>
      <c r="M14" s="68"/>
      <c r="N14" s="75"/>
      <c r="O14" s="76">
        <f>City!B23</f>
        <v>4866</v>
      </c>
      <c r="P14" s="68"/>
      <c r="Q14" s="75"/>
      <c r="R14" s="76">
        <f>County!B23</f>
        <v>146663</v>
      </c>
      <c r="S14" s="68"/>
      <c r="T14" s="75"/>
      <c r="U14" s="76">
        <f>MSA!B23</f>
        <v>1790242</v>
      </c>
      <c r="V14" s="68"/>
      <c r="W14" s="75"/>
      <c r="X14" s="76">
        <f>USA!B23</f>
        <v>126817580</v>
      </c>
      <c r="Y14" s="68"/>
      <c r="Z14" s="60"/>
      <c r="AA14" s="60"/>
      <c r="AB14" s="60"/>
      <c r="AC14" s="60"/>
      <c r="AD14" s="60"/>
      <c r="AE14" s="60"/>
      <c r="AF14" s="60"/>
    </row>
    <row r="15" spans="3:32" x14ac:dyDescent="0.25">
      <c r="C15" s="60"/>
      <c r="D15" s="72" t="s">
        <v>183</v>
      </c>
      <c r="E15" s="67"/>
      <c r="F15" s="73">
        <f>'60 Min 120 Min 180 Min'!B27</f>
        <v>687370</v>
      </c>
      <c r="G15" s="74"/>
      <c r="H15" s="75"/>
      <c r="I15" s="73">
        <f>'60 Min 120 Min 180 Min'!D27</f>
        <v>2634592</v>
      </c>
      <c r="J15" s="74"/>
      <c r="K15" s="75"/>
      <c r="L15" s="76">
        <f>'60 Min 120 Min 180 Min'!D27</f>
        <v>2634592</v>
      </c>
      <c r="M15" s="68"/>
      <c r="N15" s="75"/>
      <c r="O15" s="76">
        <f>City!B25</f>
        <v>6164</v>
      </c>
      <c r="P15" s="68"/>
      <c r="Q15" s="75"/>
      <c r="R15" s="76">
        <f>County!B25</f>
        <v>175296</v>
      </c>
      <c r="S15" s="68"/>
      <c r="T15" s="75"/>
      <c r="U15" s="76">
        <f>MSA!B25</f>
        <v>1959001</v>
      </c>
      <c r="V15" s="68"/>
      <c r="W15" s="75"/>
      <c r="X15" s="76">
        <f>USA!B25</f>
        <v>132422916</v>
      </c>
      <c r="Y15" s="68"/>
      <c r="Z15" s="60"/>
      <c r="AA15" s="60"/>
      <c r="AB15" s="60"/>
      <c r="AC15" s="60"/>
      <c r="AD15" s="60"/>
      <c r="AE15" s="60"/>
      <c r="AF15" s="60"/>
    </row>
    <row r="16" spans="3:32" x14ac:dyDescent="0.25">
      <c r="C16" s="60"/>
      <c r="D16" s="72" t="s">
        <v>184</v>
      </c>
      <c r="E16" s="67"/>
      <c r="F16" s="85">
        <f>'60 Min 120 Min 180 Min'!B28</f>
        <v>2.64</v>
      </c>
      <c r="G16" s="74"/>
      <c r="H16" s="75"/>
      <c r="I16" s="85">
        <f>'60 Min 120 Min 180 Min'!D28</f>
        <v>2.54</v>
      </c>
      <c r="J16" s="74"/>
      <c r="K16" s="75"/>
      <c r="L16" s="86">
        <f>'60 Min 120 Min 180 Min'!D26</f>
        <v>2.58</v>
      </c>
      <c r="M16" s="68"/>
      <c r="N16" s="75"/>
      <c r="O16" s="86">
        <f>City!B26</f>
        <v>2.31</v>
      </c>
      <c r="P16" s="68"/>
      <c r="Q16" s="75"/>
      <c r="R16" s="86">
        <f>MSA!C25</f>
        <v>0</v>
      </c>
      <c r="S16" s="68"/>
      <c r="T16" s="75"/>
      <c r="U16" s="86">
        <f>MSA!B26</f>
        <v>2.61</v>
      </c>
      <c r="V16" s="68"/>
      <c r="W16" s="75"/>
      <c r="X16" s="86">
        <f>USA!B26</f>
        <v>2.5</v>
      </c>
      <c r="Y16" s="68"/>
      <c r="Z16" s="60"/>
      <c r="AA16" s="60"/>
      <c r="AB16" s="60"/>
      <c r="AC16" s="60"/>
      <c r="AD16" s="60"/>
      <c r="AE16" s="60"/>
      <c r="AF16" s="60"/>
    </row>
    <row r="17" spans="3:32" x14ac:dyDescent="0.25">
      <c r="C17" s="60"/>
      <c r="D17" s="72" t="s">
        <v>185</v>
      </c>
      <c r="E17" s="67"/>
      <c r="F17" s="73">
        <f>'60 Min 120 Min 180 Min'!B29</f>
        <v>733275</v>
      </c>
      <c r="G17" s="74"/>
      <c r="H17" s="75"/>
      <c r="I17" s="73">
        <f>'60 Min 120 Min 180 Min'!D29</f>
        <v>2785885</v>
      </c>
      <c r="J17" s="74"/>
      <c r="K17" s="75"/>
      <c r="L17" s="76">
        <f>'60 Min 120 Min 180 Min'!D29</f>
        <v>2785885</v>
      </c>
      <c r="M17" s="68"/>
      <c r="N17" s="75"/>
      <c r="O17" s="76">
        <f>City!B27</f>
        <v>7097</v>
      </c>
      <c r="P17" s="68"/>
      <c r="Q17" s="75"/>
      <c r="R17" s="76">
        <f>County!B27</f>
        <v>201050</v>
      </c>
      <c r="S17" s="68"/>
      <c r="T17" s="75"/>
      <c r="U17" s="76">
        <f>MSA!B27</f>
        <v>2085679</v>
      </c>
      <c r="V17" s="68"/>
      <c r="W17" s="75"/>
      <c r="X17" s="76">
        <f>USA!B27</f>
        <v>136716884</v>
      </c>
      <c r="Y17" s="68"/>
      <c r="Z17" s="60"/>
      <c r="AA17" s="60"/>
      <c r="AB17" s="60"/>
      <c r="AC17" s="60"/>
      <c r="AD17" s="60"/>
      <c r="AE17" s="60"/>
      <c r="AF17" s="60"/>
    </row>
    <row r="18" spans="3:32" x14ac:dyDescent="0.25">
      <c r="C18" s="60"/>
      <c r="D18" s="72" t="s">
        <v>186</v>
      </c>
      <c r="E18" s="67"/>
      <c r="F18" s="85">
        <f>'60 Min 120 Min 180 Min'!B30</f>
        <v>2.61</v>
      </c>
      <c r="G18" s="74"/>
      <c r="H18" s="75"/>
      <c r="I18" s="85">
        <f>'60 Min 120 Min 180 Min'!D30</f>
        <v>2.51</v>
      </c>
      <c r="J18" s="74"/>
      <c r="K18" s="75"/>
      <c r="L18" s="86">
        <f>'60 Min 120 Min 180 Min'!D30</f>
        <v>2.51</v>
      </c>
      <c r="M18" s="68"/>
      <c r="N18" s="75"/>
      <c r="O18" s="86">
        <f>City!B28</f>
        <v>2.29</v>
      </c>
      <c r="P18" s="68"/>
      <c r="Q18" s="75"/>
      <c r="R18" s="86">
        <f>County!B28</f>
        <v>2.66</v>
      </c>
      <c r="S18" s="68"/>
      <c r="T18" s="75"/>
      <c r="U18" s="86">
        <f>MSA!B28</f>
        <v>2.59</v>
      </c>
      <c r="V18" s="68"/>
      <c r="W18" s="75"/>
      <c r="X18" s="86">
        <f>USA!B28</f>
        <v>2.48</v>
      </c>
      <c r="Y18" s="68"/>
      <c r="Z18" s="60"/>
      <c r="AA18" s="60"/>
      <c r="AB18" s="60"/>
      <c r="AC18" s="60"/>
      <c r="AD18" s="60"/>
      <c r="AE18" s="60"/>
      <c r="AF18" s="60"/>
    </row>
    <row r="19" spans="3:32" x14ac:dyDescent="0.25">
      <c r="C19" s="60"/>
      <c r="D19" s="72" t="s">
        <v>178</v>
      </c>
      <c r="E19" s="67"/>
      <c r="F19" s="78">
        <f>(1-(F14/F15))/AJ2</f>
        <v>0.018142194160350324</v>
      </c>
      <c r="G19" s="78"/>
      <c r="H19" s="79"/>
      <c r="I19" s="78">
        <f>(1-(I14/I15))/AJ2</f>
        <v>0.03894401865639916</v>
      </c>
      <c r="J19" s="80"/>
      <c r="K19" s="78"/>
      <c r="L19" s="81">
        <f>(1-(L14/L15))/AJ2</f>
        <v>0.015600138465462576</v>
      </c>
      <c r="M19" s="68"/>
      <c r="N19" s="78"/>
      <c r="O19" s="81">
        <f>(1-(O14/O15))/AJ2</f>
        <v>0.04211550940947437</v>
      </c>
      <c r="P19" s="68"/>
      <c r="Q19" s="78"/>
      <c r="R19" s="81">
        <f>(1-(R14/R15))/AJ2</f>
        <v>0.03266817269076305</v>
      </c>
      <c r="S19" s="68"/>
      <c r="T19" s="78"/>
      <c r="U19" s="81">
        <f>(1-(U14/U15))/AJ2</f>
        <v>0.017229087682956768</v>
      </c>
      <c r="V19" s="68"/>
      <c r="W19" s="78"/>
      <c r="X19" s="81">
        <f>(1-(X14/X15))/AJ2</f>
        <v>0.00846580964883752</v>
      </c>
      <c r="Y19" s="68"/>
      <c r="Z19" s="60"/>
      <c r="AA19" s="60"/>
      <c r="AB19" s="60"/>
      <c r="AC19" s="60"/>
      <c r="AD19" s="60"/>
      <c r="AE19" s="60"/>
      <c r="AF19" s="60"/>
    </row>
    <row r="20" spans="3:32" x14ac:dyDescent="0.25">
      <c r="C20" s="60"/>
      <c r="D20" s="72" t="s">
        <v>180</v>
      </c>
      <c r="E20" s="67"/>
      <c r="F20" s="78">
        <f>(1-(F15/F17))/AJ3</f>
        <v>0.012520541406702801</v>
      </c>
      <c r="G20" s="78"/>
      <c r="H20" s="79"/>
      <c r="I20" s="78">
        <f>(1-(I15/I17))/AJ3</f>
        <v>0.010861395929839169</v>
      </c>
      <c r="J20" s="80"/>
      <c r="K20" s="78"/>
      <c r="L20" s="81">
        <f>(1-(L15/L17))/AJ3</f>
        <v>0.010861395929839169</v>
      </c>
      <c r="M20" s="68"/>
      <c r="N20" s="78"/>
      <c r="O20" s="81">
        <f>(1-(O15/O17))/AJ3</f>
        <v>0.026292799774552632</v>
      </c>
      <c r="P20" s="68"/>
      <c r="Q20" s="78"/>
      <c r="R20" s="81">
        <f>(1-(R15/R17))/AJ3</f>
        <v>0.02561949763740363</v>
      </c>
      <c r="S20" s="68"/>
      <c r="T20" s="78"/>
      <c r="U20" s="81">
        <f>(1-(U15/U17))/AJ3</f>
        <v>0.0121474109870215</v>
      </c>
      <c r="V20" s="68"/>
      <c r="W20" s="78"/>
      <c r="X20" s="81">
        <f>(1-(X15/X17))/AJ3</f>
        <v>0.00628154749343175</v>
      </c>
      <c r="Y20" s="68"/>
      <c r="Z20" s="60"/>
      <c r="AA20" s="60"/>
      <c r="AB20" s="60"/>
      <c r="AC20" s="60"/>
      <c r="AD20" s="60"/>
      <c r="AE20" s="60"/>
      <c r="AF20" s="60"/>
    </row>
    <row r="21" spans="3:32" x14ac:dyDescent="0.25">
      <c r="C21" s="60"/>
      <c r="D21" s="69" t="s">
        <v>187</v>
      </c>
      <c r="E21" s="67"/>
      <c r="F21" s="87"/>
      <c r="G21" s="74"/>
      <c r="H21" s="75"/>
      <c r="I21" s="87"/>
      <c r="J21" s="74"/>
      <c r="K21" s="75"/>
      <c r="L21" s="88"/>
      <c r="M21" s="68"/>
      <c r="N21" s="75"/>
      <c r="O21" s="88"/>
      <c r="P21" s="68"/>
      <c r="Q21" s="75"/>
      <c r="R21" s="88"/>
      <c r="S21" s="68"/>
      <c r="T21" s="75"/>
      <c r="U21" s="88"/>
      <c r="V21" s="68"/>
      <c r="W21" s="75"/>
      <c r="X21" s="88"/>
      <c r="Y21" s="68"/>
      <c r="Z21" s="60"/>
      <c r="AA21" s="60"/>
      <c r="AB21" s="60"/>
      <c r="AC21" s="60"/>
      <c r="AD21" s="60"/>
      <c r="AE21" s="60"/>
      <c r="AF21" s="60"/>
    </row>
    <row r="22" spans="3:32" x14ac:dyDescent="0.25">
      <c r="C22" s="60"/>
      <c r="D22" s="72" t="s">
        <v>188</v>
      </c>
      <c r="E22" s="67"/>
      <c r="F22" s="89">
        <f>'60 Min 120 Min 180 Min'!B39</f>
        <v>97574</v>
      </c>
      <c r="G22" s="90"/>
      <c r="H22" s="91"/>
      <c r="I22" s="89">
        <f>'60 Min 120 Min 180 Min'!C39</f>
        <v>88369</v>
      </c>
      <c r="J22" s="90"/>
      <c r="K22" s="91"/>
      <c r="L22" s="92">
        <f>'60 Min 120 Min 180 Min'!D39</f>
        <v>85928</v>
      </c>
      <c r="M22" s="68"/>
      <c r="N22" s="91"/>
      <c r="O22" s="92">
        <f>City!B37</f>
        <v>76645</v>
      </c>
      <c r="P22" s="68"/>
      <c r="Q22" s="91"/>
      <c r="R22" s="92">
        <f>County!B37</f>
        <v>79828</v>
      </c>
      <c r="S22" s="68"/>
      <c r="T22" s="91"/>
      <c r="U22" s="92">
        <f>MSA!B37</f>
        <v>92045</v>
      </c>
      <c r="V22" s="68"/>
      <c r="W22" s="91"/>
      <c r="X22" s="92">
        <f>USA!B37</f>
        <v>81624</v>
      </c>
      <c r="Y22" s="68"/>
      <c r="Z22" s="60"/>
      <c r="AA22" s="60"/>
      <c r="AB22" s="60"/>
      <c r="AC22" s="60"/>
      <c r="AD22" s="60"/>
      <c r="AE22" s="60"/>
      <c r="AF22" s="60"/>
    </row>
    <row r="23" spans="3:32" x14ac:dyDescent="0.25">
      <c r="C23" s="60"/>
      <c r="D23" s="72" t="s">
        <v>189</v>
      </c>
      <c r="E23" s="67"/>
      <c r="F23" s="89">
        <f>'60 Min 120 Min 180 Min'!B40</f>
        <v>109859</v>
      </c>
      <c r="G23" s="90"/>
      <c r="H23" s="91"/>
      <c r="I23" s="89">
        <f>'60 Min 120 Min 180 Min'!C40</f>
        <v>102985</v>
      </c>
      <c r="J23" s="90"/>
      <c r="K23" s="91"/>
      <c r="L23" s="92">
        <f>'60 Min 120 Min 180 Min'!D40</f>
        <v>100739</v>
      </c>
      <c r="M23" s="68"/>
      <c r="N23" s="91"/>
      <c r="O23" s="92">
        <f>City!B38</f>
        <v>82271</v>
      </c>
      <c r="P23" s="68"/>
      <c r="Q23" s="91"/>
      <c r="R23" s="92">
        <f>County!B38</f>
        <v>88591</v>
      </c>
      <c r="S23" s="68"/>
      <c r="T23" s="91"/>
      <c r="U23" s="92">
        <f>MSA!B38</f>
        <v>105919</v>
      </c>
      <c r="V23" s="68"/>
      <c r="W23" s="91"/>
      <c r="X23" s="92">
        <f>USA!B38</f>
        <v>92476</v>
      </c>
      <c r="Y23" s="68"/>
      <c r="Z23" s="60"/>
      <c r="AA23" s="60"/>
      <c r="AB23" s="60"/>
      <c r="AC23" s="60"/>
      <c r="AD23" s="60"/>
      <c r="AE23" s="60"/>
      <c r="AF23" s="60"/>
    </row>
    <row r="24" spans="3:32" x14ac:dyDescent="0.25">
      <c r="C24" s="60"/>
      <c r="D24" s="72" t="s">
        <v>180</v>
      </c>
      <c r="E24" s="67"/>
      <c r="F24" s="78">
        <f>(1-(F22/F23))/AJ4</f>
        <v>0.022365031540429105</v>
      </c>
      <c r="G24" s="90"/>
      <c r="H24" s="91"/>
      <c r="I24" s="78">
        <f>(1-(I22/I23))/AJ4</f>
        <v>0.028384716220808848</v>
      </c>
      <c r="J24" s="90"/>
      <c r="K24" s="91"/>
      <c r="L24" s="78">
        <f>(1-(L22/L23))/AJ4</f>
        <v>0.029404699272377145</v>
      </c>
      <c r="M24" s="68"/>
      <c r="N24" s="91"/>
      <c r="O24" s="78">
        <f>(1-(O22/O23))/AJ4</f>
        <v>0.013676751224611339</v>
      </c>
      <c r="P24" s="68"/>
      <c r="Q24" s="91"/>
      <c r="R24" s="78">
        <f>(1-(R22/R23))/AJ4</f>
        <v>0.01978304793940693</v>
      </c>
      <c r="S24" s="68"/>
      <c r="T24" s="91"/>
      <c r="U24" s="78">
        <f>(1-(U22/U23))/AJ4</f>
        <v>0.02619737724109934</v>
      </c>
      <c r="V24" s="68"/>
      <c r="W24" s="91"/>
      <c r="X24" s="78">
        <f>(1-(X22/X23))/AJ4</f>
        <v>0.02346987326441454</v>
      </c>
      <c r="Y24" s="68"/>
      <c r="Z24" s="60"/>
      <c r="AA24" s="60"/>
      <c r="AB24" s="60"/>
      <c r="AC24" s="60"/>
      <c r="AD24" s="60"/>
      <c r="AE24" s="60"/>
      <c r="AF24" s="60"/>
    </row>
    <row r="25" spans="1:32" x14ac:dyDescent="0.25">
      <c r="A25" s="58" t="s">
        <v>190</v>
      </c>
      <c r="C25" s="60"/>
      <c r="D25" s="72" t="s">
        <v>191</v>
      </c>
      <c r="E25" s="67"/>
      <c r="F25" s="78">
        <f>'60 Min 120 Min 180 Min'!B63+'60 Min 120 Min 180 Min'!B64+'60 Min 120 Min 180 Min'!B65+'60 Min 120 Min 180 Min'!B66+'60 Min 120 Min 180 Min'!B67</f>
        <v>0.1609</v>
      </c>
      <c r="G25" s="90"/>
      <c r="H25" s="91"/>
      <c r="I25" s="78">
        <f>'60 Min 120 Min 180 Min'!C63+'60 Min 120 Min 180 Min'!C64+'60 Min 120 Min 180 Min'!C65+'60 Min 120 Min 180 Min'!C66+'60 Min 120 Min 180 Min'!C67</f>
        <v>0.1456</v>
      </c>
      <c r="J25" s="90"/>
      <c r="K25" s="91"/>
      <c r="L25" s="78">
        <f>'60 Min 120 Min 180 Min'!D63+'60 Min 120 Min 180 Min'!D64+'60 Min 120 Min 180 Min'!D65+'60 Min 120 Min 180 Min'!D66+'60 Min 120 Min 180 Min'!D67</f>
        <v>0.13979999999999998</v>
      </c>
      <c r="M25" s="68"/>
      <c r="N25" s="91"/>
      <c r="O25" s="78">
        <f>City!B61+City!B62+City!B63+City!B64+City!B65</f>
        <v>0.0911</v>
      </c>
      <c r="P25" s="68"/>
      <c r="Q25" s="91"/>
      <c r="R25" s="78">
        <f>County!B61+County!B62+County!B63+County!B64+County!B65</f>
        <v>0.07469999999999999</v>
      </c>
      <c r="S25" s="68"/>
      <c r="T25" s="91"/>
      <c r="U25" s="78">
        <f>MSA!B61+MSA!B62+MSA!B63+MSA!B64+MSA!B65</f>
        <v>0.155</v>
      </c>
      <c r="V25" s="68"/>
      <c r="W25" s="91"/>
      <c r="X25" s="78">
        <f>USA!B61+USA!B62+USA!B63+USA!B64+USA!B65</f>
        <v>0.1396</v>
      </c>
      <c r="Y25" s="68"/>
      <c r="Z25" s="60"/>
      <c r="AA25" s="60"/>
      <c r="AB25" s="60"/>
      <c r="AC25" s="60"/>
      <c r="AD25" s="60"/>
      <c r="AE25" s="60"/>
      <c r="AF25" s="60"/>
    </row>
    <row r="26" spans="3:32" x14ac:dyDescent="0.25">
      <c r="C26" s="60"/>
      <c r="D26" s="69" t="s">
        <v>192</v>
      </c>
      <c r="E26" s="67"/>
      <c r="F26" s="89"/>
      <c r="G26" s="90"/>
      <c r="H26" s="91"/>
      <c r="I26" s="89"/>
      <c r="J26" s="90"/>
      <c r="K26" s="91"/>
      <c r="L26" s="92"/>
      <c r="M26" s="68"/>
      <c r="N26" s="91"/>
      <c r="O26" s="92"/>
      <c r="P26" s="68"/>
      <c r="Q26" s="91"/>
      <c r="R26" s="92"/>
      <c r="S26" s="68"/>
      <c r="T26" s="91"/>
      <c r="U26" s="92"/>
      <c r="V26" s="68"/>
      <c r="W26" s="91"/>
      <c r="X26" s="92"/>
      <c r="Y26" s="68"/>
      <c r="Z26" s="60"/>
      <c r="AA26" s="60"/>
      <c r="AB26" s="60"/>
      <c r="AC26" s="60"/>
      <c r="AD26" s="60"/>
      <c r="AE26" s="60"/>
      <c r="AF26" s="60"/>
    </row>
    <row r="27" spans="3:32" x14ac:dyDescent="0.25">
      <c r="C27" s="60"/>
      <c r="D27" s="72" t="s">
        <v>193</v>
      </c>
      <c r="E27" s="67"/>
      <c r="F27" s="89">
        <f>'60 Min 120 Min 180 Min'!B76</f>
        <v>463802</v>
      </c>
      <c r="G27" s="90"/>
      <c r="H27" s="91"/>
      <c r="I27" s="89">
        <f>'60 Min 120 Min 180 Min'!C76</f>
        <v>448870</v>
      </c>
      <c r="J27" s="90"/>
      <c r="K27" s="91"/>
      <c r="L27" s="92">
        <f>'60 Min 120 Min 180 Min'!D76</f>
        <v>442098</v>
      </c>
      <c r="M27" s="68"/>
      <c r="N27" s="91"/>
      <c r="O27" s="92">
        <f>City!B74</f>
        <v>370831</v>
      </c>
      <c r="P27" s="68"/>
      <c r="Q27" s="91"/>
      <c r="R27" s="92">
        <f>County!B74</f>
        <v>380767</v>
      </c>
      <c r="S27" s="68"/>
      <c r="T27" s="91"/>
      <c r="U27" s="92">
        <f>MSA!B74</f>
        <v>472406</v>
      </c>
      <c r="V27" s="68"/>
      <c r="W27" s="91"/>
      <c r="X27" s="92">
        <f>USA!B74</f>
        <v>370578</v>
      </c>
      <c r="Y27" s="68"/>
      <c r="Z27" s="60"/>
      <c r="AA27" s="60"/>
      <c r="AB27" s="60"/>
      <c r="AC27" s="60"/>
      <c r="AD27" s="60"/>
      <c r="AE27" s="60"/>
      <c r="AF27" s="60"/>
    </row>
    <row r="28" spans="3:32" x14ac:dyDescent="0.25">
      <c r="C28" s="60"/>
      <c r="D28" s="67" t="s">
        <v>194</v>
      </c>
      <c r="E28" s="67"/>
      <c r="F28" s="89">
        <f>'60 Min 120 Min 180 Min'!B94</f>
        <v>513053</v>
      </c>
      <c r="G28" s="89"/>
      <c r="H28" s="91"/>
      <c r="I28" s="89">
        <f>'60 Min 120 Min 180 Min'!C94</f>
        <v>521774</v>
      </c>
      <c r="J28" s="90"/>
      <c r="K28" s="89"/>
      <c r="L28" s="92">
        <f>'60 Min 120 Min 180 Min'!D94</f>
        <v>512217</v>
      </c>
      <c r="M28" s="68"/>
      <c r="N28" s="89"/>
      <c r="O28" s="92">
        <f>City!B92</f>
        <v>373729</v>
      </c>
      <c r="P28" s="68"/>
      <c r="Q28" s="89"/>
      <c r="R28" s="92">
        <f>County!B92</f>
        <v>403103</v>
      </c>
      <c r="S28" s="68"/>
      <c r="T28" s="89"/>
      <c r="U28" s="92">
        <f>MSA!B92</f>
        <v>552860</v>
      </c>
      <c r="V28" s="68"/>
      <c r="W28" s="89"/>
      <c r="X28" s="92">
        <f>USA!B92</f>
        <v>476461</v>
      </c>
      <c r="Y28" s="68"/>
      <c r="Z28" s="60"/>
      <c r="AA28" s="60"/>
      <c r="AB28" s="60"/>
      <c r="AC28" s="60"/>
      <c r="AD28" s="60"/>
      <c r="AE28" s="60"/>
      <c r="AF28" s="60"/>
    </row>
    <row r="29" spans="3:32" x14ac:dyDescent="0.25">
      <c r="C29" s="60"/>
      <c r="D29" s="93" t="s">
        <v>195</v>
      </c>
      <c r="E29" s="67"/>
      <c r="F29" s="89"/>
      <c r="G29" s="89"/>
      <c r="H29" s="91"/>
      <c r="I29" s="89"/>
      <c r="J29" s="90"/>
      <c r="K29" s="89"/>
      <c r="L29" s="92"/>
      <c r="M29" s="68"/>
      <c r="N29" s="89"/>
      <c r="O29" s="92"/>
      <c r="P29" s="68"/>
      <c r="Q29" s="89"/>
      <c r="R29" s="92"/>
      <c r="S29" s="68"/>
      <c r="T29" s="89"/>
      <c r="U29" s="92"/>
      <c r="V29" s="68"/>
      <c r="W29" s="89"/>
      <c r="X29" s="92"/>
      <c r="Y29" s="68"/>
      <c r="Z29" s="60"/>
      <c r="AA29" s="60"/>
      <c r="AB29" s="60"/>
      <c r="AC29" s="60"/>
      <c r="AD29" s="60"/>
      <c r="AE29" s="60"/>
      <c r="AF29" s="60"/>
    </row>
    <row r="30" spans="3:32" x14ac:dyDescent="0.25">
      <c r="C30" s="60"/>
      <c r="D30" s="67" t="s">
        <v>196</v>
      </c>
      <c r="E30" s="67"/>
      <c r="F30" s="94">
        <f>'60 Min 120 Min 180 Min'!B106</f>
        <v>0.7284</v>
      </c>
      <c r="G30" s="89"/>
      <c r="H30" s="91"/>
      <c r="I30" s="94">
        <f>'60 Min 120 Min 180 Min'!C106</f>
        <v>0.6746</v>
      </c>
      <c r="J30" s="90"/>
      <c r="K30" s="89"/>
      <c r="L30" s="95">
        <f>'60 Min 120 Min 180 Min'!D106</f>
        <v>0.6820999999999999</v>
      </c>
      <c r="M30" s="68"/>
      <c r="N30" s="89"/>
      <c r="O30" s="95">
        <f>City!B104</f>
        <v>0.8615999999999999</v>
      </c>
      <c r="P30" s="68"/>
      <c r="Q30" s="89"/>
      <c r="R30" s="95">
        <f>County!B104</f>
        <v>0.8342</v>
      </c>
      <c r="S30" s="68"/>
      <c r="T30" s="89"/>
      <c r="U30" s="95">
        <f>MSA!B104</f>
        <v>0.6746</v>
      </c>
      <c r="V30" s="68"/>
      <c r="W30" s="89"/>
      <c r="X30" s="95">
        <f>USA!B104</f>
        <v>0.6423000000000001</v>
      </c>
      <c r="Y30" s="68"/>
      <c r="Z30" s="60"/>
      <c r="AA30" s="60"/>
      <c r="AB30" s="60"/>
      <c r="AC30" s="60"/>
      <c r="AD30" s="60"/>
      <c r="AE30" s="60"/>
      <c r="AF30" s="60"/>
    </row>
    <row r="31" spans="3:32" x14ac:dyDescent="0.25">
      <c r="C31" s="60"/>
      <c r="D31" s="67" t="s">
        <v>197</v>
      </c>
      <c r="E31" s="67"/>
      <c r="F31" s="94">
        <f>'60 Min 120 Min 180 Min'!B107</f>
        <v>0.2716</v>
      </c>
      <c r="G31" s="89"/>
      <c r="H31" s="91"/>
      <c r="I31" s="94">
        <f>'60 Min 120 Min 180 Min'!C107</f>
        <v>0.32539999999999997</v>
      </c>
      <c r="J31" s="90"/>
      <c r="K31" s="89"/>
      <c r="L31" s="95">
        <f>'60 Min 120 Min 180 Min'!D107</f>
        <v>0.3179</v>
      </c>
      <c r="M31" s="68"/>
      <c r="N31" s="89"/>
      <c r="O31" s="95">
        <f>City!B105</f>
        <v>0.1384</v>
      </c>
      <c r="P31" s="68"/>
      <c r="Q31" s="89"/>
      <c r="R31" s="95">
        <f>County!B105</f>
        <v>0.16579999999999998</v>
      </c>
      <c r="S31" s="68"/>
      <c r="T31" s="89"/>
      <c r="U31" s="95">
        <f>MSA!B105</f>
        <v>0.32539999999999997</v>
      </c>
      <c r="V31" s="68"/>
      <c r="W31" s="89"/>
      <c r="X31" s="95">
        <f>USA!B105</f>
        <v>0.3577</v>
      </c>
      <c r="Y31" s="68"/>
      <c r="Z31" s="60"/>
      <c r="AA31" s="60"/>
      <c r="AB31" s="60"/>
      <c r="AC31" s="60"/>
      <c r="AD31" s="60"/>
      <c r="AE31" s="60"/>
      <c r="AF31" s="60"/>
    </row>
    <row r="32" spans="3:32" x14ac:dyDescent="0.25">
      <c r="C32" s="60"/>
      <c r="D32" s="67" t="s">
        <v>198</v>
      </c>
      <c r="E32" s="67"/>
      <c r="F32" s="94">
        <f>'60 Min 120 Min 180 Min'!B108</f>
        <v>0.0984</v>
      </c>
      <c r="G32" s="89"/>
      <c r="H32" s="91"/>
      <c r="I32" s="94">
        <f>'60 Min 120 Min 180 Min'!C108</f>
        <v>0.0916</v>
      </c>
      <c r="J32" s="90"/>
      <c r="K32" s="89"/>
      <c r="L32" s="94">
        <f>'60 Min 120 Min 180 Min'!D108</f>
        <v>0.1014</v>
      </c>
      <c r="M32" s="68"/>
      <c r="N32" s="89"/>
      <c r="O32" s="94">
        <f>City!B106</f>
        <v>0.2205</v>
      </c>
      <c r="P32" s="60"/>
      <c r="Q32" s="91"/>
      <c r="R32" s="94">
        <f>County!B106</f>
        <v>0.1411</v>
      </c>
      <c r="S32" s="68"/>
      <c r="T32" s="91"/>
      <c r="U32" s="94">
        <f>MSA!B106</f>
        <v>0.09369999999999999</v>
      </c>
      <c r="V32" s="60"/>
      <c r="W32" s="91"/>
      <c r="X32" s="94">
        <f>USA!B106</f>
        <v>0.09789999999999999</v>
      </c>
      <c r="Y32" s="60"/>
      <c r="Z32" s="67"/>
      <c r="AA32" s="60"/>
      <c r="AB32" s="60"/>
      <c r="AC32" s="60"/>
      <c r="AD32" s="60"/>
      <c r="AE32" s="60"/>
      <c r="AF32" s="60"/>
    </row>
    <row r="33" hidden="1" spans="3:34" x14ac:dyDescent="0.25">
      <c r="C33" s="60"/>
      <c r="D33" s="96" t="s">
        <v>199</v>
      </c>
      <c r="E33" s="97"/>
      <c r="F33" s="98" t="e">
        <f>#REF!/100</f>
        <v>#REF!</v>
      </c>
      <c r="G33" s="99"/>
      <c r="H33" s="100"/>
      <c r="I33" s="98" t="e">
        <f>#REF!/100</f>
        <v>#REF!</v>
      </c>
      <c r="J33" s="101"/>
      <c r="K33" s="99"/>
      <c r="L33" s="102" t="e">
        <f>#REF!/100</f>
        <v>#REF!</v>
      </c>
      <c r="M33" s="103"/>
      <c r="N33" s="99"/>
      <c r="O33" s="102" t="e">
        <f>#REF!/100</f>
        <v>#REF!</v>
      </c>
      <c r="P33" s="104"/>
      <c r="Q33" s="100"/>
      <c r="R33" s="102" t="e">
        <f>#REF!/100</f>
        <v>#REF!</v>
      </c>
      <c r="S33" s="103"/>
      <c r="T33" s="99"/>
      <c r="U33" s="102" t="e">
        <f>#REF!/100</f>
        <v>#REF!</v>
      </c>
      <c r="V33" s="104"/>
      <c r="W33" s="100"/>
      <c r="X33" s="102" t="e">
        <f>#REF!/100</f>
        <v>#REF!</v>
      </c>
      <c r="Y33" s="104"/>
      <c r="Z33" s="97"/>
      <c r="AA33" s="104"/>
      <c r="AB33" s="104"/>
      <c r="AC33" s="104"/>
      <c r="AD33" s="104"/>
      <c r="AE33" s="104"/>
      <c r="AF33" s="104"/>
      <c r="AG33" s="58"/>
      <c r="AH33" s="58" t="s">
        <v>200</v>
      </c>
    </row>
    <row r="34" spans="3:32" x14ac:dyDescent="0.25">
      <c r="C34" s="60"/>
      <c r="D34" s="69" t="s">
        <v>201</v>
      </c>
      <c r="E34" s="67"/>
      <c r="F34" s="60"/>
      <c r="G34" s="68"/>
      <c r="H34" s="67"/>
      <c r="I34" s="60"/>
      <c r="J34" s="68"/>
      <c r="K34" s="67"/>
      <c r="L34" s="60"/>
      <c r="M34" s="68"/>
      <c r="N34" s="60"/>
      <c r="O34" s="83"/>
      <c r="P34" s="60"/>
      <c r="Q34" s="67"/>
      <c r="R34" s="60"/>
      <c r="S34" s="60"/>
      <c r="T34" s="67"/>
      <c r="U34" s="60"/>
      <c r="V34" s="60"/>
      <c r="W34" s="67"/>
      <c r="X34" s="60"/>
      <c r="Y34" s="60"/>
      <c r="Z34" s="67"/>
      <c r="AA34" s="60"/>
      <c r="AB34" s="60"/>
      <c r="AC34" s="60"/>
      <c r="AD34" s="60"/>
      <c r="AE34" s="60"/>
      <c r="AF34" s="60"/>
    </row>
    <row r="35" spans="3:43" x14ac:dyDescent="0.25">
      <c r="C35" s="60"/>
      <c r="D35" s="72" t="s">
        <v>202</v>
      </c>
      <c r="E35" s="67"/>
      <c r="F35" s="89">
        <f>'60 Min 120 Min 180 Min'!B239</f>
        <v>4500.88</v>
      </c>
      <c r="G35" s="90"/>
      <c r="H35" s="91"/>
      <c r="I35" s="89">
        <f>'60 Min 120 Min 180 Min'!C239</f>
        <v>4263.24</v>
      </c>
      <c r="J35" s="90"/>
      <c r="K35" s="91"/>
      <c r="L35" s="89">
        <f>'60 Min 120 Min 180 Min'!D239</f>
        <v>4182.35</v>
      </c>
      <c r="M35" s="68"/>
      <c r="N35" s="60"/>
      <c r="O35" s="89">
        <f>City!B237</f>
        <v>3580.16</v>
      </c>
      <c r="P35" s="60"/>
      <c r="Q35" s="67"/>
      <c r="R35" s="89">
        <f>County!B237</f>
        <v>3537.64</v>
      </c>
      <c r="S35" s="105"/>
      <c r="T35" s="106"/>
      <c r="U35" s="89">
        <f>MSA!B237</f>
        <v>4403.74</v>
      </c>
      <c r="V35" s="105"/>
      <c r="W35" s="106"/>
      <c r="X35" s="89">
        <f>USA!B237</f>
        <v>4108.79</v>
      </c>
      <c r="Y35" s="60"/>
      <c r="Z35" s="67"/>
      <c r="AA35" s="60"/>
      <c r="AB35" s="60"/>
      <c r="AC35" s="60"/>
      <c r="AD35" s="60"/>
      <c r="AE35" s="60"/>
      <c r="AF35" s="60"/>
      <c r="AH35" s="107"/>
      <c r="AI35" s="59"/>
      <c r="AJ35" s="59"/>
      <c r="AK35" s="59"/>
      <c r="AL35" s="59"/>
      <c r="AM35" s="59"/>
      <c r="AN35" s="59"/>
      <c r="AO35" s="59"/>
      <c r="AP35" s="59"/>
      <c r="AQ35" s="59"/>
    </row>
    <row r="36" spans="3:32" x14ac:dyDescent="0.25">
      <c r="C36" s="60"/>
      <c r="D36" s="72" t="s">
        <v>203</v>
      </c>
      <c r="E36" s="67"/>
      <c r="F36" s="73">
        <f>'60 Min 120 Min 180 Min'!B240</f>
        <v>110</v>
      </c>
      <c r="G36" s="74"/>
      <c r="H36" s="75"/>
      <c r="I36" s="73">
        <f>'60 Min 120 Min 180 Min'!C240</f>
        <v>104</v>
      </c>
      <c r="J36" s="74"/>
      <c r="K36" s="75"/>
      <c r="L36" s="73">
        <f>'60 Min 120 Min 180 Min'!D240</f>
        <v>102</v>
      </c>
      <c r="M36" s="68"/>
      <c r="N36" s="60"/>
      <c r="O36" s="73">
        <f>City!B238</f>
        <v>87</v>
      </c>
      <c r="P36" s="60"/>
      <c r="Q36" s="67"/>
      <c r="R36" s="73">
        <f>County!B244</f>
        <v>85</v>
      </c>
      <c r="S36" s="60"/>
      <c r="T36" s="67"/>
      <c r="U36" s="73">
        <f>MSA!B247</f>
        <v>107</v>
      </c>
      <c r="V36" s="60"/>
      <c r="W36" s="67"/>
      <c r="X36" s="73">
        <f>USA!B238</f>
        <v>100</v>
      </c>
      <c r="Y36" s="60"/>
      <c r="Z36" s="67"/>
      <c r="AA36" s="60"/>
      <c r="AB36" s="60"/>
      <c r="AC36" s="60"/>
      <c r="AD36" s="60"/>
      <c r="AE36" s="60"/>
      <c r="AF36" s="60"/>
    </row>
    <row r="37" spans="2:32" x14ac:dyDescent="0.25">
      <c r="B37" s="77"/>
      <c r="C37" s="60"/>
      <c r="D37" s="72" t="s">
        <v>204</v>
      </c>
      <c r="E37" s="67"/>
      <c r="F37" s="108">
        <f>'60 Min 120 Min 180 Min'!B265</f>
        <v>3987.52</v>
      </c>
      <c r="G37" s="109"/>
      <c r="H37" s="110"/>
      <c r="I37" s="108">
        <f>'60 Min 120 Min 180 Min'!C265</f>
        <v>3746.05</v>
      </c>
      <c r="J37" s="109"/>
      <c r="K37" s="110"/>
      <c r="L37" s="108">
        <f>'60 Min 120 Min 180 Min'!D265</f>
        <v>3666.63</v>
      </c>
      <c r="M37" s="111"/>
      <c r="N37" s="112"/>
      <c r="O37" s="108">
        <f>City!B263</f>
        <v>3224.6</v>
      </c>
      <c r="P37" s="112"/>
      <c r="Q37" s="113"/>
      <c r="R37" s="108">
        <f>County!B263</f>
        <v>3061</v>
      </c>
      <c r="S37" s="112"/>
      <c r="T37" s="113"/>
      <c r="U37" s="108">
        <f>MSA!B263</f>
        <v>3890.29</v>
      </c>
      <c r="V37" s="112"/>
      <c r="W37" s="113"/>
      <c r="X37" s="108">
        <f>USA!B263</f>
        <v>3608.4</v>
      </c>
      <c r="Y37" s="60"/>
      <c r="Z37" s="67"/>
      <c r="AA37" s="60"/>
      <c r="AB37" s="60"/>
      <c r="AC37" s="60"/>
      <c r="AD37" s="60"/>
      <c r="AE37" s="60"/>
      <c r="AF37" s="60"/>
    </row>
    <row r="38" spans="3:32" x14ac:dyDescent="0.25">
      <c r="C38" s="60"/>
      <c r="D38" s="72" t="s">
        <v>203</v>
      </c>
      <c r="E38" s="67"/>
      <c r="F38" s="114">
        <f>'60 Min 120 Min 180 Min'!B266</f>
        <v>111</v>
      </c>
      <c r="G38" s="114"/>
      <c r="H38" s="115"/>
      <c r="I38" s="114">
        <f>'60 Min 120 Min 180 Min'!C266</f>
        <v>104</v>
      </c>
      <c r="J38" s="116"/>
      <c r="K38" s="114"/>
      <c r="L38" s="114">
        <f>'60 Min 120 Min 180 Min'!D266</f>
        <v>102</v>
      </c>
      <c r="M38" s="117"/>
      <c r="N38" s="118"/>
      <c r="O38" s="114">
        <f>City!B264</f>
        <v>89</v>
      </c>
      <c r="P38" s="119"/>
      <c r="Q38" s="118"/>
      <c r="R38" s="114">
        <f>County!B264</f>
        <v>85</v>
      </c>
      <c r="S38" s="119"/>
      <c r="T38" s="118"/>
      <c r="U38" s="114">
        <f>MSA!B264</f>
        <v>108</v>
      </c>
      <c r="V38" s="119"/>
      <c r="W38" s="118"/>
      <c r="X38" s="114">
        <f>USA!B267</f>
        <v>100</v>
      </c>
      <c r="Y38" s="68"/>
      <c r="Z38" s="67"/>
      <c r="AA38" s="60"/>
      <c r="AB38" s="60"/>
      <c r="AC38" s="60"/>
      <c r="AD38" s="60"/>
      <c r="AE38" s="60"/>
      <c r="AF38" s="60"/>
    </row>
    <row r="39" ht="5.25" customHeight="1" spans="4:26" x14ac:dyDescent="0.25">
      <c r="D39" s="120"/>
      <c r="E39" s="120"/>
      <c r="F39" s="121"/>
      <c r="G39" s="121"/>
      <c r="H39" s="120"/>
      <c r="I39" s="121"/>
      <c r="J39" s="122"/>
      <c r="K39" s="121"/>
      <c r="L39" s="121"/>
      <c r="M39" s="122"/>
      <c r="N39" s="123"/>
      <c r="O39" s="124"/>
      <c r="P39" s="124"/>
      <c r="Q39" s="123"/>
      <c r="R39" s="124"/>
      <c r="S39" s="124"/>
      <c r="T39" s="123"/>
      <c r="U39" s="124"/>
      <c r="V39" s="124"/>
      <c r="W39" s="123"/>
      <c r="X39" s="124"/>
      <c r="Y39" s="125"/>
      <c r="Z39" s="126"/>
    </row>
    <row r="40" spans="4:4" x14ac:dyDescent="0.25">
      <c r="D40" s="127" t="s">
        <v>205</v>
      </c>
    </row>
    <row r="41" ht="21.75" customHeight="1" spans="4:25" x14ac:dyDescent="0.25">
      <c r="D41" s="28" t="s">
        <v>206</v>
      </c>
      <c r="E41" s="28"/>
      <c r="F41" s="28"/>
      <c r="G41" s="28"/>
      <c r="H41" s="28"/>
      <c r="I41" s="28"/>
      <c r="J41" s="28"/>
      <c r="K41" s="28"/>
      <c r="L41" s="28"/>
      <c r="M41" s="28"/>
      <c r="N41" s="28"/>
      <c r="O41" s="28"/>
      <c r="P41" s="28"/>
      <c r="Q41" s="28"/>
      <c r="R41" s="28"/>
      <c r="S41" s="28"/>
      <c r="T41" s="28"/>
      <c r="U41" s="28"/>
      <c r="V41" s="28"/>
      <c r="W41" s="28"/>
      <c r="X41" s="28"/>
      <c r="Y41" s="28"/>
    </row>
  </sheetData>
  <mergeCells count="2">
    <mergeCell ref="D4:Y4"/>
    <mergeCell ref="D41:Y41"/>
  </mergeCells>
  <pageMargins left="0.7" right="0.7" top="0.75" bottom="0.75" header="0.3" footer="0.3"/>
  <pageSetup orientation="portrait" horizontalDpi="4294967295" verticalDpi="4294967295" scale="100" fitToWidth="1" fitToHeight="1" firstPageNumber="1" useFirstPageNumber="1" copies="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00"/>
  </sheetPr>
  <dimension ref="A1:D277"/>
  <sheetViews>
    <sheetView workbookViewId="0" zoomScale="100" zoomScaleNormal="100">
      <selection activeCell="X39" sqref="X39"/>
    </sheetView>
  </sheetViews>
  <sheetFormatPr defaultRowHeight="14.4" outlineLevelRow="0" outlineLevelCol="0" x14ac:dyDescent="0" customHeight="1"/>
  <cols>
    <col min="1" max="1" width="48.109375" customWidth="1"/>
    <col min="2" max="3" width="41.21875" customWidth="1"/>
    <col min="4" max="4" width="26.5546875" customWidth="1"/>
  </cols>
  <sheetData>
    <row r="1" ht="61.5" customHeight="1" spans="1:4" x14ac:dyDescent="0.25">
      <c r="A1" s="128"/>
      <c r="B1" s="129"/>
      <c r="C1" s="129"/>
      <c r="D1" s="129"/>
    </row>
    <row r="2" ht="22.5" customHeight="1" spans="1:4" x14ac:dyDescent="0.25">
      <c r="A2" s="130" t="s">
        <v>207</v>
      </c>
      <c r="B2" s="131"/>
      <c r="C2" s="131"/>
      <c r="D2" s="132"/>
    </row>
    <row r="3" spans="1:4" x14ac:dyDescent="0.25">
      <c r="A3" s="133" t="s">
        <v>208</v>
      </c>
      <c r="B3" s="131"/>
      <c r="C3" s="131"/>
      <c r="D3" s="132"/>
    </row>
    <row r="4" spans="1:4" x14ac:dyDescent="0.25">
      <c r="A4" s="133" t="s">
        <v>209</v>
      </c>
      <c r="B4" s="131"/>
      <c r="C4" s="131"/>
      <c r="D4" s="132"/>
    </row>
    <row r="5" spans="1:4" x14ac:dyDescent="0.25">
      <c r="A5" s="133" t="s">
        <v>210</v>
      </c>
      <c r="B5" s="131"/>
      <c r="C5" s="131"/>
      <c r="D5" s="132"/>
    </row>
    <row r="6" spans="1:4" x14ac:dyDescent="0.25">
      <c r="A6" s="133" t="s">
        <v>211</v>
      </c>
      <c r="B6" s="131"/>
      <c r="C6" s="131"/>
      <c r="D6" s="132"/>
    </row>
    <row r="7" spans="1:4" x14ac:dyDescent="0.25">
      <c r="A7" s="133" t="s">
        <v>212</v>
      </c>
      <c r="B7" s="131"/>
      <c r="C7" s="131"/>
      <c r="D7" s="132"/>
    </row>
    <row r="8" spans="1:4" x14ac:dyDescent="0.25">
      <c r="A8" s="133" t="s">
        <v>213</v>
      </c>
      <c r="B8" s="131"/>
      <c r="C8" s="131"/>
      <c r="D8" s="132"/>
    </row>
    <row r="9" spans="1:4" x14ac:dyDescent="0.25">
      <c r="A9" s="129"/>
      <c r="B9" s="134"/>
      <c r="C9" s="134"/>
      <c r="D9" s="134"/>
    </row>
    <row r="10" spans="1:4" x14ac:dyDescent="0.25">
      <c r="A10" s="135" t="s">
        <v>214</v>
      </c>
      <c r="B10" s="136" t="s">
        <v>215</v>
      </c>
      <c r="C10" s="136" t="s">
        <v>216</v>
      </c>
      <c r="D10" s="136" t="s">
        <v>217</v>
      </c>
    </row>
    <row r="11" spans="1:4" x14ac:dyDescent="0.25">
      <c r="A11" s="137" t="s">
        <v>218</v>
      </c>
      <c r="B11" s="138">
        <v>1459417</v>
      </c>
      <c r="C11" s="138">
        <v>5174419</v>
      </c>
      <c r="D11" s="138">
        <v>5659182</v>
      </c>
    </row>
    <row r="12" spans="1:4" x14ac:dyDescent="0.25">
      <c r="A12" s="139" t="s">
        <v>219</v>
      </c>
      <c r="B12" s="140">
        <v>1708977</v>
      </c>
      <c r="C12" s="140">
        <v>5890181</v>
      </c>
      <c r="D12" s="140">
        <v>6396575</v>
      </c>
    </row>
    <row r="13" spans="1:4" x14ac:dyDescent="0.25">
      <c r="A13" s="141" t="s">
        <v>220</v>
      </c>
      <c r="B13" s="138">
        <v>33259</v>
      </c>
      <c r="C13" s="138">
        <v>120391</v>
      </c>
      <c r="D13" s="138">
        <v>130025</v>
      </c>
    </row>
    <row r="14" spans="1:4" x14ac:dyDescent="0.25">
      <c r="A14" s="139" t="s">
        <v>221</v>
      </c>
      <c r="B14" s="140">
        <v>1844100</v>
      </c>
      <c r="C14" s="140">
        <v>6290418</v>
      </c>
      <c r="D14" s="140">
        <v>6818085</v>
      </c>
    </row>
    <row r="15" spans="1:4" x14ac:dyDescent="0.25">
      <c r="A15" s="141" t="s">
        <v>222</v>
      </c>
      <c r="B15" s="138">
        <v>32239</v>
      </c>
      <c r="C15" s="138">
        <v>125337</v>
      </c>
      <c r="D15" s="138">
        <v>133772</v>
      </c>
    </row>
    <row r="16" spans="1:4" x14ac:dyDescent="0.25">
      <c r="A16" s="139" t="s">
        <v>223</v>
      </c>
      <c r="B16" s="140">
        <v>1948548</v>
      </c>
      <c r="C16" s="140">
        <v>6584040</v>
      </c>
      <c r="D16" s="140">
        <v>7130239</v>
      </c>
    </row>
    <row r="17" spans="1:4" x14ac:dyDescent="0.25">
      <c r="A17" s="141" t="s">
        <v>224</v>
      </c>
      <c r="B17" s="142">
        <v>0.0111</v>
      </c>
      <c r="C17" s="142">
        <v>0.0092</v>
      </c>
      <c r="D17" s="142">
        <v>0.009000000000000001</v>
      </c>
    </row>
    <row r="18" spans="1:4" x14ac:dyDescent="0.25">
      <c r="A18" s="139" t="s">
        <v>225</v>
      </c>
      <c r="B18" s="140">
        <v>1701951</v>
      </c>
      <c r="C18" s="140">
        <v>6233107</v>
      </c>
      <c r="D18" s="140">
        <v>6749181</v>
      </c>
    </row>
    <row r="19" spans="1:4" x14ac:dyDescent="0.25">
      <c r="A19" s="141" t="s">
        <v>226</v>
      </c>
      <c r="B19" s="138">
        <v>763295</v>
      </c>
      <c r="C19" s="138">
        <v>3018959</v>
      </c>
      <c r="D19" s="138">
        <v>3213087</v>
      </c>
    </row>
    <row r="20" spans="1:4" x14ac:dyDescent="0.25">
      <c r="A20" s="143" t="s">
        <v>227</v>
      </c>
      <c r="B20" s="140">
        <v>938656</v>
      </c>
      <c r="C20" s="140">
        <v>3214148</v>
      </c>
      <c r="D20" s="140">
        <v>3536094</v>
      </c>
    </row>
    <row r="21" spans="1:4" x14ac:dyDescent="0.25">
      <c r="A21" s="129"/>
      <c r="B21" s="134"/>
      <c r="C21" s="134"/>
      <c r="D21" s="134"/>
    </row>
    <row r="22" spans="1:4" x14ac:dyDescent="0.25">
      <c r="A22" s="135" t="s">
        <v>228</v>
      </c>
      <c r="B22" s="136"/>
      <c r="C22" s="136"/>
      <c r="D22" s="136"/>
    </row>
    <row r="23" spans="1:4" x14ac:dyDescent="0.25">
      <c r="A23" s="137" t="s">
        <v>229</v>
      </c>
      <c r="B23" s="138">
        <v>532077</v>
      </c>
      <c r="C23" s="138">
        <v>1926443</v>
      </c>
      <c r="D23" s="138">
        <v>2121584</v>
      </c>
    </row>
    <row r="24" spans="1:4" x14ac:dyDescent="0.25">
      <c r="A24" s="143" t="s">
        <v>230</v>
      </c>
      <c r="B24" s="144">
        <v>2.68</v>
      </c>
      <c r="C24" s="144">
        <v>2.63</v>
      </c>
      <c r="D24" s="144">
        <v>2.61</v>
      </c>
    </row>
    <row r="25" spans="1:4" x14ac:dyDescent="0.25">
      <c r="A25" s="137" t="s">
        <v>231</v>
      </c>
      <c r="B25" s="138">
        <v>625018</v>
      </c>
      <c r="C25" s="138">
        <v>2217267</v>
      </c>
      <c r="D25" s="138">
        <v>2429092</v>
      </c>
    </row>
    <row r="26" spans="1:4" x14ac:dyDescent="0.25">
      <c r="A26" s="143" t="s">
        <v>232</v>
      </c>
      <c r="B26" s="144">
        <v>2.68</v>
      </c>
      <c r="C26" s="144">
        <v>2.6</v>
      </c>
      <c r="D26" s="144">
        <v>2.58</v>
      </c>
    </row>
    <row r="27" spans="1:4" x14ac:dyDescent="0.25">
      <c r="A27" s="137" t="s">
        <v>233</v>
      </c>
      <c r="B27" s="138">
        <v>687370</v>
      </c>
      <c r="C27" s="138">
        <v>2410317</v>
      </c>
      <c r="D27" s="138">
        <v>2634592</v>
      </c>
    </row>
    <row r="28" spans="1:4" x14ac:dyDescent="0.25">
      <c r="A28" s="143" t="s">
        <v>234</v>
      </c>
      <c r="B28" s="144">
        <v>2.64</v>
      </c>
      <c r="C28" s="144">
        <v>2.56</v>
      </c>
      <c r="D28" s="144">
        <v>2.54</v>
      </c>
    </row>
    <row r="29" spans="1:4" x14ac:dyDescent="0.25">
      <c r="A29" s="137" t="s">
        <v>235</v>
      </c>
      <c r="B29" s="138">
        <v>733275</v>
      </c>
      <c r="C29" s="138">
        <v>2551646</v>
      </c>
      <c r="D29" s="138">
        <v>2785885</v>
      </c>
    </row>
    <row r="30" spans="1:4" x14ac:dyDescent="0.25">
      <c r="A30" s="143" t="s">
        <v>236</v>
      </c>
      <c r="B30" s="144">
        <v>2.61</v>
      </c>
      <c r="C30" s="144">
        <v>2.53</v>
      </c>
      <c r="D30" s="144">
        <v>2.51</v>
      </c>
    </row>
    <row r="31" spans="1:4" x14ac:dyDescent="0.25">
      <c r="A31" s="141" t="s">
        <v>224</v>
      </c>
      <c r="B31" s="142">
        <v>0.013000000000000001</v>
      </c>
      <c r="C31" s="142">
        <v>0.0115</v>
      </c>
      <c r="D31" s="142">
        <v>0.011200000000000002</v>
      </c>
    </row>
    <row r="32" spans="1:4" x14ac:dyDescent="0.25">
      <c r="A32" s="139" t="s">
        <v>237</v>
      </c>
      <c r="B32" s="140">
        <v>471113</v>
      </c>
      <c r="C32" s="140">
        <v>1548506</v>
      </c>
      <c r="D32" s="140">
        <v>1689128</v>
      </c>
    </row>
    <row r="33" spans="1:4" x14ac:dyDescent="0.25">
      <c r="A33" s="141" t="s">
        <v>238</v>
      </c>
      <c r="B33" s="145">
        <v>3.15</v>
      </c>
      <c r="C33" s="145">
        <v>3.15</v>
      </c>
      <c r="D33" s="145">
        <v>3.13</v>
      </c>
    </row>
    <row r="34" spans="1:4" x14ac:dyDescent="0.25">
      <c r="A34" s="139" t="s">
        <v>239</v>
      </c>
      <c r="B34" s="140">
        <v>502258</v>
      </c>
      <c r="C34" s="140">
        <v>1631981</v>
      </c>
      <c r="D34" s="140">
        <v>1778102</v>
      </c>
    </row>
    <row r="35" spans="1:4" x14ac:dyDescent="0.25">
      <c r="A35" s="141" t="s">
        <v>240</v>
      </c>
      <c r="B35" s="145">
        <v>3.12</v>
      </c>
      <c r="C35" s="145">
        <v>3.12</v>
      </c>
      <c r="D35" s="145">
        <v>3.09</v>
      </c>
    </row>
    <row r="36" spans="1:4" x14ac:dyDescent="0.25">
      <c r="A36" s="143" t="s">
        <v>241</v>
      </c>
      <c r="B36" s="146">
        <v>0.0129</v>
      </c>
      <c r="C36" s="146">
        <v>0.0106</v>
      </c>
      <c r="D36" s="146">
        <v>0.0103</v>
      </c>
    </row>
    <row r="37" spans="1:4" x14ac:dyDescent="0.25">
      <c r="A37" s="129"/>
      <c r="B37" s="134"/>
      <c r="C37" s="134"/>
      <c r="D37" s="134"/>
    </row>
    <row r="38" spans="1:4" x14ac:dyDescent="0.25">
      <c r="A38" s="135" t="s">
        <v>242</v>
      </c>
      <c r="B38" s="136"/>
      <c r="C38" s="136"/>
      <c r="D38" s="136"/>
    </row>
    <row r="39" spans="1:4" x14ac:dyDescent="0.25">
      <c r="A39" s="137" t="s">
        <v>243</v>
      </c>
      <c r="B39" s="147">
        <v>97574</v>
      </c>
      <c r="C39" s="147">
        <v>88369</v>
      </c>
      <c r="D39" s="147">
        <v>85928</v>
      </c>
    </row>
    <row r="40" spans="1:4" x14ac:dyDescent="0.25">
      <c r="A40" s="139" t="s">
        <v>244</v>
      </c>
      <c r="B40" s="148">
        <v>109859</v>
      </c>
      <c r="C40" s="148">
        <v>102985</v>
      </c>
      <c r="D40" s="148">
        <v>100739</v>
      </c>
    </row>
    <row r="41" spans="1:4" x14ac:dyDescent="0.25">
      <c r="A41" s="129"/>
      <c r="B41" s="134"/>
      <c r="C41" s="134"/>
      <c r="D41" s="134"/>
    </row>
    <row r="42" spans="1:4" x14ac:dyDescent="0.25">
      <c r="A42" s="135" t="s">
        <v>245</v>
      </c>
      <c r="B42" s="136" t="s">
        <v>215</v>
      </c>
      <c r="C42" s="136" t="s">
        <v>216</v>
      </c>
      <c r="D42" s="136" t="s">
        <v>217</v>
      </c>
    </row>
    <row r="43" spans="1:4" x14ac:dyDescent="0.25">
      <c r="A43" s="137" t="s">
        <v>243</v>
      </c>
      <c r="B43" s="147">
        <v>47788</v>
      </c>
      <c r="C43" s="147">
        <v>46730</v>
      </c>
      <c r="D43" s="147">
        <v>46065</v>
      </c>
    </row>
    <row r="44" spans="1:4" x14ac:dyDescent="0.25">
      <c r="A44" s="139" t="s">
        <v>244</v>
      </c>
      <c r="B44" s="148">
        <v>53733</v>
      </c>
      <c r="C44" s="148">
        <v>53093</v>
      </c>
      <c r="D44" s="148">
        <v>52335</v>
      </c>
    </row>
    <row r="45" spans="1:4" x14ac:dyDescent="0.25">
      <c r="A45" s="129"/>
      <c r="B45" s="134"/>
      <c r="C45" s="134"/>
      <c r="D45" s="134"/>
    </row>
    <row r="46" spans="1:4" x14ac:dyDescent="0.25">
      <c r="A46" s="135" t="s">
        <v>246</v>
      </c>
      <c r="B46" s="136"/>
      <c r="C46" s="136"/>
      <c r="D46" s="136"/>
    </row>
    <row r="47" spans="1:4" x14ac:dyDescent="0.25">
      <c r="A47" s="137" t="s">
        <v>247</v>
      </c>
      <c r="B47" s="138">
        <v>687343</v>
      </c>
      <c r="C47" s="138">
        <v>2410216</v>
      </c>
      <c r="D47" s="138">
        <v>2634477</v>
      </c>
    </row>
    <row r="48" spans="1:4" x14ac:dyDescent="0.25">
      <c r="A48" s="143" t="s">
        <v>248</v>
      </c>
      <c r="B48" s="146">
        <v>0.0426</v>
      </c>
      <c r="C48" s="146">
        <v>0.0482</v>
      </c>
      <c r="D48" s="146">
        <v>0.0495</v>
      </c>
    </row>
    <row r="49" spans="1:4" x14ac:dyDescent="0.25">
      <c r="A49" s="141" t="s">
        <v>249</v>
      </c>
      <c r="B49" s="149">
        <v>0.0183</v>
      </c>
      <c r="C49" s="149">
        <v>0.023700000000000002</v>
      </c>
      <c r="D49" s="149">
        <v>0.025</v>
      </c>
    </row>
    <row r="50" spans="1:4" x14ac:dyDescent="0.25">
      <c r="A50" s="143" t="s">
        <v>250</v>
      </c>
      <c r="B50" s="146">
        <v>0.0167</v>
      </c>
      <c r="C50" s="146">
        <v>0.019799999999999998</v>
      </c>
      <c r="D50" s="146">
        <v>0.021099999999999997</v>
      </c>
    </row>
    <row r="51" spans="1:4" x14ac:dyDescent="0.25">
      <c r="A51" s="141" t="s">
        <v>251</v>
      </c>
      <c r="B51" s="149">
        <v>0.0191</v>
      </c>
      <c r="C51" s="149">
        <v>0.026600000000000002</v>
      </c>
      <c r="D51" s="149">
        <v>0.0279</v>
      </c>
    </row>
    <row r="52" spans="1:4" x14ac:dyDescent="0.25">
      <c r="A52" s="143" t="s">
        <v>252</v>
      </c>
      <c r="B52" s="146">
        <v>0.0216</v>
      </c>
      <c r="C52" s="146">
        <v>0.0263</v>
      </c>
      <c r="D52" s="146">
        <v>0.0275</v>
      </c>
    </row>
    <row r="53" spans="1:4" x14ac:dyDescent="0.25">
      <c r="A53" s="141" t="s">
        <v>253</v>
      </c>
      <c r="B53" s="149">
        <v>0.0245</v>
      </c>
      <c r="C53" s="149">
        <v>0.0294</v>
      </c>
      <c r="D53" s="149">
        <v>0.030899999999999997</v>
      </c>
    </row>
    <row r="54" spans="1:4" x14ac:dyDescent="0.25">
      <c r="A54" s="143" t="s">
        <v>254</v>
      </c>
      <c r="B54" s="146">
        <v>0.0265</v>
      </c>
      <c r="C54" s="146">
        <v>0.0285</v>
      </c>
      <c r="D54" s="146">
        <v>0.0294</v>
      </c>
    </row>
    <row r="55" spans="1:4" x14ac:dyDescent="0.25">
      <c r="A55" s="141" t="s">
        <v>255</v>
      </c>
      <c r="B55" s="149">
        <v>0.03</v>
      </c>
      <c r="C55" s="149">
        <v>0.0349</v>
      </c>
      <c r="D55" s="149">
        <v>0.0356</v>
      </c>
    </row>
    <row r="56" spans="1:4" x14ac:dyDescent="0.25">
      <c r="A56" s="143" t="s">
        <v>256</v>
      </c>
      <c r="B56" s="146">
        <v>0.031400000000000004</v>
      </c>
      <c r="C56" s="146">
        <v>0.0333</v>
      </c>
      <c r="D56" s="146">
        <v>0.0338</v>
      </c>
    </row>
    <row r="57" spans="1:4" x14ac:dyDescent="0.25">
      <c r="A57" s="141" t="s">
        <v>257</v>
      </c>
      <c r="B57" s="149">
        <v>0.061399999999999996</v>
      </c>
      <c r="C57" s="149">
        <v>0.0647</v>
      </c>
      <c r="D57" s="149">
        <v>0.0658</v>
      </c>
    </row>
    <row r="58" spans="1:4" x14ac:dyDescent="0.25">
      <c r="A58" s="143" t="s">
        <v>258</v>
      </c>
      <c r="B58" s="146">
        <v>0.0867</v>
      </c>
      <c r="C58" s="146">
        <v>0.08900000000000001</v>
      </c>
      <c r="D58" s="146">
        <v>0.0901</v>
      </c>
    </row>
    <row r="59" spans="1:4" x14ac:dyDescent="0.25">
      <c r="A59" s="141" t="s">
        <v>259</v>
      </c>
      <c r="B59" s="149">
        <v>0.13119999999999998</v>
      </c>
      <c r="C59" s="149">
        <v>0.12560000000000002</v>
      </c>
      <c r="D59" s="149">
        <v>0.1259</v>
      </c>
    </row>
    <row r="60" spans="1:4" x14ac:dyDescent="0.25">
      <c r="A60" s="143" t="s">
        <v>260</v>
      </c>
      <c r="B60" s="146">
        <v>0.114</v>
      </c>
      <c r="C60" s="146">
        <v>0.11220000000000001</v>
      </c>
      <c r="D60" s="146">
        <v>0.1101</v>
      </c>
    </row>
    <row r="61" spans="1:4" x14ac:dyDescent="0.25">
      <c r="A61" s="141" t="s">
        <v>261</v>
      </c>
      <c r="B61" s="149">
        <v>0.0908</v>
      </c>
      <c r="C61" s="149">
        <v>0.0817</v>
      </c>
      <c r="D61" s="149">
        <v>0.0797</v>
      </c>
    </row>
    <row r="62" spans="1:4" x14ac:dyDescent="0.25">
      <c r="A62" s="143" t="s">
        <v>262</v>
      </c>
      <c r="B62" s="146">
        <v>0.1243</v>
      </c>
      <c r="C62" s="146">
        <v>0.11019999999999999</v>
      </c>
      <c r="D62" s="146">
        <v>0.10800000000000001</v>
      </c>
    </row>
    <row r="63" spans="1:4" x14ac:dyDescent="0.25">
      <c r="A63" s="141" t="s">
        <v>263</v>
      </c>
      <c r="B63" s="149">
        <v>0.0682</v>
      </c>
      <c r="C63" s="149">
        <v>0.0593</v>
      </c>
      <c r="D63" s="149">
        <v>0.0571</v>
      </c>
    </row>
    <row r="64" spans="1:4" x14ac:dyDescent="0.25">
      <c r="A64" s="143" t="s">
        <v>264</v>
      </c>
      <c r="B64" s="146">
        <v>0.0326</v>
      </c>
      <c r="C64" s="146">
        <v>0.029300000000000003</v>
      </c>
      <c r="D64" s="146">
        <v>0.0279</v>
      </c>
    </row>
    <row r="65" spans="1:4" x14ac:dyDescent="0.25">
      <c r="A65" s="141" t="s">
        <v>265</v>
      </c>
      <c r="B65" s="149">
        <v>0.0232</v>
      </c>
      <c r="C65" s="149">
        <v>0.0206</v>
      </c>
      <c r="D65" s="149">
        <v>0.0197</v>
      </c>
    </row>
    <row r="66" spans="1:4" x14ac:dyDescent="0.25">
      <c r="A66" s="143" t="s">
        <v>266</v>
      </c>
      <c r="B66" s="146">
        <v>0.0078000000000000005</v>
      </c>
      <c r="C66" s="146">
        <v>0.0073</v>
      </c>
      <c r="D66" s="146">
        <v>0.0072</v>
      </c>
    </row>
    <row r="67" spans="1:4" x14ac:dyDescent="0.25">
      <c r="A67" s="141" t="s">
        <v>267</v>
      </c>
      <c r="B67" s="149">
        <v>0.0291</v>
      </c>
      <c r="C67" s="149">
        <v>0.0291</v>
      </c>
      <c r="D67" s="149">
        <v>0.0279</v>
      </c>
    </row>
    <row r="68" spans="1:4" x14ac:dyDescent="0.25">
      <c r="A68" s="139" t="s">
        <v>268</v>
      </c>
      <c r="B68" s="148">
        <v>128003</v>
      </c>
      <c r="C68" s="148">
        <v>121725</v>
      </c>
      <c r="D68" s="148">
        <v>119002</v>
      </c>
    </row>
    <row r="69" spans="1:4" x14ac:dyDescent="0.25">
      <c r="A69" s="129"/>
      <c r="B69" s="134"/>
      <c r="C69" s="134"/>
      <c r="D69" s="134"/>
    </row>
    <row r="70" spans="1:4" x14ac:dyDescent="0.25">
      <c r="A70" s="135" t="s">
        <v>269</v>
      </c>
      <c r="B70" s="136"/>
      <c r="C70" s="136"/>
      <c r="D70" s="136"/>
    </row>
    <row r="71" spans="1:4" x14ac:dyDescent="0.25">
      <c r="A71" s="137" t="s">
        <v>270</v>
      </c>
      <c r="B71" s="138">
        <v>84</v>
      </c>
      <c r="C71" s="138">
        <v>78</v>
      </c>
      <c r="D71" s="138">
        <v>77</v>
      </c>
    </row>
    <row r="72" spans="1:4" x14ac:dyDescent="0.25">
      <c r="A72" s="139" t="s">
        <v>271</v>
      </c>
      <c r="B72" s="146">
        <v>0.298</v>
      </c>
      <c r="C72" s="146">
        <v>0.318</v>
      </c>
      <c r="D72" s="146">
        <v>0.322</v>
      </c>
    </row>
    <row r="73" spans="1:4" x14ac:dyDescent="0.25">
      <c r="A73" s="137" t="s">
        <v>272</v>
      </c>
      <c r="B73" s="138">
        <v>115</v>
      </c>
      <c r="C73" s="138">
        <v>110</v>
      </c>
      <c r="D73" s="138">
        <v>109</v>
      </c>
    </row>
    <row r="74" spans="1:4" x14ac:dyDescent="0.25">
      <c r="A74" s="129"/>
      <c r="B74" s="134"/>
      <c r="C74" s="134"/>
      <c r="D74" s="134"/>
    </row>
    <row r="75" spans="1:4" x14ac:dyDescent="0.25">
      <c r="A75" s="135" t="s">
        <v>273</v>
      </c>
      <c r="B75" s="136"/>
      <c r="C75" s="136"/>
      <c r="D75" s="136"/>
    </row>
    <row r="76" spans="1:4" x14ac:dyDescent="0.25">
      <c r="A76" s="137" t="s">
        <v>243</v>
      </c>
      <c r="B76" s="147">
        <v>463802</v>
      </c>
      <c r="C76" s="147">
        <v>448870</v>
      </c>
      <c r="D76" s="147">
        <v>442098</v>
      </c>
    </row>
    <row r="77" spans="1:4" x14ac:dyDescent="0.25">
      <c r="A77" s="139" t="s">
        <v>244</v>
      </c>
      <c r="B77" s="148">
        <v>564434</v>
      </c>
      <c r="C77" s="148">
        <v>554556</v>
      </c>
      <c r="D77" s="148">
        <v>545988</v>
      </c>
    </row>
    <row r="78" spans="1:4" x14ac:dyDescent="0.25">
      <c r="A78" s="129"/>
      <c r="B78" s="134"/>
      <c r="C78" s="134"/>
      <c r="D78" s="134"/>
    </row>
    <row r="79" spans="1:4" x14ac:dyDescent="0.25">
      <c r="A79" s="135" t="s">
        <v>274</v>
      </c>
      <c r="B79" s="136" t="s">
        <v>215</v>
      </c>
      <c r="C79" s="136" t="s">
        <v>216</v>
      </c>
      <c r="D79" s="136" t="s">
        <v>217</v>
      </c>
    </row>
    <row r="80" spans="1:4" x14ac:dyDescent="0.25">
      <c r="A80" s="137" t="s">
        <v>275</v>
      </c>
      <c r="B80" s="138">
        <v>500628</v>
      </c>
      <c r="C80" s="138">
        <v>1625662</v>
      </c>
      <c r="D80" s="138">
        <v>1796635</v>
      </c>
    </row>
    <row r="81" spans="1:4" x14ac:dyDescent="0.25">
      <c r="A81" s="143" t="s">
        <v>276</v>
      </c>
      <c r="B81" s="146">
        <v>0.0437</v>
      </c>
      <c r="C81" s="146">
        <v>0.0393</v>
      </c>
      <c r="D81" s="146">
        <v>0.041299999999999996</v>
      </c>
    </row>
    <row r="82" spans="1:4" x14ac:dyDescent="0.25">
      <c r="A82" s="141" t="s">
        <v>277</v>
      </c>
      <c r="B82" s="149">
        <v>0.0202</v>
      </c>
      <c r="C82" s="149">
        <v>0.019</v>
      </c>
      <c r="D82" s="149">
        <v>0.0217</v>
      </c>
    </row>
    <row r="83" spans="1:4" x14ac:dyDescent="0.25">
      <c r="A83" s="143" t="s">
        <v>278</v>
      </c>
      <c r="B83" s="146">
        <v>0.0168</v>
      </c>
      <c r="C83" s="146">
        <v>0.0202</v>
      </c>
      <c r="D83" s="146">
        <v>0.022799999999999997</v>
      </c>
    </row>
    <row r="84" spans="1:4" x14ac:dyDescent="0.25">
      <c r="A84" s="141" t="s">
        <v>279</v>
      </c>
      <c r="B84" s="149">
        <v>0.0197</v>
      </c>
      <c r="C84" s="149">
        <v>0.029300000000000003</v>
      </c>
      <c r="D84" s="149">
        <v>0.0325</v>
      </c>
    </row>
    <row r="85" spans="1:4" x14ac:dyDescent="0.25">
      <c r="A85" s="143" t="s">
        <v>280</v>
      </c>
      <c r="B85" s="146">
        <v>0.0271</v>
      </c>
      <c r="C85" s="146">
        <v>0.0429</v>
      </c>
      <c r="D85" s="146">
        <v>0.047400000000000005</v>
      </c>
    </row>
    <row r="86" spans="1:4" x14ac:dyDescent="0.25">
      <c r="A86" s="141" t="s">
        <v>281</v>
      </c>
      <c r="B86" s="149">
        <v>0.0412</v>
      </c>
      <c r="C86" s="149">
        <v>0.0529</v>
      </c>
      <c r="D86" s="149">
        <v>0.0565</v>
      </c>
    </row>
    <row r="87" spans="1:4" x14ac:dyDescent="0.25">
      <c r="A87" s="143" t="s">
        <v>282</v>
      </c>
      <c r="B87" s="146">
        <v>0.18719999999999998</v>
      </c>
      <c r="C87" s="146">
        <v>0.1961</v>
      </c>
      <c r="D87" s="146">
        <v>0.1935</v>
      </c>
    </row>
    <row r="88" spans="1:4" x14ac:dyDescent="0.25">
      <c r="A88" s="141" t="s">
        <v>283</v>
      </c>
      <c r="B88" s="149">
        <v>0.22579999999999997</v>
      </c>
      <c r="C88" s="149">
        <v>0.2052</v>
      </c>
      <c r="D88" s="149">
        <v>0.2004</v>
      </c>
    </row>
    <row r="89" spans="1:4" x14ac:dyDescent="0.25">
      <c r="A89" s="143" t="s">
        <v>284</v>
      </c>
      <c r="B89" s="146">
        <v>0.2867</v>
      </c>
      <c r="C89" s="146">
        <v>0.2466</v>
      </c>
      <c r="D89" s="146">
        <v>0.23929999999999998</v>
      </c>
    </row>
    <row r="90" spans="1:4" x14ac:dyDescent="0.25">
      <c r="A90" s="141" t="s">
        <v>285</v>
      </c>
      <c r="B90" s="149">
        <v>0.0901</v>
      </c>
      <c r="C90" s="149">
        <v>0.08839999999999999</v>
      </c>
      <c r="D90" s="149">
        <v>0.087</v>
      </c>
    </row>
    <row r="91" spans="1:4" x14ac:dyDescent="0.25">
      <c r="A91" s="143" t="s">
        <v>286</v>
      </c>
      <c r="B91" s="146">
        <v>0.0277</v>
      </c>
      <c r="C91" s="146">
        <v>0.0342</v>
      </c>
      <c r="D91" s="146">
        <v>0.0331</v>
      </c>
    </row>
    <row r="92" spans="1:4" x14ac:dyDescent="0.25">
      <c r="A92" s="141" t="s">
        <v>287</v>
      </c>
      <c r="B92" s="149">
        <v>0.0064</v>
      </c>
      <c r="C92" s="149">
        <v>0.011200000000000002</v>
      </c>
      <c r="D92" s="149">
        <v>0.010700000000000001</v>
      </c>
    </row>
    <row r="93" spans="1:4" x14ac:dyDescent="0.25">
      <c r="A93" s="143" t="s">
        <v>288</v>
      </c>
      <c r="B93" s="146">
        <v>0.0074</v>
      </c>
      <c r="C93" s="146">
        <v>0.0146</v>
      </c>
      <c r="D93" s="146">
        <v>0.013999999999999999</v>
      </c>
    </row>
    <row r="94" spans="1:4" x14ac:dyDescent="0.25">
      <c r="A94" s="137" t="s">
        <v>289</v>
      </c>
      <c r="B94" s="147">
        <v>513053</v>
      </c>
      <c r="C94" s="147">
        <v>521774</v>
      </c>
      <c r="D94" s="147">
        <v>512217</v>
      </c>
    </row>
    <row r="95" spans="1:4" x14ac:dyDescent="0.25">
      <c r="A95" s="129"/>
      <c r="B95" s="134"/>
      <c r="C95" s="134"/>
      <c r="D95" s="134"/>
    </row>
    <row r="96" spans="1:4" x14ac:dyDescent="0.25">
      <c r="A96" s="135" t="s">
        <v>195</v>
      </c>
      <c r="B96" s="136"/>
      <c r="C96" s="136"/>
      <c r="D96" s="136"/>
    </row>
    <row r="97" spans="1:4" x14ac:dyDescent="0.25">
      <c r="A97" s="137" t="s">
        <v>290</v>
      </c>
      <c r="B97" s="138">
        <v>623453</v>
      </c>
      <c r="C97" s="138">
        <v>2239709</v>
      </c>
      <c r="D97" s="138">
        <v>2493673</v>
      </c>
    </row>
    <row r="98" spans="1:4" x14ac:dyDescent="0.25">
      <c r="A98" s="143" t="s">
        <v>291</v>
      </c>
      <c r="B98" s="146">
        <v>0.6955</v>
      </c>
      <c r="C98" s="146">
        <v>0.6515000000000001</v>
      </c>
      <c r="D98" s="146">
        <v>0.6574</v>
      </c>
    </row>
    <row r="99" spans="1:4" x14ac:dyDescent="0.25">
      <c r="A99" s="141" t="s">
        <v>292</v>
      </c>
      <c r="B99" s="149">
        <v>0.3045</v>
      </c>
      <c r="C99" s="149">
        <v>0.34850000000000003</v>
      </c>
      <c r="D99" s="149">
        <v>0.34259999999999996</v>
      </c>
    </row>
    <row r="100" spans="1:4" x14ac:dyDescent="0.25">
      <c r="A100" s="143" t="s">
        <v>293</v>
      </c>
      <c r="B100" s="146">
        <v>0.1466</v>
      </c>
      <c r="C100" s="146">
        <v>0.1399</v>
      </c>
      <c r="D100" s="146">
        <v>0.1492</v>
      </c>
    </row>
    <row r="101" spans="1:4" x14ac:dyDescent="0.25">
      <c r="A101" s="137" t="s">
        <v>294</v>
      </c>
      <c r="B101" s="138">
        <v>699607</v>
      </c>
      <c r="C101" s="138">
        <v>2455843</v>
      </c>
      <c r="D101" s="138">
        <v>2722729</v>
      </c>
    </row>
    <row r="102" spans="1:4" x14ac:dyDescent="0.25">
      <c r="A102" s="143" t="s">
        <v>291</v>
      </c>
      <c r="B102" s="146">
        <v>0.695</v>
      </c>
      <c r="C102" s="146">
        <v>0.6420999999999999</v>
      </c>
      <c r="D102" s="146">
        <v>0.6496</v>
      </c>
    </row>
    <row r="103" spans="1:4" x14ac:dyDescent="0.25">
      <c r="A103" s="141" t="s">
        <v>292</v>
      </c>
      <c r="B103" s="149">
        <v>0.305</v>
      </c>
      <c r="C103" s="149">
        <v>0.3579</v>
      </c>
      <c r="D103" s="149">
        <v>0.3504</v>
      </c>
    </row>
    <row r="104" spans="1:4" x14ac:dyDescent="0.25">
      <c r="A104" s="143" t="s">
        <v>293</v>
      </c>
      <c r="B104" s="146">
        <v>0.1065</v>
      </c>
      <c r="C104" s="146">
        <v>0.09720000000000001</v>
      </c>
      <c r="D104" s="146">
        <v>0.1079</v>
      </c>
    </row>
    <row r="105" spans="1:4" x14ac:dyDescent="0.25">
      <c r="A105" s="137" t="s">
        <v>295</v>
      </c>
      <c r="B105" s="138">
        <v>762417</v>
      </c>
      <c r="C105" s="138">
        <v>2653254</v>
      </c>
      <c r="D105" s="138">
        <v>2931896</v>
      </c>
    </row>
    <row r="106" spans="1:4" x14ac:dyDescent="0.25">
      <c r="A106" s="143" t="s">
        <v>291</v>
      </c>
      <c r="B106" s="146">
        <v>0.7284</v>
      </c>
      <c r="C106" s="146">
        <v>0.6746</v>
      </c>
      <c r="D106" s="146">
        <v>0.6820999999999999</v>
      </c>
    </row>
    <row r="107" spans="1:4" x14ac:dyDescent="0.25">
      <c r="A107" s="141" t="s">
        <v>292</v>
      </c>
      <c r="B107" s="149">
        <v>0.2716</v>
      </c>
      <c r="C107" s="149">
        <v>0.32539999999999997</v>
      </c>
      <c r="D107" s="149">
        <v>0.3179</v>
      </c>
    </row>
    <row r="108" spans="1:4" x14ac:dyDescent="0.25">
      <c r="A108" s="143" t="s">
        <v>293</v>
      </c>
      <c r="B108" s="146">
        <v>0.0984</v>
      </c>
      <c r="C108" s="146">
        <v>0.0916</v>
      </c>
      <c r="D108" s="146">
        <v>0.1014</v>
      </c>
    </row>
    <row r="109" spans="1:4" x14ac:dyDescent="0.25">
      <c r="A109" s="137" t="s">
        <v>296</v>
      </c>
      <c r="B109" s="138">
        <v>813769</v>
      </c>
      <c r="C109" s="138">
        <v>2803883</v>
      </c>
      <c r="D109" s="138">
        <v>3093487</v>
      </c>
    </row>
    <row r="110" spans="1:4" x14ac:dyDescent="0.25">
      <c r="A110" s="143" t="s">
        <v>291</v>
      </c>
      <c r="B110" s="146">
        <v>0.741</v>
      </c>
      <c r="C110" s="146">
        <v>0.6851999999999999</v>
      </c>
      <c r="D110" s="146">
        <v>0.6940000000000001</v>
      </c>
    </row>
    <row r="111" spans="1:4" x14ac:dyDescent="0.25">
      <c r="A111" s="141" t="s">
        <v>292</v>
      </c>
      <c r="B111" s="149">
        <v>0.259</v>
      </c>
      <c r="C111" s="149">
        <v>0.3148</v>
      </c>
      <c r="D111" s="149">
        <v>0.306</v>
      </c>
    </row>
    <row r="112" spans="1:4" x14ac:dyDescent="0.25">
      <c r="A112" s="143" t="s">
        <v>293</v>
      </c>
      <c r="B112" s="146">
        <v>0.0989</v>
      </c>
      <c r="C112" s="146">
        <v>0.09</v>
      </c>
      <c r="D112" s="146">
        <v>0.09939999999999999</v>
      </c>
    </row>
    <row r="113" spans="1:4" x14ac:dyDescent="0.25">
      <c r="A113" s="129"/>
      <c r="B113" s="134"/>
      <c r="C113" s="134"/>
      <c r="D113" s="134"/>
    </row>
    <row r="114" spans="1:4" x14ac:dyDescent="0.25">
      <c r="A114" s="135" t="s">
        <v>297</v>
      </c>
      <c r="B114" s="136" t="s">
        <v>215</v>
      </c>
      <c r="C114" s="136" t="s">
        <v>216</v>
      </c>
      <c r="D114" s="136" t="s">
        <v>217</v>
      </c>
    </row>
    <row r="115" spans="1:4" x14ac:dyDescent="0.25">
      <c r="A115" s="137" t="s">
        <v>298</v>
      </c>
      <c r="B115" s="138">
        <v>922514</v>
      </c>
      <c r="C115" s="138">
        <v>3137980</v>
      </c>
      <c r="D115" s="138">
        <v>3399959</v>
      </c>
    </row>
    <row r="116" spans="1:4" x14ac:dyDescent="0.25">
      <c r="A116" s="139" t="s">
        <v>299</v>
      </c>
      <c r="B116" s="140">
        <v>921586</v>
      </c>
      <c r="C116" s="140">
        <v>3152438</v>
      </c>
      <c r="D116" s="140">
        <v>3418126</v>
      </c>
    </row>
    <row r="117" spans="1:4" x14ac:dyDescent="0.25">
      <c r="A117" s="129"/>
      <c r="B117" s="134"/>
      <c r="C117" s="134"/>
      <c r="D117" s="134"/>
    </row>
    <row r="118" spans="1:4" x14ac:dyDescent="0.25">
      <c r="A118" s="135" t="s">
        <v>300</v>
      </c>
      <c r="B118" s="136"/>
      <c r="C118" s="136"/>
      <c r="D118" s="136"/>
    </row>
    <row r="119" spans="1:4" x14ac:dyDescent="0.25">
      <c r="A119" s="137" t="s">
        <v>301</v>
      </c>
      <c r="B119" s="150">
        <v>35.2</v>
      </c>
      <c r="C119" s="150">
        <v>35.2</v>
      </c>
      <c r="D119" s="150">
        <v>35.8</v>
      </c>
    </row>
    <row r="120" spans="1:4" x14ac:dyDescent="0.25">
      <c r="A120" s="139" t="s">
        <v>302</v>
      </c>
      <c r="B120" s="151">
        <v>38.4</v>
      </c>
      <c r="C120" s="151">
        <v>38.1</v>
      </c>
      <c r="D120" s="151">
        <v>38.8</v>
      </c>
    </row>
    <row r="121" spans="1:4" x14ac:dyDescent="0.25">
      <c r="A121" s="137" t="s">
        <v>243</v>
      </c>
      <c r="B121" s="150">
        <v>39.2</v>
      </c>
      <c r="C121" s="150">
        <v>38.9</v>
      </c>
      <c r="D121" s="150">
        <v>39.5</v>
      </c>
    </row>
    <row r="122" spans="1:4" x14ac:dyDescent="0.25">
      <c r="A122" s="139" t="s">
        <v>244</v>
      </c>
      <c r="B122" s="151">
        <v>40.1</v>
      </c>
      <c r="C122" s="151">
        <v>39.7</v>
      </c>
      <c r="D122" s="151">
        <v>40.4</v>
      </c>
    </row>
    <row r="123" spans="1:4" x14ac:dyDescent="0.25">
      <c r="A123" s="129"/>
      <c r="B123" s="134"/>
      <c r="C123" s="134"/>
      <c r="D123" s="134"/>
    </row>
    <row r="124" spans="1:4" x14ac:dyDescent="0.25">
      <c r="A124" s="135" t="s">
        <v>303</v>
      </c>
      <c r="B124" s="136"/>
      <c r="C124" s="136"/>
      <c r="D124" s="136"/>
    </row>
    <row r="125" spans="1:4" x14ac:dyDescent="0.25">
      <c r="A125" s="137" t="s">
        <v>304</v>
      </c>
      <c r="B125" s="138">
        <v>1844101</v>
      </c>
      <c r="C125" s="138">
        <v>6290419</v>
      </c>
      <c r="D125" s="138">
        <v>6818084</v>
      </c>
    </row>
    <row r="126" spans="1:4" x14ac:dyDescent="0.25">
      <c r="A126" s="143" t="s">
        <v>305</v>
      </c>
      <c r="B126" s="146">
        <v>0.056299999999999996</v>
      </c>
      <c r="C126" s="146">
        <v>0.054900000000000004</v>
      </c>
      <c r="D126" s="146">
        <v>0.0542</v>
      </c>
    </row>
    <row r="127" spans="1:4" x14ac:dyDescent="0.25">
      <c r="A127" s="141" t="s">
        <v>306</v>
      </c>
      <c r="B127" s="149">
        <v>0.0608</v>
      </c>
      <c r="C127" s="149">
        <v>0.0579</v>
      </c>
      <c r="D127" s="149">
        <v>0.0571</v>
      </c>
    </row>
    <row r="128" spans="1:4" x14ac:dyDescent="0.25">
      <c r="A128" s="143" t="s">
        <v>307</v>
      </c>
      <c r="B128" s="146">
        <v>0.0654</v>
      </c>
      <c r="C128" s="146">
        <v>0.061399999999999996</v>
      </c>
      <c r="D128" s="146">
        <v>0.060700000000000004</v>
      </c>
    </row>
    <row r="129" spans="1:4" x14ac:dyDescent="0.25">
      <c r="A129" s="141" t="s">
        <v>308</v>
      </c>
      <c r="B129" s="149">
        <v>0.128</v>
      </c>
      <c r="C129" s="149">
        <v>0.135</v>
      </c>
      <c r="D129" s="149">
        <v>0.132</v>
      </c>
    </row>
    <row r="130" spans="1:4" x14ac:dyDescent="0.25">
      <c r="A130" s="143" t="s">
        <v>309</v>
      </c>
      <c r="B130" s="146">
        <v>0.134</v>
      </c>
      <c r="C130" s="146">
        <v>0.14</v>
      </c>
      <c r="D130" s="146">
        <v>0.13699999999999998</v>
      </c>
    </row>
    <row r="131" spans="1:4" x14ac:dyDescent="0.25">
      <c r="A131" s="141" t="s">
        <v>310</v>
      </c>
      <c r="B131" s="149">
        <v>0.133</v>
      </c>
      <c r="C131" s="149">
        <v>0.129</v>
      </c>
      <c r="D131" s="149">
        <v>0.127</v>
      </c>
    </row>
    <row r="132" spans="1:4" x14ac:dyDescent="0.25">
      <c r="A132" s="143" t="s">
        <v>311</v>
      </c>
      <c r="B132" s="146">
        <v>0.121</v>
      </c>
      <c r="C132" s="146">
        <v>0.11599999999999999</v>
      </c>
      <c r="D132" s="146">
        <v>0.114</v>
      </c>
    </row>
    <row r="133" spans="1:4" x14ac:dyDescent="0.25">
      <c r="A133" s="141" t="s">
        <v>312</v>
      </c>
      <c r="B133" s="149">
        <v>0.113</v>
      </c>
      <c r="C133" s="149">
        <v>0.113</v>
      </c>
      <c r="D133" s="149">
        <v>0.114</v>
      </c>
    </row>
    <row r="134" spans="1:4" x14ac:dyDescent="0.25">
      <c r="A134" s="143" t="s">
        <v>313</v>
      </c>
      <c r="B134" s="146">
        <v>0.10400000000000001</v>
      </c>
      <c r="C134" s="146">
        <v>0.106</v>
      </c>
      <c r="D134" s="146">
        <v>0.111</v>
      </c>
    </row>
    <row r="135" spans="1:4" x14ac:dyDescent="0.25">
      <c r="A135" s="141" t="s">
        <v>314</v>
      </c>
      <c r="B135" s="149">
        <v>0.066</v>
      </c>
      <c r="C135" s="149">
        <v>0.067</v>
      </c>
      <c r="D135" s="149">
        <v>0.071</v>
      </c>
    </row>
    <row r="136" spans="1:4" x14ac:dyDescent="0.25">
      <c r="A136" s="143" t="s">
        <v>315</v>
      </c>
      <c r="B136" s="146">
        <v>0.018500000000000003</v>
      </c>
      <c r="C136" s="146">
        <v>0.0199</v>
      </c>
      <c r="D136" s="146">
        <v>0.0209</v>
      </c>
    </row>
    <row r="137" spans="1:4" x14ac:dyDescent="0.25">
      <c r="A137" s="137" t="s">
        <v>316</v>
      </c>
      <c r="B137" s="149">
        <v>0.7774</v>
      </c>
      <c r="C137" s="149">
        <v>0.7873</v>
      </c>
      <c r="D137" s="149">
        <v>0.7898999999999999</v>
      </c>
    </row>
    <row r="138" spans="1:4" x14ac:dyDescent="0.25">
      <c r="A138" s="129"/>
      <c r="B138" s="134"/>
      <c r="C138" s="134"/>
      <c r="D138" s="134"/>
    </row>
    <row r="139" spans="1:4" x14ac:dyDescent="0.25">
      <c r="A139" s="135" t="s">
        <v>317</v>
      </c>
      <c r="B139" s="136"/>
      <c r="C139" s="136"/>
      <c r="D139" s="136"/>
    </row>
    <row r="140" spans="1:4" x14ac:dyDescent="0.25">
      <c r="A140" s="137" t="s">
        <v>304</v>
      </c>
      <c r="B140" s="138">
        <v>1507611</v>
      </c>
      <c r="C140" s="138">
        <v>5194636</v>
      </c>
      <c r="D140" s="138">
        <v>5645435</v>
      </c>
    </row>
    <row r="141" spans="1:4" x14ac:dyDescent="0.25">
      <c r="A141" s="143" t="s">
        <v>318</v>
      </c>
      <c r="B141" s="146">
        <v>0.3151</v>
      </c>
      <c r="C141" s="146">
        <v>0.3492</v>
      </c>
      <c r="D141" s="146">
        <v>0.3414</v>
      </c>
    </row>
    <row r="142" spans="1:4" x14ac:dyDescent="0.25">
      <c r="A142" s="141" t="s">
        <v>319</v>
      </c>
      <c r="B142" s="149">
        <v>0.5292</v>
      </c>
      <c r="C142" s="149">
        <v>0.49119999999999997</v>
      </c>
      <c r="D142" s="149">
        <v>0.4955</v>
      </c>
    </row>
    <row r="143" spans="1:4" x14ac:dyDescent="0.25">
      <c r="A143" s="143" t="s">
        <v>320</v>
      </c>
      <c r="B143" s="146">
        <v>0.049400000000000006</v>
      </c>
      <c r="C143" s="146">
        <v>0.051699999999999996</v>
      </c>
      <c r="D143" s="146">
        <v>0.0537</v>
      </c>
    </row>
    <row r="144" spans="1:4" x14ac:dyDescent="0.25">
      <c r="A144" s="141" t="s">
        <v>321</v>
      </c>
      <c r="B144" s="149">
        <v>0.1063</v>
      </c>
      <c r="C144" s="149">
        <v>0.1079</v>
      </c>
      <c r="D144" s="149">
        <v>0.1093</v>
      </c>
    </row>
    <row r="145" spans="1:4" x14ac:dyDescent="0.25">
      <c r="A145" s="129"/>
      <c r="B145" s="134"/>
      <c r="C145" s="134"/>
      <c r="D145" s="134"/>
    </row>
    <row r="146" spans="1:4" x14ac:dyDescent="0.25">
      <c r="A146" s="135" t="s">
        <v>322</v>
      </c>
      <c r="B146" s="136" t="s">
        <v>215</v>
      </c>
      <c r="C146" s="136" t="s">
        <v>216</v>
      </c>
      <c r="D146" s="136" t="s">
        <v>217</v>
      </c>
    </row>
    <row r="147" spans="1:4" x14ac:dyDescent="0.25">
      <c r="A147" s="137" t="s">
        <v>304</v>
      </c>
      <c r="B147" s="138">
        <v>1272066</v>
      </c>
      <c r="C147" s="138">
        <v>4347189</v>
      </c>
      <c r="D147" s="138">
        <v>4742309</v>
      </c>
    </row>
    <row r="148" spans="1:4" x14ac:dyDescent="0.25">
      <c r="A148" s="143" t="s">
        <v>323</v>
      </c>
      <c r="B148" s="146">
        <v>0.0263</v>
      </c>
      <c r="C148" s="146">
        <v>0.0392</v>
      </c>
      <c r="D148" s="146">
        <v>0.0383</v>
      </c>
    </row>
    <row r="149" spans="1:4" x14ac:dyDescent="0.25">
      <c r="A149" s="141" t="s">
        <v>324</v>
      </c>
      <c r="B149" s="149">
        <v>0.0403</v>
      </c>
      <c r="C149" s="149">
        <v>0.0529</v>
      </c>
      <c r="D149" s="149">
        <v>0.0537</v>
      </c>
    </row>
    <row r="150" spans="1:4" x14ac:dyDescent="0.25">
      <c r="A150" s="143" t="s">
        <v>325</v>
      </c>
      <c r="B150" s="146">
        <v>0.1843</v>
      </c>
      <c r="C150" s="146">
        <v>0.1885</v>
      </c>
      <c r="D150" s="146">
        <v>0.1907</v>
      </c>
    </row>
    <row r="151" spans="1:4" x14ac:dyDescent="0.25">
      <c r="A151" s="141" t="s">
        <v>326</v>
      </c>
      <c r="B151" s="149">
        <v>0.039599999999999996</v>
      </c>
      <c r="C151" s="149">
        <v>0.0408</v>
      </c>
      <c r="D151" s="149">
        <v>0.042</v>
      </c>
    </row>
    <row r="152" spans="1:4" x14ac:dyDescent="0.25">
      <c r="A152" s="143" t="s">
        <v>327</v>
      </c>
      <c r="B152" s="146">
        <v>0.2206</v>
      </c>
      <c r="C152" s="146">
        <v>0.2133</v>
      </c>
      <c r="D152" s="146">
        <v>0.2167</v>
      </c>
    </row>
    <row r="153" spans="1:4" x14ac:dyDescent="0.25">
      <c r="A153" s="141" t="s">
        <v>328</v>
      </c>
      <c r="B153" s="149">
        <v>0.1048</v>
      </c>
      <c r="C153" s="149">
        <v>0.0993</v>
      </c>
      <c r="D153" s="149">
        <v>0.0999</v>
      </c>
    </row>
    <row r="154" spans="1:4" x14ac:dyDescent="0.25">
      <c r="A154" s="143" t="s">
        <v>329</v>
      </c>
      <c r="B154" s="146">
        <v>0.2445</v>
      </c>
      <c r="C154" s="146">
        <v>0.22469999999999998</v>
      </c>
      <c r="D154" s="146">
        <v>0.22010000000000002</v>
      </c>
    </row>
    <row r="155" spans="1:4" x14ac:dyDescent="0.25">
      <c r="A155" s="141" t="s">
        <v>330</v>
      </c>
      <c r="B155" s="149">
        <v>0.13970000000000002</v>
      </c>
      <c r="C155" s="149">
        <v>0.1412</v>
      </c>
      <c r="D155" s="149">
        <v>0.1387</v>
      </c>
    </row>
    <row r="156" spans="1:4" x14ac:dyDescent="0.25">
      <c r="A156" s="129"/>
      <c r="B156" s="134"/>
      <c r="C156" s="134"/>
      <c r="D156" s="134"/>
    </row>
    <row r="157" spans="1:4" x14ac:dyDescent="0.25">
      <c r="A157" s="135" t="s">
        <v>331</v>
      </c>
      <c r="B157" s="136"/>
      <c r="C157" s="136"/>
      <c r="D157" s="136"/>
    </row>
    <row r="158" spans="1:4" x14ac:dyDescent="0.25">
      <c r="A158" s="137" t="s">
        <v>304</v>
      </c>
      <c r="B158" s="138">
        <v>1708977</v>
      </c>
      <c r="C158" s="138">
        <v>5890181</v>
      </c>
      <c r="D158" s="138">
        <v>6396575</v>
      </c>
    </row>
    <row r="159" spans="1:4" x14ac:dyDescent="0.25">
      <c r="A159" s="143" t="s">
        <v>332</v>
      </c>
      <c r="B159" s="146">
        <v>0.6583</v>
      </c>
      <c r="C159" s="146">
        <v>0.6024</v>
      </c>
      <c r="D159" s="146">
        <v>0.6108</v>
      </c>
    </row>
    <row r="160" spans="1:4" x14ac:dyDescent="0.25">
      <c r="A160" s="141" t="s">
        <v>333</v>
      </c>
      <c r="B160" s="149">
        <v>0.0472</v>
      </c>
      <c r="C160" s="149">
        <v>0.0547</v>
      </c>
      <c r="D160" s="149">
        <v>0.051500000000000004</v>
      </c>
    </row>
    <row r="161" spans="1:4" x14ac:dyDescent="0.25">
      <c r="A161" s="143" t="s">
        <v>334</v>
      </c>
      <c r="B161" s="146">
        <v>0.027999999999999997</v>
      </c>
      <c r="C161" s="146">
        <v>0.026600000000000002</v>
      </c>
      <c r="D161" s="146">
        <v>0.028399999999999998</v>
      </c>
    </row>
    <row r="162" spans="1:4" x14ac:dyDescent="0.25">
      <c r="A162" s="141" t="s">
        <v>335</v>
      </c>
      <c r="B162" s="149">
        <v>0.049400000000000006</v>
      </c>
      <c r="C162" s="149">
        <v>0.040999999999999995</v>
      </c>
      <c r="D162" s="149">
        <v>0.038900000000000004</v>
      </c>
    </row>
    <row r="163" spans="1:4" x14ac:dyDescent="0.25">
      <c r="A163" s="143" t="s">
        <v>336</v>
      </c>
      <c r="B163" s="146">
        <v>0.003</v>
      </c>
      <c r="C163" s="146">
        <v>0.0024</v>
      </c>
      <c r="D163" s="146">
        <v>0.0024</v>
      </c>
    </row>
    <row r="164" spans="1:4" x14ac:dyDescent="0.25">
      <c r="A164" s="141" t="s">
        <v>337</v>
      </c>
      <c r="B164" s="149">
        <v>0.08960000000000001</v>
      </c>
      <c r="C164" s="149">
        <v>0.1319</v>
      </c>
      <c r="D164" s="149">
        <v>0.128</v>
      </c>
    </row>
    <row r="165" spans="1:4" x14ac:dyDescent="0.25">
      <c r="A165" s="143" t="s">
        <v>338</v>
      </c>
      <c r="B165" s="146">
        <v>0.08960000000000001</v>
      </c>
      <c r="C165" s="146">
        <v>0.1319</v>
      </c>
      <c r="D165" s="146">
        <v>0.128</v>
      </c>
    </row>
    <row r="166" spans="1:4" x14ac:dyDescent="0.25">
      <c r="A166" s="137" t="s">
        <v>339</v>
      </c>
      <c r="B166" s="149">
        <v>0.2343</v>
      </c>
      <c r="C166" s="149">
        <v>0.3136</v>
      </c>
      <c r="D166" s="149">
        <v>0.3084</v>
      </c>
    </row>
    <row r="167" spans="1:4" x14ac:dyDescent="0.25">
      <c r="A167" s="139" t="s">
        <v>340</v>
      </c>
      <c r="B167" s="151">
        <v>70.4</v>
      </c>
      <c r="C167" s="151">
        <v>76.9</v>
      </c>
      <c r="D167" s="151">
        <v>76.3</v>
      </c>
    </row>
    <row r="168" spans="1:4" x14ac:dyDescent="0.25">
      <c r="A168" s="129"/>
      <c r="B168" s="134"/>
      <c r="C168" s="134"/>
      <c r="D168" s="134"/>
    </row>
    <row r="169" spans="1:4" x14ac:dyDescent="0.25">
      <c r="A169" s="135" t="s">
        <v>341</v>
      </c>
      <c r="B169" s="136"/>
      <c r="C169" s="136"/>
      <c r="D169" s="136"/>
    </row>
    <row r="170" spans="1:4" x14ac:dyDescent="0.25">
      <c r="A170" s="137" t="s">
        <v>304</v>
      </c>
      <c r="B170" s="138">
        <v>1844101</v>
      </c>
      <c r="C170" s="138">
        <v>6290419</v>
      </c>
      <c r="D170" s="138">
        <v>6818085</v>
      </c>
    </row>
    <row r="171" spans="1:4" x14ac:dyDescent="0.25">
      <c r="A171" s="143" t="s">
        <v>332</v>
      </c>
      <c r="B171" s="146">
        <v>0.637</v>
      </c>
      <c r="C171" s="146">
        <v>0.5822999999999999</v>
      </c>
      <c r="D171" s="146">
        <v>0.5912</v>
      </c>
    </row>
    <row r="172" spans="1:4" x14ac:dyDescent="0.25">
      <c r="A172" s="141" t="s">
        <v>333</v>
      </c>
      <c r="B172" s="149">
        <v>0.051100000000000007</v>
      </c>
      <c r="C172" s="149">
        <v>0.057800000000000004</v>
      </c>
      <c r="D172" s="149">
        <v>0.054400000000000004</v>
      </c>
    </row>
    <row r="173" spans="1:4" x14ac:dyDescent="0.25">
      <c r="A173" s="143" t="s">
        <v>334</v>
      </c>
      <c r="B173" s="146">
        <v>0.0277</v>
      </c>
      <c r="C173" s="146">
        <v>0.026600000000000002</v>
      </c>
      <c r="D173" s="146">
        <v>0.028300000000000002</v>
      </c>
    </row>
    <row r="174" spans="1:4" x14ac:dyDescent="0.25">
      <c r="A174" s="141" t="s">
        <v>335</v>
      </c>
      <c r="B174" s="149">
        <v>0.0536</v>
      </c>
      <c r="C174" s="149">
        <v>0.0447</v>
      </c>
      <c r="D174" s="149">
        <v>0.0424</v>
      </c>
    </row>
    <row r="175" spans="1:4" x14ac:dyDescent="0.25">
      <c r="A175" s="143" t="s">
        <v>336</v>
      </c>
      <c r="B175" s="146">
        <v>0.0031</v>
      </c>
      <c r="C175" s="146">
        <v>0.0026</v>
      </c>
      <c r="D175" s="146">
        <v>0.0025</v>
      </c>
    </row>
    <row r="176" spans="1:4" x14ac:dyDescent="0.25">
      <c r="A176" s="141" t="s">
        <v>337</v>
      </c>
      <c r="B176" s="149">
        <v>0.09539999999999998</v>
      </c>
      <c r="C176" s="149">
        <v>0.1383</v>
      </c>
      <c r="D176" s="149">
        <v>0.1343</v>
      </c>
    </row>
    <row r="177" spans="1:4" x14ac:dyDescent="0.25">
      <c r="A177" s="143" t="s">
        <v>338</v>
      </c>
      <c r="B177" s="146">
        <v>0.1321</v>
      </c>
      <c r="C177" s="146">
        <v>0.1478</v>
      </c>
      <c r="D177" s="146">
        <v>0.1469</v>
      </c>
    </row>
    <row r="178" spans="1:4" x14ac:dyDescent="0.25">
      <c r="A178" s="137" t="s">
        <v>339</v>
      </c>
      <c r="B178" s="149">
        <v>0.2481</v>
      </c>
      <c r="C178" s="149">
        <v>0.32630000000000003</v>
      </c>
      <c r="D178" s="149">
        <v>0.3212</v>
      </c>
    </row>
    <row r="179" spans="1:4" x14ac:dyDescent="0.25">
      <c r="A179" s="139" t="s">
        <v>340</v>
      </c>
      <c r="B179" s="151">
        <v>72.5</v>
      </c>
      <c r="C179" s="151">
        <v>78.4</v>
      </c>
      <c r="D179" s="151">
        <v>77.7</v>
      </c>
    </row>
    <row r="180" spans="1:4" x14ac:dyDescent="0.25">
      <c r="A180" s="129"/>
      <c r="B180" s="134"/>
      <c r="C180" s="134"/>
      <c r="D180" s="134"/>
    </row>
    <row r="181" spans="1:4" x14ac:dyDescent="0.25">
      <c r="A181" s="135" t="s">
        <v>342</v>
      </c>
      <c r="B181" s="136" t="s">
        <v>215</v>
      </c>
      <c r="C181" s="136" t="s">
        <v>216</v>
      </c>
      <c r="D181" s="136" t="s">
        <v>217</v>
      </c>
    </row>
    <row r="182" spans="1:4" x14ac:dyDescent="0.25">
      <c r="A182" s="137" t="s">
        <v>304</v>
      </c>
      <c r="B182" s="138">
        <v>929444</v>
      </c>
      <c r="C182" s="138">
        <v>3181915</v>
      </c>
      <c r="D182" s="138">
        <v>3394682</v>
      </c>
    </row>
    <row r="183" spans="1:4" x14ac:dyDescent="0.25">
      <c r="A183" s="143" t="s">
        <v>343</v>
      </c>
      <c r="B183" s="146">
        <v>0.675</v>
      </c>
      <c r="C183" s="146">
        <v>0.644</v>
      </c>
      <c r="D183" s="146">
        <v>0.64</v>
      </c>
    </row>
    <row r="184" spans="1:4" x14ac:dyDescent="0.25">
      <c r="A184" s="152" t="s">
        <v>344</v>
      </c>
      <c r="B184" s="149">
        <v>0.205</v>
      </c>
      <c r="C184" s="149">
        <v>0.19</v>
      </c>
      <c r="D184" s="149">
        <v>0.188</v>
      </c>
    </row>
    <row r="185" spans="1:4" x14ac:dyDescent="0.25">
      <c r="A185" s="153" t="s">
        <v>345</v>
      </c>
      <c r="B185" s="146">
        <v>0.265</v>
      </c>
      <c r="C185" s="146">
        <v>0.249</v>
      </c>
      <c r="D185" s="146">
        <v>0.248</v>
      </c>
    </row>
    <row r="186" spans="1:4" x14ac:dyDescent="0.25">
      <c r="A186" s="152" t="s">
        <v>346</v>
      </c>
      <c r="B186" s="149">
        <v>0.08990000000000001</v>
      </c>
      <c r="C186" s="149">
        <v>0.08929999999999999</v>
      </c>
      <c r="D186" s="149">
        <v>0.08960000000000001</v>
      </c>
    </row>
    <row r="187" spans="1:4" x14ac:dyDescent="0.25">
      <c r="A187" s="153" t="s">
        <v>347</v>
      </c>
      <c r="B187" s="146">
        <v>0.11560000000000001</v>
      </c>
      <c r="C187" s="146">
        <v>0.115</v>
      </c>
      <c r="D187" s="146">
        <v>0.1143</v>
      </c>
    </row>
    <row r="188" spans="1:4" x14ac:dyDescent="0.25">
      <c r="A188" s="141" t="s">
        <v>348</v>
      </c>
      <c r="B188" s="149">
        <v>0.15</v>
      </c>
      <c r="C188" s="149">
        <v>0.163</v>
      </c>
      <c r="D188" s="149">
        <v>0.166</v>
      </c>
    </row>
    <row r="189" spans="1:4" x14ac:dyDescent="0.25">
      <c r="A189" s="129"/>
      <c r="B189" s="134"/>
      <c r="C189" s="134"/>
      <c r="D189" s="134"/>
    </row>
    <row r="190" spans="1:4" x14ac:dyDescent="0.25">
      <c r="A190" s="135" t="s">
        <v>342</v>
      </c>
      <c r="B190" s="136"/>
      <c r="C190" s="136"/>
      <c r="D190" s="136"/>
    </row>
    <row r="191" spans="1:4" x14ac:dyDescent="0.25">
      <c r="A191" s="137" t="s">
        <v>304</v>
      </c>
      <c r="B191" s="138">
        <v>929444</v>
      </c>
      <c r="C191" s="138">
        <v>3181915</v>
      </c>
      <c r="D191" s="138">
        <v>3394682</v>
      </c>
    </row>
    <row r="192" spans="1:4" x14ac:dyDescent="0.25">
      <c r="A192" s="143" t="s">
        <v>349</v>
      </c>
      <c r="B192" s="146">
        <v>0.175</v>
      </c>
      <c r="C192" s="146">
        <v>0.192</v>
      </c>
      <c r="D192" s="146">
        <v>0.19399999999999998</v>
      </c>
    </row>
    <row r="193" spans="1:4" x14ac:dyDescent="0.25">
      <c r="A193" s="152" t="s">
        <v>350</v>
      </c>
      <c r="B193" s="149">
        <v>0.0025</v>
      </c>
      <c r="C193" s="149">
        <v>0.0022</v>
      </c>
      <c r="D193" s="149">
        <v>0.0025</v>
      </c>
    </row>
    <row r="194" spans="1:4" x14ac:dyDescent="0.25">
      <c r="A194" s="153" t="s">
        <v>351</v>
      </c>
      <c r="B194" s="146">
        <v>0.0415</v>
      </c>
      <c r="C194" s="146">
        <v>0.0493</v>
      </c>
      <c r="D194" s="146">
        <v>0.0504</v>
      </c>
    </row>
    <row r="195" spans="1:4" x14ac:dyDescent="0.25">
      <c r="A195" s="152" t="s">
        <v>352</v>
      </c>
      <c r="B195" s="149">
        <v>0.0302</v>
      </c>
      <c r="C195" s="149">
        <v>0.0308</v>
      </c>
      <c r="D195" s="149">
        <v>0.031</v>
      </c>
    </row>
    <row r="196" spans="1:4" x14ac:dyDescent="0.25">
      <c r="A196" s="153" t="s">
        <v>353</v>
      </c>
      <c r="B196" s="146">
        <v>0.0368</v>
      </c>
      <c r="C196" s="146">
        <v>0.038</v>
      </c>
      <c r="D196" s="146">
        <v>0.0379</v>
      </c>
    </row>
    <row r="197" spans="1:4" x14ac:dyDescent="0.25">
      <c r="A197" s="152" t="s">
        <v>354</v>
      </c>
      <c r="B197" s="149">
        <v>0.064</v>
      </c>
      <c r="C197" s="149">
        <v>0.0719</v>
      </c>
      <c r="D197" s="149">
        <v>0.07200000000000001</v>
      </c>
    </row>
    <row r="198" spans="1:4" x14ac:dyDescent="0.25">
      <c r="A198" s="143" t="s">
        <v>343</v>
      </c>
      <c r="B198" s="146">
        <v>0.675</v>
      </c>
      <c r="C198" s="146">
        <v>0.644</v>
      </c>
      <c r="D198" s="146">
        <v>0.64</v>
      </c>
    </row>
    <row r="199" spans="1:4" x14ac:dyDescent="0.25">
      <c r="A199" s="152" t="s">
        <v>344</v>
      </c>
      <c r="B199" s="149">
        <v>0.205</v>
      </c>
      <c r="C199" s="149">
        <v>0.19</v>
      </c>
      <c r="D199" s="149">
        <v>0.188</v>
      </c>
    </row>
    <row r="200" spans="1:4" x14ac:dyDescent="0.25">
      <c r="A200" s="153" t="s">
        <v>345</v>
      </c>
      <c r="B200" s="146">
        <v>0.265</v>
      </c>
      <c r="C200" s="146">
        <v>0.249</v>
      </c>
      <c r="D200" s="146">
        <v>0.248</v>
      </c>
    </row>
    <row r="201" spans="1:4" x14ac:dyDescent="0.25">
      <c r="A201" s="152" t="s">
        <v>346</v>
      </c>
      <c r="B201" s="149">
        <v>0.08990000000000001</v>
      </c>
      <c r="C201" s="149">
        <v>0.08929999999999999</v>
      </c>
      <c r="D201" s="149">
        <v>0.08960000000000001</v>
      </c>
    </row>
    <row r="202" spans="1:4" x14ac:dyDescent="0.25">
      <c r="A202" s="153" t="s">
        <v>347</v>
      </c>
      <c r="B202" s="146">
        <v>0.11560000000000001</v>
      </c>
      <c r="C202" s="146">
        <v>0.115</v>
      </c>
      <c r="D202" s="146">
        <v>0.1143</v>
      </c>
    </row>
    <row r="203" spans="1:4" x14ac:dyDescent="0.25">
      <c r="A203" s="141" t="s">
        <v>348</v>
      </c>
      <c r="B203" s="149">
        <v>0.15</v>
      </c>
      <c r="C203" s="149">
        <v>0.163</v>
      </c>
      <c r="D203" s="149">
        <v>0.166</v>
      </c>
    </row>
    <row r="204" spans="1:4" x14ac:dyDescent="0.25">
      <c r="A204" s="129"/>
      <c r="B204" s="134"/>
      <c r="C204" s="134"/>
      <c r="D204" s="134"/>
    </row>
    <row r="205" spans="1:4" x14ac:dyDescent="0.25">
      <c r="A205" s="135" t="s">
        <v>355</v>
      </c>
      <c r="B205" s="136"/>
      <c r="C205" s="136"/>
      <c r="D205" s="136"/>
    </row>
    <row r="206" spans="1:4" x14ac:dyDescent="0.25">
      <c r="A206" s="137" t="s">
        <v>356</v>
      </c>
      <c r="B206" s="138">
        <v>929444</v>
      </c>
      <c r="C206" s="138">
        <v>3181915</v>
      </c>
      <c r="D206" s="138">
        <v>3394682</v>
      </c>
    </row>
    <row r="207" spans="1:4" x14ac:dyDescent="0.25">
      <c r="A207" s="143" t="s">
        <v>357</v>
      </c>
      <c r="B207" s="146">
        <v>0.9666</v>
      </c>
      <c r="C207" s="146">
        <v>0.9639</v>
      </c>
      <c r="D207" s="146">
        <v>0.9631000000000001</v>
      </c>
    </row>
    <row r="208" spans="1:4" x14ac:dyDescent="0.25">
      <c r="A208" s="141" t="s">
        <v>358</v>
      </c>
      <c r="B208" s="149">
        <v>0.033</v>
      </c>
      <c r="C208" s="149">
        <v>0.036000000000000004</v>
      </c>
      <c r="D208" s="149">
        <v>0.037000000000000005</v>
      </c>
    </row>
    <row r="209" spans="1:4" x14ac:dyDescent="0.25">
      <c r="A209" s="153" t="s">
        <v>359</v>
      </c>
      <c r="B209" s="146">
        <v>0.1381</v>
      </c>
      <c r="C209" s="146">
        <v>0.1413</v>
      </c>
      <c r="D209" s="146">
        <v>0.13970000000000002</v>
      </c>
    </row>
    <row r="210" spans="1:4" x14ac:dyDescent="0.25">
      <c r="A210" s="152" t="s">
        <v>360</v>
      </c>
      <c r="B210" s="149">
        <v>0.073</v>
      </c>
      <c r="C210" s="149">
        <v>0.078</v>
      </c>
      <c r="D210" s="149">
        <v>0.079</v>
      </c>
    </row>
    <row r="211" spans="1:4" x14ac:dyDescent="0.25">
      <c r="A211" s="153" t="s">
        <v>361</v>
      </c>
      <c r="B211" s="146">
        <v>0.6218</v>
      </c>
      <c r="C211" s="146">
        <v>0.6113000000000001</v>
      </c>
      <c r="D211" s="146">
        <v>0.6072</v>
      </c>
    </row>
    <row r="212" spans="1:4" x14ac:dyDescent="0.25">
      <c r="A212" s="152" t="s">
        <v>362</v>
      </c>
      <c r="B212" s="149">
        <v>0.026000000000000002</v>
      </c>
      <c r="C212" s="149">
        <v>0.028999999999999998</v>
      </c>
      <c r="D212" s="149">
        <v>0.03</v>
      </c>
    </row>
    <row r="213" spans="1:4" x14ac:dyDescent="0.25">
      <c r="A213" s="153" t="s">
        <v>363</v>
      </c>
      <c r="B213" s="154">
        <v>0.1448</v>
      </c>
      <c r="C213" s="154">
        <v>0.1434</v>
      </c>
      <c r="D213" s="154">
        <v>0.1459</v>
      </c>
    </row>
    <row r="214" spans="1:4" x14ac:dyDescent="0.25">
      <c r="A214" s="152" t="s">
        <v>364</v>
      </c>
      <c r="B214" s="149">
        <v>0.026000000000000002</v>
      </c>
      <c r="C214" s="149">
        <v>0.024</v>
      </c>
      <c r="D214" s="149">
        <v>0.025</v>
      </c>
    </row>
    <row r="215" spans="1:4" x14ac:dyDescent="0.25">
      <c r="A215" s="153" t="s">
        <v>365</v>
      </c>
      <c r="B215" s="154">
        <v>0.061900000000000004</v>
      </c>
      <c r="C215" s="154">
        <v>0.0678</v>
      </c>
      <c r="D215" s="154">
        <v>0.0704</v>
      </c>
    </row>
    <row r="216" spans="1:4" x14ac:dyDescent="0.25">
      <c r="A216" s="152" t="s">
        <v>366</v>
      </c>
      <c r="B216" s="149">
        <v>0.033</v>
      </c>
      <c r="C216" s="149">
        <v>0.033</v>
      </c>
      <c r="D216" s="149">
        <v>0.034</v>
      </c>
    </row>
    <row r="217" spans="1:4" x14ac:dyDescent="0.25">
      <c r="A217" s="129"/>
      <c r="B217" s="134"/>
      <c r="C217" s="134"/>
      <c r="D217" s="134"/>
    </row>
    <row r="218" spans="1:4" x14ac:dyDescent="0.25">
      <c r="A218" s="135" t="s">
        <v>367</v>
      </c>
      <c r="B218" s="136" t="s">
        <v>215</v>
      </c>
      <c r="C218" s="136" t="s">
        <v>216</v>
      </c>
      <c r="D218" s="136" t="s">
        <v>217</v>
      </c>
    </row>
    <row r="219" spans="1:4" x14ac:dyDescent="0.25">
      <c r="A219" s="137" t="s">
        <v>304</v>
      </c>
      <c r="B219" s="138">
        <v>898363</v>
      </c>
      <c r="C219" s="138">
        <v>3066968</v>
      </c>
      <c r="D219" s="138">
        <v>3269576</v>
      </c>
    </row>
    <row r="220" spans="1:4" x14ac:dyDescent="0.25">
      <c r="A220" s="143" t="s">
        <v>368</v>
      </c>
      <c r="B220" s="146">
        <v>0.008</v>
      </c>
      <c r="C220" s="146">
        <v>0.006999999999999999</v>
      </c>
      <c r="D220" s="146">
        <v>0.008</v>
      </c>
    </row>
    <row r="221" spans="1:4" x14ac:dyDescent="0.25">
      <c r="A221" s="141" t="s">
        <v>369</v>
      </c>
      <c r="B221" s="149">
        <v>0.0722</v>
      </c>
      <c r="C221" s="149">
        <v>0.0776</v>
      </c>
      <c r="D221" s="149">
        <v>0.0787</v>
      </c>
    </row>
    <row r="222" spans="1:4" x14ac:dyDescent="0.25">
      <c r="A222" s="143" t="s">
        <v>370</v>
      </c>
      <c r="B222" s="146">
        <v>0.0969</v>
      </c>
      <c r="C222" s="146">
        <v>0.07629999999999999</v>
      </c>
      <c r="D222" s="146">
        <v>0.07490000000000001</v>
      </c>
    </row>
    <row r="223" spans="1:4" x14ac:dyDescent="0.25">
      <c r="A223" s="141" t="s">
        <v>371</v>
      </c>
      <c r="B223" s="149">
        <v>0.0184</v>
      </c>
      <c r="C223" s="149">
        <v>0.0177</v>
      </c>
      <c r="D223" s="149">
        <v>0.0178</v>
      </c>
    </row>
    <row r="224" spans="1:4" x14ac:dyDescent="0.25">
      <c r="A224" s="143" t="s">
        <v>372</v>
      </c>
      <c r="B224" s="146">
        <v>0.1099</v>
      </c>
      <c r="C224" s="146">
        <v>0.1116</v>
      </c>
      <c r="D224" s="146">
        <v>0.11199999999999999</v>
      </c>
    </row>
    <row r="225" spans="1:4" x14ac:dyDescent="0.25">
      <c r="A225" s="141" t="s">
        <v>373</v>
      </c>
      <c r="B225" s="149">
        <v>0.055</v>
      </c>
      <c r="C225" s="149">
        <v>0.059000000000000004</v>
      </c>
      <c r="D225" s="149">
        <v>0.057999999999999996</v>
      </c>
    </row>
    <row r="226" spans="1:4" x14ac:dyDescent="0.25">
      <c r="A226" s="143" t="s">
        <v>374</v>
      </c>
      <c r="B226" s="154">
        <v>0.0182</v>
      </c>
      <c r="C226" s="154">
        <v>0.0169</v>
      </c>
      <c r="D226" s="154">
        <v>0.0166</v>
      </c>
    </row>
    <row r="227" spans="1:4" x14ac:dyDescent="0.25">
      <c r="A227" s="141" t="s">
        <v>375</v>
      </c>
      <c r="B227" s="149">
        <v>0.09699999999999999</v>
      </c>
      <c r="C227" s="149">
        <v>0.09300000000000001</v>
      </c>
      <c r="D227" s="149">
        <v>0.09</v>
      </c>
    </row>
    <row r="228" spans="1:4" x14ac:dyDescent="0.25">
      <c r="A228" s="143" t="s">
        <v>348</v>
      </c>
      <c r="B228" s="146">
        <v>0.48100000000000004</v>
      </c>
      <c r="C228" s="146">
        <v>0.496</v>
      </c>
      <c r="D228" s="146">
        <v>0.496</v>
      </c>
    </row>
    <row r="229" spans="1:4" x14ac:dyDescent="0.25">
      <c r="A229" s="141" t="s">
        <v>376</v>
      </c>
      <c r="B229" s="149">
        <v>0.0436</v>
      </c>
      <c r="C229" s="149">
        <v>0.0458</v>
      </c>
      <c r="D229" s="149">
        <v>0.0483</v>
      </c>
    </row>
    <row r="230" spans="1:4" x14ac:dyDescent="0.25">
      <c r="A230" s="129"/>
      <c r="B230" s="134"/>
      <c r="C230" s="134"/>
      <c r="D230" s="134"/>
    </row>
    <row r="231" spans="1:4" x14ac:dyDescent="0.25">
      <c r="A231" s="135" t="s">
        <v>201</v>
      </c>
      <c r="B231" s="136"/>
      <c r="C231" s="136"/>
      <c r="D231" s="136"/>
    </row>
    <row r="232" spans="1:4" x14ac:dyDescent="0.25">
      <c r="A232" s="137" t="s">
        <v>377</v>
      </c>
      <c r="B232" s="147">
        <v>1860435249</v>
      </c>
      <c r="C232" s="147">
        <v>6249970109</v>
      </c>
      <c r="D232" s="147">
        <v>6654923398</v>
      </c>
    </row>
    <row r="233" spans="1:4" x14ac:dyDescent="0.25">
      <c r="A233" s="143" t="s">
        <v>378</v>
      </c>
      <c r="B233" s="155">
        <v>2706.6</v>
      </c>
      <c r="C233" s="155">
        <v>2593.01</v>
      </c>
      <c r="D233" s="155">
        <v>2525.98</v>
      </c>
    </row>
    <row r="234" spans="1:4" x14ac:dyDescent="0.25">
      <c r="A234" s="141" t="s">
        <v>379</v>
      </c>
      <c r="B234" s="138">
        <v>111</v>
      </c>
      <c r="C234" s="138">
        <v>106</v>
      </c>
      <c r="D234" s="138">
        <v>103</v>
      </c>
    </row>
    <row r="235" spans="1:4" x14ac:dyDescent="0.25">
      <c r="A235" s="139" t="s">
        <v>380</v>
      </c>
      <c r="B235" s="148">
        <v>1262028787</v>
      </c>
      <c r="C235" s="148">
        <v>4297664716</v>
      </c>
      <c r="D235" s="148">
        <v>4554323339</v>
      </c>
    </row>
    <row r="236" spans="1:4" x14ac:dyDescent="0.25">
      <c r="A236" s="141" t="s">
        <v>378</v>
      </c>
      <c r="B236" s="156">
        <v>1836.03</v>
      </c>
      <c r="C236" s="156">
        <v>1783.03</v>
      </c>
      <c r="D236" s="156">
        <v>1728.66</v>
      </c>
    </row>
    <row r="237" spans="1:4" x14ac:dyDescent="0.25">
      <c r="A237" s="143" t="s">
        <v>379</v>
      </c>
      <c r="B237" s="140">
        <v>103</v>
      </c>
      <c r="C237" s="140">
        <v>100</v>
      </c>
      <c r="D237" s="140">
        <v>97</v>
      </c>
    </row>
    <row r="238" spans="1:4" x14ac:dyDescent="0.25">
      <c r="A238" s="137" t="s">
        <v>381</v>
      </c>
      <c r="B238" s="147">
        <v>3093771644</v>
      </c>
      <c r="C238" s="147">
        <v>10275767086</v>
      </c>
      <c r="D238" s="147">
        <v>11018788243</v>
      </c>
    </row>
    <row r="239" spans="1:4" x14ac:dyDescent="0.25">
      <c r="A239" s="143" t="s">
        <v>378</v>
      </c>
      <c r="B239" s="155">
        <v>4500.88</v>
      </c>
      <c r="C239" s="155">
        <v>4263.24</v>
      </c>
      <c r="D239" s="155">
        <v>4182.35</v>
      </c>
    </row>
    <row r="240" spans="1:4" x14ac:dyDescent="0.25">
      <c r="A240" s="141" t="s">
        <v>379</v>
      </c>
      <c r="B240" s="138">
        <v>110</v>
      </c>
      <c r="C240" s="138">
        <v>104</v>
      </c>
      <c r="D240" s="138">
        <v>102</v>
      </c>
    </row>
    <row r="241" spans="1:4" x14ac:dyDescent="0.25">
      <c r="A241" s="139" t="s">
        <v>382</v>
      </c>
      <c r="B241" s="148">
        <v>5519156818</v>
      </c>
      <c r="C241" s="148">
        <v>18646954722</v>
      </c>
      <c r="D241" s="148">
        <v>19983445777</v>
      </c>
    </row>
    <row r="242" spans="1:4" x14ac:dyDescent="0.25">
      <c r="A242" s="141" t="s">
        <v>378</v>
      </c>
      <c r="B242" s="156">
        <v>8029.38</v>
      </c>
      <c r="C242" s="156">
        <v>7736.31</v>
      </c>
      <c r="D242" s="156">
        <v>7585.02</v>
      </c>
    </row>
    <row r="243" spans="1:4" x14ac:dyDescent="0.25">
      <c r="A243" s="143" t="s">
        <v>379</v>
      </c>
      <c r="B243" s="140">
        <v>108</v>
      </c>
      <c r="C243" s="140">
        <v>104</v>
      </c>
      <c r="D243" s="140">
        <v>102</v>
      </c>
    </row>
    <row r="244" spans="1:4" x14ac:dyDescent="0.25">
      <c r="A244" s="137" t="s">
        <v>383</v>
      </c>
      <c r="B244" s="147">
        <v>3126524622</v>
      </c>
      <c r="C244" s="147">
        <v>10551349111</v>
      </c>
      <c r="D244" s="147">
        <v>11233110660</v>
      </c>
    </row>
    <row r="245" spans="1:4" x14ac:dyDescent="0.25">
      <c r="A245" s="143" t="s">
        <v>378</v>
      </c>
      <c r="B245" s="155">
        <v>4548.53</v>
      </c>
      <c r="C245" s="155">
        <v>4377.58</v>
      </c>
      <c r="D245" s="155">
        <v>4263.7</v>
      </c>
    </row>
    <row r="246" spans="1:4" x14ac:dyDescent="0.25">
      <c r="A246" s="141" t="s">
        <v>379</v>
      </c>
      <c r="B246" s="138">
        <v>110</v>
      </c>
      <c r="C246" s="138">
        <v>106</v>
      </c>
      <c r="D246" s="138">
        <v>103</v>
      </c>
    </row>
    <row r="247" spans="1:4" x14ac:dyDescent="0.25">
      <c r="A247" s="139" t="s">
        <v>384</v>
      </c>
      <c r="B247" s="148">
        <v>5862533971</v>
      </c>
      <c r="C247" s="148">
        <v>19439549671</v>
      </c>
      <c r="D247" s="148">
        <v>21000787460</v>
      </c>
    </row>
    <row r="248" spans="1:4" x14ac:dyDescent="0.25">
      <c r="A248" s="141" t="s">
        <v>378</v>
      </c>
      <c r="B248" s="156">
        <v>8528.93</v>
      </c>
      <c r="C248" s="156">
        <v>8065.14</v>
      </c>
      <c r="D248" s="156">
        <v>7971.17</v>
      </c>
    </row>
    <row r="249" spans="1:4" x14ac:dyDescent="0.25">
      <c r="A249" s="143" t="s">
        <v>379</v>
      </c>
      <c r="B249" s="140">
        <v>110</v>
      </c>
      <c r="C249" s="140">
        <v>104</v>
      </c>
      <c r="D249" s="140">
        <v>103</v>
      </c>
    </row>
    <row r="250" spans="1:4" x14ac:dyDescent="0.25">
      <c r="A250" s="137" t="s">
        <v>385</v>
      </c>
      <c r="B250" s="147">
        <v>2225155328</v>
      </c>
      <c r="C250" s="147">
        <v>7389888961</v>
      </c>
      <c r="D250" s="147">
        <v>7914486139</v>
      </c>
    </row>
    <row r="251" spans="1:4" x14ac:dyDescent="0.25">
      <c r="A251" s="143" t="s">
        <v>378</v>
      </c>
      <c r="B251" s="155">
        <v>3237.2</v>
      </c>
      <c r="C251" s="155">
        <v>3065.94</v>
      </c>
      <c r="D251" s="155">
        <v>3004.07</v>
      </c>
    </row>
    <row r="252" spans="1:4" x14ac:dyDescent="0.25">
      <c r="A252" s="141" t="s">
        <v>379</v>
      </c>
      <c r="B252" s="138">
        <v>111</v>
      </c>
      <c r="C252" s="138">
        <v>105</v>
      </c>
      <c r="D252" s="138">
        <v>103</v>
      </c>
    </row>
    <row r="253" spans="1:4" x14ac:dyDescent="0.25">
      <c r="A253" s="139" t="s">
        <v>386</v>
      </c>
      <c r="B253" s="148">
        <v>810554101</v>
      </c>
      <c r="C253" s="148">
        <v>2718306418</v>
      </c>
      <c r="D253" s="148">
        <v>2901817152</v>
      </c>
    </row>
    <row r="254" spans="1:4" x14ac:dyDescent="0.25">
      <c r="A254" s="141" t="s">
        <v>378</v>
      </c>
      <c r="B254" s="156">
        <v>1179.21</v>
      </c>
      <c r="C254" s="156">
        <v>1127.78</v>
      </c>
      <c r="D254" s="156">
        <v>1101.43</v>
      </c>
    </row>
    <row r="255" spans="1:4" x14ac:dyDescent="0.25">
      <c r="A255" s="143" t="s">
        <v>379</v>
      </c>
      <c r="B255" s="140">
        <v>112</v>
      </c>
      <c r="C255" s="140">
        <v>108</v>
      </c>
      <c r="D255" s="140">
        <v>105</v>
      </c>
    </row>
    <row r="256" spans="1:4" x14ac:dyDescent="0.25">
      <c r="A256" s="129"/>
      <c r="B256" s="134"/>
      <c r="C256" s="134"/>
      <c r="D256" s="134"/>
    </row>
    <row r="257" spans="1:4" x14ac:dyDescent="0.25">
      <c r="A257" s="135" t="s">
        <v>201</v>
      </c>
      <c r="B257" s="136" t="s">
        <v>215</v>
      </c>
      <c r="C257" s="136" t="s">
        <v>216</v>
      </c>
      <c r="D257" s="136" t="s">
        <v>217</v>
      </c>
    </row>
    <row r="258" spans="1:4" x14ac:dyDescent="0.25">
      <c r="A258" s="137" t="s">
        <v>387</v>
      </c>
      <c r="B258" s="147">
        <v>20164597762</v>
      </c>
      <c r="C258" s="147">
        <v>67939109876</v>
      </c>
      <c r="D258" s="147">
        <v>72493106225</v>
      </c>
    </row>
    <row r="259" spans="1:4" x14ac:dyDescent="0.25">
      <c r="A259" s="143" t="s">
        <v>378</v>
      </c>
      <c r="B259" s="155">
        <v>29335.87</v>
      </c>
      <c r="C259" s="155">
        <v>28186.79</v>
      </c>
      <c r="D259" s="155">
        <v>27515.88</v>
      </c>
    </row>
    <row r="260" spans="1:4" x14ac:dyDescent="0.25">
      <c r="A260" s="141" t="s">
        <v>379</v>
      </c>
      <c r="B260" s="138">
        <v>110</v>
      </c>
      <c r="C260" s="138">
        <v>106</v>
      </c>
      <c r="D260" s="138">
        <v>103</v>
      </c>
    </row>
    <row r="261" spans="1:4" x14ac:dyDescent="0.25">
      <c r="A261" s="139" t="s">
        <v>388</v>
      </c>
      <c r="B261" s="148">
        <v>2733657040</v>
      </c>
      <c r="C261" s="148">
        <v>8867539035</v>
      </c>
      <c r="D261" s="148">
        <v>9561782375</v>
      </c>
    </row>
    <row r="262" spans="1:4" x14ac:dyDescent="0.25">
      <c r="A262" s="141" t="s">
        <v>378</v>
      </c>
      <c r="B262" s="156">
        <v>3976.98</v>
      </c>
      <c r="C262" s="156">
        <v>3678.99</v>
      </c>
      <c r="D262" s="156">
        <v>3629.32</v>
      </c>
    </row>
    <row r="263" spans="1:4" x14ac:dyDescent="0.25">
      <c r="A263" s="143" t="s">
        <v>379</v>
      </c>
      <c r="B263" s="140">
        <v>120</v>
      </c>
      <c r="C263" s="140">
        <v>111</v>
      </c>
      <c r="D263" s="140">
        <v>110</v>
      </c>
    </row>
    <row r="264" spans="1:4" x14ac:dyDescent="0.25">
      <c r="A264" s="137" t="s">
        <v>389</v>
      </c>
      <c r="B264" s="147">
        <v>2740902861</v>
      </c>
      <c r="C264" s="147">
        <v>9029172702</v>
      </c>
      <c r="D264" s="147">
        <v>9660085805</v>
      </c>
    </row>
    <row r="265" spans="1:4" x14ac:dyDescent="0.25">
      <c r="A265" s="143" t="s">
        <v>378</v>
      </c>
      <c r="B265" s="155">
        <v>3987.52</v>
      </c>
      <c r="C265" s="155">
        <v>3746.05</v>
      </c>
      <c r="D265" s="155">
        <v>3666.63</v>
      </c>
    </row>
    <row r="266" spans="1:4" x14ac:dyDescent="0.25">
      <c r="A266" s="141" t="s">
        <v>379</v>
      </c>
      <c r="B266" s="138">
        <v>111</v>
      </c>
      <c r="C266" s="138">
        <v>104</v>
      </c>
      <c r="D266" s="138">
        <v>102</v>
      </c>
    </row>
    <row r="267" spans="1:4" x14ac:dyDescent="0.25">
      <c r="A267" s="139" t="s">
        <v>390</v>
      </c>
      <c r="B267" s="148">
        <v>1039291280</v>
      </c>
      <c r="C267" s="148">
        <v>3474257665</v>
      </c>
      <c r="D267" s="148">
        <v>3729856685</v>
      </c>
    </row>
    <row r="268" spans="1:4" x14ac:dyDescent="0.25">
      <c r="A268" s="141" t="s">
        <v>378</v>
      </c>
      <c r="B268" s="156">
        <v>1511.98</v>
      </c>
      <c r="C268" s="156">
        <v>1441.41</v>
      </c>
      <c r="D268" s="156">
        <v>1415.72</v>
      </c>
    </row>
    <row r="269" spans="1:4" x14ac:dyDescent="0.25">
      <c r="A269" s="143" t="s">
        <v>379</v>
      </c>
      <c r="B269" s="140">
        <v>112</v>
      </c>
      <c r="C269" s="140">
        <v>107</v>
      </c>
      <c r="D269" s="140">
        <v>105</v>
      </c>
    </row>
    <row r="270" spans="1:4" x14ac:dyDescent="0.25">
      <c r="A270" s="129"/>
      <c r="B270" s="134"/>
      <c r="C270" s="134"/>
      <c r="D270" s="134"/>
    </row>
    <row r="271" spans="1:4" x14ac:dyDescent="0.25">
      <c r="A271" s="157" t="s">
        <v>391</v>
      </c>
      <c r="B271" s="158"/>
      <c r="C271" s="159"/>
      <c r="D271" s="158"/>
    </row>
    <row r="272" spans="1:4" x14ac:dyDescent="0.25">
      <c r="A272" s="135" t="s">
        <v>215</v>
      </c>
      <c r="B272" s="135" t="s">
        <v>216</v>
      </c>
      <c r="C272" s="135" t="s">
        <v>217</v>
      </c>
      <c r="D272" s="134"/>
    </row>
    <row r="273" spans="1:4" x14ac:dyDescent="0.25">
      <c r="A273" s="137" t="s">
        <v>392</v>
      </c>
      <c r="B273" s="137" t="s">
        <v>392</v>
      </c>
      <c r="C273" s="137" t="s">
        <v>392</v>
      </c>
      <c r="D273" s="134"/>
    </row>
    <row r="274" ht="57.6" customHeight="1" spans="1:4" x14ac:dyDescent="0.25">
      <c r="A274" s="160" t="s">
        <v>393</v>
      </c>
      <c r="B274" s="160" t="s">
        <v>393</v>
      </c>
      <c r="C274" s="160" t="s">
        <v>393</v>
      </c>
      <c r="D274" s="134"/>
    </row>
    <row r="275" spans="1:4" x14ac:dyDescent="0.25">
      <c r="A275" s="129"/>
      <c r="B275" s="134"/>
      <c r="C275" s="134"/>
      <c r="D275" s="134"/>
    </row>
    <row r="276" ht="48.75" customHeight="1" spans="1:4" x14ac:dyDescent="0.25">
      <c r="A276" s="161" t="s">
        <v>394</v>
      </c>
      <c r="B276" s="131"/>
      <c r="C276" s="131"/>
      <c r="D276" s="132"/>
    </row>
    <row r="277" spans="1:4" x14ac:dyDescent="0.25">
      <c r="A277" s="129"/>
      <c r="B277" s="134"/>
      <c r="C277" s="134"/>
      <c r="D277" s="134"/>
    </row>
  </sheetData>
  <mergeCells count="11">
    <mergeCell ref="A1:D1"/>
    <mergeCell ref="A2:D2"/>
    <mergeCell ref="A3:D3"/>
    <mergeCell ref="A4:D4"/>
    <mergeCell ref="A5:D5"/>
    <mergeCell ref="A6:D6"/>
    <mergeCell ref="A7:D7"/>
    <mergeCell ref="A8:D8"/>
    <mergeCell ref="A271:B271"/>
    <mergeCell ref="C271:D271"/>
    <mergeCell ref="A276:D276"/>
  </mergeCells>
  <hyperlinks>
    <hyperlink ref="A274" r:id="rId1"/>
    <hyperlink ref="B274" r:id="rId2"/>
    <hyperlink ref="C274" r:id="rId3"/>
  </hyperlinks>
  <pageMargins left="0.7" right="0.7" top="0.75" bottom="0.75" header="0.3" footer="0.3"/>
  <drawing r:id="rId4"/>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00"/>
  </sheetPr>
  <dimension ref="A1:B275"/>
  <sheetViews>
    <sheetView workbookViewId="0" zoomScale="100" zoomScaleNormal="100">
      <selection activeCell="X39" sqref="X39"/>
    </sheetView>
  </sheetViews>
  <sheetFormatPr defaultRowHeight="14.4" outlineLevelRow="0" outlineLevelCol="0" x14ac:dyDescent="0" defaultColWidth="48.77734375" customHeight="1"/>
  <cols>
    <col min="2" max="2" width="54" customWidth="1"/>
  </cols>
  <sheetData>
    <row r="1" ht="61.5" customHeight="1" spans="1:2" x14ac:dyDescent="0.25">
      <c r="A1" s="128"/>
      <c r="B1" s="129"/>
    </row>
    <row r="2" ht="22.5" customHeight="1" spans="1:2" x14ac:dyDescent="0.25">
      <c r="A2" s="130" t="s">
        <v>207</v>
      </c>
      <c r="B2" s="132"/>
    </row>
    <row r="3" spans="1:2" x14ac:dyDescent="0.25">
      <c r="A3" s="133" t="s">
        <v>208</v>
      </c>
      <c r="B3" s="132"/>
    </row>
    <row r="4" spans="1:2" x14ac:dyDescent="0.25">
      <c r="A4" s="133" t="s">
        <v>395</v>
      </c>
      <c r="B4" s="132"/>
    </row>
    <row r="5" spans="1:2" x14ac:dyDescent="0.25">
      <c r="A5" s="133" t="s">
        <v>396</v>
      </c>
      <c r="B5" s="132"/>
    </row>
    <row r="6" spans="1:2" x14ac:dyDescent="0.25">
      <c r="A6" s="133" t="s">
        <v>397</v>
      </c>
      <c r="B6" s="132"/>
    </row>
    <row r="7" spans="1:2" x14ac:dyDescent="0.25">
      <c r="A7" s="129"/>
      <c r="B7" s="134"/>
    </row>
    <row r="8" spans="1:2" x14ac:dyDescent="0.25">
      <c r="A8" s="135" t="s">
        <v>214</v>
      </c>
      <c r="B8" s="136" t="s">
        <v>398</v>
      </c>
    </row>
    <row r="9" spans="1:2" x14ac:dyDescent="0.25">
      <c r="A9" s="137" t="s">
        <v>218</v>
      </c>
      <c r="B9" s="138">
        <v>25539</v>
      </c>
    </row>
    <row r="10" spans="1:2" x14ac:dyDescent="0.25">
      <c r="A10" s="139" t="s">
        <v>219</v>
      </c>
      <c r="B10" s="140">
        <v>26785</v>
      </c>
    </row>
    <row r="11" spans="1:2" x14ac:dyDescent="0.25">
      <c r="A11" s="141" t="s">
        <v>220</v>
      </c>
      <c r="B11" s="138">
        <v>15355</v>
      </c>
    </row>
    <row r="12" spans="1:2" x14ac:dyDescent="0.25">
      <c r="A12" s="139" t="s">
        <v>221</v>
      </c>
      <c r="B12" s="140">
        <v>28129</v>
      </c>
    </row>
    <row r="13" spans="1:2" x14ac:dyDescent="0.25">
      <c r="A13" s="141" t="s">
        <v>222</v>
      </c>
      <c r="B13" s="138">
        <v>13913</v>
      </c>
    </row>
    <row r="14" spans="1:2" x14ac:dyDescent="0.25">
      <c r="A14" s="139" t="s">
        <v>223</v>
      </c>
      <c r="B14" s="140">
        <v>30132</v>
      </c>
    </row>
    <row r="15" spans="1:2" x14ac:dyDescent="0.25">
      <c r="A15" s="141" t="s">
        <v>224</v>
      </c>
      <c r="B15" s="142">
        <v>0.0139</v>
      </c>
    </row>
    <row r="16" spans="1:2" x14ac:dyDescent="0.25">
      <c r="A16" s="139" t="s">
        <v>225</v>
      </c>
      <c r="B16" s="140">
        <v>20632</v>
      </c>
    </row>
    <row r="17" spans="1:2" x14ac:dyDescent="0.25">
      <c r="A17" s="141" t="s">
        <v>226</v>
      </c>
      <c r="B17" s="138">
        <v>10612</v>
      </c>
    </row>
    <row r="18" spans="1:2" x14ac:dyDescent="0.25">
      <c r="A18" s="143" t="s">
        <v>227</v>
      </c>
      <c r="B18" s="140">
        <v>10020</v>
      </c>
    </row>
    <row r="19" spans="1:2" x14ac:dyDescent="0.25">
      <c r="A19" s="129"/>
      <c r="B19" s="134"/>
    </row>
    <row r="20" spans="1:2" x14ac:dyDescent="0.25">
      <c r="A20" s="135" t="s">
        <v>228</v>
      </c>
      <c r="B20" s="136"/>
    </row>
    <row r="21" spans="1:2" x14ac:dyDescent="0.25">
      <c r="A21" s="137" t="s">
        <v>229</v>
      </c>
      <c r="B21" s="138">
        <v>3330</v>
      </c>
    </row>
    <row r="22" spans="1:2" x14ac:dyDescent="0.25">
      <c r="A22" s="143" t="s">
        <v>230</v>
      </c>
      <c r="B22" s="144">
        <v>2.35</v>
      </c>
    </row>
    <row r="23" spans="1:2" x14ac:dyDescent="0.25">
      <c r="A23" s="137" t="s">
        <v>231</v>
      </c>
      <c r="B23" s="138">
        <v>4866</v>
      </c>
    </row>
    <row r="24" spans="1:2" x14ac:dyDescent="0.25">
      <c r="A24" s="143" t="s">
        <v>232</v>
      </c>
      <c r="B24" s="144">
        <v>2.35</v>
      </c>
    </row>
    <row r="25" spans="1:2" x14ac:dyDescent="0.25">
      <c r="A25" s="137" t="s">
        <v>233</v>
      </c>
      <c r="B25" s="138">
        <v>6164</v>
      </c>
    </row>
    <row r="26" spans="1:2" x14ac:dyDescent="0.25">
      <c r="A26" s="143" t="s">
        <v>234</v>
      </c>
      <c r="B26" s="144">
        <v>2.31</v>
      </c>
    </row>
    <row r="27" spans="1:2" x14ac:dyDescent="0.25">
      <c r="A27" s="137" t="s">
        <v>235</v>
      </c>
      <c r="B27" s="138">
        <v>7097</v>
      </c>
    </row>
    <row r="28" spans="1:2" x14ac:dyDescent="0.25">
      <c r="A28" s="143" t="s">
        <v>236</v>
      </c>
      <c r="B28" s="144">
        <v>2.29</v>
      </c>
    </row>
    <row r="29" spans="1:2" x14ac:dyDescent="0.25">
      <c r="A29" s="141" t="s">
        <v>224</v>
      </c>
      <c r="B29" s="142">
        <v>0.0286</v>
      </c>
    </row>
    <row r="30" spans="1:2" x14ac:dyDescent="0.25">
      <c r="A30" s="139" t="s">
        <v>237</v>
      </c>
      <c r="B30" s="140">
        <v>4263</v>
      </c>
    </row>
    <row r="31" spans="1:2" x14ac:dyDescent="0.25">
      <c r="A31" s="141" t="s">
        <v>238</v>
      </c>
      <c r="B31" s="145">
        <v>2.73</v>
      </c>
    </row>
    <row r="32" spans="1:2" x14ac:dyDescent="0.25">
      <c r="A32" s="139" t="s">
        <v>239</v>
      </c>
      <c r="B32" s="140">
        <v>4972</v>
      </c>
    </row>
    <row r="33" spans="1:2" x14ac:dyDescent="0.25">
      <c r="A33" s="141" t="s">
        <v>240</v>
      </c>
      <c r="B33" s="145">
        <v>2.69</v>
      </c>
    </row>
    <row r="34" spans="1:2" x14ac:dyDescent="0.25">
      <c r="A34" s="143" t="s">
        <v>241</v>
      </c>
      <c r="B34" s="146">
        <v>0.031200000000000002</v>
      </c>
    </row>
    <row r="35" spans="1:2" x14ac:dyDescent="0.25">
      <c r="A35" s="129"/>
      <c r="B35" s="134"/>
    </row>
    <row r="36" spans="1:2" x14ac:dyDescent="0.25">
      <c r="A36" s="135" t="s">
        <v>242</v>
      </c>
      <c r="B36" s="136"/>
    </row>
    <row r="37" spans="1:2" x14ac:dyDescent="0.25">
      <c r="A37" s="137" t="s">
        <v>243</v>
      </c>
      <c r="B37" s="147">
        <v>76645</v>
      </c>
    </row>
    <row r="38" spans="1:2" x14ac:dyDescent="0.25">
      <c r="A38" s="139" t="s">
        <v>244</v>
      </c>
      <c r="B38" s="148">
        <v>82271</v>
      </c>
    </row>
    <row r="39" spans="1:2" x14ac:dyDescent="0.25">
      <c r="A39" s="129"/>
      <c r="B39" s="134"/>
    </row>
    <row r="40" spans="1:2" x14ac:dyDescent="0.25">
      <c r="A40" s="135" t="s">
        <v>245</v>
      </c>
      <c r="B40" s="136" t="s">
        <v>398</v>
      </c>
    </row>
    <row r="41" spans="1:2" x14ac:dyDescent="0.25">
      <c r="A41" s="137" t="s">
        <v>243</v>
      </c>
      <c r="B41" s="147">
        <v>24811</v>
      </c>
    </row>
    <row r="42" spans="1:2" x14ac:dyDescent="0.25">
      <c r="A42" s="139" t="s">
        <v>244</v>
      </c>
      <c r="B42" s="148">
        <v>28891</v>
      </c>
    </row>
    <row r="43" spans="1:2" x14ac:dyDescent="0.25">
      <c r="A43" s="129"/>
      <c r="B43" s="134"/>
    </row>
    <row r="44" spans="1:2" x14ac:dyDescent="0.25">
      <c r="A44" s="135" t="s">
        <v>246</v>
      </c>
      <c r="B44" s="136"/>
    </row>
    <row r="45" spans="1:2" x14ac:dyDescent="0.25">
      <c r="A45" s="137" t="s">
        <v>247</v>
      </c>
      <c r="B45" s="138">
        <v>6157</v>
      </c>
    </row>
    <row r="46" spans="1:2" x14ac:dyDescent="0.25">
      <c r="A46" s="143" t="s">
        <v>248</v>
      </c>
      <c r="B46" s="146">
        <v>0.0799</v>
      </c>
    </row>
    <row r="47" spans="1:2" x14ac:dyDescent="0.25">
      <c r="A47" s="141" t="s">
        <v>249</v>
      </c>
      <c r="B47" s="149">
        <v>0.0151</v>
      </c>
    </row>
    <row r="48" spans="1:2" x14ac:dyDescent="0.25">
      <c r="A48" s="143" t="s">
        <v>250</v>
      </c>
      <c r="B48" s="146">
        <v>0.025</v>
      </c>
    </row>
    <row r="49" spans="1:2" x14ac:dyDescent="0.25">
      <c r="A49" s="141" t="s">
        <v>251</v>
      </c>
      <c r="B49" s="149">
        <v>0.016200000000000003</v>
      </c>
    </row>
    <row r="50" spans="1:2" x14ac:dyDescent="0.25">
      <c r="A50" s="143" t="s">
        <v>252</v>
      </c>
      <c r="B50" s="146">
        <v>0.0206</v>
      </c>
    </row>
    <row r="51" spans="1:2" x14ac:dyDescent="0.25">
      <c r="A51" s="141" t="s">
        <v>253</v>
      </c>
      <c r="B51" s="149">
        <v>0.0252</v>
      </c>
    </row>
    <row r="52" spans="1:2" x14ac:dyDescent="0.25">
      <c r="A52" s="143" t="s">
        <v>254</v>
      </c>
      <c r="B52" s="146">
        <v>0.0455</v>
      </c>
    </row>
    <row r="53" spans="1:2" x14ac:dyDescent="0.25">
      <c r="A53" s="141" t="s">
        <v>255</v>
      </c>
      <c r="B53" s="149">
        <v>0.0346</v>
      </c>
    </row>
    <row r="54" spans="1:2" x14ac:dyDescent="0.25">
      <c r="A54" s="143" t="s">
        <v>256</v>
      </c>
      <c r="B54" s="146">
        <v>0.0473</v>
      </c>
    </row>
    <row r="55" spans="1:2" x14ac:dyDescent="0.25">
      <c r="A55" s="141" t="s">
        <v>257</v>
      </c>
      <c r="B55" s="149">
        <v>0.0713</v>
      </c>
    </row>
    <row r="56" spans="1:2" x14ac:dyDescent="0.25">
      <c r="A56" s="143" t="s">
        <v>258</v>
      </c>
      <c r="B56" s="146">
        <v>0.10439999999999999</v>
      </c>
    </row>
    <row r="57" spans="1:2" x14ac:dyDescent="0.25">
      <c r="A57" s="141" t="s">
        <v>259</v>
      </c>
      <c r="B57" s="149">
        <v>0.16570000000000001</v>
      </c>
    </row>
    <row r="58" spans="1:2" x14ac:dyDescent="0.25">
      <c r="A58" s="143" t="s">
        <v>260</v>
      </c>
      <c r="B58" s="146">
        <v>0.1265</v>
      </c>
    </row>
    <row r="59" spans="1:2" x14ac:dyDescent="0.25">
      <c r="A59" s="141" t="s">
        <v>261</v>
      </c>
      <c r="B59" s="149">
        <v>0.052300000000000006</v>
      </c>
    </row>
    <row r="60" spans="1:2" x14ac:dyDescent="0.25">
      <c r="A60" s="143" t="s">
        <v>262</v>
      </c>
      <c r="B60" s="146">
        <v>0.0793</v>
      </c>
    </row>
    <row r="61" spans="1:2" x14ac:dyDescent="0.25">
      <c r="A61" s="141" t="s">
        <v>263</v>
      </c>
      <c r="B61" s="149">
        <v>0.0356</v>
      </c>
    </row>
    <row r="62" spans="1:2" x14ac:dyDescent="0.25">
      <c r="A62" s="143" t="s">
        <v>264</v>
      </c>
      <c r="B62" s="146">
        <v>0.012</v>
      </c>
    </row>
    <row r="63" spans="1:2" x14ac:dyDescent="0.25">
      <c r="A63" s="141" t="s">
        <v>265</v>
      </c>
      <c r="B63" s="149">
        <v>0.012199999999999999</v>
      </c>
    </row>
    <row r="64" spans="1:2" x14ac:dyDescent="0.25">
      <c r="A64" s="143" t="s">
        <v>266</v>
      </c>
      <c r="B64" s="146">
        <v>0.0029</v>
      </c>
    </row>
    <row r="65" spans="1:2" x14ac:dyDescent="0.25">
      <c r="A65" s="141" t="s">
        <v>267</v>
      </c>
      <c r="B65" s="149">
        <v>0.028399999999999998</v>
      </c>
    </row>
    <row r="66" spans="1:2" x14ac:dyDescent="0.25">
      <c r="A66" s="139" t="s">
        <v>268</v>
      </c>
      <c r="B66" s="148">
        <v>100522</v>
      </c>
    </row>
    <row r="67" spans="1:2" x14ac:dyDescent="0.25">
      <c r="A67" s="129"/>
      <c r="B67" s="134"/>
    </row>
    <row r="68" spans="1:2" x14ac:dyDescent="0.25">
      <c r="A68" s="135" t="s">
        <v>269</v>
      </c>
      <c r="B68" s="136"/>
    </row>
    <row r="69" spans="1:2" x14ac:dyDescent="0.25">
      <c r="A69" s="137" t="s">
        <v>270</v>
      </c>
      <c r="B69" s="138">
        <v>81</v>
      </c>
    </row>
    <row r="70" spans="1:2" x14ac:dyDescent="0.25">
      <c r="A70" s="139" t="s">
        <v>271</v>
      </c>
      <c r="B70" s="146">
        <v>0.303</v>
      </c>
    </row>
    <row r="71" spans="1:2" x14ac:dyDescent="0.25">
      <c r="A71" s="137" t="s">
        <v>272</v>
      </c>
      <c r="B71" s="138">
        <v>108</v>
      </c>
    </row>
    <row r="72" spans="1:2" x14ac:dyDescent="0.25">
      <c r="A72" s="129"/>
      <c r="B72" s="134"/>
    </row>
    <row r="73" spans="1:2" x14ac:dyDescent="0.25">
      <c r="A73" s="135" t="s">
        <v>273</v>
      </c>
      <c r="B73" s="136"/>
    </row>
    <row r="74" spans="1:2" x14ac:dyDescent="0.25">
      <c r="A74" s="137" t="s">
        <v>243</v>
      </c>
      <c r="B74" s="147">
        <v>370831</v>
      </c>
    </row>
    <row r="75" spans="1:2" x14ac:dyDescent="0.25">
      <c r="A75" s="139" t="s">
        <v>244</v>
      </c>
      <c r="B75" s="148">
        <v>468138</v>
      </c>
    </row>
    <row r="76" spans="1:2" x14ac:dyDescent="0.25">
      <c r="A76" s="129"/>
      <c r="B76" s="134"/>
    </row>
    <row r="77" spans="1:2" x14ac:dyDescent="0.25">
      <c r="A77" s="135" t="s">
        <v>274</v>
      </c>
      <c r="B77" s="136" t="s">
        <v>398</v>
      </c>
    </row>
    <row r="78" spans="1:2" x14ac:dyDescent="0.25">
      <c r="A78" s="137" t="s">
        <v>275</v>
      </c>
      <c r="B78" s="138">
        <v>5308</v>
      </c>
    </row>
    <row r="79" spans="1:2" x14ac:dyDescent="0.25">
      <c r="A79" s="143" t="s">
        <v>276</v>
      </c>
      <c r="B79" s="146">
        <v>0.0458</v>
      </c>
    </row>
    <row r="80" spans="1:2" x14ac:dyDescent="0.25">
      <c r="A80" s="141" t="s">
        <v>277</v>
      </c>
      <c r="B80" s="149">
        <v>0.0433</v>
      </c>
    </row>
    <row r="81" spans="1:2" x14ac:dyDescent="0.25">
      <c r="A81" s="143" t="s">
        <v>278</v>
      </c>
      <c r="B81" s="146">
        <v>0.039599999999999996</v>
      </c>
    </row>
    <row r="82" spans="1:2" x14ac:dyDescent="0.25">
      <c r="A82" s="141" t="s">
        <v>279</v>
      </c>
      <c r="B82" s="149">
        <v>0.0518</v>
      </c>
    </row>
    <row r="83" spans="1:2" x14ac:dyDescent="0.25">
      <c r="A83" s="143" t="s">
        <v>280</v>
      </c>
      <c r="B83" s="146">
        <v>0.0418</v>
      </c>
    </row>
    <row r="84" spans="1:2" x14ac:dyDescent="0.25">
      <c r="A84" s="141" t="s">
        <v>281</v>
      </c>
      <c r="B84" s="149">
        <v>0.054400000000000004</v>
      </c>
    </row>
    <row r="85" spans="1:2" x14ac:dyDescent="0.25">
      <c r="A85" s="143" t="s">
        <v>282</v>
      </c>
      <c r="B85" s="146">
        <v>0.3152</v>
      </c>
    </row>
    <row r="86" spans="1:2" x14ac:dyDescent="0.25">
      <c r="A86" s="141" t="s">
        <v>283</v>
      </c>
      <c r="B86" s="149">
        <v>0.2419</v>
      </c>
    </row>
    <row r="87" spans="1:2" x14ac:dyDescent="0.25">
      <c r="A87" s="143" t="s">
        <v>284</v>
      </c>
      <c r="B87" s="146">
        <v>0.1494</v>
      </c>
    </row>
    <row r="88" spans="1:2" x14ac:dyDescent="0.25">
      <c r="A88" s="141" t="s">
        <v>285</v>
      </c>
      <c r="B88" s="149">
        <v>0.0079</v>
      </c>
    </row>
    <row r="89" spans="1:2" x14ac:dyDescent="0.25">
      <c r="A89" s="143" t="s">
        <v>286</v>
      </c>
      <c r="B89" s="146">
        <v>0.008100000000000001</v>
      </c>
    </row>
    <row r="90" spans="1:2" x14ac:dyDescent="0.25">
      <c r="A90" s="141" t="s">
        <v>287</v>
      </c>
      <c r="B90" s="149">
        <v>0.0006</v>
      </c>
    </row>
    <row r="91" spans="1:2" x14ac:dyDescent="0.25">
      <c r="A91" s="143" t="s">
        <v>288</v>
      </c>
      <c r="B91" s="146">
        <v>0.0002</v>
      </c>
    </row>
    <row r="92" spans="1:2" x14ac:dyDescent="0.25">
      <c r="A92" s="137" t="s">
        <v>289</v>
      </c>
      <c r="B92" s="147">
        <v>373729</v>
      </c>
    </row>
    <row r="93" spans="1:2" x14ac:dyDescent="0.25">
      <c r="A93" s="129"/>
      <c r="B93" s="134"/>
    </row>
    <row r="94" spans="1:2" x14ac:dyDescent="0.25">
      <c r="A94" s="135" t="s">
        <v>195</v>
      </c>
      <c r="B94" s="136"/>
    </row>
    <row r="95" spans="1:2" x14ac:dyDescent="0.25">
      <c r="A95" s="137" t="s">
        <v>290</v>
      </c>
      <c r="B95" s="138">
        <v>5232</v>
      </c>
    </row>
    <row r="96" spans="1:2" x14ac:dyDescent="0.25">
      <c r="A96" s="143" t="s">
        <v>291</v>
      </c>
      <c r="B96" s="146">
        <v>0.7589</v>
      </c>
    </row>
    <row r="97" spans="1:2" x14ac:dyDescent="0.25">
      <c r="A97" s="141" t="s">
        <v>292</v>
      </c>
      <c r="B97" s="149">
        <v>0.24109999999999998</v>
      </c>
    </row>
    <row r="98" spans="1:2" x14ac:dyDescent="0.25">
      <c r="A98" s="143" t="s">
        <v>293</v>
      </c>
      <c r="B98" s="146">
        <v>0.3635</v>
      </c>
    </row>
    <row r="99" spans="1:2" x14ac:dyDescent="0.25">
      <c r="A99" s="137" t="s">
        <v>294</v>
      </c>
      <c r="B99" s="138">
        <v>6463</v>
      </c>
    </row>
    <row r="100" spans="1:2" x14ac:dyDescent="0.25">
      <c r="A100" s="143" t="s">
        <v>291</v>
      </c>
      <c r="B100" s="146">
        <v>0.8309000000000001</v>
      </c>
    </row>
    <row r="101" spans="1:2" x14ac:dyDescent="0.25">
      <c r="A101" s="141" t="s">
        <v>292</v>
      </c>
      <c r="B101" s="149">
        <v>0.1691</v>
      </c>
    </row>
    <row r="102" spans="1:2" x14ac:dyDescent="0.25">
      <c r="A102" s="143" t="s">
        <v>293</v>
      </c>
      <c r="B102" s="146">
        <v>0.24710000000000001</v>
      </c>
    </row>
    <row r="103" spans="1:2" x14ac:dyDescent="0.25">
      <c r="A103" s="137" t="s">
        <v>295</v>
      </c>
      <c r="B103" s="138">
        <v>7908</v>
      </c>
    </row>
    <row r="104" spans="1:2" x14ac:dyDescent="0.25">
      <c r="A104" s="143" t="s">
        <v>291</v>
      </c>
      <c r="B104" s="146">
        <v>0.8615999999999999</v>
      </c>
    </row>
    <row r="105" spans="1:2" x14ac:dyDescent="0.25">
      <c r="A105" s="141" t="s">
        <v>292</v>
      </c>
      <c r="B105" s="149">
        <v>0.1384</v>
      </c>
    </row>
    <row r="106" spans="1:2" x14ac:dyDescent="0.25">
      <c r="A106" s="143" t="s">
        <v>293</v>
      </c>
      <c r="B106" s="146">
        <v>0.2205</v>
      </c>
    </row>
    <row r="107" spans="1:2" x14ac:dyDescent="0.25">
      <c r="A107" s="137" t="s">
        <v>296</v>
      </c>
      <c r="B107" s="138">
        <v>8884</v>
      </c>
    </row>
    <row r="108" spans="1:2" x14ac:dyDescent="0.25">
      <c r="A108" s="143" t="s">
        <v>291</v>
      </c>
      <c r="B108" s="146">
        <v>0.8804000000000001</v>
      </c>
    </row>
    <row r="109" spans="1:2" x14ac:dyDescent="0.25">
      <c r="A109" s="141" t="s">
        <v>292</v>
      </c>
      <c r="B109" s="149">
        <v>0.11960000000000001</v>
      </c>
    </row>
    <row r="110" spans="1:2" x14ac:dyDescent="0.25">
      <c r="A110" s="143" t="s">
        <v>293</v>
      </c>
      <c r="B110" s="146">
        <v>0.2011</v>
      </c>
    </row>
    <row r="111" spans="1:2" x14ac:dyDescent="0.25">
      <c r="A111" s="129"/>
      <c r="B111" s="134"/>
    </row>
    <row r="112" spans="1:2" x14ac:dyDescent="0.25">
      <c r="A112" s="135" t="s">
        <v>297</v>
      </c>
      <c r="B112" s="136" t="s">
        <v>398</v>
      </c>
    </row>
    <row r="113" spans="1:2" x14ac:dyDescent="0.25">
      <c r="A113" s="137" t="s">
        <v>298</v>
      </c>
      <c r="B113" s="138">
        <v>20422</v>
      </c>
    </row>
    <row r="114" spans="1:2" x14ac:dyDescent="0.25">
      <c r="A114" s="139" t="s">
        <v>299</v>
      </c>
      <c r="B114" s="140">
        <v>7707</v>
      </c>
    </row>
    <row r="115" spans="1:2" x14ac:dyDescent="0.25">
      <c r="A115" s="129"/>
      <c r="B115" s="134"/>
    </row>
    <row r="116" spans="1:2" x14ac:dyDescent="0.25">
      <c r="A116" s="135" t="s">
        <v>300</v>
      </c>
      <c r="B116" s="136"/>
    </row>
    <row r="117" spans="1:2" x14ac:dyDescent="0.25">
      <c r="A117" s="137" t="s">
        <v>301</v>
      </c>
      <c r="B117" s="150">
        <v>36.3</v>
      </c>
    </row>
    <row r="118" spans="1:2" x14ac:dyDescent="0.25">
      <c r="A118" s="139" t="s">
        <v>302</v>
      </c>
      <c r="B118" s="151">
        <v>41.1</v>
      </c>
    </row>
    <row r="119" spans="1:2" x14ac:dyDescent="0.25">
      <c r="A119" s="137" t="s">
        <v>243</v>
      </c>
      <c r="B119" s="150">
        <v>41.6</v>
      </c>
    </row>
    <row r="120" spans="1:2" x14ac:dyDescent="0.25">
      <c r="A120" s="139" t="s">
        <v>244</v>
      </c>
      <c r="B120" s="151">
        <v>42</v>
      </c>
    </row>
    <row r="121" spans="1:2" x14ac:dyDescent="0.25">
      <c r="A121" s="129"/>
      <c r="B121" s="134"/>
    </row>
    <row r="122" spans="1:2" x14ac:dyDescent="0.25">
      <c r="A122" s="135" t="s">
        <v>303</v>
      </c>
      <c r="B122" s="136"/>
    </row>
    <row r="123" spans="1:2" x14ac:dyDescent="0.25">
      <c r="A123" s="137" t="s">
        <v>304</v>
      </c>
      <c r="B123" s="138">
        <v>28129</v>
      </c>
    </row>
    <row r="124" spans="1:2" x14ac:dyDescent="0.25">
      <c r="A124" s="143" t="s">
        <v>305</v>
      </c>
      <c r="B124" s="146">
        <v>0.0242</v>
      </c>
    </row>
    <row r="125" spans="1:2" x14ac:dyDescent="0.25">
      <c r="A125" s="141" t="s">
        <v>306</v>
      </c>
      <c r="B125" s="149">
        <v>0.024900000000000002</v>
      </c>
    </row>
    <row r="126" spans="1:2" x14ac:dyDescent="0.25">
      <c r="A126" s="143" t="s">
        <v>307</v>
      </c>
      <c r="B126" s="146">
        <v>0.026699999999999998</v>
      </c>
    </row>
    <row r="127" spans="1:2" x14ac:dyDescent="0.25">
      <c r="A127" s="141" t="s">
        <v>308</v>
      </c>
      <c r="B127" s="149">
        <v>0.098</v>
      </c>
    </row>
    <row r="128" spans="1:2" x14ac:dyDescent="0.25">
      <c r="A128" s="143" t="s">
        <v>309</v>
      </c>
      <c r="B128" s="146">
        <v>0.198</v>
      </c>
    </row>
    <row r="129" spans="1:2" x14ac:dyDescent="0.25">
      <c r="A129" s="141" t="s">
        <v>310</v>
      </c>
      <c r="B129" s="149">
        <v>0.188</v>
      </c>
    </row>
    <row r="130" spans="1:2" x14ac:dyDescent="0.25">
      <c r="A130" s="143" t="s">
        <v>311</v>
      </c>
      <c r="B130" s="146">
        <v>0.131</v>
      </c>
    </row>
    <row r="131" spans="1:2" x14ac:dyDescent="0.25">
      <c r="A131" s="141" t="s">
        <v>312</v>
      </c>
      <c r="B131" s="149">
        <v>0.106</v>
      </c>
    </row>
    <row r="132" spans="1:2" x14ac:dyDescent="0.25">
      <c r="A132" s="143" t="s">
        <v>313</v>
      </c>
      <c r="B132" s="146">
        <v>0.128</v>
      </c>
    </row>
    <row r="133" spans="1:2" x14ac:dyDescent="0.25">
      <c r="A133" s="141" t="s">
        <v>314</v>
      </c>
      <c r="B133" s="149">
        <v>0.071</v>
      </c>
    </row>
    <row r="134" spans="1:2" x14ac:dyDescent="0.25">
      <c r="A134" s="143" t="s">
        <v>315</v>
      </c>
      <c r="B134" s="146">
        <v>0.011899999999999999</v>
      </c>
    </row>
    <row r="135" spans="1:2" x14ac:dyDescent="0.25">
      <c r="A135" s="137" t="s">
        <v>316</v>
      </c>
      <c r="B135" s="149">
        <v>0.9068</v>
      </c>
    </row>
    <row r="136" spans="1:2" x14ac:dyDescent="0.25">
      <c r="A136" s="129"/>
      <c r="B136" s="134"/>
    </row>
    <row r="137" spans="1:2" x14ac:dyDescent="0.25">
      <c r="A137" s="135" t="s">
        <v>317</v>
      </c>
      <c r="B137" s="136"/>
    </row>
    <row r="138" spans="1:2" x14ac:dyDescent="0.25">
      <c r="A138" s="137" t="s">
        <v>304</v>
      </c>
      <c r="B138" s="138">
        <v>25998</v>
      </c>
    </row>
    <row r="139" spans="1:2" x14ac:dyDescent="0.25">
      <c r="A139" s="143" t="s">
        <v>318</v>
      </c>
      <c r="B139" s="146">
        <v>0.42590000000000006</v>
      </c>
    </row>
    <row r="140" spans="1:2" x14ac:dyDescent="0.25">
      <c r="A140" s="141" t="s">
        <v>319</v>
      </c>
      <c r="B140" s="149">
        <v>0.355</v>
      </c>
    </row>
    <row r="141" spans="1:2" x14ac:dyDescent="0.25">
      <c r="A141" s="143" t="s">
        <v>320</v>
      </c>
      <c r="B141" s="146">
        <v>0.038599999999999995</v>
      </c>
    </row>
    <row r="142" spans="1:2" x14ac:dyDescent="0.25">
      <c r="A142" s="141" t="s">
        <v>321</v>
      </c>
      <c r="B142" s="149">
        <v>0.1805</v>
      </c>
    </row>
    <row r="143" spans="1:2" x14ac:dyDescent="0.25">
      <c r="A143" s="129"/>
      <c r="B143" s="134"/>
    </row>
    <row r="144" spans="1:2" x14ac:dyDescent="0.25">
      <c r="A144" s="135" t="s">
        <v>322</v>
      </c>
      <c r="B144" s="136" t="s">
        <v>398</v>
      </c>
    </row>
    <row r="145" spans="1:2" x14ac:dyDescent="0.25">
      <c r="A145" s="137" t="s">
        <v>304</v>
      </c>
      <c r="B145" s="138">
        <v>23255</v>
      </c>
    </row>
    <row r="146" spans="1:2" x14ac:dyDescent="0.25">
      <c r="A146" s="143" t="s">
        <v>323</v>
      </c>
      <c r="B146" s="146">
        <v>0.0642</v>
      </c>
    </row>
    <row r="147" spans="1:2" x14ac:dyDescent="0.25">
      <c r="A147" s="141" t="s">
        <v>324</v>
      </c>
      <c r="B147" s="149">
        <v>0.12890000000000001</v>
      </c>
    </row>
    <row r="148" spans="1:2" x14ac:dyDescent="0.25">
      <c r="A148" s="143" t="s">
        <v>325</v>
      </c>
      <c r="B148" s="146">
        <v>0.21</v>
      </c>
    </row>
    <row r="149" spans="1:2" x14ac:dyDescent="0.25">
      <c r="A149" s="141" t="s">
        <v>326</v>
      </c>
      <c r="B149" s="149">
        <v>0.12359999999999999</v>
      </c>
    </row>
    <row r="150" spans="1:2" x14ac:dyDescent="0.25">
      <c r="A150" s="143" t="s">
        <v>327</v>
      </c>
      <c r="B150" s="146">
        <v>0.235</v>
      </c>
    </row>
    <row r="151" spans="1:2" x14ac:dyDescent="0.25">
      <c r="A151" s="141" t="s">
        <v>328</v>
      </c>
      <c r="B151" s="149">
        <v>0.07730000000000001</v>
      </c>
    </row>
    <row r="152" spans="1:2" x14ac:dyDescent="0.25">
      <c r="A152" s="143" t="s">
        <v>329</v>
      </c>
      <c r="B152" s="146">
        <v>0.1175</v>
      </c>
    </row>
    <row r="153" spans="1:2" x14ac:dyDescent="0.25">
      <c r="A153" s="141" t="s">
        <v>330</v>
      </c>
      <c r="B153" s="149">
        <v>0.0435</v>
      </c>
    </row>
    <row r="154" spans="1:2" x14ac:dyDescent="0.25">
      <c r="A154" s="129"/>
      <c r="B154" s="134"/>
    </row>
    <row r="155" spans="1:2" x14ac:dyDescent="0.25">
      <c r="A155" s="135" t="s">
        <v>331</v>
      </c>
      <c r="B155" s="136"/>
    </row>
    <row r="156" spans="1:2" x14ac:dyDescent="0.25">
      <c r="A156" s="137" t="s">
        <v>304</v>
      </c>
      <c r="B156" s="138">
        <v>26785</v>
      </c>
    </row>
    <row r="157" spans="1:2" x14ac:dyDescent="0.25">
      <c r="A157" s="143" t="s">
        <v>332</v>
      </c>
      <c r="B157" s="146">
        <v>0.5997</v>
      </c>
    </row>
    <row r="158" spans="1:2" x14ac:dyDescent="0.25">
      <c r="A158" s="141" t="s">
        <v>333</v>
      </c>
      <c r="B158" s="149">
        <v>0.07629999999999999</v>
      </c>
    </row>
    <row r="159" spans="1:2" x14ac:dyDescent="0.25">
      <c r="A159" s="143" t="s">
        <v>334</v>
      </c>
      <c r="B159" s="146">
        <v>0.0455</v>
      </c>
    </row>
    <row r="160" spans="1:2" x14ac:dyDescent="0.25">
      <c r="A160" s="141" t="s">
        <v>335</v>
      </c>
      <c r="B160" s="149">
        <v>0.0092</v>
      </c>
    </row>
    <row r="161" spans="1:2" x14ac:dyDescent="0.25">
      <c r="A161" s="143" t="s">
        <v>336</v>
      </c>
      <c r="B161" s="146">
        <v>0.0015</v>
      </c>
    </row>
    <row r="162" spans="1:2" x14ac:dyDescent="0.25">
      <c r="A162" s="141" t="s">
        <v>337</v>
      </c>
      <c r="B162" s="149">
        <v>0.18719999999999998</v>
      </c>
    </row>
    <row r="163" spans="1:2" x14ac:dyDescent="0.25">
      <c r="A163" s="143" t="s">
        <v>338</v>
      </c>
      <c r="B163" s="146">
        <v>0.18719999999999998</v>
      </c>
    </row>
    <row r="164" spans="1:2" x14ac:dyDescent="0.25">
      <c r="A164" s="137" t="s">
        <v>339</v>
      </c>
      <c r="B164" s="149">
        <v>0.295</v>
      </c>
    </row>
    <row r="165" spans="1:2" x14ac:dyDescent="0.25">
      <c r="A165" s="139" t="s">
        <v>340</v>
      </c>
      <c r="B165" s="151">
        <v>76.1</v>
      </c>
    </row>
    <row r="166" spans="1:2" x14ac:dyDescent="0.25">
      <c r="A166" s="129"/>
      <c r="B166" s="134"/>
    </row>
    <row r="167" spans="1:2" x14ac:dyDescent="0.25">
      <c r="A167" s="135" t="s">
        <v>341</v>
      </c>
      <c r="B167" s="136"/>
    </row>
    <row r="168" spans="1:2" x14ac:dyDescent="0.25">
      <c r="A168" s="137" t="s">
        <v>304</v>
      </c>
      <c r="B168" s="138">
        <v>28129</v>
      </c>
    </row>
    <row r="169" spans="1:2" x14ac:dyDescent="0.25">
      <c r="A169" s="143" t="s">
        <v>332</v>
      </c>
      <c r="B169" s="146">
        <v>0.5922999999999999</v>
      </c>
    </row>
    <row r="170" spans="1:2" x14ac:dyDescent="0.25">
      <c r="A170" s="141" t="s">
        <v>333</v>
      </c>
      <c r="B170" s="149">
        <v>0.0791</v>
      </c>
    </row>
    <row r="171" spans="1:2" x14ac:dyDescent="0.25">
      <c r="A171" s="143" t="s">
        <v>334</v>
      </c>
      <c r="B171" s="146">
        <v>0.042199999999999994</v>
      </c>
    </row>
    <row r="172" spans="1:2" x14ac:dyDescent="0.25">
      <c r="A172" s="141" t="s">
        <v>335</v>
      </c>
      <c r="B172" s="149">
        <v>0.0108</v>
      </c>
    </row>
    <row r="173" spans="1:2" x14ac:dyDescent="0.25">
      <c r="A173" s="143" t="s">
        <v>336</v>
      </c>
      <c r="B173" s="146">
        <v>0.0013</v>
      </c>
    </row>
    <row r="174" spans="1:2" x14ac:dyDescent="0.25">
      <c r="A174" s="141" t="s">
        <v>337</v>
      </c>
      <c r="B174" s="149">
        <v>0.1843</v>
      </c>
    </row>
    <row r="175" spans="1:2" x14ac:dyDescent="0.25">
      <c r="A175" s="143" t="s">
        <v>338</v>
      </c>
      <c r="B175" s="146">
        <v>0.0901</v>
      </c>
    </row>
    <row r="176" spans="1:2" x14ac:dyDescent="0.25">
      <c r="A176" s="137" t="s">
        <v>339</v>
      </c>
      <c r="B176" s="149">
        <v>0.3074</v>
      </c>
    </row>
    <row r="177" spans="1:2" x14ac:dyDescent="0.25">
      <c r="A177" s="139" t="s">
        <v>340</v>
      </c>
      <c r="B177" s="151">
        <v>77</v>
      </c>
    </row>
    <row r="178" spans="1:2" x14ac:dyDescent="0.25">
      <c r="A178" s="129"/>
      <c r="B178" s="134"/>
    </row>
    <row r="179" spans="1:2" x14ac:dyDescent="0.25">
      <c r="A179" s="135" t="s">
        <v>342</v>
      </c>
      <c r="B179" s="136" t="s">
        <v>398</v>
      </c>
    </row>
    <row r="180" spans="1:2" x14ac:dyDescent="0.25">
      <c r="A180" s="137" t="s">
        <v>304</v>
      </c>
      <c r="B180" s="138">
        <v>4629</v>
      </c>
    </row>
    <row r="181" spans="1:2" x14ac:dyDescent="0.25">
      <c r="A181" s="143" t="s">
        <v>343</v>
      </c>
      <c r="B181" s="146">
        <v>0.516</v>
      </c>
    </row>
    <row r="182" spans="1:2" x14ac:dyDescent="0.25">
      <c r="A182" s="152" t="s">
        <v>344</v>
      </c>
      <c r="B182" s="149">
        <v>0.17600000000000002</v>
      </c>
    </row>
    <row r="183" spans="1:2" x14ac:dyDescent="0.25">
      <c r="A183" s="153" t="s">
        <v>345</v>
      </c>
      <c r="B183" s="146">
        <v>0.223</v>
      </c>
    </row>
    <row r="184" spans="1:2" x14ac:dyDescent="0.25">
      <c r="A184" s="152" t="s">
        <v>346</v>
      </c>
      <c r="B184" s="149">
        <v>0.0373</v>
      </c>
    </row>
    <row r="185" spans="1:2" x14ac:dyDescent="0.25">
      <c r="A185" s="153" t="s">
        <v>347</v>
      </c>
      <c r="B185" s="146">
        <v>0.0805</v>
      </c>
    </row>
    <row r="186" spans="1:2" x14ac:dyDescent="0.25">
      <c r="A186" s="141" t="s">
        <v>348</v>
      </c>
      <c r="B186" s="149">
        <v>0.243</v>
      </c>
    </row>
    <row r="187" spans="1:2" x14ac:dyDescent="0.25">
      <c r="A187" s="129"/>
      <c r="B187" s="134"/>
    </row>
    <row r="188" spans="1:2" x14ac:dyDescent="0.25">
      <c r="A188" s="135" t="s">
        <v>342</v>
      </c>
      <c r="B188" s="136"/>
    </row>
    <row r="189" spans="1:2" x14ac:dyDescent="0.25">
      <c r="A189" s="137" t="s">
        <v>304</v>
      </c>
      <c r="B189" s="138">
        <v>4629</v>
      </c>
    </row>
    <row r="190" spans="1:2" x14ac:dyDescent="0.25">
      <c r="A190" s="143" t="s">
        <v>349</v>
      </c>
      <c r="B190" s="146">
        <v>0.24</v>
      </c>
    </row>
    <row r="191" spans="1:2" x14ac:dyDescent="0.25">
      <c r="A191" s="152" t="s">
        <v>350</v>
      </c>
      <c r="B191" s="149">
        <v>0.0089</v>
      </c>
    </row>
    <row r="192" spans="1:2" x14ac:dyDescent="0.25">
      <c r="A192" s="153" t="s">
        <v>351</v>
      </c>
      <c r="B192" s="146">
        <v>0.053</v>
      </c>
    </row>
    <row r="193" spans="1:2" x14ac:dyDescent="0.25">
      <c r="A193" s="152" t="s">
        <v>352</v>
      </c>
      <c r="B193" s="149">
        <v>0.03</v>
      </c>
    </row>
    <row r="194" spans="1:2" x14ac:dyDescent="0.25">
      <c r="A194" s="153" t="s">
        <v>353</v>
      </c>
      <c r="B194" s="146">
        <v>0.030699999999999998</v>
      </c>
    </row>
    <row r="195" spans="1:2" x14ac:dyDescent="0.25">
      <c r="A195" s="152" t="s">
        <v>354</v>
      </c>
      <c r="B195" s="149">
        <v>0.11779999999999999</v>
      </c>
    </row>
    <row r="196" spans="1:2" x14ac:dyDescent="0.25">
      <c r="A196" s="143" t="s">
        <v>343</v>
      </c>
      <c r="B196" s="146">
        <v>0.516</v>
      </c>
    </row>
    <row r="197" spans="1:2" x14ac:dyDescent="0.25">
      <c r="A197" s="152" t="s">
        <v>344</v>
      </c>
      <c r="B197" s="149">
        <v>0.17600000000000002</v>
      </c>
    </row>
    <row r="198" spans="1:2" x14ac:dyDescent="0.25">
      <c r="A198" s="153" t="s">
        <v>345</v>
      </c>
      <c r="B198" s="146">
        <v>0.223</v>
      </c>
    </row>
    <row r="199" spans="1:2" x14ac:dyDescent="0.25">
      <c r="A199" s="152" t="s">
        <v>346</v>
      </c>
      <c r="B199" s="149">
        <v>0.0373</v>
      </c>
    </row>
    <row r="200" spans="1:2" x14ac:dyDescent="0.25">
      <c r="A200" s="153" t="s">
        <v>347</v>
      </c>
      <c r="B200" s="146">
        <v>0.0805</v>
      </c>
    </row>
    <row r="201" spans="1:2" x14ac:dyDescent="0.25">
      <c r="A201" s="141" t="s">
        <v>348</v>
      </c>
      <c r="B201" s="149">
        <v>0.243</v>
      </c>
    </row>
    <row r="202" spans="1:2" x14ac:dyDescent="0.25">
      <c r="A202" s="129"/>
      <c r="B202" s="134"/>
    </row>
    <row r="203" spans="1:2" x14ac:dyDescent="0.25">
      <c r="A203" s="135" t="s">
        <v>355</v>
      </c>
      <c r="B203" s="136"/>
    </row>
    <row r="204" spans="1:2" x14ac:dyDescent="0.25">
      <c r="A204" s="137" t="s">
        <v>356</v>
      </c>
      <c r="B204" s="138">
        <v>4629</v>
      </c>
    </row>
    <row r="205" spans="1:2" x14ac:dyDescent="0.25">
      <c r="A205" s="143" t="s">
        <v>357</v>
      </c>
      <c r="B205" s="146">
        <v>0.9501000000000001</v>
      </c>
    </row>
    <row r="206" spans="1:2" x14ac:dyDescent="0.25">
      <c r="A206" s="141" t="s">
        <v>358</v>
      </c>
      <c r="B206" s="149">
        <v>0.05</v>
      </c>
    </row>
    <row r="207" spans="1:2" x14ac:dyDescent="0.25">
      <c r="A207" s="153" t="s">
        <v>359</v>
      </c>
      <c r="B207" s="146">
        <v>0.1151</v>
      </c>
    </row>
    <row r="208" spans="1:2" x14ac:dyDescent="0.25">
      <c r="A208" s="152" t="s">
        <v>360</v>
      </c>
      <c r="B208" s="149">
        <v>0.21600000000000003</v>
      </c>
    </row>
    <row r="209" spans="1:2" x14ac:dyDescent="0.25">
      <c r="A209" s="153" t="s">
        <v>361</v>
      </c>
      <c r="B209" s="146">
        <v>0.5965</v>
      </c>
    </row>
    <row r="210" spans="1:2" x14ac:dyDescent="0.25">
      <c r="A210" s="152" t="s">
        <v>362</v>
      </c>
      <c r="B210" s="149">
        <v>0.023</v>
      </c>
    </row>
    <row r="211" spans="1:2" x14ac:dyDescent="0.25">
      <c r="A211" s="153" t="s">
        <v>363</v>
      </c>
      <c r="B211" s="154">
        <v>0.1681</v>
      </c>
    </row>
    <row r="212" spans="1:2" x14ac:dyDescent="0.25">
      <c r="A212" s="152" t="s">
        <v>364</v>
      </c>
      <c r="B212" s="149">
        <v>0.024</v>
      </c>
    </row>
    <row r="213" spans="1:2" x14ac:dyDescent="0.25">
      <c r="A213" s="153" t="s">
        <v>365</v>
      </c>
      <c r="B213" s="154">
        <v>0.0704</v>
      </c>
    </row>
    <row r="214" spans="1:2" x14ac:dyDescent="0.25">
      <c r="A214" s="152" t="s">
        <v>366</v>
      </c>
      <c r="B214" s="149">
        <v>0</v>
      </c>
    </row>
    <row r="215" spans="1:2" x14ac:dyDescent="0.25">
      <c r="A215" s="129"/>
      <c r="B215" s="134"/>
    </row>
    <row r="216" spans="1:2" x14ac:dyDescent="0.25">
      <c r="A216" s="135" t="s">
        <v>367</v>
      </c>
      <c r="B216" s="136" t="s">
        <v>398</v>
      </c>
    </row>
    <row r="217" spans="1:2" x14ac:dyDescent="0.25">
      <c r="A217" s="137" t="s">
        <v>304</v>
      </c>
      <c r="B217" s="138">
        <v>4398</v>
      </c>
    </row>
    <row r="218" spans="1:2" x14ac:dyDescent="0.25">
      <c r="A218" s="143" t="s">
        <v>368</v>
      </c>
      <c r="B218" s="146">
        <v>0.023</v>
      </c>
    </row>
    <row r="219" spans="1:2" x14ac:dyDescent="0.25">
      <c r="A219" s="141" t="s">
        <v>369</v>
      </c>
      <c r="B219" s="149">
        <v>0.0919</v>
      </c>
    </row>
    <row r="220" spans="1:2" x14ac:dyDescent="0.25">
      <c r="A220" s="143" t="s">
        <v>370</v>
      </c>
      <c r="B220" s="146">
        <v>0.0668</v>
      </c>
    </row>
    <row r="221" spans="1:2" x14ac:dyDescent="0.25">
      <c r="A221" s="141" t="s">
        <v>371</v>
      </c>
      <c r="B221" s="149">
        <v>0.0016</v>
      </c>
    </row>
    <row r="222" spans="1:2" x14ac:dyDescent="0.25">
      <c r="A222" s="143" t="s">
        <v>372</v>
      </c>
      <c r="B222" s="146">
        <v>0.0932</v>
      </c>
    </row>
    <row r="223" spans="1:2" x14ac:dyDescent="0.25">
      <c r="A223" s="141" t="s">
        <v>373</v>
      </c>
      <c r="B223" s="149">
        <v>0.028999999999999998</v>
      </c>
    </row>
    <row r="224" spans="1:2" x14ac:dyDescent="0.25">
      <c r="A224" s="143" t="s">
        <v>374</v>
      </c>
      <c r="B224" s="154">
        <v>0.0248</v>
      </c>
    </row>
    <row r="225" spans="1:2" x14ac:dyDescent="0.25">
      <c r="A225" s="141" t="s">
        <v>375</v>
      </c>
      <c r="B225" s="149">
        <v>0.07200000000000001</v>
      </c>
    </row>
    <row r="226" spans="1:2" x14ac:dyDescent="0.25">
      <c r="A226" s="143" t="s">
        <v>348</v>
      </c>
      <c r="B226" s="146">
        <v>0.455</v>
      </c>
    </row>
    <row r="227" spans="1:2" x14ac:dyDescent="0.25">
      <c r="A227" s="141" t="s">
        <v>376</v>
      </c>
      <c r="B227" s="149">
        <v>0.1426</v>
      </c>
    </row>
    <row r="228" spans="1:2" x14ac:dyDescent="0.25">
      <c r="A228" s="129"/>
      <c r="B228" s="134"/>
    </row>
    <row r="229" spans="1:2" x14ac:dyDescent="0.25">
      <c r="A229" s="135" t="s">
        <v>201</v>
      </c>
      <c r="B229" s="136"/>
    </row>
    <row r="230" spans="1:2" x14ac:dyDescent="0.25">
      <c r="A230" s="137" t="s">
        <v>377</v>
      </c>
      <c r="B230" s="147">
        <v>12638733</v>
      </c>
    </row>
    <row r="231" spans="1:2" x14ac:dyDescent="0.25">
      <c r="A231" s="143" t="s">
        <v>378</v>
      </c>
      <c r="B231" s="155">
        <v>2050.41</v>
      </c>
    </row>
    <row r="232" spans="1:2" x14ac:dyDescent="0.25">
      <c r="A232" s="141" t="s">
        <v>379</v>
      </c>
      <c r="B232" s="138">
        <v>84</v>
      </c>
    </row>
    <row r="233" spans="1:2" x14ac:dyDescent="0.25">
      <c r="A233" s="139" t="s">
        <v>380</v>
      </c>
      <c r="B233" s="148">
        <v>8353867</v>
      </c>
    </row>
    <row r="234" spans="1:2" x14ac:dyDescent="0.25">
      <c r="A234" s="141" t="s">
        <v>378</v>
      </c>
      <c r="B234" s="156">
        <v>1355.27</v>
      </c>
    </row>
    <row r="235" spans="1:2" x14ac:dyDescent="0.25">
      <c r="A235" s="143" t="s">
        <v>379</v>
      </c>
      <c r="B235" s="140">
        <v>76</v>
      </c>
    </row>
    <row r="236" spans="1:2" x14ac:dyDescent="0.25">
      <c r="A236" s="137" t="s">
        <v>381</v>
      </c>
      <c r="B236" s="147">
        <v>22068093</v>
      </c>
    </row>
    <row r="237" spans="1:2" x14ac:dyDescent="0.25">
      <c r="A237" s="143" t="s">
        <v>378</v>
      </c>
      <c r="B237" s="155">
        <v>3580.16</v>
      </c>
    </row>
    <row r="238" spans="1:2" x14ac:dyDescent="0.25">
      <c r="A238" s="141" t="s">
        <v>379</v>
      </c>
      <c r="B238" s="138">
        <v>87</v>
      </c>
    </row>
    <row r="239" spans="1:2" x14ac:dyDescent="0.25">
      <c r="A239" s="139" t="s">
        <v>382</v>
      </c>
      <c r="B239" s="148">
        <v>38631884</v>
      </c>
    </row>
    <row r="240" spans="1:2" x14ac:dyDescent="0.25">
      <c r="A240" s="141" t="s">
        <v>378</v>
      </c>
      <c r="B240" s="156">
        <v>6267.34</v>
      </c>
    </row>
    <row r="241" spans="1:2" x14ac:dyDescent="0.25">
      <c r="A241" s="143" t="s">
        <v>379</v>
      </c>
      <c r="B241" s="140">
        <v>84</v>
      </c>
    </row>
    <row r="242" spans="1:2" x14ac:dyDescent="0.25">
      <c r="A242" s="137" t="s">
        <v>383</v>
      </c>
      <c r="B242" s="147">
        <v>21151335</v>
      </c>
    </row>
    <row r="243" spans="1:2" x14ac:dyDescent="0.25">
      <c r="A243" s="143" t="s">
        <v>378</v>
      </c>
      <c r="B243" s="155">
        <v>3431.43</v>
      </c>
    </row>
    <row r="244" spans="1:2" x14ac:dyDescent="0.25">
      <c r="A244" s="141" t="s">
        <v>379</v>
      </c>
      <c r="B244" s="138">
        <v>83</v>
      </c>
    </row>
    <row r="245" spans="1:2" x14ac:dyDescent="0.25">
      <c r="A245" s="139" t="s">
        <v>384</v>
      </c>
      <c r="B245" s="148">
        <v>44420118</v>
      </c>
    </row>
    <row r="246" spans="1:2" x14ac:dyDescent="0.25">
      <c r="A246" s="141" t="s">
        <v>378</v>
      </c>
      <c r="B246" s="156">
        <v>7206.38</v>
      </c>
    </row>
    <row r="247" spans="1:2" x14ac:dyDescent="0.25">
      <c r="A247" s="143" t="s">
        <v>379</v>
      </c>
      <c r="B247" s="140">
        <v>93</v>
      </c>
    </row>
    <row r="248" spans="1:2" x14ac:dyDescent="0.25">
      <c r="A248" s="137" t="s">
        <v>385</v>
      </c>
      <c r="B248" s="147">
        <v>15885953</v>
      </c>
    </row>
    <row r="249" spans="1:2" x14ac:dyDescent="0.25">
      <c r="A249" s="143" t="s">
        <v>378</v>
      </c>
      <c r="B249" s="155">
        <v>2577.21</v>
      </c>
    </row>
    <row r="250" spans="1:2" x14ac:dyDescent="0.25">
      <c r="A250" s="141" t="s">
        <v>379</v>
      </c>
      <c r="B250" s="138">
        <v>89</v>
      </c>
    </row>
    <row r="251" spans="1:2" x14ac:dyDescent="0.25">
      <c r="A251" s="139" t="s">
        <v>386</v>
      </c>
      <c r="B251" s="148">
        <v>5846818</v>
      </c>
    </row>
    <row r="252" spans="1:2" x14ac:dyDescent="0.25">
      <c r="A252" s="141" t="s">
        <v>378</v>
      </c>
      <c r="B252" s="156">
        <v>948.54</v>
      </c>
    </row>
    <row r="253" spans="1:2" x14ac:dyDescent="0.25">
      <c r="A253" s="143" t="s">
        <v>379</v>
      </c>
      <c r="B253" s="140">
        <v>90</v>
      </c>
    </row>
    <row r="254" spans="1:2" x14ac:dyDescent="0.25">
      <c r="A254" s="129"/>
      <c r="B254" s="134"/>
    </row>
    <row r="255" spans="1:2" x14ac:dyDescent="0.25">
      <c r="A255" s="135" t="s">
        <v>201</v>
      </c>
      <c r="B255" s="136" t="s">
        <v>398</v>
      </c>
    </row>
    <row r="256" spans="1:2" x14ac:dyDescent="0.25">
      <c r="A256" s="137" t="s">
        <v>387</v>
      </c>
      <c r="B256" s="147">
        <v>142441891</v>
      </c>
    </row>
    <row r="257" spans="1:2" x14ac:dyDescent="0.25">
      <c r="A257" s="143" t="s">
        <v>378</v>
      </c>
      <c r="B257" s="155">
        <v>23108.68</v>
      </c>
    </row>
    <row r="258" spans="1:2" x14ac:dyDescent="0.25">
      <c r="A258" s="141" t="s">
        <v>379</v>
      </c>
      <c r="B258" s="138">
        <v>87</v>
      </c>
    </row>
    <row r="259" spans="1:2" x14ac:dyDescent="0.25">
      <c r="A259" s="139" t="s">
        <v>388</v>
      </c>
      <c r="B259" s="148">
        <v>21939761</v>
      </c>
    </row>
    <row r="260" spans="1:2" x14ac:dyDescent="0.25">
      <c r="A260" s="141" t="s">
        <v>378</v>
      </c>
      <c r="B260" s="156">
        <v>3559.34</v>
      </c>
    </row>
    <row r="261" spans="1:2" x14ac:dyDescent="0.25">
      <c r="A261" s="143" t="s">
        <v>379</v>
      </c>
      <c r="B261" s="140">
        <v>108</v>
      </c>
    </row>
    <row r="262" spans="1:2" x14ac:dyDescent="0.25">
      <c r="A262" s="137" t="s">
        <v>389</v>
      </c>
      <c r="B262" s="147">
        <v>19876410</v>
      </c>
    </row>
    <row r="263" spans="1:2" x14ac:dyDescent="0.25">
      <c r="A263" s="143" t="s">
        <v>378</v>
      </c>
      <c r="B263" s="155">
        <v>3224.6</v>
      </c>
    </row>
    <row r="264" spans="1:2" x14ac:dyDescent="0.25">
      <c r="A264" s="141" t="s">
        <v>379</v>
      </c>
      <c r="B264" s="138">
        <v>89</v>
      </c>
    </row>
    <row r="265" spans="1:2" x14ac:dyDescent="0.25">
      <c r="A265" s="139" t="s">
        <v>390</v>
      </c>
      <c r="B265" s="148">
        <v>7403909</v>
      </c>
    </row>
    <row r="266" spans="1:2" x14ac:dyDescent="0.25">
      <c r="A266" s="141" t="s">
        <v>378</v>
      </c>
      <c r="B266" s="156">
        <v>1201.15</v>
      </c>
    </row>
    <row r="267" spans="1:2" x14ac:dyDescent="0.25">
      <c r="A267" s="143" t="s">
        <v>379</v>
      </c>
      <c r="B267" s="140">
        <v>89</v>
      </c>
    </row>
    <row r="268" spans="1:2" x14ac:dyDescent="0.25">
      <c r="A268" s="129"/>
      <c r="B268" s="134"/>
    </row>
    <row r="269" spans="1:2" x14ac:dyDescent="0.25">
      <c r="A269" s="135" t="s">
        <v>391</v>
      </c>
      <c r="B269" s="162"/>
    </row>
    <row r="270" spans="1:2" x14ac:dyDescent="0.25">
      <c r="A270" s="135" t="s">
        <v>398</v>
      </c>
      <c r="B270" s="134"/>
    </row>
    <row r="271" spans="1:2" x14ac:dyDescent="0.25">
      <c r="A271" s="137" t="s">
        <v>399</v>
      </c>
      <c r="B271" s="134"/>
    </row>
    <row r="272" ht="57.6" customHeight="1" spans="1:2" x14ac:dyDescent="0.25">
      <c r="A272" s="160" t="s">
        <v>400</v>
      </c>
      <c r="B272" s="134"/>
    </row>
    <row r="273" spans="1:2" x14ac:dyDescent="0.25">
      <c r="A273" s="129"/>
      <c r="B273" s="134"/>
    </row>
    <row r="274" ht="48.75" customHeight="1" spans="1:2" x14ac:dyDescent="0.25">
      <c r="A274" s="161" t="s">
        <v>394</v>
      </c>
      <c r="B274" s="132"/>
    </row>
    <row r="275" spans="1:2" x14ac:dyDescent="0.25">
      <c r="A275" s="129"/>
      <c r="B275" s="134"/>
    </row>
  </sheetData>
  <mergeCells count="7">
    <mergeCell ref="A1:B1"/>
    <mergeCell ref="A2:B2"/>
    <mergeCell ref="A3:B3"/>
    <mergeCell ref="A4:B4"/>
    <mergeCell ref="A5:B5"/>
    <mergeCell ref="A6:B6"/>
    <mergeCell ref="A274:B274"/>
  </mergeCells>
  <hyperlinks>
    <hyperlink ref="A272" r:id="rId1"/>
  </hyperlinks>
  <pageMargins left="0.7" right="0.7" top="0.75" bottom="0.75" header="0.3" footer="0.3"/>
  <drawing r:id="rId2"/>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00"/>
  </sheetPr>
  <dimension ref="A1:B275"/>
  <sheetViews>
    <sheetView workbookViewId="0" zoomScale="100" zoomScaleNormal="100">
      <selection activeCell="X39" sqref="X39"/>
    </sheetView>
  </sheetViews>
  <sheetFormatPr defaultRowHeight="14.4" outlineLevelRow="0" outlineLevelCol="0" x14ac:dyDescent="0" customHeight="1"/>
  <cols>
    <col min="1" max="1" width="48.109375" customWidth="1"/>
    <col min="2" max="2" width="26.77734375" customWidth="1"/>
  </cols>
  <sheetData>
    <row r="1" ht="61.5" customHeight="1" spans="1:2" x14ac:dyDescent="0.25">
      <c r="A1" s="128"/>
      <c r="B1" s="129"/>
    </row>
    <row r="2" ht="22.5" customHeight="1" spans="1:2" x14ac:dyDescent="0.25">
      <c r="A2" s="130" t="s">
        <v>207</v>
      </c>
      <c r="B2" s="132"/>
    </row>
    <row r="3" spans="1:2" x14ac:dyDescent="0.25">
      <c r="A3" s="133" t="s">
        <v>208</v>
      </c>
      <c r="B3" s="132"/>
    </row>
    <row r="4" spans="1:2" x14ac:dyDescent="0.25">
      <c r="A4" s="133" t="s">
        <v>401</v>
      </c>
      <c r="B4" s="132"/>
    </row>
    <row r="5" spans="1:2" x14ac:dyDescent="0.25">
      <c r="A5" s="133" t="s">
        <v>402</v>
      </c>
      <c r="B5" s="132"/>
    </row>
    <row r="6" spans="1:2" x14ac:dyDescent="0.25">
      <c r="A6" s="133" t="s">
        <v>403</v>
      </c>
      <c r="B6" s="132"/>
    </row>
    <row r="7" spans="1:2" x14ac:dyDescent="0.25">
      <c r="A7" s="129"/>
      <c r="B7" s="134"/>
    </row>
    <row r="8" spans="1:2" x14ac:dyDescent="0.25">
      <c r="A8" s="135" t="s">
        <v>214</v>
      </c>
      <c r="B8" s="136" t="s">
        <v>404</v>
      </c>
    </row>
    <row r="9" spans="1:2" x14ac:dyDescent="0.25">
      <c r="A9" s="137" t="s">
        <v>218</v>
      </c>
      <c r="B9" s="138">
        <v>375770</v>
      </c>
    </row>
    <row r="10" spans="1:2" x14ac:dyDescent="0.25">
      <c r="A10" s="139" t="s">
        <v>219</v>
      </c>
      <c r="B10" s="140">
        <v>425264</v>
      </c>
    </row>
    <row r="11" spans="1:2" x14ac:dyDescent="0.25">
      <c r="A11" s="141" t="s">
        <v>220</v>
      </c>
      <c r="B11" s="138">
        <v>22770</v>
      </c>
    </row>
    <row r="12" spans="1:2" x14ac:dyDescent="0.25">
      <c r="A12" s="139" t="s">
        <v>221</v>
      </c>
      <c r="B12" s="140">
        <v>492312</v>
      </c>
    </row>
    <row r="13" spans="1:2" x14ac:dyDescent="0.25">
      <c r="A13" s="141" t="s">
        <v>222</v>
      </c>
      <c r="B13" s="138">
        <v>20632</v>
      </c>
    </row>
    <row r="14" spans="1:2" x14ac:dyDescent="0.25">
      <c r="A14" s="139" t="s">
        <v>223</v>
      </c>
      <c r="B14" s="140">
        <v>555032</v>
      </c>
    </row>
    <row r="15" spans="1:2" x14ac:dyDescent="0.25">
      <c r="A15" s="141" t="s">
        <v>224</v>
      </c>
      <c r="B15" s="142">
        <v>0.024300000000000002</v>
      </c>
    </row>
    <row r="16" spans="1:2" x14ac:dyDescent="0.25">
      <c r="A16" s="139" t="s">
        <v>225</v>
      </c>
      <c r="B16" s="140">
        <v>413892</v>
      </c>
    </row>
    <row r="17" spans="1:2" x14ac:dyDescent="0.25">
      <c r="A17" s="141" t="s">
        <v>226</v>
      </c>
      <c r="B17" s="138">
        <v>122891</v>
      </c>
    </row>
    <row r="18" spans="1:2" x14ac:dyDescent="0.25">
      <c r="A18" s="143" t="s">
        <v>227</v>
      </c>
      <c r="B18" s="140">
        <v>291001</v>
      </c>
    </row>
    <row r="19" spans="1:2" x14ac:dyDescent="0.25">
      <c r="A19" s="129"/>
      <c r="B19" s="134"/>
    </row>
    <row r="20" spans="1:2" x14ac:dyDescent="0.25">
      <c r="A20" s="135" t="s">
        <v>228</v>
      </c>
      <c r="B20" s="136"/>
    </row>
    <row r="21" spans="1:2" x14ac:dyDescent="0.25">
      <c r="A21" s="137" t="s">
        <v>229</v>
      </c>
      <c r="B21" s="138">
        <v>125590</v>
      </c>
    </row>
    <row r="22" spans="1:2" x14ac:dyDescent="0.25">
      <c r="A22" s="143" t="s">
        <v>230</v>
      </c>
      <c r="B22" s="144">
        <v>2.78</v>
      </c>
    </row>
    <row r="23" spans="1:2" x14ac:dyDescent="0.25">
      <c r="A23" s="137" t="s">
        <v>231</v>
      </c>
      <c r="B23" s="138">
        <v>146663</v>
      </c>
    </row>
    <row r="24" spans="1:2" x14ac:dyDescent="0.25">
      <c r="A24" s="143" t="s">
        <v>232</v>
      </c>
      <c r="B24" s="144">
        <v>2.74</v>
      </c>
    </row>
    <row r="25" spans="1:2" x14ac:dyDescent="0.25">
      <c r="A25" s="137" t="s">
        <v>233</v>
      </c>
      <c r="B25" s="138">
        <v>175296</v>
      </c>
    </row>
    <row r="26" spans="1:2" x14ac:dyDescent="0.25">
      <c r="A26" s="143" t="s">
        <v>234</v>
      </c>
      <c r="B26" s="144">
        <v>2.69</v>
      </c>
    </row>
    <row r="27" spans="1:2" x14ac:dyDescent="0.25">
      <c r="A27" s="137" t="s">
        <v>235</v>
      </c>
      <c r="B27" s="138">
        <v>201050</v>
      </c>
    </row>
    <row r="28" spans="1:2" x14ac:dyDescent="0.25">
      <c r="A28" s="143" t="s">
        <v>236</v>
      </c>
      <c r="B28" s="144">
        <v>2.66</v>
      </c>
    </row>
    <row r="29" spans="1:2" x14ac:dyDescent="0.25">
      <c r="A29" s="141" t="s">
        <v>224</v>
      </c>
      <c r="B29" s="142">
        <v>0.0278</v>
      </c>
    </row>
    <row r="30" spans="1:2" x14ac:dyDescent="0.25">
      <c r="A30" s="139" t="s">
        <v>237</v>
      </c>
      <c r="B30" s="140">
        <v>126003</v>
      </c>
    </row>
    <row r="31" spans="1:2" x14ac:dyDescent="0.25">
      <c r="A31" s="141" t="s">
        <v>238</v>
      </c>
      <c r="B31" s="145">
        <v>3.14</v>
      </c>
    </row>
    <row r="32" spans="1:2" x14ac:dyDescent="0.25">
      <c r="A32" s="139" t="s">
        <v>239</v>
      </c>
      <c r="B32" s="140">
        <v>143951</v>
      </c>
    </row>
    <row r="33" spans="1:2" x14ac:dyDescent="0.25">
      <c r="A33" s="141" t="s">
        <v>240</v>
      </c>
      <c r="B33" s="145">
        <v>3.1</v>
      </c>
    </row>
    <row r="34" spans="1:2" x14ac:dyDescent="0.25">
      <c r="A34" s="143" t="s">
        <v>241</v>
      </c>
      <c r="B34" s="146">
        <v>0.027000000000000003</v>
      </c>
    </row>
    <row r="35" spans="1:2" x14ac:dyDescent="0.25">
      <c r="A35" s="129"/>
      <c r="B35" s="134"/>
    </row>
    <row r="36" spans="1:2" x14ac:dyDescent="0.25">
      <c r="A36" s="135" t="s">
        <v>242</v>
      </c>
      <c r="B36" s="136"/>
    </row>
    <row r="37" spans="1:2" x14ac:dyDescent="0.25">
      <c r="A37" s="137" t="s">
        <v>243</v>
      </c>
      <c r="B37" s="147">
        <v>79828</v>
      </c>
    </row>
    <row r="38" spans="1:2" x14ac:dyDescent="0.25">
      <c r="A38" s="139" t="s">
        <v>244</v>
      </c>
      <c r="B38" s="148">
        <v>88591</v>
      </c>
    </row>
    <row r="39" spans="1:2" x14ac:dyDescent="0.25">
      <c r="A39" s="129"/>
      <c r="B39" s="134"/>
    </row>
    <row r="40" spans="1:2" x14ac:dyDescent="0.25">
      <c r="A40" s="135" t="s">
        <v>245</v>
      </c>
      <c r="B40" s="136" t="s">
        <v>404</v>
      </c>
    </row>
    <row r="41" spans="1:2" x14ac:dyDescent="0.25">
      <c r="A41" s="137" t="s">
        <v>243</v>
      </c>
      <c r="B41" s="147">
        <v>35490</v>
      </c>
    </row>
    <row r="42" spans="1:2" x14ac:dyDescent="0.25">
      <c r="A42" s="139" t="s">
        <v>244</v>
      </c>
      <c r="B42" s="148">
        <v>40098</v>
      </c>
    </row>
    <row r="43" spans="1:2" x14ac:dyDescent="0.25">
      <c r="A43" s="129"/>
      <c r="B43" s="134"/>
    </row>
    <row r="44" spans="1:2" x14ac:dyDescent="0.25">
      <c r="A44" s="135" t="s">
        <v>246</v>
      </c>
      <c r="B44" s="136"/>
    </row>
    <row r="45" spans="1:2" x14ac:dyDescent="0.25">
      <c r="A45" s="137" t="s">
        <v>247</v>
      </c>
      <c r="B45" s="138">
        <v>175286</v>
      </c>
    </row>
    <row r="46" spans="1:2" x14ac:dyDescent="0.25">
      <c r="A46" s="143" t="s">
        <v>248</v>
      </c>
      <c r="B46" s="146">
        <v>0.0588</v>
      </c>
    </row>
    <row r="47" spans="1:2" x14ac:dyDescent="0.25">
      <c r="A47" s="141" t="s">
        <v>249</v>
      </c>
      <c r="B47" s="149">
        <v>0.0252</v>
      </c>
    </row>
    <row r="48" spans="1:2" x14ac:dyDescent="0.25">
      <c r="A48" s="143" t="s">
        <v>250</v>
      </c>
      <c r="B48" s="146">
        <v>0.023799999999999998</v>
      </c>
    </row>
    <row r="49" spans="1:2" x14ac:dyDescent="0.25">
      <c r="A49" s="141" t="s">
        <v>251</v>
      </c>
      <c r="B49" s="149">
        <v>0.0174</v>
      </c>
    </row>
    <row r="50" spans="1:2" x14ac:dyDescent="0.25">
      <c r="A50" s="143" t="s">
        <v>252</v>
      </c>
      <c r="B50" s="146">
        <v>0.0326</v>
      </c>
    </row>
    <row r="51" spans="1:2" x14ac:dyDescent="0.25">
      <c r="A51" s="141" t="s">
        <v>253</v>
      </c>
      <c r="B51" s="149">
        <v>0.0285</v>
      </c>
    </row>
    <row r="52" spans="1:2" x14ac:dyDescent="0.25">
      <c r="A52" s="143" t="s">
        <v>254</v>
      </c>
      <c r="B52" s="146">
        <v>0.0317</v>
      </c>
    </row>
    <row r="53" spans="1:2" x14ac:dyDescent="0.25">
      <c r="A53" s="141" t="s">
        <v>255</v>
      </c>
      <c r="B53" s="149">
        <v>0.028300000000000002</v>
      </c>
    </row>
    <row r="54" spans="1:2" x14ac:dyDescent="0.25">
      <c r="A54" s="143" t="s">
        <v>256</v>
      </c>
      <c r="B54" s="146">
        <v>0.0426</v>
      </c>
    </row>
    <row r="55" spans="1:2" x14ac:dyDescent="0.25">
      <c r="A55" s="141" t="s">
        <v>257</v>
      </c>
      <c r="B55" s="149">
        <v>0.07519999999999999</v>
      </c>
    </row>
    <row r="56" spans="1:2" x14ac:dyDescent="0.25">
      <c r="A56" s="143" t="s">
        <v>258</v>
      </c>
      <c r="B56" s="146">
        <v>0.09570000000000001</v>
      </c>
    </row>
    <row r="57" spans="1:2" x14ac:dyDescent="0.25">
      <c r="A57" s="141" t="s">
        <v>259</v>
      </c>
      <c r="B57" s="149">
        <v>0.162</v>
      </c>
    </row>
    <row r="58" spans="1:2" x14ac:dyDescent="0.25">
      <c r="A58" s="143" t="s">
        <v>260</v>
      </c>
      <c r="B58" s="146">
        <v>0.11939999999999999</v>
      </c>
    </row>
    <row r="59" spans="1:2" x14ac:dyDescent="0.25">
      <c r="A59" s="141" t="s">
        <v>261</v>
      </c>
      <c r="B59" s="149">
        <v>0.0964</v>
      </c>
    </row>
    <row r="60" spans="1:2" x14ac:dyDescent="0.25">
      <c r="A60" s="143" t="s">
        <v>262</v>
      </c>
      <c r="B60" s="146">
        <v>0.0877</v>
      </c>
    </row>
    <row r="61" spans="1:2" x14ac:dyDescent="0.25">
      <c r="A61" s="141" t="s">
        <v>263</v>
      </c>
      <c r="B61" s="149">
        <v>0.038</v>
      </c>
    </row>
    <row r="62" spans="1:2" x14ac:dyDescent="0.25">
      <c r="A62" s="143" t="s">
        <v>264</v>
      </c>
      <c r="B62" s="146">
        <v>0.011000000000000001</v>
      </c>
    </row>
    <row r="63" spans="1:2" x14ac:dyDescent="0.25">
      <c r="A63" s="141" t="s">
        <v>265</v>
      </c>
      <c r="B63" s="149">
        <v>0.0086</v>
      </c>
    </row>
    <row r="64" spans="1:2" x14ac:dyDescent="0.25">
      <c r="A64" s="143" t="s">
        <v>266</v>
      </c>
      <c r="B64" s="146">
        <v>0.0031</v>
      </c>
    </row>
    <row r="65" spans="1:2" x14ac:dyDescent="0.25">
      <c r="A65" s="141" t="s">
        <v>267</v>
      </c>
      <c r="B65" s="149">
        <v>0.013999999999999999</v>
      </c>
    </row>
    <row r="66" spans="1:2" x14ac:dyDescent="0.25">
      <c r="A66" s="139" t="s">
        <v>268</v>
      </c>
      <c r="B66" s="148">
        <v>99187</v>
      </c>
    </row>
    <row r="67" spans="1:2" x14ac:dyDescent="0.25">
      <c r="A67" s="129"/>
      <c r="B67" s="134"/>
    </row>
    <row r="68" spans="1:2" x14ac:dyDescent="0.25">
      <c r="A68" s="135" t="s">
        <v>269</v>
      </c>
      <c r="B68" s="136"/>
    </row>
    <row r="69" spans="1:2" x14ac:dyDescent="0.25">
      <c r="A69" s="137" t="s">
        <v>270</v>
      </c>
      <c r="B69" s="138">
        <v>83</v>
      </c>
    </row>
    <row r="70" spans="1:2" x14ac:dyDescent="0.25">
      <c r="A70" s="139" t="s">
        <v>271</v>
      </c>
      <c r="B70" s="146">
        <v>0.299</v>
      </c>
    </row>
    <row r="71" spans="1:2" x14ac:dyDescent="0.25">
      <c r="A71" s="137" t="s">
        <v>272</v>
      </c>
      <c r="B71" s="138">
        <v>88</v>
      </c>
    </row>
    <row r="72" spans="1:2" x14ac:dyDescent="0.25">
      <c r="A72" s="129"/>
      <c r="B72" s="134"/>
    </row>
    <row r="73" spans="1:2" x14ac:dyDescent="0.25">
      <c r="A73" s="135" t="s">
        <v>273</v>
      </c>
      <c r="B73" s="136"/>
    </row>
    <row r="74" spans="1:2" x14ac:dyDescent="0.25">
      <c r="A74" s="137" t="s">
        <v>243</v>
      </c>
      <c r="B74" s="147">
        <v>380767</v>
      </c>
    </row>
    <row r="75" spans="1:2" x14ac:dyDescent="0.25">
      <c r="A75" s="139" t="s">
        <v>244</v>
      </c>
      <c r="B75" s="148">
        <v>466030</v>
      </c>
    </row>
    <row r="76" spans="1:2" x14ac:dyDescent="0.25">
      <c r="A76" s="129"/>
      <c r="B76" s="134"/>
    </row>
    <row r="77" spans="1:2" x14ac:dyDescent="0.25">
      <c r="A77" s="135" t="s">
        <v>274</v>
      </c>
      <c r="B77" s="136" t="s">
        <v>404</v>
      </c>
    </row>
    <row r="78" spans="1:2" x14ac:dyDescent="0.25">
      <c r="A78" s="137" t="s">
        <v>275</v>
      </c>
      <c r="B78" s="138">
        <v>146226</v>
      </c>
    </row>
    <row r="79" spans="1:2" x14ac:dyDescent="0.25">
      <c r="A79" s="143" t="s">
        <v>276</v>
      </c>
      <c r="B79" s="146">
        <v>0.057</v>
      </c>
    </row>
    <row r="80" spans="1:2" x14ac:dyDescent="0.25">
      <c r="A80" s="141" t="s">
        <v>277</v>
      </c>
      <c r="B80" s="149">
        <v>0.04</v>
      </c>
    </row>
    <row r="81" spans="1:2" x14ac:dyDescent="0.25">
      <c r="A81" s="143" t="s">
        <v>278</v>
      </c>
      <c r="B81" s="146">
        <v>0.0375</v>
      </c>
    </row>
    <row r="82" spans="1:2" x14ac:dyDescent="0.25">
      <c r="A82" s="141" t="s">
        <v>279</v>
      </c>
      <c r="B82" s="149">
        <v>0.0391</v>
      </c>
    </row>
    <row r="83" spans="1:2" x14ac:dyDescent="0.25">
      <c r="A83" s="143" t="s">
        <v>280</v>
      </c>
      <c r="B83" s="146">
        <v>0.044800000000000006</v>
      </c>
    </row>
    <row r="84" spans="1:2" x14ac:dyDescent="0.25">
      <c r="A84" s="141" t="s">
        <v>281</v>
      </c>
      <c r="B84" s="149">
        <v>0.0632</v>
      </c>
    </row>
    <row r="85" spans="1:2" x14ac:dyDescent="0.25">
      <c r="A85" s="143" t="s">
        <v>282</v>
      </c>
      <c r="B85" s="146">
        <v>0.2704</v>
      </c>
    </row>
    <row r="86" spans="1:2" x14ac:dyDescent="0.25">
      <c r="A86" s="141" t="s">
        <v>283</v>
      </c>
      <c r="B86" s="149">
        <v>0.22640000000000002</v>
      </c>
    </row>
    <row r="87" spans="1:2" x14ac:dyDescent="0.25">
      <c r="A87" s="143" t="s">
        <v>284</v>
      </c>
      <c r="B87" s="146">
        <v>0.1634</v>
      </c>
    </row>
    <row r="88" spans="1:2" x14ac:dyDescent="0.25">
      <c r="A88" s="141" t="s">
        <v>285</v>
      </c>
      <c r="B88" s="149">
        <v>0.0416</v>
      </c>
    </row>
    <row r="89" spans="1:2" x14ac:dyDescent="0.25">
      <c r="A89" s="143" t="s">
        <v>286</v>
      </c>
      <c r="B89" s="146">
        <v>0.011200000000000002</v>
      </c>
    </row>
    <row r="90" spans="1:2" x14ac:dyDescent="0.25">
      <c r="A90" s="141" t="s">
        <v>287</v>
      </c>
      <c r="B90" s="149">
        <v>0.0029</v>
      </c>
    </row>
    <row r="91" spans="1:2" x14ac:dyDescent="0.25">
      <c r="A91" s="143" t="s">
        <v>288</v>
      </c>
      <c r="B91" s="146">
        <v>0.0026</v>
      </c>
    </row>
    <row r="92" spans="1:2" x14ac:dyDescent="0.25">
      <c r="A92" s="137" t="s">
        <v>289</v>
      </c>
      <c r="B92" s="147">
        <v>403103</v>
      </c>
    </row>
    <row r="93" spans="1:2" x14ac:dyDescent="0.25">
      <c r="A93" s="129"/>
      <c r="B93" s="134"/>
    </row>
    <row r="94" spans="1:2" x14ac:dyDescent="0.25">
      <c r="A94" s="135" t="s">
        <v>195</v>
      </c>
      <c r="B94" s="136"/>
    </row>
    <row r="95" spans="1:2" x14ac:dyDescent="0.25">
      <c r="A95" s="137" t="s">
        <v>290</v>
      </c>
      <c r="B95" s="138">
        <v>159224</v>
      </c>
    </row>
    <row r="96" spans="1:2" x14ac:dyDescent="0.25">
      <c r="A96" s="143" t="s">
        <v>291</v>
      </c>
      <c r="B96" s="146">
        <v>0.7614</v>
      </c>
    </row>
    <row r="97" spans="1:2" x14ac:dyDescent="0.25">
      <c r="A97" s="141" t="s">
        <v>292</v>
      </c>
      <c r="B97" s="149">
        <v>0.2386</v>
      </c>
    </row>
    <row r="98" spans="1:2" x14ac:dyDescent="0.25">
      <c r="A98" s="143" t="s">
        <v>293</v>
      </c>
      <c r="B98" s="146">
        <v>0.2112</v>
      </c>
    </row>
    <row r="99" spans="1:2" x14ac:dyDescent="0.25">
      <c r="A99" s="137" t="s">
        <v>294</v>
      </c>
      <c r="B99" s="138">
        <v>172878</v>
      </c>
    </row>
    <row r="100" spans="1:2" x14ac:dyDescent="0.25">
      <c r="A100" s="143" t="s">
        <v>291</v>
      </c>
      <c r="B100" s="146">
        <v>0.7959999999999999</v>
      </c>
    </row>
    <row r="101" spans="1:2" x14ac:dyDescent="0.25">
      <c r="A101" s="141" t="s">
        <v>292</v>
      </c>
      <c r="B101" s="149">
        <v>0.204</v>
      </c>
    </row>
    <row r="102" spans="1:2" x14ac:dyDescent="0.25">
      <c r="A102" s="143" t="s">
        <v>293</v>
      </c>
      <c r="B102" s="146">
        <v>0.1516</v>
      </c>
    </row>
    <row r="103" spans="1:2" x14ac:dyDescent="0.25">
      <c r="A103" s="137" t="s">
        <v>295</v>
      </c>
      <c r="B103" s="138">
        <v>204091</v>
      </c>
    </row>
    <row r="104" spans="1:2" x14ac:dyDescent="0.25">
      <c r="A104" s="143" t="s">
        <v>291</v>
      </c>
      <c r="B104" s="146">
        <v>0.8342</v>
      </c>
    </row>
    <row r="105" spans="1:2" x14ac:dyDescent="0.25">
      <c r="A105" s="141" t="s">
        <v>292</v>
      </c>
      <c r="B105" s="149">
        <v>0.16579999999999998</v>
      </c>
    </row>
    <row r="106" spans="1:2" x14ac:dyDescent="0.25">
      <c r="A106" s="143" t="s">
        <v>293</v>
      </c>
      <c r="B106" s="146">
        <v>0.1411</v>
      </c>
    </row>
    <row r="107" spans="1:2" x14ac:dyDescent="0.25">
      <c r="A107" s="137" t="s">
        <v>296</v>
      </c>
      <c r="B107" s="138">
        <v>231764</v>
      </c>
    </row>
    <row r="108" spans="1:2" x14ac:dyDescent="0.25">
      <c r="A108" s="143" t="s">
        <v>291</v>
      </c>
      <c r="B108" s="146">
        <v>0.8364</v>
      </c>
    </row>
    <row r="109" spans="1:2" x14ac:dyDescent="0.25">
      <c r="A109" s="141" t="s">
        <v>292</v>
      </c>
      <c r="B109" s="149">
        <v>0.1636</v>
      </c>
    </row>
    <row r="110" spans="1:2" x14ac:dyDescent="0.25">
      <c r="A110" s="143" t="s">
        <v>293</v>
      </c>
      <c r="B110" s="146">
        <v>0.1325</v>
      </c>
    </row>
    <row r="111" spans="1:2" x14ac:dyDescent="0.25">
      <c r="A111" s="129"/>
      <c r="B111" s="134"/>
    </row>
    <row r="112" spans="1:2" x14ac:dyDescent="0.25">
      <c r="A112" s="135" t="s">
        <v>297</v>
      </c>
      <c r="B112" s="136" t="s">
        <v>404</v>
      </c>
    </row>
    <row r="113" spans="1:2" x14ac:dyDescent="0.25">
      <c r="A113" s="137" t="s">
        <v>298</v>
      </c>
      <c r="B113" s="138">
        <v>252036</v>
      </c>
    </row>
    <row r="114" spans="1:2" x14ac:dyDescent="0.25">
      <c r="A114" s="139" t="s">
        <v>299</v>
      </c>
      <c r="B114" s="140">
        <v>240276</v>
      </c>
    </row>
    <row r="115" spans="1:2" x14ac:dyDescent="0.25">
      <c r="A115" s="129"/>
      <c r="B115" s="134"/>
    </row>
    <row r="116" spans="1:2" x14ac:dyDescent="0.25">
      <c r="A116" s="135" t="s">
        <v>300</v>
      </c>
      <c r="B116" s="136"/>
    </row>
    <row r="117" spans="1:2" x14ac:dyDescent="0.25">
      <c r="A117" s="137" t="s">
        <v>301</v>
      </c>
      <c r="B117" s="150">
        <v>35.3</v>
      </c>
    </row>
    <row r="118" spans="1:2" x14ac:dyDescent="0.25">
      <c r="A118" s="139" t="s">
        <v>302</v>
      </c>
      <c r="B118" s="151">
        <v>40.4</v>
      </c>
    </row>
    <row r="119" spans="1:2" x14ac:dyDescent="0.25">
      <c r="A119" s="137" t="s">
        <v>243</v>
      </c>
      <c r="B119" s="150">
        <v>40.8</v>
      </c>
    </row>
    <row r="120" spans="1:2" x14ac:dyDescent="0.25">
      <c r="A120" s="139" t="s">
        <v>244</v>
      </c>
      <c r="B120" s="151">
        <v>41.6</v>
      </c>
    </row>
    <row r="121" spans="1:2" x14ac:dyDescent="0.25">
      <c r="A121" s="129"/>
      <c r="B121" s="134"/>
    </row>
    <row r="122" spans="1:2" x14ac:dyDescent="0.25">
      <c r="A122" s="135" t="s">
        <v>303</v>
      </c>
      <c r="B122" s="136"/>
    </row>
    <row r="123" spans="1:2" x14ac:dyDescent="0.25">
      <c r="A123" s="137" t="s">
        <v>304</v>
      </c>
      <c r="B123" s="138">
        <v>492312</v>
      </c>
    </row>
    <row r="124" spans="1:2" x14ac:dyDescent="0.25">
      <c r="A124" s="143" t="s">
        <v>305</v>
      </c>
      <c r="B124" s="146">
        <v>0.057699999999999994</v>
      </c>
    </row>
    <row r="125" spans="1:2" x14ac:dyDescent="0.25">
      <c r="A125" s="141" t="s">
        <v>306</v>
      </c>
      <c r="B125" s="149">
        <v>0.0603</v>
      </c>
    </row>
    <row r="126" spans="1:2" x14ac:dyDescent="0.25">
      <c r="A126" s="143" t="s">
        <v>307</v>
      </c>
      <c r="B126" s="146">
        <v>0.0638</v>
      </c>
    </row>
    <row r="127" spans="1:2" x14ac:dyDescent="0.25">
      <c r="A127" s="141" t="s">
        <v>308</v>
      </c>
      <c r="B127" s="149">
        <v>0.122</v>
      </c>
    </row>
    <row r="128" spans="1:2" x14ac:dyDescent="0.25">
      <c r="A128" s="143" t="s">
        <v>309</v>
      </c>
      <c r="B128" s="146">
        <v>0.12300000000000001</v>
      </c>
    </row>
    <row r="129" spans="1:2" x14ac:dyDescent="0.25">
      <c r="A129" s="141" t="s">
        <v>310</v>
      </c>
      <c r="B129" s="149">
        <v>0.126</v>
      </c>
    </row>
    <row r="130" spans="1:2" x14ac:dyDescent="0.25">
      <c r="A130" s="143" t="s">
        <v>311</v>
      </c>
      <c r="B130" s="146">
        <v>0.11</v>
      </c>
    </row>
    <row r="131" spans="1:2" x14ac:dyDescent="0.25">
      <c r="A131" s="141" t="s">
        <v>312</v>
      </c>
      <c r="B131" s="149">
        <v>0.11</v>
      </c>
    </row>
    <row r="132" spans="1:2" x14ac:dyDescent="0.25">
      <c r="A132" s="143" t="s">
        <v>313</v>
      </c>
      <c r="B132" s="146">
        <v>0.127</v>
      </c>
    </row>
    <row r="133" spans="1:2" x14ac:dyDescent="0.25">
      <c r="A133" s="141" t="s">
        <v>314</v>
      </c>
      <c r="B133" s="149">
        <v>0.083</v>
      </c>
    </row>
    <row r="134" spans="1:2" x14ac:dyDescent="0.25">
      <c r="A134" s="143" t="s">
        <v>315</v>
      </c>
      <c r="B134" s="146">
        <v>0.0173</v>
      </c>
    </row>
    <row r="135" spans="1:2" x14ac:dyDescent="0.25">
      <c r="A135" s="137" t="s">
        <v>316</v>
      </c>
      <c r="B135" s="149">
        <v>0.7792</v>
      </c>
    </row>
    <row r="136" spans="1:2" x14ac:dyDescent="0.25">
      <c r="A136" s="129"/>
      <c r="B136" s="134"/>
    </row>
    <row r="137" spans="1:2" x14ac:dyDescent="0.25">
      <c r="A137" s="135" t="s">
        <v>317</v>
      </c>
      <c r="B137" s="136"/>
    </row>
    <row r="138" spans="1:2" x14ac:dyDescent="0.25">
      <c r="A138" s="137" t="s">
        <v>304</v>
      </c>
      <c r="B138" s="138">
        <v>402812</v>
      </c>
    </row>
    <row r="139" spans="1:2" x14ac:dyDescent="0.25">
      <c r="A139" s="143" t="s">
        <v>318</v>
      </c>
      <c r="B139" s="146">
        <v>0.2999</v>
      </c>
    </row>
    <row r="140" spans="1:2" x14ac:dyDescent="0.25">
      <c r="A140" s="141" t="s">
        <v>319</v>
      </c>
      <c r="B140" s="149">
        <v>0.5311</v>
      </c>
    </row>
    <row r="141" spans="1:2" x14ac:dyDescent="0.25">
      <c r="A141" s="143" t="s">
        <v>320</v>
      </c>
      <c r="B141" s="146">
        <v>0.057699999999999994</v>
      </c>
    </row>
    <row r="142" spans="1:2" x14ac:dyDescent="0.25">
      <c r="A142" s="141" t="s">
        <v>321</v>
      </c>
      <c r="B142" s="149">
        <v>0.11130000000000001</v>
      </c>
    </row>
    <row r="143" spans="1:2" x14ac:dyDescent="0.25">
      <c r="A143" s="129"/>
      <c r="B143" s="134"/>
    </row>
    <row r="144" spans="1:2" x14ac:dyDescent="0.25">
      <c r="A144" s="135" t="s">
        <v>322</v>
      </c>
      <c r="B144" s="136" t="s">
        <v>404</v>
      </c>
    </row>
    <row r="145" spans="1:2" x14ac:dyDescent="0.25">
      <c r="A145" s="137" t="s">
        <v>304</v>
      </c>
      <c r="B145" s="138">
        <v>342852</v>
      </c>
    </row>
    <row r="146" spans="1:2" x14ac:dyDescent="0.25">
      <c r="A146" s="143" t="s">
        <v>323</v>
      </c>
      <c r="B146" s="146">
        <v>0.0355</v>
      </c>
    </row>
    <row r="147" spans="1:2" x14ac:dyDescent="0.25">
      <c r="A147" s="141" t="s">
        <v>324</v>
      </c>
      <c r="B147" s="149">
        <v>0.0611</v>
      </c>
    </row>
    <row r="148" spans="1:2" x14ac:dyDescent="0.25">
      <c r="A148" s="143" t="s">
        <v>325</v>
      </c>
      <c r="B148" s="146">
        <v>0.2473</v>
      </c>
    </row>
    <row r="149" spans="1:2" x14ac:dyDescent="0.25">
      <c r="A149" s="141" t="s">
        <v>326</v>
      </c>
      <c r="B149" s="149">
        <v>0.0645</v>
      </c>
    </row>
    <row r="150" spans="1:2" x14ac:dyDescent="0.25">
      <c r="A150" s="143" t="s">
        <v>327</v>
      </c>
      <c r="B150" s="146">
        <v>0.2463</v>
      </c>
    </row>
    <row r="151" spans="1:2" x14ac:dyDescent="0.25">
      <c r="A151" s="141" t="s">
        <v>328</v>
      </c>
      <c r="B151" s="149">
        <v>0.1101</v>
      </c>
    </row>
    <row r="152" spans="1:2" x14ac:dyDescent="0.25">
      <c r="A152" s="143" t="s">
        <v>329</v>
      </c>
      <c r="B152" s="146">
        <v>0.1588</v>
      </c>
    </row>
    <row r="153" spans="1:2" x14ac:dyDescent="0.25">
      <c r="A153" s="141" t="s">
        <v>330</v>
      </c>
      <c r="B153" s="149">
        <v>0.0764</v>
      </c>
    </row>
    <row r="154" spans="1:2" x14ac:dyDescent="0.25">
      <c r="A154" s="129"/>
      <c r="B154" s="134"/>
    </row>
    <row r="155" spans="1:2" x14ac:dyDescent="0.25">
      <c r="A155" s="135" t="s">
        <v>331</v>
      </c>
      <c r="B155" s="136"/>
    </row>
    <row r="156" spans="1:2" x14ac:dyDescent="0.25">
      <c r="A156" s="137" t="s">
        <v>304</v>
      </c>
      <c r="B156" s="138">
        <v>425264</v>
      </c>
    </row>
    <row r="157" spans="1:2" x14ac:dyDescent="0.25">
      <c r="A157" s="143" t="s">
        <v>332</v>
      </c>
      <c r="B157" s="146">
        <v>0.6332</v>
      </c>
    </row>
    <row r="158" spans="1:2" x14ac:dyDescent="0.25">
      <c r="A158" s="141" t="s">
        <v>333</v>
      </c>
      <c r="B158" s="149">
        <v>0.051699999999999996</v>
      </c>
    </row>
    <row r="159" spans="1:2" x14ac:dyDescent="0.25">
      <c r="A159" s="143" t="s">
        <v>334</v>
      </c>
      <c r="B159" s="146">
        <v>0.049699999999999994</v>
      </c>
    </row>
    <row r="160" spans="1:2" x14ac:dyDescent="0.25">
      <c r="A160" s="141" t="s">
        <v>335</v>
      </c>
      <c r="B160" s="149">
        <v>0.0158</v>
      </c>
    </row>
    <row r="161" spans="1:2" x14ac:dyDescent="0.25">
      <c r="A161" s="143" t="s">
        <v>336</v>
      </c>
      <c r="B161" s="146">
        <v>0.0029</v>
      </c>
    </row>
    <row r="162" spans="1:2" x14ac:dyDescent="0.25">
      <c r="A162" s="141" t="s">
        <v>337</v>
      </c>
      <c r="B162" s="149">
        <v>0.1176</v>
      </c>
    </row>
    <row r="163" spans="1:2" x14ac:dyDescent="0.25">
      <c r="A163" s="143" t="s">
        <v>338</v>
      </c>
      <c r="B163" s="146">
        <v>0.1176</v>
      </c>
    </row>
    <row r="164" spans="1:2" x14ac:dyDescent="0.25">
      <c r="A164" s="137" t="s">
        <v>339</v>
      </c>
      <c r="B164" s="149">
        <v>0.2858</v>
      </c>
    </row>
    <row r="165" spans="1:2" x14ac:dyDescent="0.25">
      <c r="A165" s="139" t="s">
        <v>340</v>
      </c>
      <c r="B165" s="151">
        <v>74.2</v>
      </c>
    </row>
    <row r="166" spans="1:2" x14ac:dyDescent="0.25">
      <c r="A166" s="129"/>
      <c r="B166" s="134"/>
    </row>
    <row r="167" spans="1:2" x14ac:dyDescent="0.25">
      <c r="A167" s="135" t="s">
        <v>341</v>
      </c>
      <c r="B167" s="136"/>
    </row>
    <row r="168" spans="1:2" x14ac:dyDescent="0.25">
      <c r="A168" s="137" t="s">
        <v>304</v>
      </c>
      <c r="B168" s="138">
        <v>492312</v>
      </c>
    </row>
    <row r="169" spans="1:2" x14ac:dyDescent="0.25">
      <c r="A169" s="143" t="s">
        <v>332</v>
      </c>
      <c r="B169" s="146">
        <v>0.6096</v>
      </c>
    </row>
    <row r="170" spans="1:2" x14ac:dyDescent="0.25">
      <c r="A170" s="141" t="s">
        <v>333</v>
      </c>
      <c r="B170" s="149">
        <v>0.06</v>
      </c>
    </row>
    <row r="171" spans="1:2" x14ac:dyDescent="0.25">
      <c r="A171" s="143" t="s">
        <v>334</v>
      </c>
      <c r="B171" s="146">
        <v>0.045</v>
      </c>
    </row>
    <row r="172" spans="1:2" x14ac:dyDescent="0.25">
      <c r="A172" s="141" t="s">
        <v>335</v>
      </c>
      <c r="B172" s="149">
        <v>0.0183</v>
      </c>
    </row>
    <row r="173" spans="1:2" x14ac:dyDescent="0.25">
      <c r="A173" s="143" t="s">
        <v>336</v>
      </c>
      <c r="B173" s="146">
        <v>0.0029</v>
      </c>
    </row>
    <row r="174" spans="1:2" x14ac:dyDescent="0.25">
      <c r="A174" s="141" t="s">
        <v>337</v>
      </c>
      <c r="B174" s="149">
        <v>0.1261</v>
      </c>
    </row>
    <row r="175" spans="1:2" x14ac:dyDescent="0.25">
      <c r="A175" s="143" t="s">
        <v>338</v>
      </c>
      <c r="B175" s="146">
        <v>0.1382</v>
      </c>
    </row>
    <row r="176" spans="1:2" x14ac:dyDescent="0.25">
      <c r="A176" s="137" t="s">
        <v>339</v>
      </c>
      <c r="B176" s="149">
        <v>0.3057</v>
      </c>
    </row>
    <row r="177" spans="1:2" x14ac:dyDescent="0.25">
      <c r="A177" s="139" t="s">
        <v>340</v>
      </c>
      <c r="B177" s="151">
        <v>76.3</v>
      </c>
    </row>
    <row r="178" spans="1:2" x14ac:dyDescent="0.25">
      <c r="A178" s="129"/>
      <c r="B178" s="134"/>
    </row>
    <row r="179" spans="1:2" x14ac:dyDescent="0.25">
      <c r="A179" s="135" t="s">
        <v>342</v>
      </c>
      <c r="B179" s="136" t="s">
        <v>404</v>
      </c>
    </row>
    <row r="180" spans="1:2" x14ac:dyDescent="0.25">
      <c r="A180" s="137" t="s">
        <v>304</v>
      </c>
      <c r="B180" s="138">
        <v>192871</v>
      </c>
    </row>
    <row r="181" spans="1:2" x14ac:dyDescent="0.25">
      <c r="A181" s="143" t="s">
        <v>343</v>
      </c>
      <c r="B181" s="146">
        <v>0.565</v>
      </c>
    </row>
    <row r="182" spans="1:2" x14ac:dyDescent="0.25">
      <c r="A182" s="152" t="s">
        <v>344</v>
      </c>
      <c r="B182" s="149">
        <v>0.168</v>
      </c>
    </row>
    <row r="183" spans="1:2" x14ac:dyDescent="0.25">
      <c r="A183" s="153" t="s">
        <v>345</v>
      </c>
      <c r="B183" s="146">
        <v>0.19</v>
      </c>
    </row>
    <row r="184" spans="1:2" x14ac:dyDescent="0.25">
      <c r="A184" s="152" t="s">
        <v>346</v>
      </c>
      <c r="B184" s="149">
        <v>0.0851</v>
      </c>
    </row>
    <row r="185" spans="1:2" x14ac:dyDescent="0.25">
      <c r="A185" s="153" t="s">
        <v>347</v>
      </c>
      <c r="B185" s="146">
        <v>0.1208</v>
      </c>
    </row>
    <row r="186" spans="1:2" x14ac:dyDescent="0.25">
      <c r="A186" s="141" t="s">
        <v>348</v>
      </c>
      <c r="B186" s="149">
        <v>0.191</v>
      </c>
    </row>
    <row r="187" spans="1:2" x14ac:dyDescent="0.25">
      <c r="A187" s="129"/>
      <c r="B187" s="134"/>
    </row>
    <row r="188" spans="1:2" x14ac:dyDescent="0.25">
      <c r="A188" s="135" t="s">
        <v>342</v>
      </c>
      <c r="B188" s="136"/>
    </row>
    <row r="189" spans="1:2" x14ac:dyDescent="0.25">
      <c r="A189" s="137" t="s">
        <v>304</v>
      </c>
      <c r="B189" s="138">
        <v>192871</v>
      </c>
    </row>
    <row r="190" spans="1:2" x14ac:dyDescent="0.25">
      <c r="A190" s="143" t="s">
        <v>349</v>
      </c>
      <c r="B190" s="146">
        <v>0.244</v>
      </c>
    </row>
    <row r="191" spans="1:2" x14ac:dyDescent="0.25">
      <c r="A191" s="152" t="s">
        <v>350</v>
      </c>
      <c r="B191" s="149">
        <v>0.008199999999999999</v>
      </c>
    </row>
    <row r="192" spans="1:2" x14ac:dyDescent="0.25">
      <c r="A192" s="153" t="s">
        <v>351</v>
      </c>
      <c r="B192" s="146">
        <v>0.0582</v>
      </c>
    </row>
    <row r="193" spans="1:2" x14ac:dyDescent="0.25">
      <c r="A193" s="152" t="s">
        <v>352</v>
      </c>
      <c r="B193" s="149">
        <v>0.0443</v>
      </c>
    </row>
    <row r="194" spans="1:2" x14ac:dyDescent="0.25">
      <c r="A194" s="153" t="s">
        <v>353</v>
      </c>
      <c r="B194" s="146">
        <v>0.0481</v>
      </c>
    </row>
    <row r="195" spans="1:2" x14ac:dyDescent="0.25">
      <c r="A195" s="152" t="s">
        <v>354</v>
      </c>
      <c r="B195" s="149">
        <v>0.0857</v>
      </c>
    </row>
    <row r="196" spans="1:2" x14ac:dyDescent="0.25">
      <c r="A196" s="143" t="s">
        <v>343</v>
      </c>
      <c r="B196" s="146">
        <v>0.565</v>
      </c>
    </row>
    <row r="197" spans="1:2" x14ac:dyDescent="0.25">
      <c r="A197" s="152" t="s">
        <v>344</v>
      </c>
      <c r="B197" s="149">
        <v>0.168</v>
      </c>
    </row>
    <row r="198" spans="1:2" x14ac:dyDescent="0.25">
      <c r="A198" s="153" t="s">
        <v>345</v>
      </c>
      <c r="B198" s="146">
        <v>0.19</v>
      </c>
    </row>
    <row r="199" spans="1:2" x14ac:dyDescent="0.25">
      <c r="A199" s="152" t="s">
        <v>346</v>
      </c>
      <c r="B199" s="149">
        <v>0.0851</v>
      </c>
    </row>
    <row r="200" spans="1:2" x14ac:dyDescent="0.25">
      <c r="A200" s="153" t="s">
        <v>347</v>
      </c>
      <c r="B200" s="146">
        <v>0.1208</v>
      </c>
    </row>
    <row r="201" spans="1:2" x14ac:dyDescent="0.25">
      <c r="A201" s="141" t="s">
        <v>348</v>
      </c>
      <c r="B201" s="149">
        <v>0.191</v>
      </c>
    </row>
    <row r="202" spans="1:2" x14ac:dyDescent="0.25">
      <c r="A202" s="129"/>
      <c r="B202" s="134"/>
    </row>
    <row r="203" spans="1:2" x14ac:dyDescent="0.25">
      <c r="A203" s="135" t="s">
        <v>355</v>
      </c>
      <c r="B203" s="136"/>
    </row>
    <row r="204" spans="1:2" x14ac:dyDescent="0.25">
      <c r="A204" s="137" t="s">
        <v>356</v>
      </c>
      <c r="B204" s="138">
        <v>192871</v>
      </c>
    </row>
    <row r="205" spans="1:2" x14ac:dyDescent="0.25">
      <c r="A205" s="143" t="s">
        <v>357</v>
      </c>
      <c r="B205" s="146">
        <v>0.9531000000000001</v>
      </c>
    </row>
    <row r="206" spans="1:2" x14ac:dyDescent="0.25">
      <c r="A206" s="141" t="s">
        <v>358</v>
      </c>
      <c r="B206" s="149">
        <v>0.047</v>
      </c>
    </row>
    <row r="207" spans="1:2" x14ac:dyDescent="0.25">
      <c r="A207" s="153" t="s">
        <v>359</v>
      </c>
      <c r="B207" s="146">
        <v>0.1379</v>
      </c>
    </row>
    <row r="208" spans="1:2" x14ac:dyDescent="0.25">
      <c r="A208" s="152" t="s">
        <v>360</v>
      </c>
      <c r="B208" s="149">
        <v>0.109</v>
      </c>
    </row>
    <row r="209" spans="1:2" x14ac:dyDescent="0.25">
      <c r="A209" s="153" t="s">
        <v>361</v>
      </c>
      <c r="B209" s="146">
        <v>0.6187</v>
      </c>
    </row>
    <row r="210" spans="1:2" x14ac:dyDescent="0.25">
      <c r="A210" s="152" t="s">
        <v>362</v>
      </c>
      <c r="B210" s="149">
        <v>0.036000000000000004</v>
      </c>
    </row>
    <row r="211" spans="1:2" x14ac:dyDescent="0.25">
      <c r="A211" s="153" t="s">
        <v>363</v>
      </c>
      <c r="B211" s="154">
        <v>0.1369</v>
      </c>
    </row>
    <row r="212" spans="1:2" x14ac:dyDescent="0.25">
      <c r="A212" s="152" t="s">
        <v>364</v>
      </c>
      <c r="B212" s="149">
        <v>0.031</v>
      </c>
    </row>
    <row r="213" spans="1:2" x14ac:dyDescent="0.25">
      <c r="A213" s="153" t="s">
        <v>365</v>
      </c>
      <c r="B213" s="154">
        <v>0.0596</v>
      </c>
    </row>
    <row r="214" spans="1:2" x14ac:dyDescent="0.25">
      <c r="A214" s="152" t="s">
        <v>366</v>
      </c>
      <c r="B214" s="149">
        <v>0.043</v>
      </c>
    </row>
    <row r="215" spans="1:2" x14ac:dyDescent="0.25">
      <c r="A215" s="129"/>
      <c r="B215" s="134"/>
    </row>
    <row r="216" spans="1:2" x14ac:dyDescent="0.25">
      <c r="A216" s="135" t="s">
        <v>367</v>
      </c>
      <c r="B216" s="136" t="s">
        <v>404</v>
      </c>
    </row>
    <row r="217" spans="1:2" x14ac:dyDescent="0.25">
      <c r="A217" s="137" t="s">
        <v>304</v>
      </c>
      <c r="B217" s="138">
        <v>183819</v>
      </c>
    </row>
    <row r="218" spans="1:2" x14ac:dyDescent="0.25">
      <c r="A218" s="143" t="s">
        <v>368</v>
      </c>
      <c r="B218" s="146">
        <v>0.023</v>
      </c>
    </row>
    <row r="219" spans="1:2" x14ac:dyDescent="0.25">
      <c r="A219" s="141" t="s">
        <v>369</v>
      </c>
      <c r="B219" s="149">
        <v>0.0833</v>
      </c>
    </row>
    <row r="220" spans="1:2" x14ac:dyDescent="0.25">
      <c r="A220" s="143" t="s">
        <v>370</v>
      </c>
      <c r="B220" s="146">
        <v>0.09</v>
      </c>
    </row>
    <row r="221" spans="1:2" x14ac:dyDescent="0.25">
      <c r="A221" s="141" t="s">
        <v>371</v>
      </c>
      <c r="B221" s="149">
        <v>0.0152</v>
      </c>
    </row>
    <row r="222" spans="1:2" x14ac:dyDescent="0.25">
      <c r="A222" s="143" t="s">
        <v>372</v>
      </c>
      <c r="B222" s="146">
        <v>0.12119999999999999</v>
      </c>
    </row>
    <row r="223" spans="1:2" x14ac:dyDescent="0.25">
      <c r="A223" s="141" t="s">
        <v>373</v>
      </c>
      <c r="B223" s="149">
        <v>0.061</v>
      </c>
    </row>
    <row r="224" spans="1:2" x14ac:dyDescent="0.25">
      <c r="A224" s="143" t="s">
        <v>374</v>
      </c>
      <c r="B224" s="154">
        <v>0.0149</v>
      </c>
    </row>
    <row r="225" spans="1:2" x14ac:dyDescent="0.25">
      <c r="A225" s="141" t="s">
        <v>375</v>
      </c>
      <c r="B225" s="149">
        <v>0.066</v>
      </c>
    </row>
    <row r="226" spans="1:2" x14ac:dyDescent="0.25">
      <c r="A226" s="143" t="s">
        <v>348</v>
      </c>
      <c r="B226" s="146">
        <v>0.456</v>
      </c>
    </row>
    <row r="227" spans="1:2" x14ac:dyDescent="0.25">
      <c r="A227" s="141" t="s">
        <v>376</v>
      </c>
      <c r="B227" s="149">
        <v>0.0701</v>
      </c>
    </row>
    <row r="228" spans="1:2" x14ac:dyDescent="0.25">
      <c r="A228" s="129"/>
      <c r="B228" s="134"/>
    </row>
    <row r="229" spans="1:2" x14ac:dyDescent="0.25">
      <c r="A229" s="135" t="s">
        <v>201</v>
      </c>
      <c r="B229" s="136"/>
    </row>
    <row r="230" spans="1:2" x14ac:dyDescent="0.25">
      <c r="A230" s="137" t="s">
        <v>377</v>
      </c>
      <c r="B230" s="147">
        <v>361996767</v>
      </c>
    </row>
    <row r="231" spans="1:2" x14ac:dyDescent="0.25">
      <c r="A231" s="143" t="s">
        <v>378</v>
      </c>
      <c r="B231" s="155">
        <v>2065.06</v>
      </c>
    </row>
    <row r="232" spans="1:2" x14ac:dyDescent="0.25">
      <c r="A232" s="141" t="s">
        <v>379</v>
      </c>
      <c r="B232" s="138">
        <v>84</v>
      </c>
    </row>
    <row r="233" spans="1:2" x14ac:dyDescent="0.25">
      <c r="A233" s="139" t="s">
        <v>380</v>
      </c>
      <c r="B233" s="148">
        <v>226264589</v>
      </c>
    </row>
    <row r="234" spans="1:2" x14ac:dyDescent="0.25">
      <c r="A234" s="141" t="s">
        <v>378</v>
      </c>
      <c r="B234" s="156">
        <v>1290.76</v>
      </c>
    </row>
    <row r="235" spans="1:2" x14ac:dyDescent="0.25">
      <c r="A235" s="143" t="s">
        <v>379</v>
      </c>
      <c r="B235" s="140">
        <v>72</v>
      </c>
    </row>
    <row r="236" spans="1:2" x14ac:dyDescent="0.25">
      <c r="A236" s="137" t="s">
        <v>381</v>
      </c>
      <c r="B236" s="147">
        <v>620134738</v>
      </c>
    </row>
    <row r="237" spans="1:2" x14ac:dyDescent="0.25">
      <c r="A237" s="143" t="s">
        <v>378</v>
      </c>
      <c r="B237" s="155">
        <v>3537.64</v>
      </c>
    </row>
    <row r="238" spans="1:2" x14ac:dyDescent="0.25">
      <c r="A238" s="141" t="s">
        <v>379</v>
      </c>
      <c r="B238" s="138">
        <v>86</v>
      </c>
    </row>
    <row r="239" spans="1:2" x14ac:dyDescent="0.25">
      <c r="A239" s="139" t="s">
        <v>382</v>
      </c>
      <c r="B239" s="148">
        <v>1111268292</v>
      </c>
    </row>
    <row r="240" spans="1:2" x14ac:dyDescent="0.25">
      <c r="A240" s="141" t="s">
        <v>378</v>
      </c>
      <c r="B240" s="156">
        <v>6339.38</v>
      </c>
    </row>
    <row r="241" spans="1:2" x14ac:dyDescent="0.25">
      <c r="A241" s="143" t="s">
        <v>379</v>
      </c>
      <c r="B241" s="140">
        <v>85</v>
      </c>
    </row>
    <row r="242" spans="1:2" x14ac:dyDescent="0.25">
      <c r="A242" s="137" t="s">
        <v>383</v>
      </c>
      <c r="B242" s="147">
        <v>613098650</v>
      </c>
    </row>
    <row r="243" spans="1:2" x14ac:dyDescent="0.25">
      <c r="A243" s="143" t="s">
        <v>378</v>
      </c>
      <c r="B243" s="155">
        <v>3497.51</v>
      </c>
    </row>
    <row r="244" spans="1:2" x14ac:dyDescent="0.25">
      <c r="A244" s="141" t="s">
        <v>379</v>
      </c>
      <c r="B244" s="138">
        <v>85</v>
      </c>
    </row>
    <row r="245" spans="1:2" x14ac:dyDescent="0.25">
      <c r="A245" s="139" t="s">
        <v>384</v>
      </c>
      <c r="B245" s="148">
        <v>1238135319</v>
      </c>
    </row>
    <row r="246" spans="1:2" x14ac:dyDescent="0.25">
      <c r="A246" s="141" t="s">
        <v>378</v>
      </c>
      <c r="B246" s="156">
        <v>7063.11</v>
      </c>
    </row>
    <row r="247" spans="1:2" x14ac:dyDescent="0.25">
      <c r="A247" s="143" t="s">
        <v>379</v>
      </c>
      <c r="B247" s="140">
        <v>91</v>
      </c>
    </row>
    <row r="248" spans="1:2" x14ac:dyDescent="0.25">
      <c r="A248" s="137" t="s">
        <v>385</v>
      </c>
      <c r="B248" s="147">
        <v>447815238</v>
      </c>
    </row>
    <row r="249" spans="1:2" x14ac:dyDescent="0.25">
      <c r="A249" s="143" t="s">
        <v>378</v>
      </c>
      <c r="B249" s="155">
        <v>2554.62</v>
      </c>
    </row>
    <row r="250" spans="1:2" x14ac:dyDescent="0.25">
      <c r="A250" s="141" t="s">
        <v>379</v>
      </c>
      <c r="B250" s="138">
        <v>88</v>
      </c>
    </row>
    <row r="251" spans="1:2" x14ac:dyDescent="0.25">
      <c r="A251" s="139" t="s">
        <v>386</v>
      </c>
      <c r="B251" s="148">
        <v>160422640</v>
      </c>
    </row>
    <row r="252" spans="1:2" x14ac:dyDescent="0.25">
      <c r="A252" s="141" t="s">
        <v>378</v>
      </c>
      <c r="B252" s="156">
        <v>915.15</v>
      </c>
    </row>
    <row r="253" spans="1:2" x14ac:dyDescent="0.25">
      <c r="A253" s="143" t="s">
        <v>379</v>
      </c>
      <c r="B253" s="140">
        <v>87</v>
      </c>
    </row>
    <row r="254" spans="1:2" x14ac:dyDescent="0.25">
      <c r="A254" s="129"/>
      <c r="B254" s="134"/>
    </row>
    <row r="255" spans="1:2" x14ac:dyDescent="0.25">
      <c r="A255" s="135" t="s">
        <v>201</v>
      </c>
      <c r="B255" s="136" t="s">
        <v>404</v>
      </c>
    </row>
    <row r="256" spans="1:2" x14ac:dyDescent="0.25">
      <c r="A256" s="137" t="s">
        <v>387</v>
      </c>
      <c r="B256" s="147">
        <v>3921363858</v>
      </c>
    </row>
    <row r="257" spans="1:2" x14ac:dyDescent="0.25">
      <c r="A257" s="143" t="s">
        <v>378</v>
      </c>
      <c r="B257" s="155">
        <v>22369.96</v>
      </c>
    </row>
    <row r="258" spans="1:2" x14ac:dyDescent="0.25">
      <c r="A258" s="141" t="s">
        <v>379</v>
      </c>
      <c r="B258" s="138">
        <v>84</v>
      </c>
    </row>
    <row r="259" spans="1:2" x14ac:dyDescent="0.25">
      <c r="A259" s="139" t="s">
        <v>388</v>
      </c>
      <c r="B259" s="148">
        <v>584174859</v>
      </c>
    </row>
    <row r="260" spans="1:2" x14ac:dyDescent="0.25">
      <c r="A260" s="141" t="s">
        <v>378</v>
      </c>
      <c r="B260" s="156">
        <v>3332.51</v>
      </c>
    </row>
    <row r="261" spans="1:2" x14ac:dyDescent="0.25">
      <c r="A261" s="143" t="s">
        <v>379</v>
      </c>
      <c r="B261" s="140">
        <v>101</v>
      </c>
    </row>
    <row r="262" spans="1:2" x14ac:dyDescent="0.25">
      <c r="A262" s="137" t="s">
        <v>389</v>
      </c>
      <c r="B262" s="147">
        <v>536580544</v>
      </c>
    </row>
    <row r="263" spans="1:2" x14ac:dyDescent="0.25">
      <c r="A263" s="143" t="s">
        <v>378</v>
      </c>
      <c r="B263" s="155">
        <v>3061</v>
      </c>
    </row>
    <row r="264" spans="1:2" x14ac:dyDescent="0.25">
      <c r="A264" s="141" t="s">
        <v>379</v>
      </c>
      <c r="B264" s="138">
        <v>85</v>
      </c>
    </row>
    <row r="265" spans="1:2" x14ac:dyDescent="0.25">
      <c r="A265" s="139" t="s">
        <v>390</v>
      </c>
      <c r="B265" s="148">
        <v>211936598</v>
      </c>
    </row>
    <row r="266" spans="1:2" x14ac:dyDescent="0.25">
      <c r="A266" s="141" t="s">
        <v>378</v>
      </c>
      <c r="B266" s="156">
        <v>1209.02</v>
      </c>
    </row>
    <row r="267" spans="1:2" x14ac:dyDescent="0.25">
      <c r="A267" s="143" t="s">
        <v>379</v>
      </c>
      <c r="B267" s="140">
        <v>90</v>
      </c>
    </row>
    <row r="268" spans="1:2" x14ac:dyDescent="0.25">
      <c r="A268" s="129"/>
      <c r="B268" s="134"/>
    </row>
    <row r="269" spans="1:2" x14ac:dyDescent="0.25">
      <c r="A269" s="135" t="s">
        <v>391</v>
      </c>
      <c r="B269" s="162"/>
    </row>
    <row r="270" spans="1:2" x14ac:dyDescent="0.25">
      <c r="A270" s="135" t="s">
        <v>404</v>
      </c>
      <c r="B270" s="134"/>
    </row>
    <row r="271" spans="1:2" x14ac:dyDescent="0.25">
      <c r="A271" s="137" t="s">
        <v>405</v>
      </c>
      <c r="B271" s="134"/>
    </row>
    <row r="272" ht="72" customHeight="1" spans="1:2" x14ac:dyDescent="0.25">
      <c r="A272" s="160" t="s">
        <v>406</v>
      </c>
      <c r="B272" s="134"/>
    </row>
    <row r="273" spans="1:2" x14ac:dyDescent="0.25">
      <c r="A273" s="129"/>
      <c r="B273" s="134"/>
    </row>
    <row r="274" ht="48.75" customHeight="1" spans="1:2" x14ac:dyDescent="0.25">
      <c r="A274" s="161" t="s">
        <v>394</v>
      </c>
      <c r="B274" s="132"/>
    </row>
    <row r="275" spans="1:2" x14ac:dyDescent="0.25">
      <c r="A275" s="129"/>
      <c r="B275" s="134"/>
    </row>
  </sheetData>
  <mergeCells count="7">
    <mergeCell ref="A1:B1"/>
    <mergeCell ref="A2:B2"/>
    <mergeCell ref="A3:B3"/>
    <mergeCell ref="A4:B4"/>
    <mergeCell ref="A5:B5"/>
    <mergeCell ref="A6:B6"/>
    <mergeCell ref="A274:B274"/>
  </mergeCells>
  <hyperlinks>
    <hyperlink ref="A272" r:id="rId1"/>
  </hyperlinks>
  <pageMargins left="0.7" right="0.7" top="0.75" bottom="0.75" header="0.3" footer="0.3"/>
  <drawing r:id="rId2"/>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00"/>
  </sheetPr>
  <dimension ref="A1:B275"/>
  <sheetViews>
    <sheetView workbookViewId="0" zoomScale="100" zoomScaleNormal="100">
      <selection activeCell="X39" sqref="X39"/>
    </sheetView>
  </sheetViews>
  <sheetFormatPr defaultRowHeight="14.4" outlineLevelRow="0" outlineLevelCol="0" x14ac:dyDescent="0" customHeight="1"/>
  <cols>
    <col min="1" max="1" width="48.109375" customWidth="1"/>
    <col min="2" max="2" width="26.77734375" customWidth="1"/>
  </cols>
  <sheetData>
    <row r="1" ht="61.5" customHeight="1" spans="1:2" x14ac:dyDescent="0.25">
      <c r="A1" s="128"/>
      <c r="B1" s="129"/>
    </row>
    <row r="2" ht="22.5" customHeight="1" spans="1:2" x14ac:dyDescent="0.25">
      <c r="A2" s="130" t="s">
        <v>207</v>
      </c>
      <c r="B2" s="132"/>
    </row>
    <row r="3" spans="1:2" x14ac:dyDescent="0.25">
      <c r="A3" s="133" t="s">
        <v>208</v>
      </c>
      <c r="B3" s="132"/>
    </row>
    <row r="4" spans="1:2" x14ac:dyDescent="0.25">
      <c r="A4" s="133" t="s">
        <v>407</v>
      </c>
      <c r="B4" s="132"/>
    </row>
    <row r="5" spans="1:2" x14ac:dyDescent="0.25">
      <c r="A5" s="133" t="s">
        <v>408</v>
      </c>
      <c r="B5" s="132"/>
    </row>
    <row r="6" spans="1:2" x14ac:dyDescent="0.25">
      <c r="A6" s="133" t="s">
        <v>409</v>
      </c>
      <c r="B6" s="132"/>
    </row>
    <row r="7" spans="1:2" x14ac:dyDescent="0.25">
      <c r="A7" s="129"/>
      <c r="B7" s="134"/>
    </row>
    <row r="8" spans="1:2" x14ac:dyDescent="0.25">
      <c r="A8" s="135" t="s">
        <v>214</v>
      </c>
      <c r="B8" s="136" t="s">
        <v>410</v>
      </c>
    </row>
    <row r="9" spans="1:2" x14ac:dyDescent="0.25">
      <c r="A9" s="137" t="s">
        <v>218</v>
      </c>
      <c r="B9" s="138">
        <v>4192887</v>
      </c>
    </row>
    <row r="10" spans="1:2" x14ac:dyDescent="0.25">
      <c r="A10" s="139" t="s">
        <v>219</v>
      </c>
      <c r="B10" s="140">
        <v>4845832</v>
      </c>
    </row>
    <row r="11" spans="1:2" x14ac:dyDescent="0.25">
      <c r="A11" s="141" t="s">
        <v>220</v>
      </c>
      <c r="B11" s="138">
        <v>92800</v>
      </c>
    </row>
    <row r="12" spans="1:2" x14ac:dyDescent="0.25">
      <c r="A12" s="139" t="s">
        <v>221</v>
      </c>
      <c r="B12" s="140">
        <v>5215050</v>
      </c>
    </row>
    <row r="13" spans="1:2" x14ac:dyDescent="0.25">
      <c r="A13" s="141" t="s">
        <v>222</v>
      </c>
      <c r="B13" s="138">
        <v>98282</v>
      </c>
    </row>
    <row r="14" spans="1:2" x14ac:dyDescent="0.25">
      <c r="A14" s="139" t="s">
        <v>223</v>
      </c>
      <c r="B14" s="140">
        <v>5491123</v>
      </c>
    </row>
    <row r="15" spans="1:2" x14ac:dyDescent="0.25">
      <c r="A15" s="141" t="s">
        <v>224</v>
      </c>
      <c r="B15" s="142">
        <v>0.0104</v>
      </c>
    </row>
    <row r="16" spans="1:2" x14ac:dyDescent="0.25">
      <c r="A16" s="139" t="s">
        <v>225</v>
      </c>
      <c r="B16" s="140">
        <v>5165796</v>
      </c>
    </row>
    <row r="17" spans="1:2" x14ac:dyDescent="0.25">
      <c r="A17" s="141" t="s">
        <v>226</v>
      </c>
      <c r="B17" s="138">
        <v>2533342</v>
      </c>
    </row>
    <row r="18" spans="1:2" x14ac:dyDescent="0.25">
      <c r="A18" s="143" t="s">
        <v>227</v>
      </c>
      <c r="B18" s="140">
        <v>2632454</v>
      </c>
    </row>
    <row r="19" spans="1:2" x14ac:dyDescent="0.25">
      <c r="A19" s="129"/>
      <c r="B19" s="134"/>
    </row>
    <row r="20" spans="1:2" x14ac:dyDescent="0.25">
      <c r="A20" s="135" t="s">
        <v>228</v>
      </c>
      <c r="B20" s="136"/>
    </row>
    <row r="21" spans="1:2" x14ac:dyDescent="0.25">
      <c r="A21" s="137" t="s">
        <v>229</v>
      </c>
      <c r="B21" s="138">
        <v>1537173</v>
      </c>
    </row>
    <row r="22" spans="1:2" x14ac:dyDescent="0.25">
      <c r="A22" s="143" t="s">
        <v>230</v>
      </c>
      <c r="B22" s="144">
        <v>2.68</v>
      </c>
    </row>
    <row r="23" spans="1:2" x14ac:dyDescent="0.25">
      <c r="A23" s="137" t="s">
        <v>231</v>
      </c>
      <c r="B23" s="138">
        <v>1790242</v>
      </c>
    </row>
    <row r="24" spans="1:2" x14ac:dyDescent="0.25">
      <c r="A24" s="143" t="s">
        <v>232</v>
      </c>
      <c r="B24" s="144">
        <v>2.65</v>
      </c>
    </row>
    <row r="25" spans="1:2" x14ac:dyDescent="0.25">
      <c r="A25" s="137" t="s">
        <v>233</v>
      </c>
      <c r="B25" s="138">
        <v>1959001</v>
      </c>
    </row>
    <row r="26" spans="1:2" x14ac:dyDescent="0.25">
      <c r="A26" s="143" t="s">
        <v>234</v>
      </c>
      <c r="B26" s="144">
        <v>2.61</v>
      </c>
    </row>
    <row r="27" spans="1:2" x14ac:dyDescent="0.25">
      <c r="A27" s="137" t="s">
        <v>235</v>
      </c>
      <c r="B27" s="138">
        <v>2085679</v>
      </c>
    </row>
    <row r="28" spans="1:2" x14ac:dyDescent="0.25">
      <c r="A28" s="143" t="s">
        <v>236</v>
      </c>
      <c r="B28" s="144">
        <v>2.59</v>
      </c>
    </row>
    <row r="29" spans="1:2" x14ac:dyDescent="0.25">
      <c r="A29" s="141" t="s">
        <v>224</v>
      </c>
      <c r="B29" s="142">
        <v>0.0126</v>
      </c>
    </row>
    <row r="30" spans="1:2" x14ac:dyDescent="0.25">
      <c r="A30" s="139" t="s">
        <v>237</v>
      </c>
      <c r="B30" s="140">
        <v>1280511</v>
      </c>
    </row>
    <row r="31" spans="1:2" x14ac:dyDescent="0.25">
      <c r="A31" s="141" t="s">
        <v>238</v>
      </c>
      <c r="B31" s="145">
        <v>3.19</v>
      </c>
    </row>
    <row r="32" spans="1:2" x14ac:dyDescent="0.25">
      <c r="A32" s="139" t="s">
        <v>239</v>
      </c>
      <c r="B32" s="140">
        <v>1357196</v>
      </c>
    </row>
    <row r="33" spans="1:2" x14ac:dyDescent="0.25">
      <c r="A33" s="141" t="s">
        <v>240</v>
      </c>
      <c r="B33" s="145">
        <v>3.15</v>
      </c>
    </row>
    <row r="34" spans="1:2" x14ac:dyDescent="0.25">
      <c r="A34" s="143" t="s">
        <v>241</v>
      </c>
      <c r="B34" s="146">
        <v>0.011699999999999999</v>
      </c>
    </row>
    <row r="35" spans="1:2" x14ac:dyDescent="0.25">
      <c r="A35" s="129"/>
      <c r="B35" s="134"/>
    </row>
    <row r="36" spans="1:2" x14ac:dyDescent="0.25">
      <c r="A36" s="135" t="s">
        <v>242</v>
      </c>
      <c r="B36" s="136"/>
    </row>
    <row r="37" spans="1:2" x14ac:dyDescent="0.25">
      <c r="A37" s="137" t="s">
        <v>243</v>
      </c>
      <c r="B37" s="147">
        <v>92045</v>
      </c>
    </row>
    <row r="38" spans="1:2" x14ac:dyDescent="0.25">
      <c r="A38" s="139" t="s">
        <v>244</v>
      </c>
      <c r="B38" s="148">
        <v>105919</v>
      </c>
    </row>
    <row r="39" spans="1:2" x14ac:dyDescent="0.25">
      <c r="A39" s="129"/>
      <c r="B39" s="134"/>
    </row>
    <row r="40" spans="1:2" x14ac:dyDescent="0.25">
      <c r="A40" s="135" t="s">
        <v>245</v>
      </c>
      <c r="B40" s="136" t="s">
        <v>410</v>
      </c>
    </row>
    <row r="41" spans="1:2" x14ac:dyDescent="0.25">
      <c r="A41" s="137" t="s">
        <v>243</v>
      </c>
      <c r="B41" s="147">
        <v>47465</v>
      </c>
    </row>
    <row r="42" spans="1:2" x14ac:dyDescent="0.25">
      <c r="A42" s="139" t="s">
        <v>244</v>
      </c>
      <c r="B42" s="148">
        <v>53778</v>
      </c>
    </row>
    <row r="43" spans="1:2" x14ac:dyDescent="0.25">
      <c r="A43" s="129"/>
      <c r="B43" s="134"/>
    </row>
    <row r="44" spans="1:2" x14ac:dyDescent="0.25">
      <c r="A44" s="135" t="s">
        <v>246</v>
      </c>
      <c r="B44" s="136"/>
    </row>
    <row r="45" spans="1:2" x14ac:dyDescent="0.25">
      <c r="A45" s="137" t="s">
        <v>247</v>
      </c>
      <c r="B45" s="138">
        <v>1958915</v>
      </c>
    </row>
    <row r="46" spans="1:2" x14ac:dyDescent="0.25">
      <c r="A46" s="143" t="s">
        <v>248</v>
      </c>
      <c r="B46" s="146">
        <v>0.0463</v>
      </c>
    </row>
    <row r="47" spans="1:2" x14ac:dyDescent="0.25">
      <c r="A47" s="141" t="s">
        <v>249</v>
      </c>
      <c r="B47" s="149">
        <v>0.0215</v>
      </c>
    </row>
    <row r="48" spans="1:2" x14ac:dyDescent="0.25">
      <c r="A48" s="143" t="s">
        <v>250</v>
      </c>
      <c r="B48" s="146">
        <v>0.0182</v>
      </c>
    </row>
    <row r="49" spans="1:2" x14ac:dyDescent="0.25">
      <c r="A49" s="141" t="s">
        <v>251</v>
      </c>
      <c r="B49" s="149">
        <v>0.0225</v>
      </c>
    </row>
    <row r="50" spans="1:2" x14ac:dyDescent="0.25">
      <c r="A50" s="143" t="s">
        <v>252</v>
      </c>
      <c r="B50" s="146">
        <v>0.0233</v>
      </c>
    </row>
    <row r="51" spans="1:2" x14ac:dyDescent="0.25">
      <c r="A51" s="141" t="s">
        <v>253</v>
      </c>
      <c r="B51" s="149">
        <v>0.0276</v>
      </c>
    </row>
    <row r="52" spans="1:2" x14ac:dyDescent="0.25">
      <c r="A52" s="143" t="s">
        <v>254</v>
      </c>
      <c r="B52" s="146">
        <v>0.0274</v>
      </c>
    </row>
    <row r="53" spans="1:2" x14ac:dyDescent="0.25">
      <c r="A53" s="141" t="s">
        <v>255</v>
      </c>
      <c r="B53" s="149">
        <v>0.0335</v>
      </c>
    </row>
    <row r="54" spans="1:2" x14ac:dyDescent="0.25">
      <c r="A54" s="143" t="s">
        <v>256</v>
      </c>
      <c r="B54" s="146">
        <v>0.0337</v>
      </c>
    </row>
    <row r="55" spans="1:2" x14ac:dyDescent="0.25">
      <c r="A55" s="141" t="s">
        <v>257</v>
      </c>
      <c r="B55" s="149">
        <v>0.0632</v>
      </c>
    </row>
    <row r="56" spans="1:2" x14ac:dyDescent="0.25">
      <c r="A56" s="143" t="s">
        <v>258</v>
      </c>
      <c r="B56" s="146">
        <v>0.0882</v>
      </c>
    </row>
    <row r="57" spans="1:2" x14ac:dyDescent="0.25">
      <c r="A57" s="141" t="s">
        <v>259</v>
      </c>
      <c r="B57" s="149">
        <v>0.1282</v>
      </c>
    </row>
    <row r="58" spans="1:2" x14ac:dyDescent="0.25">
      <c r="A58" s="143" t="s">
        <v>260</v>
      </c>
      <c r="B58" s="146">
        <v>0.114</v>
      </c>
    </row>
    <row r="59" spans="1:2" x14ac:dyDescent="0.25">
      <c r="A59" s="141" t="s">
        <v>261</v>
      </c>
      <c r="B59" s="149">
        <v>0.0824</v>
      </c>
    </row>
    <row r="60" spans="1:2" x14ac:dyDescent="0.25">
      <c r="A60" s="143" t="s">
        <v>262</v>
      </c>
      <c r="B60" s="146">
        <v>0.11470000000000001</v>
      </c>
    </row>
    <row r="61" spans="1:2" x14ac:dyDescent="0.25">
      <c r="A61" s="141" t="s">
        <v>263</v>
      </c>
      <c r="B61" s="149">
        <v>0.0626</v>
      </c>
    </row>
    <row r="62" spans="1:2" x14ac:dyDescent="0.25">
      <c r="A62" s="143" t="s">
        <v>264</v>
      </c>
      <c r="B62" s="146">
        <v>0.031400000000000004</v>
      </c>
    </row>
    <row r="63" spans="1:2" x14ac:dyDescent="0.25">
      <c r="A63" s="141" t="s">
        <v>265</v>
      </c>
      <c r="B63" s="149">
        <v>0.0217</v>
      </c>
    </row>
    <row r="64" spans="1:2" x14ac:dyDescent="0.25">
      <c r="A64" s="143" t="s">
        <v>266</v>
      </c>
      <c r="B64" s="146">
        <v>0.0078000000000000005</v>
      </c>
    </row>
    <row r="65" spans="1:2" x14ac:dyDescent="0.25">
      <c r="A65" s="141" t="s">
        <v>267</v>
      </c>
      <c r="B65" s="149">
        <v>0.0315</v>
      </c>
    </row>
    <row r="66" spans="1:2" x14ac:dyDescent="0.25">
      <c r="A66" s="139" t="s">
        <v>268</v>
      </c>
      <c r="B66" s="148">
        <v>126118</v>
      </c>
    </row>
    <row r="67" spans="1:2" x14ac:dyDescent="0.25">
      <c r="A67" s="129"/>
      <c r="B67" s="134"/>
    </row>
    <row r="68" spans="1:2" x14ac:dyDescent="0.25">
      <c r="A68" s="135" t="s">
        <v>269</v>
      </c>
      <c r="B68" s="136"/>
    </row>
    <row r="69" spans="1:2" x14ac:dyDescent="0.25">
      <c r="A69" s="137" t="s">
        <v>270</v>
      </c>
      <c r="B69" s="138">
        <v>78</v>
      </c>
    </row>
    <row r="70" spans="1:2" x14ac:dyDescent="0.25">
      <c r="A70" s="139" t="s">
        <v>271</v>
      </c>
      <c r="B70" s="146">
        <v>0.321</v>
      </c>
    </row>
    <row r="71" spans="1:2" x14ac:dyDescent="0.25">
      <c r="A71" s="137" t="s">
        <v>272</v>
      </c>
      <c r="B71" s="138">
        <v>113</v>
      </c>
    </row>
    <row r="72" spans="1:2" x14ac:dyDescent="0.25">
      <c r="A72" s="129"/>
      <c r="B72" s="134"/>
    </row>
    <row r="73" spans="1:2" x14ac:dyDescent="0.25">
      <c r="A73" s="135" t="s">
        <v>273</v>
      </c>
      <c r="B73" s="136"/>
    </row>
    <row r="74" spans="1:2" x14ac:dyDescent="0.25">
      <c r="A74" s="137" t="s">
        <v>243</v>
      </c>
      <c r="B74" s="147">
        <v>472406</v>
      </c>
    </row>
    <row r="75" spans="1:2" x14ac:dyDescent="0.25">
      <c r="A75" s="139" t="s">
        <v>244</v>
      </c>
      <c r="B75" s="148">
        <v>579594</v>
      </c>
    </row>
    <row r="76" spans="1:2" x14ac:dyDescent="0.25">
      <c r="A76" s="129"/>
      <c r="B76" s="134"/>
    </row>
    <row r="77" spans="1:2" x14ac:dyDescent="0.25">
      <c r="A77" s="135" t="s">
        <v>274</v>
      </c>
      <c r="B77" s="136" t="s">
        <v>410</v>
      </c>
    </row>
    <row r="78" spans="1:2" x14ac:dyDescent="0.25">
      <c r="A78" s="137" t="s">
        <v>275</v>
      </c>
      <c r="B78" s="138">
        <v>1321353</v>
      </c>
    </row>
    <row r="79" spans="1:2" x14ac:dyDescent="0.25">
      <c r="A79" s="143" t="s">
        <v>276</v>
      </c>
      <c r="B79" s="146">
        <v>0.035</v>
      </c>
    </row>
    <row r="80" spans="1:2" x14ac:dyDescent="0.25">
      <c r="A80" s="141" t="s">
        <v>277</v>
      </c>
      <c r="B80" s="149">
        <v>0.0161</v>
      </c>
    </row>
    <row r="81" spans="1:2" x14ac:dyDescent="0.25">
      <c r="A81" s="143" t="s">
        <v>278</v>
      </c>
      <c r="B81" s="146">
        <v>0.0158</v>
      </c>
    </row>
    <row r="82" spans="1:2" x14ac:dyDescent="0.25">
      <c r="A82" s="141" t="s">
        <v>279</v>
      </c>
      <c r="B82" s="149">
        <v>0.0232</v>
      </c>
    </row>
    <row r="83" spans="1:2" x14ac:dyDescent="0.25">
      <c r="A83" s="143" t="s">
        <v>280</v>
      </c>
      <c r="B83" s="146">
        <v>0.034300000000000004</v>
      </c>
    </row>
    <row r="84" spans="1:2" x14ac:dyDescent="0.25">
      <c r="A84" s="141" t="s">
        <v>281</v>
      </c>
      <c r="B84" s="149">
        <v>0.042199999999999994</v>
      </c>
    </row>
    <row r="85" spans="1:2" x14ac:dyDescent="0.25">
      <c r="A85" s="143" t="s">
        <v>282</v>
      </c>
      <c r="B85" s="146">
        <v>0.1778</v>
      </c>
    </row>
    <row r="86" spans="1:2" x14ac:dyDescent="0.25">
      <c r="A86" s="141" t="s">
        <v>283</v>
      </c>
      <c r="B86" s="149">
        <v>0.21489999999999998</v>
      </c>
    </row>
    <row r="87" spans="1:2" x14ac:dyDescent="0.25">
      <c r="A87" s="143" t="s">
        <v>284</v>
      </c>
      <c r="B87" s="146">
        <v>0.273</v>
      </c>
    </row>
    <row r="88" spans="1:2" x14ac:dyDescent="0.25">
      <c r="A88" s="141" t="s">
        <v>285</v>
      </c>
      <c r="B88" s="149">
        <v>0.09880000000000001</v>
      </c>
    </row>
    <row r="89" spans="1:2" x14ac:dyDescent="0.25">
      <c r="A89" s="143" t="s">
        <v>286</v>
      </c>
      <c r="B89" s="146">
        <v>0.038900000000000004</v>
      </c>
    </row>
    <row r="90" spans="1:2" x14ac:dyDescent="0.25">
      <c r="A90" s="141" t="s">
        <v>287</v>
      </c>
      <c r="B90" s="149">
        <v>0.0131</v>
      </c>
    </row>
    <row r="91" spans="1:2" x14ac:dyDescent="0.25">
      <c r="A91" s="143" t="s">
        <v>288</v>
      </c>
      <c r="B91" s="146">
        <v>0.0169</v>
      </c>
    </row>
    <row r="92" spans="1:2" x14ac:dyDescent="0.25">
      <c r="A92" s="137" t="s">
        <v>289</v>
      </c>
      <c r="B92" s="147">
        <v>552860</v>
      </c>
    </row>
    <row r="93" spans="1:2" x14ac:dyDescent="0.25">
      <c r="A93" s="129"/>
      <c r="B93" s="134"/>
    </row>
    <row r="94" spans="1:2" x14ac:dyDescent="0.25">
      <c r="A94" s="135" t="s">
        <v>195</v>
      </c>
      <c r="B94" s="136"/>
    </row>
    <row r="95" spans="1:2" x14ac:dyDescent="0.25">
      <c r="A95" s="137" t="s">
        <v>290</v>
      </c>
      <c r="B95" s="138">
        <v>1798503</v>
      </c>
    </row>
    <row r="96" spans="1:2" x14ac:dyDescent="0.25">
      <c r="A96" s="143" t="s">
        <v>291</v>
      </c>
      <c r="B96" s="146">
        <v>0.6544</v>
      </c>
    </row>
    <row r="97" spans="1:2" x14ac:dyDescent="0.25">
      <c r="A97" s="141" t="s">
        <v>292</v>
      </c>
      <c r="B97" s="149">
        <v>0.3456</v>
      </c>
    </row>
    <row r="98" spans="1:2" x14ac:dyDescent="0.25">
      <c r="A98" s="143" t="s">
        <v>293</v>
      </c>
      <c r="B98" s="146">
        <v>0.14529999999999998</v>
      </c>
    </row>
    <row r="99" spans="1:2" x14ac:dyDescent="0.25">
      <c r="A99" s="137" t="s">
        <v>294</v>
      </c>
      <c r="B99" s="138">
        <v>1985705</v>
      </c>
    </row>
    <row r="100" spans="1:2" x14ac:dyDescent="0.25">
      <c r="A100" s="143" t="s">
        <v>291</v>
      </c>
      <c r="B100" s="146">
        <v>0.6439</v>
      </c>
    </row>
    <row r="101" spans="1:2" x14ac:dyDescent="0.25">
      <c r="A101" s="141" t="s">
        <v>292</v>
      </c>
      <c r="B101" s="149">
        <v>0.35609999999999997</v>
      </c>
    </row>
    <row r="102" spans="1:2" x14ac:dyDescent="0.25">
      <c r="A102" s="143" t="s">
        <v>293</v>
      </c>
      <c r="B102" s="146">
        <v>0.0984</v>
      </c>
    </row>
    <row r="103" spans="1:2" x14ac:dyDescent="0.25">
      <c r="A103" s="137" t="s">
        <v>295</v>
      </c>
      <c r="B103" s="138">
        <v>2161610</v>
      </c>
    </row>
    <row r="104" spans="1:2" x14ac:dyDescent="0.25">
      <c r="A104" s="143" t="s">
        <v>291</v>
      </c>
      <c r="B104" s="146">
        <v>0.6746</v>
      </c>
    </row>
    <row r="105" spans="1:2" x14ac:dyDescent="0.25">
      <c r="A105" s="141" t="s">
        <v>292</v>
      </c>
      <c r="B105" s="149">
        <v>0.32539999999999997</v>
      </c>
    </row>
    <row r="106" spans="1:2" x14ac:dyDescent="0.25">
      <c r="A106" s="143" t="s">
        <v>293</v>
      </c>
      <c r="B106" s="146">
        <v>0.09369999999999999</v>
      </c>
    </row>
    <row r="107" spans="1:2" x14ac:dyDescent="0.25">
      <c r="A107" s="137" t="s">
        <v>296</v>
      </c>
      <c r="B107" s="138">
        <v>2297616</v>
      </c>
    </row>
    <row r="108" spans="1:2" x14ac:dyDescent="0.25">
      <c r="A108" s="143" t="s">
        <v>291</v>
      </c>
      <c r="B108" s="146">
        <v>0.6812999999999999</v>
      </c>
    </row>
    <row r="109" spans="1:2" x14ac:dyDescent="0.25">
      <c r="A109" s="141" t="s">
        <v>292</v>
      </c>
      <c r="B109" s="149">
        <v>0.3187</v>
      </c>
    </row>
    <row r="110" spans="1:2" x14ac:dyDescent="0.25">
      <c r="A110" s="143" t="s">
        <v>293</v>
      </c>
      <c r="B110" s="146">
        <v>0.0922</v>
      </c>
    </row>
    <row r="111" spans="1:2" x14ac:dyDescent="0.25">
      <c r="A111" s="129"/>
      <c r="B111" s="134"/>
    </row>
    <row r="112" spans="1:2" x14ac:dyDescent="0.25">
      <c r="A112" s="135" t="s">
        <v>297</v>
      </c>
      <c r="B112" s="136" t="s">
        <v>410</v>
      </c>
    </row>
    <row r="113" spans="1:2" x14ac:dyDescent="0.25">
      <c r="A113" s="137" t="s">
        <v>298</v>
      </c>
      <c r="B113" s="138">
        <v>2604258</v>
      </c>
    </row>
    <row r="114" spans="1:2" x14ac:dyDescent="0.25">
      <c r="A114" s="139" t="s">
        <v>299</v>
      </c>
      <c r="B114" s="140">
        <v>2610792</v>
      </c>
    </row>
    <row r="115" spans="1:2" x14ac:dyDescent="0.25">
      <c r="A115" s="129"/>
      <c r="B115" s="134"/>
    </row>
    <row r="116" spans="1:2" x14ac:dyDescent="0.25">
      <c r="A116" s="135" t="s">
        <v>300</v>
      </c>
      <c r="B116" s="136"/>
    </row>
    <row r="117" spans="1:2" x14ac:dyDescent="0.25">
      <c r="A117" s="137" t="s">
        <v>301</v>
      </c>
      <c r="B117" s="150">
        <v>34.7</v>
      </c>
    </row>
    <row r="118" spans="1:2" x14ac:dyDescent="0.25">
      <c r="A118" s="139" t="s">
        <v>302</v>
      </c>
      <c r="B118" s="151">
        <v>37.5</v>
      </c>
    </row>
    <row r="119" spans="1:2" x14ac:dyDescent="0.25">
      <c r="A119" s="137" t="s">
        <v>243</v>
      </c>
      <c r="B119" s="150">
        <v>38.3</v>
      </c>
    </row>
    <row r="120" spans="1:2" x14ac:dyDescent="0.25">
      <c r="A120" s="139" t="s">
        <v>244</v>
      </c>
      <c r="B120" s="151">
        <v>39.2</v>
      </c>
    </row>
    <row r="121" spans="1:2" x14ac:dyDescent="0.25">
      <c r="A121" s="129"/>
      <c r="B121" s="134"/>
    </row>
    <row r="122" spans="1:2" x14ac:dyDescent="0.25">
      <c r="A122" s="135" t="s">
        <v>303</v>
      </c>
      <c r="B122" s="136"/>
    </row>
    <row r="123" spans="1:2" x14ac:dyDescent="0.25">
      <c r="A123" s="137" t="s">
        <v>304</v>
      </c>
      <c r="B123" s="138">
        <v>5215050</v>
      </c>
    </row>
    <row r="124" spans="1:2" x14ac:dyDescent="0.25">
      <c r="A124" s="143" t="s">
        <v>305</v>
      </c>
      <c r="B124" s="146">
        <v>0.056299999999999996</v>
      </c>
    </row>
    <row r="125" spans="1:2" x14ac:dyDescent="0.25">
      <c r="A125" s="141" t="s">
        <v>306</v>
      </c>
      <c r="B125" s="149">
        <v>0.0593</v>
      </c>
    </row>
    <row r="126" spans="1:2" x14ac:dyDescent="0.25">
      <c r="A126" s="143" t="s">
        <v>307</v>
      </c>
      <c r="B126" s="146">
        <v>0.0629</v>
      </c>
    </row>
    <row r="127" spans="1:2" x14ac:dyDescent="0.25">
      <c r="A127" s="141" t="s">
        <v>308</v>
      </c>
      <c r="B127" s="149">
        <v>0.136</v>
      </c>
    </row>
    <row r="128" spans="1:2" x14ac:dyDescent="0.25">
      <c r="A128" s="143" t="s">
        <v>309</v>
      </c>
      <c r="B128" s="146">
        <v>0.142</v>
      </c>
    </row>
    <row r="129" spans="1:2" x14ac:dyDescent="0.25">
      <c r="A129" s="141" t="s">
        <v>310</v>
      </c>
      <c r="B129" s="149">
        <v>0.131</v>
      </c>
    </row>
    <row r="130" spans="1:2" x14ac:dyDescent="0.25">
      <c r="A130" s="143" t="s">
        <v>311</v>
      </c>
      <c r="B130" s="146">
        <v>0.11800000000000001</v>
      </c>
    </row>
    <row r="131" spans="1:2" x14ac:dyDescent="0.25">
      <c r="A131" s="141" t="s">
        <v>312</v>
      </c>
      <c r="B131" s="149">
        <v>0.11199999999999999</v>
      </c>
    </row>
    <row r="132" spans="1:2" x14ac:dyDescent="0.25">
      <c r="A132" s="143" t="s">
        <v>313</v>
      </c>
      <c r="B132" s="146">
        <v>0.10099999999999999</v>
      </c>
    </row>
    <row r="133" spans="1:2" x14ac:dyDescent="0.25">
      <c r="A133" s="141" t="s">
        <v>314</v>
      </c>
      <c r="B133" s="149">
        <v>0.063</v>
      </c>
    </row>
    <row r="134" spans="1:2" x14ac:dyDescent="0.25">
      <c r="A134" s="143" t="s">
        <v>315</v>
      </c>
      <c r="B134" s="146">
        <v>0.018799999999999997</v>
      </c>
    </row>
    <row r="135" spans="1:2" x14ac:dyDescent="0.25">
      <c r="A135" s="137" t="s">
        <v>316</v>
      </c>
      <c r="B135" s="149">
        <v>0.7820999999999999</v>
      </c>
    </row>
    <row r="136" spans="1:2" x14ac:dyDescent="0.25">
      <c r="A136" s="129"/>
      <c r="B136" s="134"/>
    </row>
    <row r="137" spans="1:2" x14ac:dyDescent="0.25">
      <c r="A137" s="135" t="s">
        <v>317</v>
      </c>
      <c r="B137" s="136"/>
    </row>
    <row r="138" spans="1:2" x14ac:dyDescent="0.25">
      <c r="A138" s="137" t="s">
        <v>304</v>
      </c>
      <c r="B138" s="138">
        <v>4284033</v>
      </c>
    </row>
    <row r="139" spans="1:2" x14ac:dyDescent="0.25">
      <c r="A139" s="143" t="s">
        <v>318</v>
      </c>
      <c r="B139" s="146">
        <v>0.3477</v>
      </c>
    </row>
    <row r="140" spans="1:2" x14ac:dyDescent="0.25">
      <c r="A140" s="141" t="s">
        <v>319</v>
      </c>
      <c r="B140" s="149">
        <v>0.49689999999999995</v>
      </c>
    </row>
    <row r="141" spans="1:2" x14ac:dyDescent="0.25">
      <c r="A141" s="143" t="s">
        <v>320</v>
      </c>
      <c r="B141" s="146">
        <v>0.05</v>
      </c>
    </row>
    <row r="142" spans="1:2" x14ac:dyDescent="0.25">
      <c r="A142" s="141" t="s">
        <v>321</v>
      </c>
      <c r="B142" s="149">
        <v>0.1054</v>
      </c>
    </row>
    <row r="143" spans="1:2" x14ac:dyDescent="0.25">
      <c r="A143" s="129"/>
      <c r="B143" s="134"/>
    </row>
    <row r="144" spans="1:2" x14ac:dyDescent="0.25">
      <c r="A144" s="135" t="s">
        <v>322</v>
      </c>
      <c r="B144" s="136" t="s">
        <v>410</v>
      </c>
    </row>
    <row r="145" spans="1:2" x14ac:dyDescent="0.25">
      <c r="A145" s="137" t="s">
        <v>304</v>
      </c>
      <c r="B145" s="138">
        <v>3577269</v>
      </c>
    </row>
    <row r="146" spans="1:2" x14ac:dyDescent="0.25">
      <c r="A146" s="143" t="s">
        <v>323</v>
      </c>
      <c r="B146" s="146">
        <v>0.0404</v>
      </c>
    </row>
    <row r="147" spans="1:2" x14ac:dyDescent="0.25">
      <c r="A147" s="141" t="s">
        <v>324</v>
      </c>
      <c r="B147" s="149">
        <v>0.052199999999999996</v>
      </c>
    </row>
    <row r="148" spans="1:2" x14ac:dyDescent="0.25">
      <c r="A148" s="143" t="s">
        <v>325</v>
      </c>
      <c r="B148" s="146">
        <v>0.1918</v>
      </c>
    </row>
    <row r="149" spans="1:2" x14ac:dyDescent="0.25">
      <c r="A149" s="141" t="s">
        <v>326</v>
      </c>
      <c r="B149" s="149">
        <v>0.0403</v>
      </c>
    </row>
    <row r="150" spans="1:2" x14ac:dyDescent="0.25">
      <c r="A150" s="143" t="s">
        <v>327</v>
      </c>
      <c r="B150" s="146">
        <v>0.2116</v>
      </c>
    </row>
    <row r="151" spans="1:2" x14ac:dyDescent="0.25">
      <c r="A151" s="141" t="s">
        <v>328</v>
      </c>
      <c r="B151" s="149">
        <v>0.09960000000000001</v>
      </c>
    </row>
    <row r="152" spans="1:2" x14ac:dyDescent="0.25">
      <c r="A152" s="143" t="s">
        <v>329</v>
      </c>
      <c r="B152" s="146">
        <v>0.2274</v>
      </c>
    </row>
    <row r="153" spans="1:2" x14ac:dyDescent="0.25">
      <c r="A153" s="141" t="s">
        <v>330</v>
      </c>
      <c r="B153" s="149">
        <v>0.1367</v>
      </c>
    </row>
    <row r="154" spans="1:2" x14ac:dyDescent="0.25">
      <c r="A154" s="129"/>
      <c r="B154" s="134"/>
    </row>
    <row r="155" spans="1:2" x14ac:dyDescent="0.25">
      <c r="A155" s="135" t="s">
        <v>331</v>
      </c>
      <c r="B155" s="136"/>
    </row>
    <row r="156" spans="1:2" x14ac:dyDescent="0.25">
      <c r="A156" s="137" t="s">
        <v>304</v>
      </c>
      <c r="B156" s="138">
        <v>4845832</v>
      </c>
    </row>
    <row r="157" spans="1:2" x14ac:dyDescent="0.25">
      <c r="A157" s="143" t="s">
        <v>332</v>
      </c>
      <c r="B157" s="146">
        <v>0.6015</v>
      </c>
    </row>
    <row r="158" spans="1:2" x14ac:dyDescent="0.25">
      <c r="A158" s="141" t="s">
        <v>333</v>
      </c>
      <c r="B158" s="149">
        <v>0.0583</v>
      </c>
    </row>
    <row r="159" spans="1:2" x14ac:dyDescent="0.25">
      <c r="A159" s="143" t="s">
        <v>334</v>
      </c>
      <c r="B159" s="146">
        <v>0.025099999999999997</v>
      </c>
    </row>
    <row r="160" spans="1:2" x14ac:dyDescent="0.25">
      <c r="A160" s="141" t="s">
        <v>335</v>
      </c>
      <c r="B160" s="149">
        <v>0.0434</v>
      </c>
    </row>
    <row r="161" spans="1:2" x14ac:dyDescent="0.25">
      <c r="A161" s="143" t="s">
        <v>336</v>
      </c>
      <c r="B161" s="146">
        <v>0.0025</v>
      </c>
    </row>
    <row r="162" spans="1:2" x14ac:dyDescent="0.25">
      <c r="A162" s="141" t="s">
        <v>337</v>
      </c>
      <c r="B162" s="149">
        <v>0.1338</v>
      </c>
    </row>
    <row r="163" spans="1:2" x14ac:dyDescent="0.25">
      <c r="A163" s="143" t="s">
        <v>338</v>
      </c>
      <c r="B163" s="146">
        <v>0.1338</v>
      </c>
    </row>
    <row r="164" spans="1:2" x14ac:dyDescent="0.25">
      <c r="A164" s="137" t="s">
        <v>339</v>
      </c>
      <c r="B164" s="149">
        <v>0.304</v>
      </c>
    </row>
    <row r="165" spans="1:2" x14ac:dyDescent="0.25">
      <c r="A165" s="139" t="s">
        <v>340</v>
      </c>
      <c r="B165" s="151">
        <v>76.7</v>
      </c>
    </row>
    <row r="166" spans="1:2" x14ac:dyDescent="0.25">
      <c r="A166" s="129"/>
      <c r="B166" s="134"/>
    </row>
    <row r="167" spans="1:2" x14ac:dyDescent="0.25">
      <c r="A167" s="135" t="s">
        <v>341</v>
      </c>
      <c r="B167" s="136"/>
    </row>
    <row r="168" spans="1:2" x14ac:dyDescent="0.25">
      <c r="A168" s="137" t="s">
        <v>304</v>
      </c>
      <c r="B168" s="138">
        <v>5215050</v>
      </c>
    </row>
    <row r="169" spans="1:2" x14ac:dyDescent="0.25">
      <c r="A169" s="143" t="s">
        <v>332</v>
      </c>
      <c r="B169" s="146">
        <v>0.5807</v>
      </c>
    </row>
    <row r="170" spans="1:2" x14ac:dyDescent="0.25">
      <c r="A170" s="141" t="s">
        <v>333</v>
      </c>
      <c r="B170" s="149">
        <v>0.061500000000000006</v>
      </c>
    </row>
    <row r="171" spans="1:2" x14ac:dyDescent="0.25">
      <c r="A171" s="143" t="s">
        <v>334</v>
      </c>
      <c r="B171" s="146">
        <v>0.0252</v>
      </c>
    </row>
    <row r="172" spans="1:2" x14ac:dyDescent="0.25">
      <c r="A172" s="141" t="s">
        <v>335</v>
      </c>
      <c r="B172" s="149">
        <v>0.047400000000000005</v>
      </c>
    </row>
    <row r="173" spans="1:2" x14ac:dyDescent="0.25">
      <c r="A173" s="143" t="s">
        <v>336</v>
      </c>
      <c r="B173" s="146">
        <v>0.0026</v>
      </c>
    </row>
    <row r="174" spans="1:2" x14ac:dyDescent="0.25">
      <c r="A174" s="141" t="s">
        <v>337</v>
      </c>
      <c r="B174" s="149">
        <v>0.1404</v>
      </c>
    </row>
    <row r="175" spans="1:2" x14ac:dyDescent="0.25">
      <c r="A175" s="143" t="s">
        <v>338</v>
      </c>
      <c r="B175" s="146">
        <v>0.1422</v>
      </c>
    </row>
    <row r="176" spans="1:2" x14ac:dyDescent="0.25">
      <c r="A176" s="137" t="s">
        <v>339</v>
      </c>
      <c r="B176" s="149">
        <v>0.3171</v>
      </c>
    </row>
    <row r="177" spans="1:2" x14ac:dyDescent="0.25">
      <c r="A177" s="139" t="s">
        <v>340</v>
      </c>
      <c r="B177" s="151">
        <v>78.2</v>
      </c>
    </row>
    <row r="178" spans="1:2" x14ac:dyDescent="0.25">
      <c r="A178" s="129"/>
      <c r="B178" s="134"/>
    </row>
    <row r="179" spans="1:2" x14ac:dyDescent="0.25">
      <c r="A179" s="135" t="s">
        <v>342</v>
      </c>
      <c r="B179" s="136" t="s">
        <v>410</v>
      </c>
    </row>
    <row r="180" spans="1:2" x14ac:dyDescent="0.25">
      <c r="A180" s="137" t="s">
        <v>304</v>
      </c>
      <c r="B180" s="138">
        <v>2674069</v>
      </c>
    </row>
    <row r="181" spans="1:2" x14ac:dyDescent="0.25">
      <c r="A181" s="143" t="s">
        <v>343</v>
      </c>
      <c r="B181" s="146">
        <v>0.647</v>
      </c>
    </row>
    <row r="182" spans="1:2" x14ac:dyDescent="0.25">
      <c r="A182" s="152" t="s">
        <v>344</v>
      </c>
      <c r="B182" s="149">
        <v>0.196</v>
      </c>
    </row>
    <row r="183" spans="1:2" x14ac:dyDescent="0.25">
      <c r="A183" s="153" t="s">
        <v>345</v>
      </c>
      <c r="B183" s="146">
        <v>0.244</v>
      </c>
    </row>
    <row r="184" spans="1:2" x14ac:dyDescent="0.25">
      <c r="A184" s="152" t="s">
        <v>346</v>
      </c>
      <c r="B184" s="149">
        <v>0.0909</v>
      </c>
    </row>
    <row r="185" spans="1:2" x14ac:dyDescent="0.25">
      <c r="A185" s="153" t="s">
        <v>347</v>
      </c>
      <c r="B185" s="146">
        <v>0.1155</v>
      </c>
    </row>
    <row r="186" spans="1:2" x14ac:dyDescent="0.25">
      <c r="A186" s="141" t="s">
        <v>348</v>
      </c>
      <c r="B186" s="149">
        <v>0.158</v>
      </c>
    </row>
    <row r="187" spans="1:2" x14ac:dyDescent="0.25">
      <c r="A187" s="129"/>
      <c r="B187" s="134"/>
    </row>
    <row r="188" spans="1:2" x14ac:dyDescent="0.25">
      <c r="A188" s="135" t="s">
        <v>342</v>
      </c>
      <c r="B188" s="136"/>
    </row>
    <row r="189" spans="1:2" x14ac:dyDescent="0.25">
      <c r="A189" s="137" t="s">
        <v>304</v>
      </c>
      <c r="B189" s="138">
        <v>2674069</v>
      </c>
    </row>
    <row r="190" spans="1:2" x14ac:dyDescent="0.25">
      <c r="A190" s="143" t="s">
        <v>349</v>
      </c>
      <c r="B190" s="146">
        <v>0.195</v>
      </c>
    </row>
    <row r="191" spans="1:2" x14ac:dyDescent="0.25">
      <c r="A191" s="152" t="s">
        <v>350</v>
      </c>
      <c r="B191" s="149">
        <v>0.0024</v>
      </c>
    </row>
    <row r="192" spans="1:2" x14ac:dyDescent="0.25">
      <c r="A192" s="153" t="s">
        <v>351</v>
      </c>
      <c r="B192" s="146">
        <v>0.0495</v>
      </c>
    </row>
    <row r="193" spans="1:2" x14ac:dyDescent="0.25">
      <c r="A193" s="152" t="s">
        <v>352</v>
      </c>
      <c r="B193" s="149">
        <v>0.030600000000000002</v>
      </c>
    </row>
    <row r="194" spans="1:2" x14ac:dyDescent="0.25">
      <c r="A194" s="153" t="s">
        <v>353</v>
      </c>
      <c r="B194" s="146">
        <v>0.038900000000000004</v>
      </c>
    </row>
    <row r="195" spans="1:2" x14ac:dyDescent="0.25">
      <c r="A195" s="152" t="s">
        <v>354</v>
      </c>
      <c r="B195" s="149">
        <v>0.0735</v>
      </c>
    </row>
    <row r="196" spans="1:2" x14ac:dyDescent="0.25">
      <c r="A196" s="143" t="s">
        <v>343</v>
      </c>
      <c r="B196" s="146">
        <v>0.647</v>
      </c>
    </row>
    <row r="197" spans="1:2" x14ac:dyDescent="0.25">
      <c r="A197" s="152" t="s">
        <v>344</v>
      </c>
      <c r="B197" s="149">
        <v>0.196</v>
      </c>
    </row>
    <row r="198" spans="1:2" x14ac:dyDescent="0.25">
      <c r="A198" s="153" t="s">
        <v>345</v>
      </c>
      <c r="B198" s="146">
        <v>0.244</v>
      </c>
    </row>
    <row r="199" spans="1:2" x14ac:dyDescent="0.25">
      <c r="A199" s="152" t="s">
        <v>346</v>
      </c>
      <c r="B199" s="149">
        <v>0.0909</v>
      </c>
    </row>
    <row r="200" spans="1:2" x14ac:dyDescent="0.25">
      <c r="A200" s="153" t="s">
        <v>347</v>
      </c>
      <c r="B200" s="146">
        <v>0.1155</v>
      </c>
    </row>
    <row r="201" spans="1:2" x14ac:dyDescent="0.25">
      <c r="A201" s="141" t="s">
        <v>348</v>
      </c>
      <c r="B201" s="149">
        <v>0.158</v>
      </c>
    </row>
    <row r="202" spans="1:2" x14ac:dyDescent="0.25">
      <c r="A202" s="129"/>
      <c r="B202" s="134"/>
    </row>
    <row r="203" spans="1:2" x14ac:dyDescent="0.25">
      <c r="A203" s="135" t="s">
        <v>355</v>
      </c>
      <c r="B203" s="136"/>
    </row>
    <row r="204" spans="1:2" x14ac:dyDescent="0.25">
      <c r="A204" s="137" t="s">
        <v>356</v>
      </c>
      <c r="B204" s="138">
        <v>2674069</v>
      </c>
    </row>
    <row r="205" spans="1:2" x14ac:dyDescent="0.25">
      <c r="A205" s="143" t="s">
        <v>357</v>
      </c>
      <c r="B205" s="146">
        <v>0.9653</v>
      </c>
    </row>
    <row r="206" spans="1:2" x14ac:dyDescent="0.25">
      <c r="A206" s="141" t="s">
        <v>358</v>
      </c>
      <c r="B206" s="149">
        <v>0.035</v>
      </c>
    </row>
    <row r="207" spans="1:2" x14ac:dyDescent="0.25">
      <c r="A207" s="153" t="s">
        <v>359</v>
      </c>
      <c r="B207" s="146">
        <v>0.1418</v>
      </c>
    </row>
    <row r="208" spans="1:2" x14ac:dyDescent="0.25">
      <c r="A208" s="152" t="s">
        <v>360</v>
      </c>
      <c r="B208" s="149">
        <v>0.07200000000000001</v>
      </c>
    </row>
    <row r="209" spans="1:2" x14ac:dyDescent="0.25">
      <c r="A209" s="153" t="s">
        <v>361</v>
      </c>
      <c r="B209" s="146">
        <v>0.6151</v>
      </c>
    </row>
    <row r="210" spans="1:2" x14ac:dyDescent="0.25">
      <c r="A210" s="152" t="s">
        <v>362</v>
      </c>
      <c r="B210" s="149">
        <v>0.027999999999999997</v>
      </c>
    </row>
    <row r="211" spans="1:2" x14ac:dyDescent="0.25">
      <c r="A211" s="153" t="s">
        <v>363</v>
      </c>
      <c r="B211" s="154">
        <v>0.1429</v>
      </c>
    </row>
    <row r="212" spans="1:2" x14ac:dyDescent="0.25">
      <c r="A212" s="152" t="s">
        <v>364</v>
      </c>
      <c r="B212" s="149">
        <v>0.024</v>
      </c>
    </row>
    <row r="213" spans="1:2" x14ac:dyDescent="0.25">
      <c r="A213" s="153" t="s">
        <v>365</v>
      </c>
      <c r="B213" s="154">
        <v>0.0655</v>
      </c>
    </row>
    <row r="214" spans="1:2" x14ac:dyDescent="0.25">
      <c r="A214" s="152" t="s">
        <v>366</v>
      </c>
      <c r="B214" s="149">
        <v>0.034</v>
      </c>
    </row>
    <row r="215" spans="1:2" x14ac:dyDescent="0.25">
      <c r="A215" s="129"/>
      <c r="B215" s="134"/>
    </row>
    <row r="216" spans="1:2" x14ac:dyDescent="0.25">
      <c r="A216" s="135" t="s">
        <v>367</v>
      </c>
      <c r="B216" s="136" t="s">
        <v>410</v>
      </c>
    </row>
    <row r="217" spans="1:2" x14ac:dyDescent="0.25">
      <c r="A217" s="137" t="s">
        <v>304</v>
      </c>
      <c r="B217" s="138">
        <v>2581183</v>
      </c>
    </row>
    <row r="218" spans="1:2" x14ac:dyDescent="0.25">
      <c r="A218" s="143" t="s">
        <v>368</v>
      </c>
      <c r="B218" s="146">
        <v>0.006</v>
      </c>
    </row>
    <row r="219" spans="1:2" x14ac:dyDescent="0.25">
      <c r="A219" s="141" t="s">
        <v>369</v>
      </c>
      <c r="B219" s="149">
        <v>0.0796</v>
      </c>
    </row>
    <row r="220" spans="1:2" x14ac:dyDescent="0.25">
      <c r="A220" s="143" t="s">
        <v>370</v>
      </c>
      <c r="B220" s="146">
        <v>0.07769999999999999</v>
      </c>
    </row>
    <row r="221" spans="1:2" x14ac:dyDescent="0.25">
      <c r="A221" s="141" t="s">
        <v>371</v>
      </c>
      <c r="B221" s="149">
        <v>0.0184</v>
      </c>
    </row>
    <row r="222" spans="1:2" x14ac:dyDescent="0.25">
      <c r="A222" s="143" t="s">
        <v>372</v>
      </c>
      <c r="B222" s="146">
        <v>0.1124</v>
      </c>
    </row>
    <row r="223" spans="1:2" x14ac:dyDescent="0.25">
      <c r="A223" s="141" t="s">
        <v>373</v>
      </c>
      <c r="B223" s="149">
        <v>0.06</v>
      </c>
    </row>
    <row r="224" spans="1:2" x14ac:dyDescent="0.25">
      <c r="A224" s="143" t="s">
        <v>374</v>
      </c>
      <c r="B224" s="154">
        <v>0.0172</v>
      </c>
    </row>
    <row r="225" spans="1:2" x14ac:dyDescent="0.25">
      <c r="A225" s="141" t="s">
        <v>375</v>
      </c>
      <c r="B225" s="149">
        <v>0.1</v>
      </c>
    </row>
    <row r="226" spans="1:2" x14ac:dyDescent="0.25">
      <c r="A226" s="143" t="s">
        <v>348</v>
      </c>
      <c r="B226" s="146">
        <v>0.486</v>
      </c>
    </row>
    <row r="227" spans="1:2" x14ac:dyDescent="0.25">
      <c r="A227" s="141" t="s">
        <v>376</v>
      </c>
      <c r="B227" s="149">
        <v>0.042300000000000004</v>
      </c>
    </row>
    <row r="228" spans="1:2" x14ac:dyDescent="0.25">
      <c r="A228" s="129"/>
      <c r="B228" s="134"/>
    </row>
    <row r="229" spans="1:2" x14ac:dyDescent="0.25">
      <c r="A229" s="135" t="s">
        <v>201</v>
      </c>
      <c r="B229" s="136"/>
    </row>
    <row r="230" spans="1:2" x14ac:dyDescent="0.25">
      <c r="A230" s="137" t="s">
        <v>377</v>
      </c>
      <c r="B230" s="147">
        <v>5269420499</v>
      </c>
    </row>
    <row r="231" spans="1:2" x14ac:dyDescent="0.25">
      <c r="A231" s="143" t="s">
        <v>378</v>
      </c>
      <c r="B231" s="155">
        <v>2689.85</v>
      </c>
    </row>
    <row r="232" spans="1:2" x14ac:dyDescent="0.25">
      <c r="A232" s="141" t="s">
        <v>379</v>
      </c>
      <c r="B232" s="138">
        <v>110</v>
      </c>
    </row>
    <row r="233" spans="1:2" x14ac:dyDescent="0.25">
      <c r="A233" s="139" t="s">
        <v>380</v>
      </c>
      <c r="B233" s="148">
        <v>3618362832</v>
      </c>
    </row>
    <row r="234" spans="1:2" x14ac:dyDescent="0.25">
      <c r="A234" s="141" t="s">
        <v>378</v>
      </c>
      <c r="B234" s="156">
        <v>1847.04</v>
      </c>
    </row>
    <row r="235" spans="1:2" x14ac:dyDescent="0.25">
      <c r="A235" s="143" t="s">
        <v>379</v>
      </c>
      <c r="B235" s="140">
        <v>104</v>
      </c>
    </row>
    <row r="236" spans="1:2" x14ac:dyDescent="0.25">
      <c r="A236" s="137" t="s">
        <v>381</v>
      </c>
      <c r="B236" s="147">
        <v>8626923928</v>
      </c>
    </row>
    <row r="237" spans="1:2" x14ac:dyDescent="0.25">
      <c r="A237" s="143" t="s">
        <v>378</v>
      </c>
      <c r="B237" s="155">
        <v>4403.74</v>
      </c>
    </row>
    <row r="238" spans="1:2" x14ac:dyDescent="0.25">
      <c r="A238" s="141" t="s">
        <v>379</v>
      </c>
      <c r="B238" s="138">
        <v>107</v>
      </c>
    </row>
    <row r="239" spans="1:2" x14ac:dyDescent="0.25">
      <c r="A239" s="139" t="s">
        <v>382</v>
      </c>
      <c r="B239" s="148">
        <v>15625413508</v>
      </c>
    </row>
    <row r="240" spans="1:2" x14ac:dyDescent="0.25">
      <c r="A240" s="141" t="s">
        <v>378</v>
      </c>
      <c r="B240" s="156">
        <v>7976.22</v>
      </c>
    </row>
    <row r="241" spans="1:2" x14ac:dyDescent="0.25">
      <c r="A241" s="143" t="s">
        <v>379</v>
      </c>
      <c r="B241" s="140">
        <v>107</v>
      </c>
    </row>
    <row r="242" spans="1:2" x14ac:dyDescent="0.25">
      <c r="A242" s="137" t="s">
        <v>383</v>
      </c>
      <c r="B242" s="147">
        <v>8897641106</v>
      </c>
    </row>
    <row r="243" spans="1:2" x14ac:dyDescent="0.25">
      <c r="A243" s="143" t="s">
        <v>378</v>
      </c>
      <c r="B243" s="155">
        <v>4541.93</v>
      </c>
    </row>
    <row r="244" spans="1:2" x14ac:dyDescent="0.25">
      <c r="A244" s="141" t="s">
        <v>379</v>
      </c>
      <c r="B244" s="138">
        <v>110</v>
      </c>
    </row>
    <row r="245" spans="1:2" x14ac:dyDescent="0.25">
      <c r="A245" s="139" t="s">
        <v>384</v>
      </c>
      <c r="B245" s="148">
        <v>16211541008</v>
      </c>
    </row>
    <row r="246" spans="1:2" x14ac:dyDescent="0.25">
      <c r="A246" s="141" t="s">
        <v>378</v>
      </c>
      <c r="B246" s="156">
        <v>8275.41</v>
      </c>
    </row>
    <row r="247" spans="1:2" x14ac:dyDescent="0.25">
      <c r="A247" s="143" t="s">
        <v>379</v>
      </c>
      <c r="B247" s="140">
        <v>107</v>
      </c>
    </row>
    <row r="248" spans="1:2" x14ac:dyDescent="0.25">
      <c r="A248" s="137" t="s">
        <v>385</v>
      </c>
      <c r="B248" s="147">
        <v>6212352887</v>
      </c>
    </row>
    <row r="249" spans="1:2" x14ac:dyDescent="0.25">
      <c r="A249" s="143" t="s">
        <v>378</v>
      </c>
      <c r="B249" s="155">
        <v>3171.18</v>
      </c>
    </row>
    <row r="250" spans="1:2" x14ac:dyDescent="0.25">
      <c r="A250" s="141" t="s">
        <v>379</v>
      </c>
      <c r="B250" s="138">
        <v>109</v>
      </c>
    </row>
    <row r="251" spans="1:2" x14ac:dyDescent="0.25">
      <c r="A251" s="139" t="s">
        <v>386</v>
      </c>
      <c r="B251" s="148">
        <v>2287655153</v>
      </c>
    </row>
    <row r="252" spans="1:2" x14ac:dyDescent="0.25">
      <c r="A252" s="141" t="s">
        <v>378</v>
      </c>
      <c r="B252" s="156">
        <v>1167.77</v>
      </c>
    </row>
    <row r="253" spans="1:2" x14ac:dyDescent="0.25">
      <c r="A253" s="143" t="s">
        <v>379</v>
      </c>
      <c r="B253" s="140">
        <v>111</v>
      </c>
    </row>
    <row r="254" spans="1:2" x14ac:dyDescent="0.25">
      <c r="A254" s="129"/>
      <c r="B254" s="134"/>
    </row>
    <row r="255" spans="1:2" x14ac:dyDescent="0.25">
      <c r="A255" s="135" t="s">
        <v>201</v>
      </c>
      <c r="B255" s="136" t="s">
        <v>410</v>
      </c>
    </row>
    <row r="256" spans="1:2" x14ac:dyDescent="0.25">
      <c r="A256" s="137" t="s">
        <v>387</v>
      </c>
      <c r="B256" s="147">
        <v>57289973497</v>
      </c>
    </row>
    <row r="257" spans="1:2" x14ac:dyDescent="0.25">
      <c r="A257" s="143" t="s">
        <v>378</v>
      </c>
      <c r="B257" s="155">
        <v>29244.48</v>
      </c>
    </row>
    <row r="258" spans="1:2" x14ac:dyDescent="0.25">
      <c r="A258" s="141" t="s">
        <v>379</v>
      </c>
      <c r="B258" s="138">
        <v>110</v>
      </c>
    </row>
    <row r="259" spans="1:2" x14ac:dyDescent="0.25">
      <c r="A259" s="139" t="s">
        <v>388</v>
      </c>
      <c r="B259" s="148">
        <v>7429907950</v>
      </c>
    </row>
    <row r="260" spans="1:2" x14ac:dyDescent="0.25">
      <c r="A260" s="141" t="s">
        <v>378</v>
      </c>
      <c r="B260" s="156">
        <v>3792.7</v>
      </c>
    </row>
    <row r="261" spans="1:2" x14ac:dyDescent="0.25">
      <c r="A261" s="143" t="s">
        <v>379</v>
      </c>
      <c r="B261" s="140">
        <v>115</v>
      </c>
    </row>
    <row r="262" spans="1:2" x14ac:dyDescent="0.25">
      <c r="A262" s="137" t="s">
        <v>389</v>
      </c>
      <c r="B262" s="147">
        <v>7621089741</v>
      </c>
    </row>
    <row r="263" spans="1:2" x14ac:dyDescent="0.25">
      <c r="A263" s="143" t="s">
        <v>378</v>
      </c>
      <c r="B263" s="155">
        <v>3890.29</v>
      </c>
    </row>
    <row r="264" spans="1:2" x14ac:dyDescent="0.25">
      <c r="A264" s="141" t="s">
        <v>379</v>
      </c>
      <c r="B264" s="138">
        <v>108</v>
      </c>
    </row>
    <row r="265" spans="1:2" x14ac:dyDescent="0.25">
      <c r="A265" s="139" t="s">
        <v>390</v>
      </c>
      <c r="B265" s="148">
        <v>2911704584</v>
      </c>
    </row>
    <row r="266" spans="1:2" x14ac:dyDescent="0.25">
      <c r="A266" s="141" t="s">
        <v>378</v>
      </c>
      <c r="B266" s="156">
        <v>1486.32</v>
      </c>
    </row>
    <row r="267" spans="1:2" x14ac:dyDescent="0.25">
      <c r="A267" s="143" t="s">
        <v>379</v>
      </c>
      <c r="B267" s="140">
        <v>110</v>
      </c>
    </row>
    <row r="268" spans="1:2" x14ac:dyDescent="0.25">
      <c r="A268" s="129"/>
      <c r="B268" s="134"/>
    </row>
    <row r="269" spans="1:2" x14ac:dyDescent="0.25">
      <c r="A269" s="135" t="s">
        <v>391</v>
      </c>
      <c r="B269" s="162"/>
    </row>
    <row r="270" spans="1:2" x14ac:dyDescent="0.25">
      <c r="A270" s="135" t="s">
        <v>410</v>
      </c>
      <c r="B270" s="134"/>
    </row>
    <row r="271" spans="1:2" x14ac:dyDescent="0.25">
      <c r="A271" s="137" t="s">
        <v>392</v>
      </c>
      <c r="B271" s="134"/>
    </row>
    <row r="272" ht="57.6" customHeight="1" spans="1:2" x14ac:dyDescent="0.25">
      <c r="A272" s="160" t="s">
        <v>393</v>
      </c>
      <c r="B272" s="134"/>
    </row>
    <row r="273" spans="1:2" x14ac:dyDescent="0.25">
      <c r="A273" s="129"/>
      <c r="B273" s="134"/>
    </row>
    <row r="274" ht="48.75" customHeight="1" spans="1:2" x14ac:dyDescent="0.25">
      <c r="A274" s="161" t="s">
        <v>394</v>
      </c>
      <c r="B274" s="132"/>
    </row>
    <row r="275" spans="1:2" x14ac:dyDescent="0.25">
      <c r="A275" s="129"/>
      <c r="B275" s="134"/>
    </row>
  </sheetData>
  <mergeCells count="7">
    <mergeCell ref="A1:B1"/>
    <mergeCell ref="A2:B2"/>
    <mergeCell ref="A3:B3"/>
    <mergeCell ref="A4:B4"/>
    <mergeCell ref="A5:B5"/>
    <mergeCell ref="A6:B6"/>
    <mergeCell ref="A274:B274"/>
  </mergeCells>
  <hyperlinks>
    <hyperlink ref="A272" r:id="rId1"/>
  </hyperlinks>
  <pageMargins left="0.7" right="0.7" top="0.75" bottom="0.75" header="0.3" footer="0.3"/>
  <drawing r:id="rId2"/>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00"/>
  </sheetPr>
  <dimension ref="A1:B275"/>
  <sheetViews>
    <sheetView workbookViewId="0" zoomScale="100" zoomScaleNormal="100">
      <selection activeCell="X39" sqref="X39"/>
    </sheetView>
  </sheetViews>
  <sheetFormatPr defaultRowHeight="14.4" outlineLevelRow="0" outlineLevelCol="0" x14ac:dyDescent="0" customHeight="1"/>
  <cols>
    <col min="1" max="1" width="48.109375" customWidth="1"/>
    <col min="2" max="2" width="26.77734375" customWidth="1"/>
  </cols>
  <sheetData>
    <row r="1" ht="61.5" customHeight="1" spans="1:2" x14ac:dyDescent="0.25">
      <c r="A1" s="128"/>
      <c r="B1" s="129"/>
    </row>
    <row r="2" ht="22.5" customHeight="1" spans="1:2" x14ac:dyDescent="0.25">
      <c r="A2" s="130" t="s">
        <v>207</v>
      </c>
      <c r="B2" s="132"/>
    </row>
    <row r="3" spans="1:2" x14ac:dyDescent="0.25">
      <c r="A3" s="133" t="s">
        <v>208</v>
      </c>
      <c r="B3" s="132"/>
    </row>
    <row r="4" spans="1:2" x14ac:dyDescent="0.25">
      <c r="A4" s="133" t="s">
        <v>411</v>
      </c>
      <c r="B4" s="132"/>
    </row>
    <row r="5" spans="1:2" x14ac:dyDescent="0.25">
      <c r="A5" s="133" t="s">
        <v>412</v>
      </c>
      <c r="B5" s="132"/>
    </row>
    <row r="6" spans="1:2" x14ac:dyDescent="0.25">
      <c r="A6" s="133" t="s">
        <v>413</v>
      </c>
      <c r="B6" s="132"/>
    </row>
    <row r="7" spans="1:2" x14ac:dyDescent="0.25">
      <c r="A7" s="129"/>
      <c r="B7" s="134"/>
    </row>
    <row r="8" spans="1:2" x14ac:dyDescent="0.25">
      <c r="A8" s="135" t="s">
        <v>214</v>
      </c>
      <c r="B8" s="136" t="s">
        <v>414</v>
      </c>
    </row>
    <row r="9" spans="1:2" x14ac:dyDescent="0.25">
      <c r="A9" s="137" t="s">
        <v>218</v>
      </c>
      <c r="B9" s="138">
        <v>308745538</v>
      </c>
    </row>
    <row r="10" spans="1:2" x14ac:dyDescent="0.25">
      <c r="A10" s="139" t="s">
        <v>219</v>
      </c>
      <c r="B10" s="140">
        <v>331449281</v>
      </c>
    </row>
    <row r="11" spans="1:2" x14ac:dyDescent="0.25">
      <c r="A11" s="141" t="s">
        <v>220</v>
      </c>
      <c r="B11" s="138">
        <v>8239016</v>
      </c>
    </row>
    <row r="12" spans="1:2" x14ac:dyDescent="0.25">
      <c r="A12" s="139" t="s">
        <v>221</v>
      </c>
      <c r="B12" s="140">
        <v>339887819</v>
      </c>
    </row>
    <row r="13" spans="1:2" x14ac:dyDescent="0.25">
      <c r="A13" s="141" t="s">
        <v>222</v>
      </c>
      <c r="B13" s="138">
        <v>8216660</v>
      </c>
    </row>
    <row r="14" spans="1:2" x14ac:dyDescent="0.25">
      <c r="A14" s="139" t="s">
        <v>223</v>
      </c>
      <c r="B14" s="140">
        <v>347149422</v>
      </c>
    </row>
    <row r="15" spans="1:2" x14ac:dyDescent="0.25">
      <c r="A15" s="141" t="s">
        <v>224</v>
      </c>
      <c r="B15" s="142">
        <v>0.0042</v>
      </c>
    </row>
    <row r="16" spans="1:2" x14ac:dyDescent="0.25">
      <c r="A16" s="139" t="s">
        <v>225</v>
      </c>
      <c r="B16" s="140">
        <v>338218372</v>
      </c>
    </row>
    <row r="17" spans="1:2" x14ac:dyDescent="0.25">
      <c r="A17" s="141" t="s">
        <v>226</v>
      </c>
      <c r="B17" s="138">
        <v>165993009</v>
      </c>
    </row>
    <row r="18" spans="1:2" x14ac:dyDescent="0.25">
      <c r="A18" s="143" t="s">
        <v>227</v>
      </c>
      <c r="B18" s="140">
        <v>172225363</v>
      </c>
    </row>
    <row r="19" spans="1:2" x14ac:dyDescent="0.25">
      <c r="A19" s="129"/>
      <c r="B19" s="134"/>
    </row>
    <row r="20" spans="1:2" x14ac:dyDescent="0.25">
      <c r="A20" s="135" t="s">
        <v>228</v>
      </c>
      <c r="B20" s="136"/>
    </row>
    <row r="21" spans="1:2" x14ac:dyDescent="0.25">
      <c r="A21" s="137" t="s">
        <v>229</v>
      </c>
      <c r="B21" s="138">
        <v>116716292</v>
      </c>
    </row>
    <row r="22" spans="1:2" x14ac:dyDescent="0.25">
      <c r="A22" s="143" t="s">
        <v>230</v>
      </c>
      <c r="B22" s="144">
        <v>2.58</v>
      </c>
    </row>
    <row r="23" spans="1:2" x14ac:dyDescent="0.25">
      <c r="A23" s="137" t="s">
        <v>231</v>
      </c>
      <c r="B23" s="138">
        <v>126817580</v>
      </c>
    </row>
    <row r="24" spans="1:2" x14ac:dyDescent="0.25">
      <c r="A24" s="143" t="s">
        <v>232</v>
      </c>
      <c r="B24" s="144">
        <v>2.55</v>
      </c>
    </row>
    <row r="25" spans="1:2" x14ac:dyDescent="0.25">
      <c r="A25" s="137" t="s">
        <v>233</v>
      </c>
      <c r="B25" s="138">
        <v>132422916</v>
      </c>
    </row>
    <row r="26" spans="1:2" x14ac:dyDescent="0.25">
      <c r="A26" s="143" t="s">
        <v>234</v>
      </c>
      <c r="B26" s="144">
        <v>2.5</v>
      </c>
    </row>
    <row r="27" spans="1:2" x14ac:dyDescent="0.25">
      <c r="A27" s="137" t="s">
        <v>235</v>
      </c>
      <c r="B27" s="138">
        <v>136716884</v>
      </c>
    </row>
    <row r="28" spans="1:2" x14ac:dyDescent="0.25">
      <c r="A28" s="143" t="s">
        <v>236</v>
      </c>
      <c r="B28" s="144">
        <v>2.48</v>
      </c>
    </row>
    <row r="29" spans="1:2" x14ac:dyDescent="0.25">
      <c r="A29" s="141" t="s">
        <v>224</v>
      </c>
      <c r="B29" s="142">
        <v>0.0064</v>
      </c>
    </row>
    <row r="30" spans="1:2" x14ac:dyDescent="0.25">
      <c r="A30" s="139" t="s">
        <v>237</v>
      </c>
      <c r="B30" s="140">
        <v>84464295</v>
      </c>
    </row>
    <row r="31" spans="1:2" x14ac:dyDescent="0.25">
      <c r="A31" s="141" t="s">
        <v>238</v>
      </c>
      <c r="B31" s="145">
        <v>3.13</v>
      </c>
    </row>
    <row r="32" spans="1:2" x14ac:dyDescent="0.25">
      <c r="A32" s="139" t="s">
        <v>239</v>
      </c>
      <c r="B32" s="140">
        <v>86759582</v>
      </c>
    </row>
    <row r="33" spans="1:2" x14ac:dyDescent="0.25">
      <c r="A33" s="141" t="s">
        <v>240</v>
      </c>
      <c r="B33" s="145">
        <v>3.1</v>
      </c>
    </row>
    <row r="34" spans="1:2" x14ac:dyDescent="0.25">
      <c r="A34" s="143" t="s">
        <v>241</v>
      </c>
      <c r="B34" s="146">
        <v>0.0054</v>
      </c>
    </row>
    <row r="35" spans="1:2" x14ac:dyDescent="0.25">
      <c r="A35" s="129"/>
      <c r="B35" s="134"/>
    </row>
    <row r="36" spans="1:2" x14ac:dyDescent="0.25">
      <c r="A36" s="135" t="s">
        <v>242</v>
      </c>
      <c r="B36" s="136"/>
    </row>
    <row r="37" spans="1:2" x14ac:dyDescent="0.25">
      <c r="A37" s="137" t="s">
        <v>243</v>
      </c>
      <c r="B37" s="147">
        <v>81624</v>
      </c>
    </row>
    <row r="38" spans="1:2" x14ac:dyDescent="0.25">
      <c r="A38" s="139" t="s">
        <v>244</v>
      </c>
      <c r="B38" s="148">
        <v>92476</v>
      </c>
    </row>
    <row r="39" spans="1:2" x14ac:dyDescent="0.25">
      <c r="A39" s="129"/>
      <c r="B39" s="134"/>
    </row>
    <row r="40" spans="1:2" x14ac:dyDescent="0.25">
      <c r="A40" s="135" t="s">
        <v>245</v>
      </c>
      <c r="B40" s="136" t="s">
        <v>414</v>
      </c>
    </row>
    <row r="41" spans="1:2" x14ac:dyDescent="0.25">
      <c r="A41" s="137" t="s">
        <v>243</v>
      </c>
      <c r="B41" s="147">
        <v>45360</v>
      </c>
    </row>
    <row r="42" spans="1:2" x14ac:dyDescent="0.25">
      <c r="A42" s="139" t="s">
        <v>244</v>
      </c>
      <c r="B42" s="148">
        <v>50744</v>
      </c>
    </row>
    <row r="43" spans="1:2" x14ac:dyDescent="0.25">
      <c r="A43" s="129"/>
      <c r="B43" s="134"/>
    </row>
    <row r="44" spans="1:2" x14ac:dyDescent="0.25">
      <c r="A44" s="135" t="s">
        <v>246</v>
      </c>
      <c r="B44" s="136"/>
    </row>
    <row r="45" spans="1:2" x14ac:dyDescent="0.25">
      <c r="A45" s="137" t="s">
        <v>247</v>
      </c>
      <c r="B45" s="138">
        <v>132419468</v>
      </c>
    </row>
    <row r="46" spans="1:2" x14ac:dyDescent="0.25">
      <c r="A46" s="143" t="s">
        <v>248</v>
      </c>
      <c r="B46" s="146">
        <v>0.050199999999999995</v>
      </c>
    </row>
    <row r="47" spans="1:2" x14ac:dyDescent="0.25">
      <c r="A47" s="141" t="s">
        <v>249</v>
      </c>
      <c r="B47" s="149">
        <v>0.0327</v>
      </c>
    </row>
    <row r="48" spans="1:2" x14ac:dyDescent="0.25">
      <c r="A48" s="143" t="s">
        <v>250</v>
      </c>
      <c r="B48" s="146">
        <v>0.0276</v>
      </c>
    </row>
    <row r="49" spans="1:2" x14ac:dyDescent="0.25">
      <c r="A49" s="141" t="s">
        <v>251</v>
      </c>
      <c r="B49" s="149">
        <v>0.0318</v>
      </c>
    </row>
    <row r="50" spans="1:2" x14ac:dyDescent="0.25">
      <c r="A50" s="143" t="s">
        <v>252</v>
      </c>
      <c r="B50" s="146">
        <v>0.029300000000000003</v>
      </c>
    </row>
    <row r="51" spans="1:2" x14ac:dyDescent="0.25">
      <c r="A51" s="141" t="s">
        <v>253</v>
      </c>
      <c r="B51" s="149">
        <v>0.0335</v>
      </c>
    </row>
    <row r="52" spans="1:2" x14ac:dyDescent="0.25">
      <c r="A52" s="143" t="s">
        <v>254</v>
      </c>
      <c r="B52" s="146">
        <v>0.0323</v>
      </c>
    </row>
    <row r="53" spans="1:2" x14ac:dyDescent="0.25">
      <c r="A53" s="141" t="s">
        <v>255</v>
      </c>
      <c r="B53" s="149">
        <v>0.0346</v>
      </c>
    </row>
    <row r="54" spans="1:2" x14ac:dyDescent="0.25">
      <c r="A54" s="143" t="s">
        <v>256</v>
      </c>
      <c r="B54" s="146">
        <v>0.031400000000000004</v>
      </c>
    </row>
    <row r="55" spans="1:2" x14ac:dyDescent="0.25">
      <c r="A55" s="141" t="s">
        <v>257</v>
      </c>
      <c r="B55" s="149">
        <v>0.0645</v>
      </c>
    </row>
    <row r="56" spans="1:2" x14ac:dyDescent="0.25">
      <c r="A56" s="143" t="s">
        <v>258</v>
      </c>
      <c r="B56" s="146">
        <v>0.09179999999999999</v>
      </c>
    </row>
    <row r="57" spans="1:2" x14ac:dyDescent="0.25">
      <c r="A57" s="141" t="s">
        <v>259</v>
      </c>
      <c r="B57" s="149">
        <v>0.1252</v>
      </c>
    </row>
    <row r="58" spans="1:2" x14ac:dyDescent="0.25">
      <c r="A58" s="143" t="s">
        <v>260</v>
      </c>
      <c r="B58" s="146">
        <v>0.1038</v>
      </c>
    </row>
    <row r="59" spans="1:2" x14ac:dyDescent="0.25">
      <c r="A59" s="141" t="s">
        <v>261</v>
      </c>
      <c r="B59" s="149">
        <v>0.0741</v>
      </c>
    </row>
    <row r="60" spans="1:2" x14ac:dyDescent="0.25">
      <c r="A60" s="143" t="s">
        <v>262</v>
      </c>
      <c r="B60" s="146">
        <v>0.0977</v>
      </c>
    </row>
    <row r="61" spans="1:2" x14ac:dyDescent="0.25">
      <c r="A61" s="141" t="s">
        <v>263</v>
      </c>
      <c r="B61" s="149">
        <v>0.0533</v>
      </c>
    </row>
    <row r="62" spans="1:2" x14ac:dyDescent="0.25">
      <c r="A62" s="143" t="s">
        <v>264</v>
      </c>
      <c r="B62" s="146">
        <v>0.0276</v>
      </c>
    </row>
    <row r="63" spans="1:2" x14ac:dyDescent="0.25">
      <c r="A63" s="141" t="s">
        <v>265</v>
      </c>
      <c r="B63" s="149">
        <v>0.026000000000000002</v>
      </c>
    </row>
    <row r="64" spans="1:2" x14ac:dyDescent="0.25">
      <c r="A64" s="143" t="s">
        <v>266</v>
      </c>
      <c r="B64" s="146">
        <v>0.011699999999999999</v>
      </c>
    </row>
    <row r="65" spans="1:2" x14ac:dyDescent="0.25">
      <c r="A65" s="141" t="s">
        <v>267</v>
      </c>
      <c r="B65" s="149">
        <v>0.021</v>
      </c>
    </row>
    <row r="66" spans="1:2" x14ac:dyDescent="0.25">
      <c r="A66" s="139" t="s">
        <v>268</v>
      </c>
      <c r="B66" s="148">
        <v>116179</v>
      </c>
    </row>
    <row r="67" spans="1:2" x14ac:dyDescent="0.25">
      <c r="A67" s="129"/>
      <c r="B67" s="134"/>
    </row>
    <row r="68" spans="1:2" x14ac:dyDescent="0.25">
      <c r="A68" s="135" t="s">
        <v>269</v>
      </c>
      <c r="B68" s="136"/>
    </row>
    <row r="69" spans="1:2" x14ac:dyDescent="0.25">
      <c r="A69" s="137" t="s">
        <v>270</v>
      </c>
      <c r="B69" s="138">
        <v>79</v>
      </c>
    </row>
    <row r="70" spans="1:2" x14ac:dyDescent="0.25">
      <c r="A70" s="139" t="s">
        <v>271</v>
      </c>
      <c r="B70" s="146">
        <v>0.284</v>
      </c>
    </row>
    <row r="71" spans="1:2" x14ac:dyDescent="0.25">
      <c r="A71" s="137" t="s">
        <v>272</v>
      </c>
      <c r="B71" s="138">
        <v>100</v>
      </c>
    </row>
    <row r="72" spans="1:2" x14ac:dyDescent="0.25">
      <c r="A72" s="129"/>
      <c r="B72" s="134"/>
    </row>
    <row r="73" spans="1:2" x14ac:dyDescent="0.25">
      <c r="A73" s="135" t="s">
        <v>273</v>
      </c>
      <c r="B73" s="136"/>
    </row>
    <row r="74" spans="1:2" x14ac:dyDescent="0.25">
      <c r="A74" s="137" t="s">
        <v>243</v>
      </c>
      <c r="B74" s="147">
        <v>370578</v>
      </c>
    </row>
    <row r="75" spans="1:2" x14ac:dyDescent="0.25">
      <c r="A75" s="139" t="s">
        <v>244</v>
      </c>
      <c r="B75" s="148">
        <v>440921</v>
      </c>
    </row>
    <row r="76" spans="1:2" x14ac:dyDescent="0.25">
      <c r="A76" s="129"/>
      <c r="B76" s="134"/>
    </row>
    <row r="77" spans="1:2" x14ac:dyDescent="0.25">
      <c r="A77" s="135" t="s">
        <v>274</v>
      </c>
      <c r="B77" s="136" t="s">
        <v>414</v>
      </c>
    </row>
    <row r="78" spans="1:2" x14ac:dyDescent="0.25">
      <c r="A78" s="137" t="s">
        <v>275</v>
      </c>
      <c r="B78" s="138">
        <v>85033704</v>
      </c>
    </row>
    <row r="79" spans="1:2" x14ac:dyDescent="0.25">
      <c r="A79" s="143" t="s">
        <v>276</v>
      </c>
      <c r="B79" s="146">
        <v>0.043899999999999995</v>
      </c>
    </row>
    <row r="80" spans="1:2" x14ac:dyDescent="0.25">
      <c r="A80" s="141" t="s">
        <v>277</v>
      </c>
      <c r="B80" s="149">
        <v>0.0496</v>
      </c>
    </row>
    <row r="81" spans="1:2" x14ac:dyDescent="0.25">
      <c r="A81" s="143" t="s">
        <v>278</v>
      </c>
      <c r="B81" s="146">
        <v>0.0554</v>
      </c>
    </row>
    <row r="82" spans="1:2" x14ac:dyDescent="0.25">
      <c r="A82" s="141" t="s">
        <v>279</v>
      </c>
      <c r="B82" s="149">
        <v>0.0736</v>
      </c>
    </row>
    <row r="83" spans="1:2" x14ac:dyDescent="0.25">
      <c r="A83" s="143" t="s">
        <v>280</v>
      </c>
      <c r="B83" s="146">
        <v>0.0815</v>
      </c>
    </row>
    <row r="84" spans="1:2" x14ac:dyDescent="0.25">
      <c r="A84" s="141" t="s">
        <v>281</v>
      </c>
      <c r="B84" s="149">
        <v>0.0832</v>
      </c>
    </row>
    <row r="85" spans="1:2" x14ac:dyDescent="0.25">
      <c r="A85" s="143" t="s">
        <v>282</v>
      </c>
      <c r="B85" s="146">
        <v>0.15990000000000001</v>
      </c>
    </row>
    <row r="86" spans="1:2" x14ac:dyDescent="0.25">
      <c r="A86" s="141" t="s">
        <v>283</v>
      </c>
      <c r="B86" s="149">
        <v>0.12390000000000001</v>
      </c>
    </row>
    <row r="87" spans="1:2" x14ac:dyDescent="0.25">
      <c r="A87" s="143" t="s">
        <v>284</v>
      </c>
      <c r="B87" s="146">
        <v>0.17420000000000002</v>
      </c>
    </row>
    <row r="88" spans="1:2" x14ac:dyDescent="0.25">
      <c r="A88" s="141" t="s">
        <v>285</v>
      </c>
      <c r="B88" s="149">
        <v>0.0795</v>
      </c>
    </row>
    <row r="89" spans="1:2" x14ac:dyDescent="0.25">
      <c r="A89" s="143" t="s">
        <v>286</v>
      </c>
      <c r="B89" s="146">
        <v>0.0412</v>
      </c>
    </row>
    <row r="90" spans="1:2" x14ac:dyDescent="0.25">
      <c r="A90" s="141" t="s">
        <v>287</v>
      </c>
      <c r="B90" s="149">
        <v>0.0154</v>
      </c>
    </row>
    <row r="91" spans="1:2" x14ac:dyDescent="0.25">
      <c r="A91" s="143" t="s">
        <v>288</v>
      </c>
      <c r="B91" s="146">
        <v>0.018799999999999997</v>
      </c>
    </row>
    <row r="92" spans="1:2" x14ac:dyDescent="0.25">
      <c r="A92" s="137" t="s">
        <v>289</v>
      </c>
      <c r="B92" s="147">
        <v>476461</v>
      </c>
    </row>
    <row r="93" spans="1:2" x14ac:dyDescent="0.25">
      <c r="A93" s="129"/>
      <c r="B93" s="134"/>
    </row>
    <row r="94" spans="1:2" x14ac:dyDescent="0.25">
      <c r="A94" s="135" t="s">
        <v>195</v>
      </c>
      <c r="B94" s="136"/>
    </row>
    <row r="95" spans="1:2" x14ac:dyDescent="0.25">
      <c r="A95" s="137" t="s">
        <v>290</v>
      </c>
      <c r="B95" s="138">
        <v>131704730</v>
      </c>
    </row>
    <row r="96" spans="1:2" x14ac:dyDescent="0.25">
      <c r="A96" s="143" t="s">
        <v>291</v>
      </c>
      <c r="B96" s="146">
        <v>0.6509999999999999</v>
      </c>
    </row>
    <row r="97" spans="1:2" x14ac:dyDescent="0.25">
      <c r="A97" s="141" t="s">
        <v>292</v>
      </c>
      <c r="B97" s="149">
        <v>0.349</v>
      </c>
    </row>
    <row r="98" spans="1:2" x14ac:dyDescent="0.25">
      <c r="A98" s="143" t="s">
        <v>293</v>
      </c>
      <c r="B98" s="146">
        <v>0.11380000000000001</v>
      </c>
    </row>
    <row r="99" spans="1:2" x14ac:dyDescent="0.25">
      <c r="A99" s="137" t="s">
        <v>294</v>
      </c>
      <c r="B99" s="138">
        <v>140498736</v>
      </c>
    </row>
    <row r="100" spans="1:2" x14ac:dyDescent="0.25">
      <c r="A100" s="143" t="s">
        <v>291</v>
      </c>
      <c r="B100" s="146">
        <v>0.6312</v>
      </c>
    </row>
    <row r="101" spans="1:2" x14ac:dyDescent="0.25">
      <c r="A101" s="141" t="s">
        <v>292</v>
      </c>
      <c r="B101" s="149">
        <v>0.3688</v>
      </c>
    </row>
    <row r="102" spans="1:2" x14ac:dyDescent="0.25">
      <c r="A102" s="143" t="s">
        <v>293</v>
      </c>
      <c r="B102" s="146">
        <v>0.0974</v>
      </c>
    </row>
    <row r="103" spans="1:2" x14ac:dyDescent="0.25">
      <c r="A103" s="137" t="s">
        <v>295</v>
      </c>
      <c r="B103" s="138">
        <v>146800552</v>
      </c>
    </row>
    <row r="104" spans="1:2" x14ac:dyDescent="0.25">
      <c r="A104" s="143" t="s">
        <v>291</v>
      </c>
      <c r="B104" s="146">
        <v>0.6423000000000001</v>
      </c>
    </row>
    <row r="105" spans="1:2" x14ac:dyDescent="0.25">
      <c r="A105" s="141" t="s">
        <v>292</v>
      </c>
      <c r="B105" s="149">
        <v>0.3577</v>
      </c>
    </row>
    <row r="106" spans="1:2" x14ac:dyDescent="0.25">
      <c r="A106" s="143" t="s">
        <v>293</v>
      </c>
      <c r="B106" s="146">
        <v>0.09789999999999999</v>
      </c>
    </row>
    <row r="107" spans="1:2" x14ac:dyDescent="0.25">
      <c r="A107" s="137" t="s">
        <v>296</v>
      </c>
      <c r="B107" s="138">
        <v>151454631</v>
      </c>
    </row>
    <row r="108" spans="1:2" x14ac:dyDescent="0.25">
      <c r="A108" s="143" t="s">
        <v>291</v>
      </c>
      <c r="B108" s="146">
        <v>0.6509999999999999</v>
      </c>
    </row>
    <row r="109" spans="1:2" x14ac:dyDescent="0.25">
      <c r="A109" s="141" t="s">
        <v>292</v>
      </c>
      <c r="B109" s="149">
        <v>0.349</v>
      </c>
    </row>
    <row r="110" spans="1:2" x14ac:dyDescent="0.25">
      <c r="A110" s="143" t="s">
        <v>293</v>
      </c>
      <c r="B110" s="146">
        <v>0.0973</v>
      </c>
    </row>
    <row r="111" spans="1:2" x14ac:dyDescent="0.25">
      <c r="A111" s="129"/>
      <c r="B111" s="134"/>
    </row>
    <row r="112" spans="1:2" x14ac:dyDescent="0.25">
      <c r="A112" s="135" t="s">
        <v>297</v>
      </c>
      <c r="B112" s="136" t="s">
        <v>414</v>
      </c>
    </row>
    <row r="113" spans="1:2" x14ac:dyDescent="0.25">
      <c r="A113" s="137" t="s">
        <v>298</v>
      </c>
      <c r="B113" s="138">
        <v>168818360</v>
      </c>
    </row>
    <row r="114" spans="1:2" x14ac:dyDescent="0.25">
      <c r="A114" s="139" t="s">
        <v>299</v>
      </c>
      <c r="B114" s="140">
        <v>171069459</v>
      </c>
    </row>
    <row r="115" spans="1:2" x14ac:dyDescent="0.25">
      <c r="A115" s="129"/>
      <c r="B115" s="134"/>
    </row>
    <row r="116" spans="1:2" x14ac:dyDescent="0.25">
      <c r="A116" s="135" t="s">
        <v>300</v>
      </c>
      <c r="B116" s="136"/>
    </row>
    <row r="117" spans="1:2" x14ac:dyDescent="0.25">
      <c r="A117" s="137" t="s">
        <v>301</v>
      </c>
      <c r="B117" s="150">
        <v>37.1</v>
      </c>
    </row>
    <row r="118" spans="1:2" x14ac:dyDescent="0.25">
      <c r="A118" s="139" t="s">
        <v>302</v>
      </c>
      <c r="B118" s="151">
        <v>38.8</v>
      </c>
    </row>
    <row r="119" spans="1:2" x14ac:dyDescent="0.25">
      <c r="A119" s="137" t="s">
        <v>243</v>
      </c>
      <c r="B119" s="150">
        <v>39.6</v>
      </c>
    </row>
    <row r="120" spans="1:2" x14ac:dyDescent="0.25">
      <c r="A120" s="139" t="s">
        <v>244</v>
      </c>
      <c r="B120" s="151">
        <v>40.5</v>
      </c>
    </row>
    <row r="121" spans="1:2" x14ac:dyDescent="0.25">
      <c r="A121" s="129"/>
      <c r="B121" s="134"/>
    </row>
    <row r="122" spans="1:2" x14ac:dyDescent="0.25">
      <c r="A122" s="135" t="s">
        <v>303</v>
      </c>
      <c r="B122" s="136"/>
    </row>
    <row r="123" spans="1:2" x14ac:dyDescent="0.25">
      <c r="A123" s="137" t="s">
        <v>304</v>
      </c>
      <c r="B123" s="138">
        <v>339887819</v>
      </c>
    </row>
    <row r="124" spans="1:2" x14ac:dyDescent="0.25">
      <c r="A124" s="143" t="s">
        <v>305</v>
      </c>
      <c r="B124" s="146">
        <v>0.054000000000000006</v>
      </c>
    </row>
    <row r="125" spans="1:2" x14ac:dyDescent="0.25">
      <c r="A125" s="141" t="s">
        <v>306</v>
      </c>
      <c r="B125" s="149">
        <v>0.0575</v>
      </c>
    </row>
    <row r="126" spans="1:2" x14ac:dyDescent="0.25">
      <c r="A126" s="143" t="s">
        <v>307</v>
      </c>
      <c r="B126" s="146">
        <v>0.059800000000000006</v>
      </c>
    </row>
    <row r="127" spans="1:2" x14ac:dyDescent="0.25">
      <c r="A127" s="141" t="s">
        <v>308</v>
      </c>
      <c r="B127" s="149">
        <v>0.132</v>
      </c>
    </row>
    <row r="128" spans="1:2" x14ac:dyDescent="0.25">
      <c r="A128" s="143" t="s">
        <v>309</v>
      </c>
      <c r="B128" s="146">
        <v>0.136</v>
      </c>
    </row>
    <row r="129" spans="1:2" x14ac:dyDescent="0.25">
      <c r="A129" s="141" t="s">
        <v>310</v>
      </c>
      <c r="B129" s="149">
        <v>0.132</v>
      </c>
    </row>
    <row r="130" spans="1:2" x14ac:dyDescent="0.25">
      <c r="A130" s="143" t="s">
        <v>311</v>
      </c>
      <c r="B130" s="146">
        <v>0.12</v>
      </c>
    </row>
    <row r="131" spans="1:2" x14ac:dyDescent="0.25">
      <c r="A131" s="141" t="s">
        <v>312</v>
      </c>
      <c r="B131" s="149">
        <v>0.121</v>
      </c>
    </row>
    <row r="132" spans="1:2" x14ac:dyDescent="0.25">
      <c r="A132" s="143" t="s">
        <v>313</v>
      </c>
      <c r="B132" s="146">
        <v>0.107</v>
      </c>
    </row>
    <row r="133" spans="1:2" x14ac:dyDescent="0.25">
      <c r="A133" s="141" t="s">
        <v>314</v>
      </c>
      <c r="B133" s="149">
        <v>0.061</v>
      </c>
    </row>
    <row r="134" spans="1:2" x14ac:dyDescent="0.25">
      <c r="A134" s="143" t="s">
        <v>315</v>
      </c>
      <c r="B134" s="146">
        <v>0.0199</v>
      </c>
    </row>
    <row r="135" spans="1:2" x14ac:dyDescent="0.25">
      <c r="A135" s="137" t="s">
        <v>316</v>
      </c>
      <c r="B135" s="149">
        <v>0.7917000000000001</v>
      </c>
    </row>
    <row r="136" spans="1:2" x14ac:dyDescent="0.25">
      <c r="A136" s="129"/>
      <c r="B136" s="134"/>
    </row>
    <row r="137" spans="1:2" x14ac:dyDescent="0.25">
      <c r="A137" s="135" t="s">
        <v>317</v>
      </c>
      <c r="B137" s="136"/>
    </row>
    <row r="138" spans="1:2" x14ac:dyDescent="0.25">
      <c r="A138" s="137" t="s">
        <v>304</v>
      </c>
      <c r="B138" s="138">
        <v>281670187</v>
      </c>
    </row>
    <row r="139" spans="1:2" x14ac:dyDescent="0.25">
      <c r="A139" s="143" t="s">
        <v>318</v>
      </c>
      <c r="B139" s="146">
        <v>0.3418</v>
      </c>
    </row>
    <row r="140" spans="1:2" x14ac:dyDescent="0.25">
      <c r="A140" s="141" t="s">
        <v>319</v>
      </c>
      <c r="B140" s="149">
        <v>0.5028</v>
      </c>
    </row>
    <row r="141" spans="1:2" x14ac:dyDescent="0.25">
      <c r="A141" s="143" t="s">
        <v>320</v>
      </c>
      <c r="B141" s="146">
        <v>0.055099999999999996</v>
      </c>
    </row>
    <row r="142" spans="1:2" x14ac:dyDescent="0.25">
      <c r="A142" s="141" t="s">
        <v>321</v>
      </c>
      <c r="B142" s="149">
        <v>0.1003</v>
      </c>
    </row>
    <row r="143" spans="1:2" x14ac:dyDescent="0.25">
      <c r="A143" s="129"/>
      <c r="B143" s="134"/>
    </row>
    <row r="144" spans="1:2" x14ac:dyDescent="0.25">
      <c r="A144" s="135" t="s">
        <v>322</v>
      </c>
      <c r="B144" s="136" t="s">
        <v>414</v>
      </c>
    </row>
    <row r="145" spans="1:2" x14ac:dyDescent="0.25">
      <c r="A145" s="137" t="s">
        <v>304</v>
      </c>
      <c r="B145" s="138">
        <v>236972862</v>
      </c>
    </row>
    <row r="146" spans="1:2" x14ac:dyDescent="0.25">
      <c r="A146" s="143" t="s">
        <v>323</v>
      </c>
      <c r="B146" s="146">
        <v>0.04019999999999999</v>
      </c>
    </row>
    <row r="147" spans="1:2" x14ac:dyDescent="0.25">
      <c r="A147" s="141" t="s">
        <v>324</v>
      </c>
      <c r="B147" s="149">
        <v>0.0528</v>
      </c>
    </row>
    <row r="148" spans="1:2" x14ac:dyDescent="0.25">
      <c r="A148" s="143" t="s">
        <v>325</v>
      </c>
      <c r="B148" s="146">
        <v>0.2242</v>
      </c>
    </row>
    <row r="149" spans="1:2" x14ac:dyDescent="0.25">
      <c r="A149" s="141" t="s">
        <v>326</v>
      </c>
      <c r="B149" s="149">
        <v>0.041100000000000005</v>
      </c>
    </row>
    <row r="150" spans="1:2" x14ac:dyDescent="0.25">
      <c r="A150" s="143" t="s">
        <v>327</v>
      </c>
      <c r="B150" s="146">
        <v>0.1724</v>
      </c>
    </row>
    <row r="151" spans="1:2" x14ac:dyDescent="0.25">
      <c r="A151" s="141" t="s">
        <v>328</v>
      </c>
      <c r="B151" s="149">
        <v>0.0977</v>
      </c>
    </row>
    <row r="152" spans="1:2" x14ac:dyDescent="0.25">
      <c r="A152" s="143" t="s">
        <v>329</v>
      </c>
      <c r="B152" s="146">
        <v>0.2266</v>
      </c>
    </row>
    <row r="153" spans="1:2" x14ac:dyDescent="0.25">
      <c r="A153" s="141" t="s">
        <v>330</v>
      </c>
      <c r="B153" s="149">
        <v>0.145</v>
      </c>
    </row>
    <row r="154" spans="1:2" x14ac:dyDescent="0.25">
      <c r="A154" s="129"/>
      <c r="B154" s="134"/>
    </row>
    <row r="155" spans="1:2" x14ac:dyDescent="0.25">
      <c r="A155" s="135" t="s">
        <v>331</v>
      </c>
      <c r="B155" s="136"/>
    </row>
    <row r="156" spans="1:2" x14ac:dyDescent="0.25">
      <c r="A156" s="137" t="s">
        <v>304</v>
      </c>
      <c r="B156" s="138">
        <v>331449281</v>
      </c>
    </row>
    <row r="157" spans="1:2" x14ac:dyDescent="0.25">
      <c r="A157" s="143" t="s">
        <v>332</v>
      </c>
      <c r="B157" s="146">
        <v>0.6163000000000001</v>
      </c>
    </row>
    <row r="158" spans="1:2" x14ac:dyDescent="0.25">
      <c r="A158" s="141" t="s">
        <v>333</v>
      </c>
      <c r="B158" s="149">
        <v>0.124</v>
      </c>
    </row>
    <row r="159" spans="1:2" x14ac:dyDescent="0.25">
      <c r="A159" s="143" t="s">
        <v>334</v>
      </c>
      <c r="B159" s="146">
        <v>0.011200000000000002</v>
      </c>
    </row>
    <row r="160" spans="1:2" x14ac:dyDescent="0.25">
      <c r="A160" s="141" t="s">
        <v>335</v>
      </c>
      <c r="B160" s="149">
        <v>0.06</v>
      </c>
    </row>
    <row r="161" spans="1:2" x14ac:dyDescent="0.25">
      <c r="A161" s="143" t="s">
        <v>336</v>
      </c>
      <c r="B161" s="146">
        <v>0.0021</v>
      </c>
    </row>
    <row r="162" spans="1:2" x14ac:dyDescent="0.25">
      <c r="A162" s="141" t="s">
        <v>337</v>
      </c>
      <c r="B162" s="149">
        <v>0.0842</v>
      </c>
    </row>
    <row r="163" spans="1:2" x14ac:dyDescent="0.25">
      <c r="A163" s="143" t="s">
        <v>338</v>
      </c>
      <c r="B163" s="146">
        <v>0.0842</v>
      </c>
    </row>
    <row r="164" spans="1:2" x14ac:dyDescent="0.25">
      <c r="A164" s="137" t="s">
        <v>339</v>
      </c>
      <c r="B164" s="149">
        <v>0.1873</v>
      </c>
    </row>
    <row r="165" spans="1:2" x14ac:dyDescent="0.25">
      <c r="A165" s="139" t="s">
        <v>340</v>
      </c>
      <c r="B165" s="151">
        <v>71</v>
      </c>
    </row>
    <row r="166" spans="1:2" x14ac:dyDescent="0.25">
      <c r="A166" s="129"/>
      <c r="B166" s="134"/>
    </row>
    <row r="167" spans="1:2" x14ac:dyDescent="0.25">
      <c r="A167" s="135" t="s">
        <v>341</v>
      </c>
      <c r="B167" s="136"/>
    </row>
    <row r="168" spans="1:2" x14ac:dyDescent="0.25">
      <c r="A168" s="137" t="s">
        <v>304</v>
      </c>
      <c r="B168" s="138">
        <v>339887819</v>
      </c>
    </row>
    <row r="169" spans="1:2" x14ac:dyDescent="0.25">
      <c r="A169" s="143" t="s">
        <v>332</v>
      </c>
      <c r="B169" s="146">
        <v>0.6002000000000001</v>
      </c>
    </row>
    <row r="170" spans="1:2" x14ac:dyDescent="0.25">
      <c r="A170" s="141" t="s">
        <v>333</v>
      </c>
      <c r="B170" s="149">
        <v>0.1251</v>
      </c>
    </row>
    <row r="171" spans="1:2" x14ac:dyDescent="0.25">
      <c r="A171" s="143" t="s">
        <v>334</v>
      </c>
      <c r="B171" s="146">
        <v>0.011399999999999999</v>
      </c>
    </row>
    <row r="172" spans="1:2" x14ac:dyDescent="0.25">
      <c r="A172" s="141" t="s">
        <v>335</v>
      </c>
      <c r="B172" s="149">
        <v>0.0644</v>
      </c>
    </row>
    <row r="173" spans="1:2" x14ac:dyDescent="0.25">
      <c r="A173" s="143" t="s">
        <v>336</v>
      </c>
      <c r="B173" s="146">
        <v>0.0022</v>
      </c>
    </row>
    <row r="174" spans="1:2" x14ac:dyDescent="0.25">
      <c r="A174" s="141" t="s">
        <v>337</v>
      </c>
      <c r="B174" s="149">
        <v>0.08839999999999999</v>
      </c>
    </row>
    <row r="175" spans="1:2" x14ac:dyDescent="0.25">
      <c r="A175" s="143" t="s">
        <v>338</v>
      </c>
      <c r="B175" s="146">
        <v>0.1082</v>
      </c>
    </row>
    <row r="176" spans="1:2" x14ac:dyDescent="0.25">
      <c r="A176" s="137" t="s">
        <v>339</v>
      </c>
      <c r="B176" s="149">
        <v>0.1972</v>
      </c>
    </row>
    <row r="177" spans="1:2" x14ac:dyDescent="0.25">
      <c r="A177" s="139" t="s">
        <v>340</v>
      </c>
      <c r="B177" s="151">
        <v>72.7</v>
      </c>
    </row>
    <row r="178" spans="1:2" x14ac:dyDescent="0.25">
      <c r="A178" s="129"/>
      <c r="B178" s="134"/>
    </row>
    <row r="179" spans="1:2" x14ac:dyDescent="0.25">
      <c r="A179" s="135" t="s">
        <v>342</v>
      </c>
      <c r="B179" s="136" t="s">
        <v>414</v>
      </c>
    </row>
    <row r="180" spans="1:2" x14ac:dyDescent="0.25">
      <c r="A180" s="137" t="s">
        <v>304</v>
      </c>
      <c r="B180" s="138">
        <v>175189941</v>
      </c>
    </row>
    <row r="181" spans="1:2" x14ac:dyDescent="0.25">
      <c r="A181" s="143" t="s">
        <v>343</v>
      </c>
      <c r="B181" s="146">
        <v>0.625</v>
      </c>
    </row>
    <row r="182" spans="1:2" x14ac:dyDescent="0.25">
      <c r="A182" s="152" t="s">
        <v>344</v>
      </c>
      <c r="B182" s="149">
        <v>0.183</v>
      </c>
    </row>
    <row r="183" spans="1:2" x14ac:dyDescent="0.25">
      <c r="A183" s="153" t="s">
        <v>345</v>
      </c>
      <c r="B183" s="146">
        <v>0.258</v>
      </c>
    </row>
    <row r="184" spans="1:2" x14ac:dyDescent="0.25">
      <c r="A184" s="152" t="s">
        <v>346</v>
      </c>
      <c r="B184" s="149">
        <v>0.084</v>
      </c>
    </row>
    <row r="185" spans="1:2" x14ac:dyDescent="0.25">
      <c r="A185" s="153" t="s">
        <v>347</v>
      </c>
      <c r="B185" s="146">
        <v>0.1005</v>
      </c>
    </row>
    <row r="186" spans="1:2" x14ac:dyDescent="0.25">
      <c r="A186" s="141" t="s">
        <v>348</v>
      </c>
      <c r="B186" s="149">
        <v>0.165</v>
      </c>
    </row>
    <row r="187" spans="1:2" x14ac:dyDescent="0.25">
      <c r="A187" s="129"/>
      <c r="B187" s="134"/>
    </row>
    <row r="188" spans="1:2" x14ac:dyDescent="0.25">
      <c r="A188" s="135" t="s">
        <v>342</v>
      </c>
      <c r="B188" s="136"/>
    </row>
    <row r="189" spans="1:2" x14ac:dyDescent="0.25">
      <c r="A189" s="137" t="s">
        <v>304</v>
      </c>
      <c r="B189" s="138">
        <v>175189941</v>
      </c>
    </row>
    <row r="190" spans="1:2" x14ac:dyDescent="0.25">
      <c r="A190" s="143" t="s">
        <v>349</v>
      </c>
      <c r="B190" s="146">
        <v>0.21</v>
      </c>
    </row>
    <row r="191" spans="1:2" x14ac:dyDescent="0.25">
      <c r="A191" s="152" t="s">
        <v>350</v>
      </c>
      <c r="B191" s="149">
        <v>0.0048</v>
      </c>
    </row>
    <row r="192" spans="1:2" x14ac:dyDescent="0.25">
      <c r="A192" s="153" t="s">
        <v>351</v>
      </c>
      <c r="B192" s="146">
        <v>0.049</v>
      </c>
    </row>
    <row r="193" spans="1:2" x14ac:dyDescent="0.25">
      <c r="A193" s="152" t="s">
        <v>352</v>
      </c>
      <c r="B193" s="149">
        <v>0.0292</v>
      </c>
    </row>
    <row r="194" spans="1:2" x14ac:dyDescent="0.25">
      <c r="A194" s="153" t="s">
        <v>353</v>
      </c>
      <c r="B194" s="146">
        <v>0.05</v>
      </c>
    </row>
    <row r="195" spans="1:2" x14ac:dyDescent="0.25">
      <c r="A195" s="152" t="s">
        <v>354</v>
      </c>
      <c r="B195" s="149">
        <v>0.0767</v>
      </c>
    </row>
    <row r="196" spans="1:2" x14ac:dyDescent="0.25">
      <c r="A196" s="143" t="s">
        <v>343</v>
      </c>
      <c r="B196" s="146">
        <v>0.625</v>
      </c>
    </row>
    <row r="197" spans="1:2" x14ac:dyDescent="0.25">
      <c r="A197" s="152" t="s">
        <v>344</v>
      </c>
      <c r="B197" s="149">
        <v>0.183</v>
      </c>
    </row>
    <row r="198" spans="1:2" x14ac:dyDescent="0.25">
      <c r="A198" s="153" t="s">
        <v>345</v>
      </c>
      <c r="B198" s="146">
        <v>0.258</v>
      </c>
    </row>
    <row r="199" spans="1:2" x14ac:dyDescent="0.25">
      <c r="A199" s="152" t="s">
        <v>346</v>
      </c>
      <c r="B199" s="149">
        <v>0.084</v>
      </c>
    </row>
    <row r="200" spans="1:2" x14ac:dyDescent="0.25">
      <c r="A200" s="153" t="s">
        <v>347</v>
      </c>
      <c r="B200" s="146">
        <v>0.1005</v>
      </c>
    </row>
    <row r="201" spans="1:2" x14ac:dyDescent="0.25">
      <c r="A201" s="141" t="s">
        <v>348</v>
      </c>
      <c r="B201" s="149">
        <v>0.165</v>
      </c>
    </row>
    <row r="202" spans="1:2" x14ac:dyDescent="0.25">
      <c r="A202" s="129"/>
      <c r="B202" s="134"/>
    </row>
    <row r="203" spans="1:2" x14ac:dyDescent="0.25">
      <c r="A203" s="135" t="s">
        <v>355</v>
      </c>
      <c r="B203" s="136"/>
    </row>
    <row r="204" spans="1:2" x14ac:dyDescent="0.25">
      <c r="A204" s="137" t="s">
        <v>356</v>
      </c>
      <c r="B204" s="138">
        <v>175189941</v>
      </c>
    </row>
    <row r="205" spans="1:2" x14ac:dyDescent="0.25">
      <c r="A205" s="143" t="s">
        <v>357</v>
      </c>
      <c r="B205" s="146">
        <v>0.9569</v>
      </c>
    </row>
    <row r="206" spans="1:2" x14ac:dyDescent="0.25">
      <c r="A206" s="141" t="s">
        <v>358</v>
      </c>
      <c r="B206" s="149">
        <v>0.043</v>
      </c>
    </row>
    <row r="207" spans="1:2" x14ac:dyDescent="0.25">
      <c r="A207" s="153" t="s">
        <v>359</v>
      </c>
      <c r="B207" s="146">
        <v>0.1257</v>
      </c>
    </row>
    <row r="208" spans="1:2" x14ac:dyDescent="0.25">
      <c r="A208" s="152" t="s">
        <v>360</v>
      </c>
      <c r="B208" s="149">
        <v>0.094</v>
      </c>
    </row>
    <row r="209" spans="1:2" x14ac:dyDescent="0.25">
      <c r="A209" s="153" t="s">
        <v>361</v>
      </c>
      <c r="B209" s="146">
        <v>0.6058</v>
      </c>
    </row>
    <row r="210" spans="1:2" x14ac:dyDescent="0.25">
      <c r="A210" s="152" t="s">
        <v>362</v>
      </c>
      <c r="B210" s="149">
        <v>0.035</v>
      </c>
    </row>
    <row r="211" spans="1:2" x14ac:dyDescent="0.25">
      <c r="A211" s="153" t="s">
        <v>363</v>
      </c>
      <c r="B211" s="154">
        <v>0.1528</v>
      </c>
    </row>
    <row r="212" spans="1:2" x14ac:dyDescent="0.25">
      <c r="A212" s="152" t="s">
        <v>364</v>
      </c>
      <c r="B212" s="149">
        <v>0.033</v>
      </c>
    </row>
    <row r="213" spans="1:2" x14ac:dyDescent="0.25">
      <c r="A213" s="153" t="s">
        <v>365</v>
      </c>
      <c r="B213" s="154">
        <v>0.0725</v>
      </c>
    </row>
    <row r="214" spans="1:2" x14ac:dyDescent="0.25">
      <c r="A214" s="152" t="s">
        <v>366</v>
      </c>
      <c r="B214" s="149">
        <v>0.037000000000000005</v>
      </c>
    </row>
    <row r="215" spans="1:2" x14ac:dyDescent="0.25">
      <c r="A215" s="129"/>
      <c r="B215" s="134"/>
    </row>
    <row r="216" spans="1:2" x14ac:dyDescent="0.25">
      <c r="A216" s="135" t="s">
        <v>367</v>
      </c>
      <c r="B216" s="136" t="s">
        <v>414</v>
      </c>
    </row>
    <row r="217" spans="1:2" x14ac:dyDescent="0.25">
      <c r="A217" s="137" t="s">
        <v>304</v>
      </c>
      <c r="B217" s="138">
        <v>167630539</v>
      </c>
    </row>
    <row r="218" spans="1:2" x14ac:dyDescent="0.25">
      <c r="A218" s="143" t="s">
        <v>368</v>
      </c>
      <c r="B218" s="146">
        <v>0.013999999999999999</v>
      </c>
    </row>
    <row r="219" spans="1:2" x14ac:dyDescent="0.25">
      <c r="A219" s="141" t="s">
        <v>369</v>
      </c>
      <c r="B219" s="149">
        <v>0.0697</v>
      </c>
    </row>
    <row r="220" spans="1:2" x14ac:dyDescent="0.25">
      <c r="A220" s="143" t="s">
        <v>370</v>
      </c>
      <c r="B220" s="146">
        <v>0.09570000000000001</v>
      </c>
    </row>
    <row r="221" spans="1:2" x14ac:dyDescent="0.25">
      <c r="A221" s="141" t="s">
        <v>371</v>
      </c>
      <c r="B221" s="149">
        <v>0.0195</v>
      </c>
    </row>
    <row r="222" spans="1:2" x14ac:dyDescent="0.25">
      <c r="A222" s="143" t="s">
        <v>372</v>
      </c>
      <c r="B222" s="146">
        <v>0.1038</v>
      </c>
    </row>
    <row r="223" spans="1:2" x14ac:dyDescent="0.25">
      <c r="A223" s="141" t="s">
        <v>373</v>
      </c>
      <c r="B223" s="149">
        <v>0.059000000000000004</v>
      </c>
    </row>
    <row r="224" spans="1:2" x14ac:dyDescent="0.25">
      <c r="A224" s="143" t="s">
        <v>374</v>
      </c>
      <c r="B224" s="154">
        <v>0.0182</v>
      </c>
    </row>
    <row r="225" spans="1:2" x14ac:dyDescent="0.25">
      <c r="A225" s="141" t="s">
        <v>375</v>
      </c>
      <c r="B225" s="149">
        <v>0.065</v>
      </c>
    </row>
    <row r="226" spans="1:2" x14ac:dyDescent="0.25">
      <c r="A226" s="143" t="s">
        <v>348</v>
      </c>
      <c r="B226" s="146">
        <v>0.504</v>
      </c>
    </row>
    <row r="227" spans="1:2" x14ac:dyDescent="0.25">
      <c r="A227" s="141" t="s">
        <v>376</v>
      </c>
      <c r="B227" s="149">
        <v>0.0504</v>
      </c>
    </row>
    <row r="228" spans="1:2" x14ac:dyDescent="0.25">
      <c r="A228" s="129"/>
      <c r="B228" s="134"/>
    </row>
    <row r="229" spans="1:2" x14ac:dyDescent="0.25">
      <c r="A229" s="135" t="s">
        <v>201</v>
      </c>
      <c r="B229" s="136"/>
    </row>
    <row r="230" spans="1:2" x14ac:dyDescent="0.25">
      <c r="A230" s="137" t="s">
        <v>377</v>
      </c>
      <c r="B230" s="147">
        <v>324187189118</v>
      </c>
    </row>
    <row r="231" spans="1:2" x14ac:dyDescent="0.25">
      <c r="A231" s="143" t="s">
        <v>378</v>
      </c>
      <c r="B231" s="155">
        <v>2448.12</v>
      </c>
    </row>
    <row r="232" spans="1:2" x14ac:dyDescent="0.25">
      <c r="A232" s="141" t="s">
        <v>379</v>
      </c>
      <c r="B232" s="138">
        <v>100</v>
      </c>
    </row>
    <row r="233" spans="1:2" x14ac:dyDescent="0.25">
      <c r="A233" s="139" t="s">
        <v>380</v>
      </c>
      <c r="B233" s="148">
        <v>236156407249</v>
      </c>
    </row>
    <row r="234" spans="1:2" x14ac:dyDescent="0.25">
      <c r="A234" s="141" t="s">
        <v>378</v>
      </c>
      <c r="B234" s="156">
        <v>1783.35</v>
      </c>
    </row>
    <row r="235" spans="1:2" x14ac:dyDescent="0.25">
      <c r="A235" s="143" t="s">
        <v>379</v>
      </c>
      <c r="B235" s="140">
        <v>100</v>
      </c>
    </row>
    <row r="236" spans="1:2" x14ac:dyDescent="0.25">
      <c r="A236" s="137" t="s">
        <v>381</v>
      </c>
      <c r="B236" s="147">
        <v>544097953032</v>
      </c>
    </row>
    <row r="237" spans="1:2" x14ac:dyDescent="0.25">
      <c r="A237" s="143" t="s">
        <v>378</v>
      </c>
      <c r="B237" s="155">
        <v>4108.79</v>
      </c>
    </row>
    <row r="238" spans="1:2" x14ac:dyDescent="0.25">
      <c r="A238" s="141" t="s">
        <v>379</v>
      </c>
      <c r="B238" s="138">
        <v>100</v>
      </c>
    </row>
    <row r="239" spans="1:2" x14ac:dyDescent="0.25">
      <c r="A239" s="139" t="s">
        <v>382</v>
      </c>
      <c r="B239" s="148">
        <v>985701893308</v>
      </c>
    </row>
    <row r="240" spans="1:2" x14ac:dyDescent="0.25">
      <c r="A240" s="141" t="s">
        <v>378</v>
      </c>
      <c r="B240" s="156">
        <v>7443.59</v>
      </c>
    </row>
    <row r="241" spans="1:2" x14ac:dyDescent="0.25">
      <c r="A241" s="143" t="s">
        <v>379</v>
      </c>
      <c r="B241" s="140">
        <v>100</v>
      </c>
    </row>
    <row r="242" spans="1:2" x14ac:dyDescent="0.25">
      <c r="A242" s="137" t="s">
        <v>383</v>
      </c>
      <c r="B242" s="147">
        <v>546697414873</v>
      </c>
    </row>
    <row r="243" spans="1:2" x14ac:dyDescent="0.25">
      <c r="A243" s="143" t="s">
        <v>378</v>
      </c>
      <c r="B243" s="155">
        <v>4128.42</v>
      </c>
    </row>
    <row r="244" spans="1:2" x14ac:dyDescent="0.25">
      <c r="A244" s="141" t="s">
        <v>379</v>
      </c>
      <c r="B244" s="138">
        <v>100</v>
      </c>
    </row>
    <row r="245" spans="1:2" x14ac:dyDescent="0.25">
      <c r="A245" s="139" t="s">
        <v>384</v>
      </c>
      <c r="B245" s="148">
        <v>1024240934552</v>
      </c>
    </row>
    <row r="246" spans="1:2" x14ac:dyDescent="0.25">
      <c r="A246" s="141" t="s">
        <v>378</v>
      </c>
      <c r="B246" s="156">
        <v>7734.62</v>
      </c>
    </row>
    <row r="247" spans="1:2" x14ac:dyDescent="0.25">
      <c r="A247" s="143" t="s">
        <v>379</v>
      </c>
      <c r="B247" s="140">
        <v>100</v>
      </c>
    </row>
    <row r="248" spans="1:2" x14ac:dyDescent="0.25">
      <c r="A248" s="137" t="s">
        <v>385</v>
      </c>
      <c r="B248" s="147">
        <v>385126890832</v>
      </c>
    </row>
    <row r="249" spans="1:2" x14ac:dyDescent="0.25">
      <c r="A249" s="143" t="s">
        <v>378</v>
      </c>
      <c r="B249" s="155">
        <v>2908.31</v>
      </c>
    </row>
    <row r="250" spans="1:2" x14ac:dyDescent="0.25">
      <c r="A250" s="141" t="s">
        <v>379</v>
      </c>
      <c r="B250" s="138">
        <v>100</v>
      </c>
    </row>
    <row r="251" spans="1:2" x14ac:dyDescent="0.25">
      <c r="A251" s="139" t="s">
        <v>386</v>
      </c>
      <c r="B251" s="148">
        <v>138832185134</v>
      </c>
    </row>
    <row r="252" spans="1:2" x14ac:dyDescent="0.25">
      <c r="A252" s="141" t="s">
        <v>378</v>
      </c>
      <c r="B252" s="156">
        <v>1048.4</v>
      </c>
    </row>
    <row r="253" spans="1:2" x14ac:dyDescent="0.25">
      <c r="A253" s="143" t="s">
        <v>379</v>
      </c>
      <c r="B253" s="140">
        <v>100</v>
      </c>
    </row>
    <row r="254" spans="1:2" x14ac:dyDescent="0.25">
      <c r="A254" s="129"/>
      <c r="B254" s="134"/>
    </row>
    <row r="255" spans="1:2" x14ac:dyDescent="0.25">
      <c r="A255" s="135" t="s">
        <v>201</v>
      </c>
      <c r="B255" s="136" t="s">
        <v>414</v>
      </c>
    </row>
    <row r="256" spans="1:2" x14ac:dyDescent="0.25">
      <c r="A256" s="137" t="s">
        <v>387</v>
      </c>
      <c r="B256" s="147">
        <v>3525141723482</v>
      </c>
    </row>
    <row r="257" spans="1:2" x14ac:dyDescent="0.25">
      <c r="A257" s="143" t="s">
        <v>378</v>
      </c>
      <c r="B257" s="155">
        <v>26620.33</v>
      </c>
    </row>
    <row r="258" spans="1:2" x14ac:dyDescent="0.25">
      <c r="A258" s="141" t="s">
        <v>379</v>
      </c>
      <c r="B258" s="138">
        <v>100</v>
      </c>
    </row>
    <row r="259" spans="1:2" x14ac:dyDescent="0.25">
      <c r="A259" s="139" t="s">
        <v>388</v>
      </c>
      <c r="B259" s="148">
        <v>437326680090</v>
      </c>
    </row>
    <row r="260" spans="1:2" x14ac:dyDescent="0.25">
      <c r="A260" s="141" t="s">
        <v>378</v>
      </c>
      <c r="B260" s="156">
        <v>3302.5</v>
      </c>
    </row>
    <row r="261" spans="1:2" x14ac:dyDescent="0.25">
      <c r="A261" s="143" t="s">
        <v>379</v>
      </c>
      <c r="B261" s="140">
        <v>100</v>
      </c>
    </row>
    <row r="262" spans="1:2" x14ac:dyDescent="0.25">
      <c r="A262" s="137" t="s">
        <v>389</v>
      </c>
      <c r="B262" s="147">
        <v>477834850094</v>
      </c>
    </row>
    <row r="263" spans="1:2" x14ac:dyDescent="0.25">
      <c r="A263" s="143" t="s">
        <v>378</v>
      </c>
      <c r="B263" s="155">
        <v>3608.4</v>
      </c>
    </row>
    <row r="264" spans="1:2" x14ac:dyDescent="0.25">
      <c r="A264" s="141" t="s">
        <v>379</v>
      </c>
      <c r="B264" s="138">
        <v>100</v>
      </c>
    </row>
    <row r="265" spans="1:2" x14ac:dyDescent="0.25">
      <c r="A265" s="139" t="s">
        <v>390</v>
      </c>
      <c r="B265" s="148">
        <v>178586868747</v>
      </c>
    </row>
    <row r="266" spans="1:2" x14ac:dyDescent="0.25">
      <c r="A266" s="141" t="s">
        <v>378</v>
      </c>
      <c r="B266" s="156">
        <v>1348.61</v>
      </c>
    </row>
    <row r="267" spans="1:2" x14ac:dyDescent="0.25">
      <c r="A267" s="143" t="s">
        <v>379</v>
      </c>
      <c r="B267" s="140">
        <v>100</v>
      </c>
    </row>
    <row r="268" spans="1:2" x14ac:dyDescent="0.25">
      <c r="A268" s="129"/>
      <c r="B268" s="134"/>
    </row>
    <row r="269" spans="1:2" x14ac:dyDescent="0.25">
      <c r="A269" s="135" t="s">
        <v>391</v>
      </c>
      <c r="B269" s="162"/>
    </row>
    <row r="270" spans="1:2" x14ac:dyDescent="0.25">
      <c r="A270" s="135" t="s">
        <v>414</v>
      </c>
      <c r="B270" s="134"/>
    </row>
    <row r="271" spans="1:2" x14ac:dyDescent="0.25">
      <c r="A271" s="137" t="s">
        <v>415</v>
      </c>
      <c r="B271" s="134"/>
    </row>
    <row r="272" ht="57.6" customHeight="1" spans="1:2" x14ac:dyDescent="0.25">
      <c r="A272" s="160" t="s">
        <v>416</v>
      </c>
      <c r="B272" s="134"/>
    </row>
    <row r="273" spans="1:2" x14ac:dyDescent="0.25">
      <c r="A273" s="129"/>
      <c r="B273" s="134"/>
    </row>
    <row r="274" ht="48.75" customHeight="1" spans="1:2" x14ac:dyDescent="0.25">
      <c r="A274" s="161" t="s">
        <v>394</v>
      </c>
      <c r="B274" s="132"/>
    </row>
    <row r="275" spans="1:2" x14ac:dyDescent="0.25">
      <c r="A275" s="129"/>
      <c r="B275" s="134"/>
    </row>
  </sheetData>
  <mergeCells count="7">
    <mergeCell ref="A1:B1"/>
    <mergeCell ref="A2:B2"/>
    <mergeCell ref="A3:B3"/>
    <mergeCell ref="A4:B4"/>
    <mergeCell ref="A5:B5"/>
    <mergeCell ref="A6:B6"/>
    <mergeCell ref="A274:B274"/>
  </mergeCells>
  <hyperlinks>
    <hyperlink ref="A272" r:id="rId1"/>
  </hyperlinks>
  <pageMargins left="0.7" right="0.7" top="0.75" bottom="0.75" header="0.3" footer="0.3"/>
  <drawing r:id="rId2"/>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E97"/>
  <sheetViews>
    <sheetView workbookViewId="0" zoomScale="100" zoomScaleNormal="100"/>
  </sheetViews>
  <sheetFormatPr defaultRowHeight="14.4" outlineLevelRow="0" outlineLevelCol="0" x14ac:dyDescent="0" customHeight="1"/>
  <cols>
    <col min="1" max="2" width="8.88671875" style="24" customWidth="1"/>
    <col min="3" max="3" width="74.77734375" style="24" customWidth="1"/>
    <col min="4" max="4" width="69.109375" style="24" customWidth="1"/>
    <col min="5" max="5" width="65.33203125" style="31" customWidth="1"/>
  </cols>
  <sheetData>
    <row r="1" ht="18" customHeight="1" spans="1:5" s="32" customFormat="1" x14ac:dyDescent="0.25">
      <c r="A1" s="33" t="s">
        <v>81</v>
      </c>
      <c r="B1" s="34"/>
      <c r="C1" s="34"/>
      <c r="D1" s="35" t="s">
        <v>82</v>
      </c>
      <c r="E1" s="36" t="s">
        <v>83</v>
      </c>
    </row>
    <row r="2" spans="1:1" x14ac:dyDescent="0.25">
      <c r="A2" s="37" t="s">
        <v>84</v>
      </c>
    </row>
    <row r="3" spans="1:2" x14ac:dyDescent="0.25">
      <c r="A3" s="37"/>
      <c r="B3" s="38" t="s">
        <v>85</v>
      </c>
    </row>
    <row r="4" ht="43.8" customHeight="1" spans="1:3" x14ac:dyDescent="0.25">
      <c r="A4" s="37"/>
      <c r="B4" s="28" t="s">
        <v>86</v>
      </c>
      <c r="C4" s="25"/>
    </row>
    <row r="5" ht="288" customHeight="1" spans="1:3" x14ac:dyDescent="0.25">
      <c r="A5" s="37"/>
      <c r="B5" s="38"/>
      <c r="C5" s="28" t="s">
        <v>87</v>
      </c>
    </row>
    <row r="6" spans="1:2" x14ac:dyDescent="0.25">
      <c r="A6" s="37"/>
      <c r="B6" s="38"/>
    </row>
    <row r="7" spans="1:3" x14ac:dyDescent="0.25">
      <c r="A7" s="37"/>
      <c r="B7" s="38"/>
      <c r="C7" s="39"/>
    </row>
    <row r="8" spans="1:2" x14ac:dyDescent="0.25">
      <c r="A8" s="37"/>
      <c r="B8" s="38"/>
    </row>
    <row r="9" spans="1:2" x14ac:dyDescent="0.25">
      <c r="A9" s="37"/>
      <c r="B9" s="38"/>
    </row>
    <row r="10" spans="1:1" x14ac:dyDescent="0.25">
      <c r="A10" s="37"/>
    </row>
    <row r="11" spans="1:2" x14ac:dyDescent="0.25">
      <c r="A11" s="37"/>
      <c r="B11" s="37"/>
    </row>
    <row r="12" spans="1:2" x14ac:dyDescent="0.25">
      <c r="A12" s="37"/>
      <c r="B12" s="38"/>
    </row>
    <row r="13" spans="1:4" x14ac:dyDescent="0.25">
      <c r="A13" s="37"/>
      <c r="B13" s="38"/>
      <c r="C13" s="40"/>
      <c r="D13" s="40"/>
    </row>
    <row r="14" spans="1:2" x14ac:dyDescent="0.25">
      <c r="A14" s="37"/>
      <c r="B14" s="37"/>
    </row>
    <row r="15" spans="1:2" x14ac:dyDescent="0.25">
      <c r="A15" s="37"/>
      <c r="B15" s="38"/>
    </row>
    <row r="16" spans="1:4" x14ac:dyDescent="0.25">
      <c r="A16" s="37"/>
      <c r="B16" s="38"/>
      <c r="C16" s="40"/>
      <c r="D16" s="40"/>
    </row>
    <row r="17" spans="1:2" x14ac:dyDescent="0.25">
      <c r="A17" s="37"/>
      <c r="B17" s="37"/>
    </row>
    <row r="18" spans="1:2" x14ac:dyDescent="0.25">
      <c r="A18" s="37"/>
      <c r="B18" s="38"/>
    </row>
    <row r="19" spans="1:4" x14ac:dyDescent="0.25">
      <c r="A19" s="37"/>
      <c r="B19" s="38"/>
      <c r="C19" s="40"/>
      <c r="D19" s="40"/>
    </row>
    <row r="20" spans="1:2" x14ac:dyDescent="0.25">
      <c r="A20" s="37"/>
      <c r="B20" s="38"/>
    </row>
    <row r="21" spans="1:2" x14ac:dyDescent="0.25">
      <c r="A21" s="37"/>
      <c r="B21" s="38"/>
    </row>
    <row r="22" spans="1:2" x14ac:dyDescent="0.25">
      <c r="A22" s="37"/>
      <c r="B22" s="41"/>
    </row>
    <row r="23" spans="1:2" x14ac:dyDescent="0.25">
      <c r="A23" s="37"/>
      <c r="B23" s="38"/>
    </row>
    <row r="25" spans="2:2" x14ac:dyDescent="0.25">
      <c r="B25" s="41"/>
    </row>
    <row r="26" spans="1:1" x14ac:dyDescent="0.25">
      <c r="A26" s="37"/>
    </row>
    <row r="27" spans="1:2" x14ac:dyDescent="0.25">
      <c r="A27" s="37"/>
      <c r="B27" s="37"/>
    </row>
    <row r="28" spans="1:2" x14ac:dyDescent="0.25">
      <c r="A28" s="37"/>
      <c r="B28" s="38"/>
    </row>
    <row r="29" spans="1:4" x14ac:dyDescent="0.25">
      <c r="A29" s="37"/>
      <c r="C29" s="28"/>
      <c r="D29" s="28"/>
    </row>
    <row r="30" spans="1:2" x14ac:dyDescent="0.25">
      <c r="A30" s="37"/>
      <c r="B30" s="37"/>
    </row>
    <row r="31" spans="1:2" x14ac:dyDescent="0.25">
      <c r="A31" s="37"/>
      <c r="B31" s="38"/>
    </row>
    <row r="32" ht="60.6" customHeight="1" spans="1:4" x14ac:dyDescent="0.25">
      <c r="A32" s="37"/>
      <c r="B32" s="38"/>
      <c r="C32" s="28"/>
      <c r="D32" s="28"/>
    </row>
    <row r="33" spans="1:4" x14ac:dyDescent="0.25">
      <c r="A33" s="37"/>
      <c r="B33" s="38"/>
      <c r="C33" s="28"/>
      <c r="D33" s="28"/>
    </row>
    <row r="35" spans="1:4" x14ac:dyDescent="0.25">
      <c r="A35" s="37"/>
      <c r="D35" s="37"/>
    </row>
    <row r="36" ht="14.4" customHeight="1" spans="1:4" x14ac:dyDescent="0.25">
      <c r="A36" s="37"/>
      <c r="B36" s="38"/>
      <c r="D36" s="42"/>
    </row>
    <row r="37" spans="2:4" x14ac:dyDescent="0.25">
      <c r="B37" s="41"/>
      <c r="D37" s="42"/>
    </row>
    <row r="38" spans="2:4" x14ac:dyDescent="0.25">
      <c r="B38" s="37"/>
      <c r="D38" s="42"/>
    </row>
    <row r="39" spans="2:4" x14ac:dyDescent="0.25">
      <c r="B39" s="38"/>
      <c r="D39" s="42"/>
    </row>
    <row r="40" spans="2:4" x14ac:dyDescent="0.25">
      <c r="B40" s="37"/>
      <c r="C40" s="28"/>
      <c r="D40" s="42"/>
    </row>
    <row r="41" spans="2:4" x14ac:dyDescent="0.25">
      <c r="B41" s="37"/>
      <c r="D41" s="42"/>
    </row>
    <row r="42" spans="2:4" x14ac:dyDescent="0.25">
      <c r="B42" s="38"/>
      <c r="D42" s="42"/>
    </row>
    <row r="43" ht="114.6" customHeight="1" spans="2:5" x14ac:dyDescent="0.25">
      <c r="B43" s="38"/>
      <c r="C43" s="28"/>
      <c r="D43" s="42"/>
      <c r="E43" s="43"/>
    </row>
    <row r="44" spans="2:4" x14ac:dyDescent="0.25">
      <c r="B44" s="37"/>
      <c r="D44" s="42"/>
    </row>
    <row r="45" spans="4:4" x14ac:dyDescent="0.25">
      <c r="D45" s="42"/>
    </row>
    <row r="46" spans="1:4" x14ac:dyDescent="0.25">
      <c r="A46" s="37"/>
      <c r="D46" s="42"/>
    </row>
    <row r="47" spans="4:4" x14ac:dyDescent="0.25">
      <c r="D47" s="42"/>
    </row>
    <row r="48" spans="2:4" x14ac:dyDescent="0.25">
      <c r="B48" s="37"/>
      <c r="D48" s="42"/>
    </row>
    <row r="49" spans="2:4" x14ac:dyDescent="0.25">
      <c r="B49" s="41"/>
      <c r="D49" s="42"/>
    </row>
    <row r="50" spans="2:4" x14ac:dyDescent="0.25">
      <c r="B50" s="38"/>
      <c r="D50" s="42"/>
    </row>
    <row r="51" spans="2:4" x14ac:dyDescent="0.25">
      <c r="B51" s="38"/>
      <c r="D51" s="42"/>
    </row>
    <row r="52" spans="1:4" x14ac:dyDescent="0.25">
      <c r="A52" s="37"/>
      <c r="D52" s="42"/>
    </row>
    <row r="53" spans="4:4" x14ac:dyDescent="0.25">
      <c r="D53" s="42"/>
    </row>
    <row r="54" spans="2:4" x14ac:dyDescent="0.25">
      <c r="B54" s="37"/>
      <c r="D54" s="42"/>
    </row>
    <row r="55" spans="2:4" x14ac:dyDescent="0.25">
      <c r="B55" s="41"/>
      <c r="D55" s="42"/>
    </row>
    <row r="56" spans="2:4" x14ac:dyDescent="0.25">
      <c r="B56" s="38"/>
      <c r="D56" s="42"/>
    </row>
    <row r="57" ht="14.4" customHeight="1" spans="2:4" x14ac:dyDescent="0.25">
      <c r="B57" s="37"/>
      <c r="D57" s="42"/>
    </row>
    <row r="58" spans="2:4" x14ac:dyDescent="0.25">
      <c r="B58" s="41"/>
      <c r="D58" s="42"/>
    </row>
    <row r="59" spans="4:4" x14ac:dyDescent="0.25">
      <c r="D59" s="42"/>
    </row>
    <row r="60" spans="4:4" x14ac:dyDescent="0.25">
      <c r="D60" s="42"/>
    </row>
    <row r="61" spans="2:4" x14ac:dyDescent="0.25">
      <c r="B61" s="37"/>
      <c r="D61" s="42"/>
    </row>
    <row r="62" spans="3:4" x14ac:dyDescent="0.25">
      <c r="C62" s="28"/>
      <c r="D62" s="42"/>
    </row>
    <row r="63" spans="2:4" x14ac:dyDescent="0.25">
      <c r="B63" s="37"/>
      <c r="D63" s="42"/>
    </row>
    <row r="64" spans="2:4" x14ac:dyDescent="0.25">
      <c r="B64" s="38"/>
      <c r="D64" s="42"/>
    </row>
    <row r="65" spans="3:4" x14ac:dyDescent="0.25">
      <c r="C65" s="28"/>
      <c r="D65" s="42"/>
    </row>
    <row r="66" spans="2:4" x14ac:dyDescent="0.25">
      <c r="B66" s="37"/>
      <c r="D66" s="25"/>
    </row>
    <row r="67" spans="2:2" x14ac:dyDescent="0.25">
      <c r="B67" s="38"/>
    </row>
    <row r="68" spans="2:2" x14ac:dyDescent="0.25">
      <c r="B68" s="38"/>
    </row>
    <row r="69" spans="3:3" x14ac:dyDescent="0.25">
      <c r="C69" s="37"/>
    </row>
    <row r="70" spans="3:3" x14ac:dyDescent="0.25">
      <c r="C70" s="38"/>
    </row>
    <row r="71" spans="3:4" x14ac:dyDescent="0.25">
      <c r="C71" s="28"/>
      <c r="D71" s="28"/>
    </row>
    <row r="73" spans="4:4" x14ac:dyDescent="0.25">
      <c r="D73" s="44"/>
    </row>
    <row r="74" spans="4:4" x14ac:dyDescent="0.25">
      <c r="D74" s="44"/>
    </row>
    <row r="75" spans="4:4" x14ac:dyDescent="0.25">
      <c r="D75" s="44"/>
    </row>
    <row r="76" spans="4:4" x14ac:dyDescent="0.25">
      <c r="D76" s="44"/>
    </row>
    <row r="77" spans="4:4" x14ac:dyDescent="0.25">
      <c r="D77" s="44"/>
    </row>
    <row r="78" spans="4:4" x14ac:dyDescent="0.25">
      <c r="D78" s="44"/>
    </row>
    <row r="79" spans="4:4" x14ac:dyDescent="0.25">
      <c r="D79" s="44"/>
    </row>
    <row r="80" spans="4:4" x14ac:dyDescent="0.25">
      <c r="D80" s="44"/>
    </row>
    <row r="81" spans="4:4" x14ac:dyDescent="0.25">
      <c r="D81" s="44"/>
    </row>
    <row r="82" spans="4:4" x14ac:dyDescent="0.25">
      <c r="D82" s="44"/>
    </row>
    <row r="83" spans="4:4" x14ac:dyDescent="0.25">
      <c r="D83" s="44"/>
    </row>
    <row r="84" spans="4:4" x14ac:dyDescent="0.25">
      <c r="D84" s="44"/>
    </row>
    <row r="85" spans="4:4" x14ac:dyDescent="0.25">
      <c r="D85" s="44"/>
    </row>
    <row r="86" spans="4:4" x14ac:dyDescent="0.25">
      <c r="D86" s="44"/>
    </row>
    <row r="87" spans="4:4" x14ac:dyDescent="0.25">
      <c r="D87" s="44"/>
    </row>
    <row r="88" spans="4:4" x14ac:dyDescent="0.25">
      <c r="D88" s="44"/>
    </row>
    <row r="89" spans="4:4" x14ac:dyDescent="0.25">
      <c r="D89" s="44"/>
    </row>
    <row r="90" ht="187.2" customHeight="1" spans="4:4" x14ac:dyDescent="0.25">
      <c r="D90" s="44"/>
    </row>
    <row r="91" spans="4:4" x14ac:dyDescent="0.25">
      <c r="D91" s="44"/>
    </row>
    <row r="92" spans="4:4" x14ac:dyDescent="0.25">
      <c r="D92" s="44"/>
    </row>
    <row r="93" spans="4:4" x14ac:dyDescent="0.25">
      <c r="D93" s="44"/>
    </row>
    <row r="94" spans="4:4" x14ac:dyDescent="0.25">
      <c r="D94" s="44"/>
    </row>
    <row r="95" spans="4:4" x14ac:dyDescent="0.25">
      <c r="D95" s="44"/>
    </row>
    <row r="96" spans="4:4" x14ac:dyDescent="0.25">
      <c r="D96" s="44"/>
    </row>
    <row r="97" spans="4:4" x14ac:dyDescent="0.25">
      <c r="D97" s="44"/>
    </row>
  </sheetData>
  <mergeCells count="3">
    <mergeCell ref="B4:C4"/>
    <mergeCell ref="D36:D56"/>
    <mergeCell ref="D57:D6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47</vt:i4>
      </vt:variant>
    </vt:vector>
  </HeadingPairs>
  <TitlesOfParts>
    <vt:vector size="47" baseType="lpstr">
      <vt:lpstr>LINKS &amp; LOGINS</vt:lpstr>
      <vt:lpstr>CHAT GPT, AI HELP</vt:lpstr>
      <vt:lpstr>AUTHOR AI REPORT REVIEW</vt:lpstr>
      <vt:lpstr>GENERAL TRAINING &amp; REFERENCE</vt:lpstr>
      <vt:lpstr>INITIAL REPORT SECTIONS</vt:lpstr>
      <vt:lpstr>EXEC. SUMM. &amp; SWOT</vt:lpstr>
      <vt:lpstr>PROJ. OVERVIEW</vt:lpstr>
      <vt:lpstr>AREA &amp; DEMAND INDICATORS</vt:lpstr>
      <vt:lpstr>Market Profile</vt:lpstr>
      <vt:lpstr>60 Min 120 Min 180 Min</vt:lpstr>
      <vt:lpstr>City</vt:lpstr>
      <vt:lpstr>County</vt:lpstr>
      <vt:lpstr>MSA</vt:lpstr>
      <vt:lpstr>USA</vt:lpstr>
      <vt:lpstr>State Parks</vt:lpstr>
      <vt:lpstr>Nat. Parks</vt:lpstr>
      <vt:lpstr>Sheet1</vt:lpstr>
      <vt:lpstr>SUPPLY &amp; COMPS</vt:lpstr>
      <vt:lpstr>Unit Type #1 Data</vt:lpstr>
      <vt:lpstr>Unit Type #2 Data</vt:lpstr>
      <vt:lpstr>Unit Type #3 Data</vt:lpstr>
      <vt:lpstr>Unit Type #4 Data</vt:lpstr>
      <vt:lpstr>Best Comps</vt:lpstr>
      <vt:lpstr>Comps Summ.</vt:lpstr>
      <vt:lpstr>ToT (Intake Form)</vt:lpstr>
      <vt:lpstr>RATES &amp; OCC. PROJ.</vt:lpstr>
      <vt:lpstr>Rates Proj</vt:lpstr>
      <vt:lpstr>Occ. Proj</vt:lpstr>
      <vt:lpstr>REV. PRO., TAX, EXP, PRO FORMA</vt:lpstr>
      <vt:lpstr>RE Taxes</vt:lpstr>
      <vt:lpstr>Misc. Expenses</vt:lpstr>
      <vt:lpstr>Monthly PF</vt:lpstr>
      <vt:lpstr>10 yr PF</vt:lpstr>
      <vt:lpstr>Event Projection</vt:lpstr>
      <vt:lpstr>Segments of Demand RV Sites</vt:lpstr>
      <vt:lpstr>Segments of Demand Cabins</vt:lpstr>
      <vt:lpstr>Segments of Demand Airstream</vt:lpstr>
      <vt:lpstr>DEVELOPMENT COSTS</vt:lpstr>
      <vt:lpstr>Site Dev Cost</vt:lpstr>
      <vt:lpstr>Unit Costs</vt:lpstr>
      <vt:lpstr>Add. Bldg. Improv.</vt:lpstr>
      <vt:lpstr>Total Proj. Cost</vt:lpstr>
      <vt:lpstr>FEASIBILITY CONCLUSION</vt:lpstr>
      <vt:lpstr>Financing</vt:lpstr>
      <vt:lpstr>IRR</vt:lpstr>
      <vt:lpstr>True Monthly</vt:lpstr>
      <vt:lpstr>True Monthly No Interest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C</dc:creator>
  <dc:title/>
  <dc:subject/>
  <dc:description/>
  <cp:keywords/>
  <cp:category/>
  <cp:lastModifiedBy>Greg Garwood</cp:lastModifiedBy>
  <cp:contentStatus/>
  <dcterms:created xsi:type="dcterms:W3CDTF">2023-06-28T16:31:32Z</dcterms:created>
  <dcterms:modified xsi:type="dcterms:W3CDTF">2026-07-06T12:33:43Z</dcterms:modified>
</cp:coreProperties>
</file>