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efb2cd6e7a763e60/Desktop/School shit/DBMS - Project/Bedrijventerreinen CvV/"/>
    </mc:Choice>
  </mc:AlternateContent>
  <xr:revisionPtr revIDLastSave="328" documentId="13_ncr:1_{5187E5A3-A35A-014C-890C-459425779BC7}" xr6:coauthVersionLast="47" xr6:coauthVersionMax="47" xr10:uidLastSave="{166DDEC8-0D37-4843-81FE-018C91F747B3}"/>
  <bookViews>
    <workbookView minimized="1" xWindow="1560" yWindow="1560" windowWidth="28800" windowHeight="15345" activeTab="1" xr2:uid="{A237204A-F66F-FF48-95B5-093CF077F7C1}"/>
  </bookViews>
  <sheets>
    <sheet name="Bedrijventerreinen als geheel" sheetId="1" r:id="rId1"/>
    <sheet name="Individuele bedrijven" sheetId="2" r:id="rId2"/>
    <sheet name="Samenvatting" sheetId="6" r:id="rId3"/>
    <sheet name="KPI  Informeren -aanjagen" sheetId="5" r:id="rId4"/>
    <sheet name="KPI inzicht en advies besparen" sheetId="8" r:id="rId5"/>
    <sheet name="KPI Collectieven" sheetId="7" r:id="rId6"/>
    <sheet name="Contactpersonen gemeente" sheetId="4" r:id="rId7"/>
    <sheet name="Selectie" sheetId="3" state="hidden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F5" i="8"/>
  <c r="E13" i="5"/>
  <c r="D33" i="1"/>
  <c r="G6" i="5"/>
  <c r="L6" i="8"/>
  <c r="J3" i="8"/>
  <c r="I3" i="8"/>
  <c r="H3" i="8"/>
  <c r="G3" i="8"/>
  <c r="D12" i="2"/>
  <c r="D11" i="2"/>
  <c r="D15" i="2"/>
  <c r="D16" i="2"/>
  <c r="D13" i="2"/>
  <c r="D10" i="2"/>
  <c r="L5" i="8"/>
  <c r="D4" i="8"/>
  <c r="F4" i="8" s="1"/>
  <c r="L4" i="8" s="1"/>
  <c r="U131" i="2"/>
  <c r="C11" i="8" s="1"/>
  <c r="T131" i="2"/>
  <c r="A33" i="1"/>
  <c r="B2" i="6" s="1"/>
  <c r="B4" i="6"/>
  <c r="B5" i="6"/>
  <c r="B6" i="6"/>
  <c r="B7" i="6"/>
  <c r="B8" i="6"/>
  <c r="B3" i="6"/>
  <c r="B40" i="6"/>
  <c r="B41" i="6"/>
  <c r="B42" i="6"/>
  <c r="B43" i="6"/>
  <c r="B44" i="6"/>
  <c r="B45" i="6"/>
  <c r="B46" i="6"/>
  <c r="B39" i="6"/>
  <c r="B25" i="6"/>
  <c r="C25" i="6" s="1"/>
  <c r="B26" i="6"/>
  <c r="C26" i="6" s="1"/>
  <c r="B27" i="6"/>
  <c r="C27" i="6" s="1"/>
  <c r="B28" i="6"/>
  <c r="C28" i="6" s="1"/>
  <c r="B29" i="6"/>
  <c r="C29" i="6" s="1"/>
  <c r="B30" i="6"/>
  <c r="C30" i="6" s="1"/>
  <c r="B31" i="6"/>
  <c r="C31" i="6" s="1"/>
  <c r="B32" i="6"/>
  <c r="C32" i="6" s="1"/>
  <c r="B33" i="6"/>
  <c r="C33" i="6" s="1"/>
  <c r="B34" i="6"/>
  <c r="C34" i="6" s="1"/>
  <c r="B35" i="6"/>
  <c r="C35" i="6" s="1"/>
  <c r="B36" i="6"/>
  <c r="C36" i="6" s="1"/>
  <c r="B24" i="6"/>
  <c r="C24" i="6" s="1"/>
  <c r="B15" i="6"/>
  <c r="B16" i="6"/>
  <c r="B17" i="6"/>
  <c r="B18" i="6"/>
  <c r="B20" i="6"/>
  <c r="B21" i="6"/>
  <c r="B14" i="6"/>
  <c r="B10" i="6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6" i="5"/>
  <c r="E6" i="5" s="1"/>
  <c r="D31" i="5"/>
  <c r="D3" i="5"/>
  <c r="E3" i="5" s="1"/>
  <c r="G3" i="5" s="1"/>
  <c r="P34" i="1"/>
  <c r="O34" i="1"/>
  <c r="K2" i="1"/>
  <c r="A131" i="2"/>
  <c r="D19" i="5" s="1"/>
  <c r="D9" i="2"/>
  <c r="D14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3" i="2"/>
  <c r="D4" i="2"/>
  <c r="D5" i="2"/>
  <c r="D6" i="2"/>
  <c r="D7" i="2"/>
  <c r="D8" i="2"/>
  <c r="D2" i="2"/>
  <c r="M2" i="1"/>
  <c r="L2" i="1"/>
  <c r="F3" i="8" l="1"/>
  <c r="L3" i="8" s="1"/>
  <c r="B11" i="6"/>
  <c r="D4" i="5" s="1"/>
  <c r="E4" i="5" s="1"/>
  <c r="G4" i="5" s="1"/>
  <c r="D25" i="5"/>
  <c r="D5" i="5" s="1"/>
  <c r="E5" i="5" s="1"/>
  <c r="G5" i="5" s="1"/>
</calcChain>
</file>

<file path=xl/sharedStrings.xml><?xml version="1.0" encoding="utf-8"?>
<sst xmlns="http://schemas.openxmlformats.org/spreadsheetml/2006/main" count="2436" uniqueCount="482">
  <si>
    <t>Bedrijventerreinen</t>
  </si>
  <si>
    <t>Locatie</t>
  </si>
  <si>
    <t>Aanjager</t>
  </si>
  <si>
    <t>Collectief</t>
  </si>
  <si>
    <t>1e datum</t>
  </si>
  <si>
    <t>Parkmanagement</t>
  </si>
  <si>
    <t>Bedrijvenvereniging</t>
  </si>
  <si>
    <t>Contact gemeente</t>
  </si>
  <si>
    <t>Ambassadeur</t>
  </si>
  <si>
    <t>Contactpersoon</t>
  </si>
  <si>
    <t>Functie</t>
  </si>
  <si>
    <t>Tel.nr</t>
  </si>
  <si>
    <t>Emailadres</t>
  </si>
  <si>
    <t>Actief</t>
  </si>
  <si>
    <t>Label</t>
  </si>
  <si>
    <t>Fase</t>
  </si>
  <si>
    <t>Derde partij</t>
  </si>
  <si>
    <t>Notitie</t>
  </si>
  <si>
    <t>Datum</t>
  </si>
  <si>
    <t>Actie</t>
  </si>
  <si>
    <t>Beverkoog</t>
  </si>
  <si>
    <t>Alkmaar</t>
  </si>
  <si>
    <t>Rick</t>
  </si>
  <si>
    <t>Ja</t>
  </si>
  <si>
    <t>PCM Alkmaar</t>
  </si>
  <si>
    <t>Isabel Straver</t>
  </si>
  <si>
    <t>Sjors van Kuipers</t>
  </si>
  <si>
    <t>Aanjagen</t>
  </si>
  <si>
    <t>Initiatiefase</t>
  </si>
  <si>
    <t>-</t>
  </si>
  <si>
    <t>Financiering gemeente Alkmaar -&gt; projectplan</t>
  </si>
  <si>
    <t>Afwachten</t>
  </si>
  <si>
    <t>Overdie</t>
  </si>
  <si>
    <t>Jetske Ruijsenaars</t>
  </si>
  <si>
    <t>Kees de Groot</t>
  </si>
  <si>
    <t>Verkenning</t>
  </si>
  <si>
    <t>Verkend 2024 - individuele acties</t>
  </si>
  <si>
    <t>Boekelermeer</t>
  </si>
  <si>
    <t>Jan Riepma</t>
  </si>
  <si>
    <t>Corlien Moleman</t>
  </si>
  <si>
    <t>Viaanse molen</t>
  </si>
  <si>
    <t>Sander Beertsen</t>
  </si>
  <si>
    <t>Bergermeerpolder</t>
  </si>
  <si>
    <t>Ouddorp</t>
  </si>
  <si>
    <t>Carol Peperkamp</t>
  </si>
  <si>
    <t>De Volger</t>
  </si>
  <si>
    <t>Demi</t>
  </si>
  <si>
    <t>Ondernemersbelang Graft de Rijp</t>
  </si>
  <si>
    <t>Neerlandia</t>
  </si>
  <si>
    <t>Overstad</t>
  </si>
  <si>
    <t>Huiswaard/ overstad</t>
  </si>
  <si>
    <t>Hein de Jong</t>
  </si>
  <si>
    <t>Fikser doorgestuurd - impact cable pooling</t>
  </si>
  <si>
    <t>Castricummerwerf</t>
  </si>
  <si>
    <t>Castricum</t>
  </si>
  <si>
    <t>CALorie Business</t>
  </si>
  <si>
    <t>Roland Dudink</t>
  </si>
  <si>
    <t>Martin vd Berg</t>
  </si>
  <si>
    <t>Informeren</t>
  </si>
  <si>
    <t>Uitvoering</t>
  </si>
  <si>
    <t>Embion</t>
  </si>
  <si>
    <t>EMS systemen zijn geinstalleerd - schoolplan</t>
  </si>
  <si>
    <t>Uitzoeken</t>
  </si>
  <si>
    <t>Boekel</t>
  </si>
  <si>
    <t>Heemstederweg</t>
  </si>
  <si>
    <t>Nieuwelaan</t>
  </si>
  <si>
    <t>Schulpstet</t>
  </si>
  <si>
    <t>Oosterzij</t>
  </si>
  <si>
    <t>Heiloo</t>
  </si>
  <si>
    <t>Onbekend</t>
  </si>
  <si>
    <t>Oude werf</t>
  </si>
  <si>
    <t>Ondernemend Heiloo</t>
  </si>
  <si>
    <t>Boekelermeer zuid</t>
  </si>
  <si>
    <t>Breekland</t>
  </si>
  <si>
    <t>Dijk en waard</t>
  </si>
  <si>
    <t>ODEW</t>
  </si>
  <si>
    <t>Nathalie de Groot</t>
  </si>
  <si>
    <t>Zandhorst</t>
  </si>
  <si>
    <t>Zuiderdel</t>
  </si>
  <si>
    <t>Beveland</t>
  </si>
  <si>
    <t>Broekhorn</t>
  </si>
  <si>
    <t>De Frans</t>
  </si>
  <si>
    <t>De Vaandel Noord</t>
  </si>
  <si>
    <t>De Vaandel Midden</t>
  </si>
  <si>
    <t>De Wuyver</t>
  </si>
  <si>
    <t>Alton</t>
  </si>
  <si>
    <t>Alton (Oval)</t>
  </si>
  <si>
    <t>Joost Kamps</t>
  </si>
  <si>
    <t>De Weidjes</t>
  </si>
  <si>
    <t>Egmond</t>
  </si>
  <si>
    <t>Egmond a/d hoef</t>
  </si>
  <si>
    <t>P. Schotmanstraat</t>
  </si>
  <si>
    <t>BIZ egmond aan zee</t>
  </si>
  <si>
    <t>MAG Complex</t>
  </si>
  <si>
    <t>Bergen</t>
  </si>
  <si>
    <t>Geen bedrijventerrein</t>
  </si>
  <si>
    <t>Bedrijfsnaam</t>
  </si>
  <si>
    <t>Bedrijventerrein</t>
  </si>
  <si>
    <t>Datum 1e contact</t>
  </si>
  <si>
    <t>Aanhef</t>
  </si>
  <si>
    <t>Hoe gevonden</t>
  </si>
  <si>
    <t>Ondersteuning</t>
  </si>
  <si>
    <t>Opmerkingen</t>
  </si>
  <si>
    <t>Potentie CO2 besparing</t>
  </si>
  <si>
    <t>Daadwerkeliijke besparing</t>
  </si>
  <si>
    <t>Open voor collectief</t>
  </si>
  <si>
    <t>Stemar Engineering</t>
  </si>
  <si>
    <t>Nee</t>
  </si>
  <si>
    <t xml:space="preserve">Dhr. </t>
  </si>
  <si>
    <t>Directeur/ bestuurslid</t>
  </si>
  <si>
    <t>bestuur@beverkoog.nl</t>
  </si>
  <si>
    <t>Contactformulier</t>
  </si>
  <si>
    <t>Uitleg subsidies</t>
  </si>
  <si>
    <t>Fikser Liander</t>
  </si>
  <si>
    <t>Hörman</t>
  </si>
  <si>
    <t>Hendrik Goeman Borgesius</t>
  </si>
  <si>
    <t>Gomes Mercedes NH</t>
  </si>
  <si>
    <t>Serge Gomes</t>
  </si>
  <si>
    <t>jose.sanne@gomes.nl</t>
  </si>
  <si>
    <t>Kennisevenement</t>
  </si>
  <si>
    <t>Bouwbedrijf Kesselaar</t>
  </si>
  <si>
    <t>De gemeente</t>
  </si>
  <si>
    <t>Nitta Corporation</t>
  </si>
  <si>
    <t>Aad van der Eng</t>
  </si>
  <si>
    <t>aad@nitta.nl</t>
  </si>
  <si>
    <t>Enertieteam</t>
  </si>
  <si>
    <t>HR techniek</t>
  </si>
  <si>
    <t>Tom van der Zijden</t>
  </si>
  <si>
    <t>info@hrtechniek.com</t>
  </si>
  <si>
    <t>Topjoynt</t>
  </si>
  <si>
    <t>Jan Eecen</t>
  </si>
  <si>
    <t>info@topjoynt.nl</t>
  </si>
  <si>
    <t>Egmond Plastic</t>
  </si>
  <si>
    <t>Richard Brandwijk</t>
  </si>
  <si>
    <t>rb@egmondplastic.nl</t>
  </si>
  <si>
    <t>Juliet Vastgoed BV</t>
  </si>
  <si>
    <t>Jerry Breg</t>
  </si>
  <si>
    <t>Directeur</t>
  </si>
  <si>
    <t>Ubbink Garden BV</t>
  </si>
  <si>
    <t>JTJ Luken</t>
  </si>
  <si>
    <t>Van Til interieur</t>
  </si>
  <si>
    <t>Frank van Til</t>
  </si>
  <si>
    <t>RAVO Holding BV</t>
  </si>
  <si>
    <t>Lou Korf</t>
  </si>
  <si>
    <t>Vriesia</t>
  </si>
  <si>
    <t>Gert-jan Krom</t>
  </si>
  <si>
    <t>gjkrom@vriesia.nl</t>
  </si>
  <si>
    <t>t Hekeltje</t>
  </si>
  <si>
    <t>Hein Oud</t>
  </si>
  <si>
    <t>Sunergetic</t>
  </si>
  <si>
    <t>Mevr.</t>
  </si>
  <si>
    <t>Cyntia Hoekstra</t>
  </si>
  <si>
    <t>c.hoekstra@sunergetic.nl</t>
  </si>
  <si>
    <t>Peperkamp THM</t>
  </si>
  <si>
    <t>info@peperkamp-thm.nl</t>
  </si>
  <si>
    <t>Data ophalen en analyse</t>
  </si>
  <si>
    <t>C.A. de Groot</t>
  </si>
  <si>
    <t>Patrick Tijsterman</t>
  </si>
  <si>
    <t>info@pxcom.nl</t>
  </si>
  <si>
    <t>S&amp;B interational</t>
  </si>
  <si>
    <t>Bas Wardenaar</t>
  </si>
  <si>
    <t>b.wardenaar@sb-int.nl</t>
  </si>
  <si>
    <t>Andre Kohne</t>
  </si>
  <si>
    <t>info@containerbox.nl</t>
  </si>
  <si>
    <t>Niels Bolten</t>
  </si>
  <si>
    <t>niek@bolten.nl</t>
  </si>
  <si>
    <t>INCO</t>
  </si>
  <si>
    <t>Richard Koelman</t>
  </si>
  <si>
    <t>richard.koelman@incobv.nl</t>
  </si>
  <si>
    <t>Contact opnemen</t>
  </si>
  <si>
    <t>Bouwmaat</t>
  </si>
  <si>
    <t>Teun Vesseur</t>
  </si>
  <si>
    <t>Hail Europe</t>
  </si>
  <si>
    <t>Berrie Meinen</t>
  </si>
  <si>
    <t>Collectief initieren</t>
  </si>
  <si>
    <t>Reformers project</t>
  </si>
  <si>
    <t>Stad Alkmaar Logitecs</t>
  </si>
  <si>
    <t>Jaap Schuurman</t>
  </si>
  <si>
    <t>jaapschuurman@stadalkmaar.nl</t>
  </si>
  <si>
    <t>Energiescan</t>
  </si>
  <si>
    <t>Sarawak Nederland/Racktime</t>
  </si>
  <si>
    <t>Marlon Broekman</t>
  </si>
  <si>
    <t>m.broekman@sarawak.nl</t>
  </si>
  <si>
    <t>KOKS group B.V.</t>
  </si>
  <si>
    <t>Reyer Pauw</t>
  </si>
  <si>
    <t>r.pauw@koks.com</t>
  </si>
  <si>
    <t>Indutecc</t>
  </si>
  <si>
    <t>Jeroen Panis</t>
  </si>
  <si>
    <t>jpanis@schuurman.nl</t>
  </si>
  <si>
    <t>Dutch Bakery</t>
  </si>
  <si>
    <t>Christaan Gankema</t>
  </si>
  <si>
    <t>cgankema@dutchbakery.nl</t>
  </si>
  <si>
    <t>Taqa/Stichting beheerschap BKLM</t>
  </si>
  <si>
    <t>Fedde Visser</t>
  </si>
  <si>
    <t>fedde.visser@taqa.com</t>
  </si>
  <si>
    <t>Uniserver</t>
  </si>
  <si>
    <t>Jeroen Evaraers</t>
  </si>
  <si>
    <t>j.everaers@uniserver.nl</t>
  </si>
  <si>
    <t>Solar Nederland B.V.</t>
  </si>
  <si>
    <t>Arjen Veldman</t>
  </si>
  <si>
    <t>a.veldman@solarnederland.nl</t>
  </si>
  <si>
    <t>Sortiva</t>
  </si>
  <si>
    <t>Wijnand Meines</t>
  </si>
  <si>
    <t>w.meines@sortiva.nl</t>
  </si>
  <si>
    <t>Investa</t>
  </si>
  <si>
    <t>Peter Simoes</t>
  </si>
  <si>
    <t>p.simoes@investa.org</t>
  </si>
  <si>
    <t>Schot Groep</t>
  </si>
  <si>
    <t>Gijs Schot</t>
  </si>
  <si>
    <t>g.j.schot@schot-alkmaar.nl &amp; e.stric@ecoways.nl</t>
  </si>
  <si>
    <t>GP Groot</t>
  </si>
  <si>
    <t>Erwald Bakker</t>
  </si>
  <si>
    <t>Groene Bouwkracht</t>
  </si>
  <si>
    <t>Mark Haazelager</t>
  </si>
  <si>
    <t>m.haazelager@groenebouwkracht.nl</t>
  </si>
  <si>
    <t>Dobber Healthcare</t>
  </si>
  <si>
    <t>Gert Jan Stam</t>
  </si>
  <si>
    <t>g.stam@dobberpharma.com</t>
  </si>
  <si>
    <t>Extern project</t>
  </si>
  <si>
    <t>Piet Kerssens, de echte bakker</t>
  </si>
  <si>
    <t>Gert Jan</t>
  </si>
  <si>
    <t>gertjan@pietkerssens.nl</t>
  </si>
  <si>
    <t>Eriks B.V.</t>
  </si>
  <si>
    <t>Harry Emous</t>
  </si>
  <si>
    <t>harry.emous@eriks.com</t>
  </si>
  <si>
    <t>Technobis</t>
  </si>
  <si>
    <t>Watze Mandema</t>
  </si>
  <si>
    <t>watze.mandema@technobis.com</t>
  </si>
  <si>
    <t>Loek Dingerdis</t>
  </si>
  <si>
    <t>Omgevingsdienst</t>
  </si>
  <si>
    <t>Doorverwijzing fikser</t>
  </si>
  <si>
    <t>Nedvice</t>
  </si>
  <si>
    <t>s.beertsen@nedvice.nl</t>
  </si>
  <si>
    <t>Kennisdeling</t>
  </si>
  <si>
    <t>Bureau Endemica</t>
  </si>
  <si>
    <t>Richard Witte</t>
  </si>
  <si>
    <t>richard@endemica.nl</t>
  </si>
  <si>
    <t>Fa. H. Liefting</t>
  </si>
  <si>
    <t>Stefan Liefting</t>
  </si>
  <si>
    <t>stefan.liefting@henkliefting.nl</t>
  </si>
  <si>
    <t>AMG Bouw BV</t>
  </si>
  <si>
    <t>Gerrit Peetboom</t>
  </si>
  <si>
    <t>gerrit.peetoom@amgbouw.nl</t>
  </si>
  <si>
    <t>Secretariaat regio</t>
  </si>
  <si>
    <t>Ringers vastgoed BV</t>
  </si>
  <si>
    <t>John Steenbeek</t>
  </si>
  <si>
    <t>john.steenbeek@hetnet.nl</t>
  </si>
  <si>
    <t>Leon Paster Vastgoed</t>
  </si>
  <si>
    <t>Leon Pater</t>
  </si>
  <si>
    <t>leon@leonpatervastgoed.nl</t>
  </si>
  <si>
    <t>Mark van Til</t>
  </si>
  <si>
    <t>Peter Borst</t>
  </si>
  <si>
    <t>Voorzitter bedrijvenvereniging</t>
  </si>
  <si>
    <t>voorzitter@alkmaaroverstad.nl</t>
  </si>
  <si>
    <t>Vakgarage Zander</t>
  </si>
  <si>
    <t>Rob Zander</t>
  </si>
  <si>
    <t>Ciropack</t>
  </si>
  <si>
    <t>Rob van der Wal</t>
  </si>
  <si>
    <t>Erkamp project service</t>
  </si>
  <si>
    <t>(Energie)cooperatie</t>
  </si>
  <si>
    <t>Webreturn</t>
  </si>
  <si>
    <t>Tim Sombroek</t>
  </si>
  <si>
    <t>Kaptein</t>
  </si>
  <si>
    <t>Duurzaamheidsadviseur</t>
  </si>
  <si>
    <t>Yongli Belting</t>
  </si>
  <si>
    <t>Jeroen Entes</t>
  </si>
  <si>
    <t>Projectcoordinator</t>
  </si>
  <si>
    <t>Witteveen en bos</t>
  </si>
  <si>
    <t>AKFI</t>
  </si>
  <si>
    <t>Dennis Bilars</t>
  </si>
  <si>
    <t>ed@akfi.nl</t>
  </si>
  <si>
    <t>ID Light</t>
  </si>
  <si>
    <t>Serge Stolk</t>
  </si>
  <si>
    <t>serge@idlight.nl</t>
  </si>
  <si>
    <t>Houtindustrie BAM</t>
  </si>
  <si>
    <t>Jeroen van den Hoek</t>
  </si>
  <si>
    <t>Vakgarage Hink</t>
  </si>
  <si>
    <t>Marcel Hink</t>
  </si>
  <si>
    <t>info@vakgaragehink.nl</t>
  </si>
  <si>
    <t>A.N. Boekel Handel</t>
  </si>
  <si>
    <t>Niels Boekel</t>
  </si>
  <si>
    <t>niels@boekelwaarland.nl</t>
  </si>
  <si>
    <t>TS Visuals</t>
  </si>
  <si>
    <t>Robert Jan van Doorn</t>
  </si>
  <si>
    <t>info@tsvisuals.nl</t>
  </si>
  <si>
    <t>New Deal Seals</t>
  </si>
  <si>
    <t>Hans van Noorloos</t>
  </si>
  <si>
    <t>hans@newdealseals.com</t>
  </si>
  <si>
    <t>Van der Poll</t>
  </si>
  <si>
    <t>Rob Hoekstra</t>
  </si>
  <si>
    <t>r.hoekstra@vanderpollinstallatie.nl</t>
  </si>
  <si>
    <t>Microtherm</t>
  </si>
  <si>
    <t>Rik Swikker</t>
  </si>
  <si>
    <t>r.swikker@microterm.nl</t>
  </si>
  <si>
    <t>ID Oil Tools</t>
  </si>
  <si>
    <t>Herman van Buuren</t>
  </si>
  <si>
    <t>herman.vanvuuren@id-oiltools.com</t>
  </si>
  <si>
    <t>Innovfoam</t>
  </si>
  <si>
    <t>Johan Koekoek</t>
  </si>
  <si>
    <t>johan.koekkoek@innovfoam.nl</t>
  </si>
  <si>
    <t>Auto Centrum Breekland</t>
  </si>
  <si>
    <t>Hans Hubbeling</t>
  </si>
  <si>
    <t>info@hth.nl</t>
  </si>
  <si>
    <t>GL Food</t>
  </si>
  <si>
    <t>Gijs Houtman</t>
  </si>
  <si>
    <t>g.houtman@glfoods.com</t>
  </si>
  <si>
    <t>Kevin</t>
  </si>
  <si>
    <t>k.visser@microtherm.nl</t>
  </si>
  <si>
    <t>Burg Group</t>
  </si>
  <si>
    <t>Patricia Surendonk</t>
  </si>
  <si>
    <t>Nuna energy</t>
  </si>
  <si>
    <t>Nic Oud</t>
  </si>
  <si>
    <t>Maurice Gelissen</t>
  </si>
  <si>
    <t>Bouwbedrijf Ted Groot</t>
  </si>
  <si>
    <t>Peter Konijn</t>
  </si>
  <si>
    <t>Multiparken</t>
  </si>
  <si>
    <t>Dick Winkelhuis</t>
  </si>
  <si>
    <t>Multiparken XL</t>
  </si>
  <si>
    <t>Broers Baijens</t>
  </si>
  <si>
    <t>Van den Heerik Projecten</t>
  </si>
  <si>
    <t>M Kloet</t>
  </si>
  <si>
    <t>m.kloet@vandenheerik.nl</t>
  </si>
  <si>
    <t>Doorverwijzing derde marktpartij</t>
  </si>
  <si>
    <t>MRA-E</t>
  </si>
  <si>
    <t>Brouwerij Egmond</t>
  </si>
  <si>
    <t>Arjan Brammer</t>
  </si>
  <si>
    <t>arjan.brammer@brouwerijegmond.nl</t>
  </si>
  <si>
    <t>Ecobouw</t>
  </si>
  <si>
    <t>Cees Groot</t>
  </si>
  <si>
    <t>Aad de Wit verhuisbedrijf</t>
  </si>
  <si>
    <t>Carel Kuijper</t>
  </si>
  <si>
    <t>EMS</t>
  </si>
  <si>
    <t>Autobedrijf Castricum</t>
  </si>
  <si>
    <t>Danny Hes/Jan Bleeker</t>
  </si>
  <si>
    <t>0251 650349</t>
  </si>
  <si>
    <t>Beentjes Bloemen</t>
  </si>
  <si>
    <t>René Beentjes</t>
  </si>
  <si>
    <t>0653 634121</t>
  </si>
  <si>
    <t>Beentjes Groeteboers</t>
  </si>
  <si>
    <t>Remco Beentjes</t>
  </si>
  <si>
    <t>0251 652388</t>
  </si>
  <si>
    <t>Borst Bouw</t>
  </si>
  <si>
    <t>0251 658750</t>
  </si>
  <si>
    <t>Demo Systeem bonhoefer college</t>
  </si>
  <si>
    <t>Babette Cillekens</t>
  </si>
  <si>
    <t>0251 659119</t>
  </si>
  <si>
    <t>Demo systeem Talland College Hoorn</t>
  </si>
  <si>
    <t>Pieter Schouten</t>
  </si>
  <si>
    <t>0610 929799</t>
  </si>
  <si>
    <t>Full-of-Life</t>
  </si>
  <si>
    <t>Koen Rooks</t>
  </si>
  <si>
    <t>0251 672030</t>
  </si>
  <si>
    <t>Glashandel Bakker</t>
  </si>
  <si>
    <t>Remco Ringeling</t>
  </si>
  <si>
    <t>0251 657321</t>
  </si>
  <si>
    <t>Interdesign keukens 1</t>
  </si>
  <si>
    <t>Ben Pot</t>
  </si>
  <si>
    <t>0251 653367</t>
  </si>
  <si>
    <t>Interdesign keukens 2</t>
  </si>
  <si>
    <t>Machine Fabriek de Ridder</t>
  </si>
  <si>
    <t>Hans de Ridder</t>
  </si>
  <si>
    <t>0251 656307</t>
  </si>
  <si>
    <t>Martijn Kooijman Autobedrijf BV</t>
  </si>
  <si>
    <t>Martijn Kooijman</t>
  </si>
  <si>
    <t>0251 650650</t>
  </si>
  <si>
    <t>Muttathara</t>
  </si>
  <si>
    <t>Tim de Heer</t>
  </si>
  <si>
    <t>0251 657630</t>
  </si>
  <si>
    <t>Poetscentrale</t>
  </si>
  <si>
    <t>Ron Groot</t>
  </si>
  <si>
    <t>0251 656334</t>
  </si>
  <si>
    <t>Bestuurslid energiecooperatie</t>
  </si>
  <si>
    <t>pm@calorie-business.nl</t>
  </si>
  <si>
    <t>Rob van der loos</t>
  </si>
  <si>
    <t>Gré van der Loos</t>
  </si>
  <si>
    <t>0251 672126</t>
  </si>
  <si>
    <t>Schermer-Liefting</t>
  </si>
  <si>
    <t>Sound Rent</t>
  </si>
  <si>
    <t>Marco Raven</t>
  </si>
  <si>
    <t>0251 653734</t>
  </si>
  <si>
    <t xml:space="preserve">Sound Rent </t>
  </si>
  <si>
    <t>Tromp Medical</t>
  </si>
  <si>
    <t>Wim Tromp</t>
  </si>
  <si>
    <t>0251 662066</t>
  </si>
  <si>
    <t>Weda schilders Vastgoed Onderhoud</t>
  </si>
  <si>
    <t>Basrt Weda</t>
  </si>
  <si>
    <t>0251 659648</t>
  </si>
  <si>
    <t>Werf 53</t>
  </si>
  <si>
    <t>Wim Schermer</t>
  </si>
  <si>
    <t>Zonop Calorie/aad de wit verhuis dak</t>
  </si>
  <si>
    <t>Oogcentrum Noord-Holland</t>
  </si>
  <si>
    <t>Veiligheidsregio NHN</t>
  </si>
  <si>
    <t>Firma Gootjes</t>
  </si>
  <si>
    <t>ONHN</t>
  </si>
  <si>
    <t>ESPEQ Bouwopleidingen</t>
  </si>
  <si>
    <t>Telefonisch</t>
  </si>
  <si>
    <t>Museum Broekerveiling</t>
  </si>
  <si>
    <t>Audiologisch Centrum Holland Noord</t>
  </si>
  <si>
    <t>Univé</t>
  </si>
  <si>
    <t>Bakkerij Fermento</t>
  </si>
  <si>
    <t>Firma Pronk Trap</t>
  </si>
  <si>
    <t>De Huizen Analist</t>
  </si>
  <si>
    <t>Karsten Energy BV</t>
  </si>
  <si>
    <t>AVIA Marees / Avia Volt</t>
  </si>
  <si>
    <t>Rabobank Alkmaar</t>
  </si>
  <si>
    <t>Risk MC2</t>
  </si>
  <si>
    <t>De schijf van innovatie</t>
  </si>
  <si>
    <t>Stichting Binnenstadcentrum</t>
  </si>
  <si>
    <t>Nederlandse Zaken</t>
  </si>
  <si>
    <t>Wagemaker Flowers</t>
  </si>
  <si>
    <t>Hoogkarspel</t>
  </si>
  <si>
    <t>Jeffrey Wagemaker</t>
  </si>
  <si>
    <t>Elma Media BV</t>
  </si>
  <si>
    <t>Bart Valom</t>
  </si>
  <si>
    <t>bart.valom@gmail.com</t>
  </si>
  <si>
    <t>Gemeente Alkmaar</t>
  </si>
  <si>
    <t>Saskia de Rover</t>
  </si>
  <si>
    <t>sderover@alkmaar.nl</t>
  </si>
  <si>
    <t>Machiel Bakx</t>
  </si>
  <si>
    <t>Machiel@mbkx.nl</t>
  </si>
  <si>
    <t>FG Groep</t>
  </si>
  <si>
    <t>Aantal bedrijventerreinen</t>
  </si>
  <si>
    <t>Dijk en Waard</t>
  </si>
  <si>
    <t>Aantal collectieven</t>
  </si>
  <si>
    <t>Aantal individuele bedrijven geholpen</t>
  </si>
  <si>
    <t>Hoe helpt het CvV bedrijven</t>
  </si>
  <si>
    <t>Energiescan intern</t>
  </si>
  <si>
    <t>Hoe bij het CvV gekomen</t>
  </si>
  <si>
    <t>Project derde</t>
  </si>
  <si>
    <t>Met wie spreekt het CvV</t>
  </si>
  <si>
    <t>Bestuurslid bedrijvenvereniging</t>
  </si>
  <si>
    <t>Facalitair manager</t>
  </si>
  <si>
    <t>Medewerker</t>
  </si>
  <si>
    <t>Doelen</t>
  </si>
  <si>
    <t>Doel</t>
  </si>
  <si>
    <t>Gehaald</t>
  </si>
  <si>
    <t>Percentage</t>
  </si>
  <si>
    <t>Unieke bedrijven bereiken</t>
  </si>
  <si>
    <t>Contactmomenten met individuele bedrijven</t>
  </si>
  <si>
    <t>Contactmomenten met groepen | Evenementen | Presentaties  (5 door CvV, 5 in samenwerking)</t>
  </si>
  <si>
    <t>Duurzaamheidsbeurs per jaar voor lokale bespaarproducten en diensten</t>
  </si>
  <si>
    <t>Onderbouwing</t>
  </si>
  <si>
    <t>Linkedin (gemiddelde aantal bereikte leden per post)</t>
  </si>
  <si>
    <t>Inschrijvingen evenementen</t>
  </si>
  <si>
    <t>website</t>
  </si>
  <si>
    <t>500+</t>
  </si>
  <si>
    <t>Totaal</t>
  </si>
  <si>
    <t>Aantal conctactmomenten via telefoon, contactformulier, face-to-face (individuele bedrijvenlijst)</t>
  </si>
  <si>
    <t>Anders…</t>
  </si>
  <si>
    <t>Contactmomenten met groepen</t>
  </si>
  <si>
    <t>Kickoff sessies initieren collectief</t>
  </si>
  <si>
    <t>Evenementen</t>
  </si>
  <si>
    <t>Duurzaamheidsbeurs</t>
  </si>
  <si>
    <t>Beurs</t>
  </si>
  <si>
    <t>doel</t>
  </si>
  <si>
    <t>Energiegerelateerde vragen en gesprekken met ondernemers voeren</t>
  </si>
  <si>
    <t>Energiemanagement systemen</t>
  </si>
  <si>
    <t>Energiescans uitvoeren (al dan niet uitbesteed)</t>
  </si>
  <si>
    <t>Totaal doel</t>
  </si>
  <si>
    <t>Impact gemeten</t>
  </si>
  <si>
    <t>Inzichtelijk maken van de impact</t>
  </si>
  <si>
    <t>Potentiele CO2 uitstoot besparing (uit de rapporten)</t>
  </si>
  <si>
    <t>Kg/ CO2</t>
  </si>
  <si>
    <t>Bespaarde CO2 uitstoot eq (nabellen)</t>
  </si>
  <si>
    <t>Aantal collectieven verkennen</t>
  </si>
  <si>
    <t>Aantal bedrijventerreinen initiatiefase</t>
  </si>
  <si>
    <t>Aantal bestaande collectieven</t>
  </si>
  <si>
    <t>Impact</t>
  </si>
  <si>
    <t>Potentie: Extra vermogensruimte in Mw</t>
  </si>
  <si>
    <t>Werklijk: Extra vermogensruimte in Mw</t>
  </si>
  <si>
    <t>Email</t>
  </si>
  <si>
    <t>Tel. Nr</t>
  </si>
  <si>
    <t>Accountmanager</t>
  </si>
  <si>
    <t>Keuze</t>
  </si>
  <si>
    <t>Financiering</t>
  </si>
  <si>
    <t>Kickoff</t>
  </si>
  <si>
    <t>Communicatie</t>
  </si>
  <si>
    <t>Projectplan</t>
  </si>
  <si>
    <t>Resultaat</t>
  </si>
  <si>
    <t>Partners</t>
  </si>
  <si>
    <t>New energy coalition (NEC)</t>
  </si>
  <si>
    <t>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</si>
</sst>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########"/>
  </numFmts>
  <fonts count="12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0"/>
      <name val="Aptos Narrow"/>
      <scheme val="minor"/>
    </font>
    <font>
      <sz val="11"/>
      <color rgb="FF000000"/>
      <name val="Aptos Narrow"/>
      <family val="2"/>
      <scheme val="minor"/>
    </font>
    <font>
      <u/>
      <sz val="11"/>
      <color rgb="FF467886"/>
      <name val="Aptos Narrow"/>
      <family val="2"/>
      <scheme val="minor"/>
    </font>
    <font>
      <i/>
      <sz val="12"/>
      <color theme="0"/>
      <name val="Aptos Narrow"/>
      <scheme val="minor"/>
    </font>
    <font>
      <b/>
      <sz val="12"/>
      <color theme="0"/>
      <name val="Aptos Narrow"/>
      <scheme val="minor"/>
    </font>
    <font>
      <b/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41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0" fillId="3" borderId="6" xfId="0" applyFill="1" applyBorder="1"/>
    <xf numFmtId="0" fontId="0" fillId="2" borderId="6" xfId="0" applyFill="1" applyBorder="1"/>
    <xf numFmtId="0" fontId="0" fillId="2" borderId="6" xfId="0" applyFill="1" applyBorder="1" applyAlignment="1">
      <alignment horizontal="center" vertical="center"/>
    </xf>
    <xf numFmtId="0" fontId="0" fillId="3" borderId="11" xfId="0" applyFill="1" applyBorder="1"/>
    <xf numFmtId="0" fontId="0" fillId="2" borderId="11" xfId="0" applyFill="1" applyBorder="1"/>
    <xf numFmtId="0" fontId="0" fillId="2" borderId="1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5" fillId="4" borderId="15" xfId="0" applyFont="1" applyFill="1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0" fillId="5" borderId="5" xfId="0" applyFill="1" applyBorder="1"/>
    <xf numFmtId="0" fontId="0" fillId="5" borderId="6" xfId="0" applyFill="1" applyBorder="1"/>
    <xf numFmtId="0" fontId="0" fillId="5" borderId="9" xfId="0" applyFill="1" applyBorder="1"/>
    <xf numFmtId="0" fontId="0" fillId="5" borderId="1" xfId="0" applyFill="1" applyBorder="1"/>
    <xf numFmtId="0" fontId="0" fillId="5" borderId="10" xfId="0" applyFill="1" applyBorder="1"/>
    <xf numFmtId="0" fontId="0" fillId="5" borderId="11" xfId="0" applyFill="1" applyBorder="1"/>
    <xf numFmtId="164" fontId="0" fillId="5" borderId="1" xfId="0" applyNumberFormat="1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9" xfId="0" applyFill="1" applyBorder="1"/>
    <xf numFmtId="0" fontId="0" fillId="6" borderId="1" xfId="0" applyFill="1" applyBorder="1"/>
    <xf numFmtId="0" fontId="0" fillId="6" borderId="10" xfId="0" applyFill="1" applyBorder="1"/>
    <xf numFmtId="0" fontId="0" fillId="6" borderId="11" xfId="0" applyFill="1" applyBorder="1"/>
    <xf numFmtId="0" fontId="0" fillId="2" borderId="16" xfId="0" applyFill="1" applyBorder="1"/>
    <xf numFmtId="0" fontId="0" fillId="5" borderId="17" xfId="0" applyFill="1" applyBorder="1"/>
    <xf numFmtId="0" fontId="0" fillId="5" borderId="16" xfId="0" applyFill="1" applyBorder="1"/>
    <xf numFmtId="0" fontId="0" fillId="3" borderId="16" xfId="0" applyFill="1" applyBorder="1"/>
    <xf numFmtId="0" fontId="0" fillId="2" borderId="16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3" borderId="19" xfId="0" applyFill="1" applyBorder="1"/>
    <xf numFmtId="164" fontId="0" fillId="0" borderId="0" xfId="0" applyNumberFormat="1"/>
    <xf numFmtId="14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1" fillId="3" borderId="1" xfId="1" applyFill="1" applyBorder="1"/>
    <xf numFmtId="164" fontId="0" fillId="3" borderId="1" xfId="0" applyNumberFormat="1" applyFill="1" applyBorder="1"/>
    <xf numFmtId="0" fontId="6" fillId="3" borderId="1" xfId="0" applyFont="1" applyFill="1" applyBorder="1"/>
    <xf numFmtId="0" fontId="7" fillId="3" borderId="1" xfId="0" applyFont="1" applyFill="1" applyBorder="1"/>
    <xf numFmtId="0" fontId="1" fillId="0" borderId="1" xfId="1" applyBorder="1"/>
    <xf numFmtId="164" fontId="0" fillId="5" borderId="6" xfId="0" applyNumberFormat="1" applyFill="1" applyBorder="1"/>
    <xf numFmtId="164" fontId="0" fillId="5" borderId="11" xfId="0" applyNumberFormat="1" applyFill="1" applyBorder="1"/>
    <xf numFmtId="164" fontId="0" fillId="6" borderId="6" xfId="0" applyNumberFormat="1" applyFill="1" applyBorder="1"/>
    <xf numFmtId="164" fontId="0" fillId="6" borderId="1" xfId="0" applyNumberFormat="1" applyFill="1" applyBorder="1"/>
    <xf numFmtId="164" fontId="0" fillId="6" borderId="11" xfId="0" applyNumberFormat="1" applyFill="1" applyBorder="1"/>
    <xf numFmtId="164" fontId="0" fillId="5" borderId="16" xfId="0" applyNumberFormat="1" applyFill="1" applyBorder="1"/>
    <xf numFmtId="0" fontId="0" fillId="0" borderId="23" xfId="0" applyBorder="1"/>
    <xf numFmtId="0" fontId="3" fillId="4" borderId="0" xfId="0" applyFont="1" applyFill="1"/>
    <xf numFmtId="0" fontId="3" fillId="3" borderId="0" xfId="0" applyFont="1" applyFill="1"/>
    <xf numFmtId="0" fontId="0" fillId="3" borderId="23" xfId="0" applyFill="1" applyBorder="1"/>
    <xf numFmtId="0" fontId="0" fillId="3" borderId="24" xfId="0" applyFill="1" applyBorder="1"/>
    <xf numFmtId="0" fontId="4" fillId="3" borderId="20" xfId="0" applyFont="1" applyFill="1" applyBorder="1"/>
    <xf numFmtId="0" fontId="0" fillId="3" borderId="21" xfId="0" applyFill="1" applyBorder="1"/>
    <xf numFmtId="0" fontId="0" fillId="3" borderId="22" xfId="0" applyFill="1" applyBorder="1"/>
    <xf numFmtId="164" fontId="3" fillId="4" borderId="0" xfId="0" applyNumberFormat="1" applyFont="1" applyFill="1"/>
    <xf numFmtId="0" fontId="3" fillId="4" borderId="0" xfId="0" applyFont="1" applyFill="1" applyAlignment="1">
      <alignment horizontal="center"/>
    </xf>
    <xf numFmtId="0" fontId="3" fillId="4" borderId="2" xfId="0" applyFont="1" applyFill="1" applyBorder="1"/>
    <xf numFmtId="0" fontId="8" fillId="4" borderId="2" xfId="0" applyFont="1" applyFill="1" applyBorder="1"/>
    <xf numFmtId="0" fontId="0" fillId="4" borderId="3" xfId="0" applyFill="1" applyBorder="1"/>
    <xf numFmtId="0" fontId="8" fillId="4" borderId="3" xfId="0" applyFont="1" applyFill="1" applyBorder="1"/>
    <xf numFmtId="9" fontId="0" fillId="3" borderId="23" xfId="2" applyFont="1" applyFill="1" applyBorder="1" applyAlignment="1">
      <alignment horizontal="center"/>
    </xf>
    <xf numFmtId="9" fontId="0" fillId="3" borderId="25" xfId="2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3" borderId="24" xfId="0" applyFont="1" applyFill="1" applyBorder="1"/>
    <xf numFmtId="0" fontId="4" fillId="0" borderId="25" xfId="0" applyFont="1" applyBorder="1"/>
    <xf numFmtId="0" fontId="4" fillId="3" borderId="4" xfId="0" applyFont="1" applyFill="1" applyBorder="1" applyAlignment="1">
      <alignment horizontal="center"/>
    </xf>
    <xf numFmtId="0" fontId="4" fillId="3" borderId="25" xfId="0" applyFont="1" applyFill="1" applyBorder="1"/>
    <xf numFmtId="0" fontId="6" fillId="3" borderId="16" xfId="0" applyFont="1" applyFill="1" applyBorder="1"/>
    <xf numFmtId="0" fontId="0" fillId="2" borderId="16" xfId="0" applyFill="1" applyBorder="1" applyAlignment="1">
      <alignment horizontal="center"/>
    </xf>
    <xf numFmtId="164" fontId="0" fillId="3" borderId="16" xfId="0" applyNumberFormat="1" applyFill="1" applyBorder="1"/>
    <xf numFmtId="0" fontId="6" fillId="3" borderId="5" xfId="0" applyFont="1" applyFill="1" applyBorder="1"/>
    <xf numFmtId="0" fontId="0" fillId="2" borderId="6" xfId="0" applyFill="1" applyBorder="1" applyAlignment="1">
      <alignment horizontal="center"/>
    </xf>
    <xf numFmtId="164" fontId="0" fillId="3" borderId="6" xfId="0" applyNumberFormat="1" applyFill="1" applyBorder="1"/>
    <xf numFmtId="0" fontId="6" fillId="3" borderId="9" xfId="0" applyFont="1" applyFill="1" applyBorder="1"/>
    <xf numFmtId="0" fontId="6" fillId="3" borderId="10" xfId="0" applyFont="1" applyFill="1" applyBorder="1"/>
    <xf numFmtId="0" fontId="0" fillId="2" borderId="11" xfId="0" applyFill="1" applyBorder="1" applyAlignment="1">
      <alignment horizontal="center"/>
    </xf>
    <xf numFmtId="164" fontId="0" fillId="3" borderId="11" xfId="0" applyNumberFormat="1" applyFill="1" applyBorder="1"/>
    <xf numFmtId="0" fontId="0" fillId="2" borderId="8" xfId="0" applyFill="1" applyBorder="1"/>
    <xf numFmtId="0" fontId="0" fillId="2" borderId="13" xfId="0" applyFill="1" applyBorder="1"/>
    <xf numFmtId="0" fontId="0" fillId="2" borderId="14" xfId="0" applyFill="1" applyBorder="1"/>
    <xf numFmtId="0" fontId="0" fillId="3" borderId="27" xfId="0" applyFill="1" applyBorder="1"/>
    <xf numFmtId="0" fontId="0" fillId="3" borderId="2" xfId="0" applyFill="1" applyBorder="1"/>
    <xf numFmtId="0" fontId="0" fillId="3" borderId="28" xfId="0" applyFill="1" applyBorder="1"/>
    <xf numFmtId="0" fontId="9" fillId="4" borderId="0" xfId="0" applyFont="1" applyFill="1"/>
    <xf numFmtId="0" fontId="5" fillId="4" borderId="0" xfId="0" applyFont="1" applyFill="1"/>
    <xf numFmtId="0" fontId="9" fillId="4" borderId="2" xfId="0" applyFont="1" applyFill="1" applyBorder="1"/>
    <xf numFmtId="0" fontId="5" fillId="4" borderId="29" xfId="0" applyFont="1" applyFill="1" applyBorder="1"/>
    <xf numFmtId="0" fontId="5" fillId="4" borderId="3" xfId="0" applyFont="1" applyFill="1" applyBorder="1"/>
    <xf numFmtId="0" fontId="0" fillId="3" borderId="30" xfId="0" applyFill="1" applyBorder="1" applyAlignment="1">
      <alignment horizontal="center"/>
    </xf>
    <xf numFmtId="0" fontId="5" fillId="4" borderId="29" xfId="0" applyFont="1" applyFill="1" applyBorder="1" applyAlignment="1">
      <alignment horizontal="center"/>
    </xf>
    <xf numFmtId="0" fontId="0" fillId="3" borderId="30" xfId="0" applyFill="1" applyBorder="1"/>
    <xf numFmtId="0" fontId="0" fillId="3" borderId="25" xfId="0" applyFill="1" applyBorder="1"/>
    <xf numFmtId="0" fontId="0" fillId="2" borderId="2" xfId="0" applyFill="1" applyBorder="1"/>
    <xf numFmtId="0" fontId="0" fillId="2" borderId="20" xfId="0" applyFill="1" applyBorder="1"/>
    <xf numFmtId="0" fontId="0" fillId="2" borderId="27" xfId="0" applyFill="1" applyBorder="1"/>
    <xf numFmtId="0" fontId="0" fillId="2" borderId="28" xfId="0" applyFill="1" applyBorder="1"/>
    <xf numFmtId="0" fontId="0" fillId="2" borderId="3" xfId="0" applyFill="1" applyBorder="1"/>
    <xf numFmtId="0" fontId="0" fillId="2" borderId="22" xfId="0" applyFill="1" applyBorder="1"/>
    <xf numFmtId="0" fontId="0" fillId="2" borderId="31" xfId="0" applyFill="1" applyBorder="1"/>
    <xf numFmtId="0" fontId="0" fillId="2" borderId="32" xfId="0" applyFill="1" applyBorder="1"/>
    <xf numFmtId="0" fontId="3" fillId="4" borderId="15" xfId="0" applyFont="1" applyFill="1" applyBorder="1"/>
    <xf numFmtId="0" fontId="3" fillId="4" borderId="7" xfId="0" applyFont="1" applyFill="1" applyBorder="1"/>
    <xf numFmtId="0" fontId="3" fillId="4" borderId="12" xfId="0" applyFont="1" applyFill="1" applyBorder="1"/>
    <xf numFmtId="0" fontId="0" fillId="2" borderId="9" xfId="0" applyFill="1" applyBorder="1"/>
    <xf numFmtId="0" fontId="0" fillId="2" borderId="5" xfId="0" applyFill="1" applyBorder="1"/>
    <xf numFmtId="0" fontId="0" fillId="2" borderId="10" xfId="0" applyFill="1" applyBorder="1"/>
    <xf numFmtId="0" fontId="3" fillId="4" borderId="29" xfId="0" applyFont="1" applyFill="1" applyBorder="1"/>
    <xf numFmtId="0" fontId="3" fillId="4" borderId="3" xfId="0" applyFont="1" applyFill="1" applyBorder="1"/>
    <xf numFmtId="9" fontId="0" fillId="3" borderId="23" xfId="0" applyNumberFormat="1" applyFill="1" applyBorder="1" applyAlignment="1">
      <alignment horizontal="center"/>
    </xf>
    <xf numFmtId="9" fontId="0" fillId="3" borderId="0" xfId="0" applyNumberFormat="1" applyFill="1"/>
    <xf numFmtId="9" fontId="0" fillId="3" borderId="0" xfId="2" applyFont="1" applyFill="1" applyBorder="1" applyAlignment="1">
      <alignment horizontal="center"/>
    </xf>
    <xf numFmtId="0" fontId="10" fillId="3" borderId="0" xfId="0" applyFont="1" applyFill="1"/>
    <xf numFmtId="0" fontId="6" fillId="3" borderId="17" xfId="0" applyFont="1" applyFill="1" applyBorder="1"/>
    <xf numFmtId="0" fontId="0" fillId="2" borderId="17" xfId="0" applyFill="1" applyBorder="1"/>
    <xf numFmtId="0" fontId="0" fillId="2" borderId="18" xfId="0" applyFill="1" applyBorder="1"/>
    <xf numFmtId="0" fontId="0" fillId="3" borderId="20" xfId="0" applyFill="1" applyBorder="1"/>
    <xf numFmtId="14" fontId="0" fillId="3" borderId="16" xfId="0" applyNumberFormat="1" applyFill="1" applyBorder="1"/>
    <xf numFmtId="0" fontId="1" fillId="3" borderId="16" xfId="1" applyFill="1" applyBorder="1"/>
    <xf numFmtId="1" fontId="0" fillId="3" borderId="26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3" fillId="4" borderId="33" xfId="0" applyFont="1" applyFill="1" applyBorder="1"/>
    <xf numFmtId="0" fontId="3" fillId="4" borderId="34" xfId="0" applyFont="1" applyFill="1" applyBorder="1"/>
    <xf numFmtId="0" fontId="3" fillId="4" borderId="35" xfId="0" applyFont="1" applyFill="1" applyBorder="1"/>
    <xf numFmtId="0" fontId="0" fillId="0" borderId="36" xfId="0" applyBorder="1"/>
    <xf numFmtId="0" fontId="0" fillId="3" borderId="37" xfId="0" applyFill="1" applyBorder="1"/>
    <xf numFmtId="0" fontId="0" fillId="3" borderId="38" xfId="0" applyFill="1" applyBorder="1"/>
    <xf numFmtId="0" fontId="0" fillId="3" borderId="39" xfId="0" applyFill="1" applyBorder="1"/>
    <xf numFmtId="0" fontId="0" fillId="3" borderId="40" xfId="0" applyFill="1" applyBorder="1"/>
    <xf numFmtId="0" fontId="10" fillId="3" borderId="4" xfId="0" applyFont="1" applyFill="1" applyBorder="1" applyAlignment="1">
      <alignment horizontal="center"/>
    </xf>
    <xf numFmtId="0" fontId="11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g.stam@dobberpharma.com" TargetMode="External"/><Relationship Id="rId18" Type="http://schemas.openxmlformats.org/officeDocument/2006/relationships/hyperlink" Target="mailto:info@pxcom.nl" TargetMode="External"/><Relationship Id="rId26" Type="http://schemas.openxmlformats.org/officeDocument/2006/relationships/hyperlink" Target="mailto:info@hrtechniek.com" TargetMode="External"/><Relationship Id="rId39" Type="http://schemas.openxmlformats.org/officeDocument/2006/relationships/hyperlink" Target="mailto:info@vakgaragehink.nl" TargetMode="External"/><Relationship Id="rId21" Type="http://schemas.openxmlformats.org/officeDocument/2006/relationships/hyperlink" Target="mailto:niek@bolten.nl" TargetMode="External"/><Relationship Id="rId34" Type="http://schemas.openxmlformats.org/officeDocument/2006/relationships/hyperlink" Target="mailto:john.steenbeek@hetnet.nl" TargetMode="External"/><Relationship Id="rId42" Type="http://schemas.openxmlformats.org/officeDocument/2006/relationships/hyperlink" Target="mailto:hans@newdealseals.com" TargetMode="External"/><Relationship Id="rId47" Type="http://schemas.openxmlformats.org/officeDocument/2006/relationships/hyperlink" Target="mailto:info@hth.nl" TargetMode="External"/><Relationship Id="rId50" Type="http://schemas.openxmlformats.org/officeDocument/2006/relationships/hyperlink" Target="mailto:m.kloet@vandenheerik.nl" TargetMode="External"/><Relationship Id="rId7" Type="http://schemas.openxmlformats.org/officeDocument/2006/relationships/hyperlink" Target="mailto:j.everaers@uniserver.nl" TargetMode="External"/><Relationship Id="rId2" Type="http://schemas.openxmlformats.org/officeDocument/2006/relationships/hyperlink" Target="mailto:m.broekman@sarawak.nl" TargetMode="External"/><Relationship Id="rId16" Type="http://schemas.openxmlformats.org/officeDocument/2006/relationships/hyperlink" Target="mailto:watze.mandema@technobis.com" TargetMode="External"/><Relationship Id="rId29" Type="http://schemas.openxmlformats.org/officeDocument/2006/relationships/hyperlink" Target="mailto:gjkrom@vriesia.nl" TargetMode="External"/><Relationship Id="rId11" Type="http://schemas.openxmlformats.org/officeDocument/2006/relationships/hyperlink" Target="mailto:g.j.schot@schot-alkmaar.nl%20&amp;%20e.stric@ecoways.nl" TargetMode="External"/><Relationship Id="rId24" Type="http://schemas.openxmlformats.org/officeDocument/2006/relationships/hyperlink" Target="mailto:jose.sanne@gomes.nl" TargetMode="External"/><Relationship Id="rId32" Type="http://schemas.openxmlformats.org/officeDocument/2006/relationships/hyperlink" Target="mailto:stefan.liefting@henkliefting.nl" TargetMode="External"/><Relationship Id="rId37" Type="http://schemas.openxmlformats.org/officeDocument/2006/relationships/hyperlink" Target="mailto:ed@akfi.nl" TargetMode="External"/><Relationship Id="rId40" Type="http://schemas.openxmlformats.org/officeDocument/2006/relationships/hyperlink" Target="mailto:niels@boekelwaarland.nl" TargetMode="External"/><Relationship Id="rId45" Type="http://schemas.openxmlformats.org/officeDocument/2006/relationships/hyperlink" Target="mailto:herman.vanvuuren@id-oiltools.com" TargetMode="External"/><Relationship Id="rId53" Type="http://schemas.openxmlformats.org/officeDocument/2006/relationships/hyperlink" Target="mailto:bart.valom@gmail.com" TargetMode="External"/><Relationship Id="rId5" Type="http://schemas.openxmlformats.org/officeDocument/2006/relationships/hyperlink" Target="mailto:cgankema@dutchbakery.nl" TargetMode="External"/><Relationship Id="rId10" Type="http://schemas.openxmlformats.org/officeDocument/2006/relationships/hyperlink" Target="mailto:p.simoes@investa.org" TargetMode="External"/><Relationship Id="rId19" Type="http://schemas.openxmlformats.org/officeDocument/2006/relationships/hyperlink" Target="mailto:b.wardenaar@sb-int.nl" TargetMode="External"/><Relationship Id="rId31" Type="http://schemas.openxmlformats.org/officeDocument/2006/relationships/hyperlink" Target="mailto:richard@endemica.nl" TargetMode="External"/><Relationship Id="rId44" Type="http://schemas.openxmlformats.org/officeDocument/2006/relationships/hyperlink" Target="mailto:r.swikker@microterm.nl" TargetMode="External"/><Relationship Id="rId52" Type="http://schemas.openxmlformats.org/officeDocument/2006/relationships/hyperlink" Target="mailto:c.hoekstra@sunergetic.nl" TargetMode="External"/><Relationship Id="rId4" Type="http://schemas.openxmlformats.org/officeDocument/2006/relationships/hyperlink" Target="mailto:jpanis@schuurman.nl" TargetMode="External"/><Relationship Id="rId9" Type="http://schemas.openxmlformats.org/officeDocument/2006/relationships/hyperlink" Target="mailto:w.meines@sortiva.nl" TargetMode="External"/><Relationship Id="rId14" Type="http://schemas.openxmlformats.org/officeDocument/2006/relationships/hyperlink" Target="mailto:gertjan@pietkerssens.nl" TargetMode="External"/><Relationship Id="rId22" Type="http://schemas.openxmlformats.org/officeDocument/2006/relationships/hyperlink" Target="mailto:richard.koelman@incobv.nl" TargetMode="External"/><Relationship Id="rId27" Type="http://schemas.openxmlformats.org/officeDocument/2006/relationships/hyperlink" Target="mailto:info@topjoynt.nl" TargetMode="External"/><Relationship Id="rId30" Type="http://schemas.openxmlformats.org/officeDocument/2006/relationships/hyperlink" Target="mailto:s.beertsen@nedvice.nl" TargetMode="External"/><Relationship Id="rId35" Type="http://schemas.openxmlformats.org/officeDocument/2006/relationships/hyperlink" Target="mailto:leon@leonpatervastgoed.nl" TargetMode="External"/><Relationship Id="rId43" Type="http://schemas.openxmlformats.org/officeDocument/2006/relationships/hyperlink" Target="mailto:r.hoekstra@vanderpollinstallatie.nl" TargetMode="External"/><Relationship Id="rId48" Type="http://schemas.openxmlformats.org/officeDocument/2006/relationships/hyperlink" Target="mailto:g.houtman@glfoods.com" TargetMode="External"/><Relationship Id="rId8" Type="http://schemas.openxmlformats.org/officeDocument/2006/relationships/hyperlink" Target="mailto:a.veldman@solarnederland.nl" TargetMode="External"/><Relationship Id="rId51" Type="http://schemas.openxmlformats.org/officeDocument/2006/relationships/hyperlink" Target="mailto:arjan.brammer@brouwerijegmond.nl" TargetMode="External"/><Relationship Id="rId3" Type="http://schemas.openxmlformats.org/officeDocument/2006/relationships/hyperlink" Target="mailto:r.pauw@koks.com" TargetMode="External"/><Relationship Id="rId12" Type="http://schemas.openxmlformats.org/officeDocument/2006/relationships/hyperlink" Target="mailto:m.haazelager@groenebouwkracht.nl" TargetMode="External"/><Relationship Id="rId17" Type="http://schemas.openxmlformats.org/officeDocument/2006/relationships/hyperlink" Target="mailto:info@peperkamp-thm.nl" TargetMode="External"/><Relationship Id="rId25" Type="http://schemas.openxmlformats.org/officeDocument/2006/relationships/hyperlink" Target="mailto:aad@nitta.nl" TargetMode="External"/><Relationship Id="rId33" Type="http://schemas.openxmlformats.org/officeDocument/2006/relationships/hyperlink" Target="mailto:gerrit.peetoom@amgbouw.nl" TargetMode="External"/><Relationship Id="rId38" Type="http://schemas.openxmlformats.org/officeDocument/2006/relationships/hyperlink" Target="mailto:serge@idlight.nl" TargetMode="External"/><Relationship Id="rId46" Type="http://schemas.openxmlformats.org/officeDocument/2006/relationships/hyperlink" Target="mailto:johan.koekkoek@innovfoam.nl" TargetMode="External"/><Relationship Id="rId20" Type="http://schemas.openxmlformats.org/officeDocument/2006/relationships/hyperlink" Target="mailto:info@containerbox.nl" TargetMode="External"/><Relationship Id="rId41" Type="http://schemas.openxmlformats.org/officeDocument/2006/relationships/hyperlink" Target="mailto:info@tsvisuals.nl" TargetMode="External"/><Relationship Id="rId54" Type="http://schemas.openxmlformats.org/officeDocument/2006/relationships/hyperlink" Target="mailto:Machiel@mbkx.nl" TargetMode="External"/><Relationship Id="rId1" Type="http://schemas.openxmlformats.org/officeDocument/2006/relationships/hyperlink" Target="mailto:jaapschuurman@stadalkmaar.nl" TargetMode="External"/><Relationship Id="rId6" Type="http://schemas.openxmlformats.org/officeDocument/2006/relationships/hyperlink" Target="mailto:fedde.visser@taqa.com" TargetMode="External"/><Relationship Id="rId15" Type="http://schemas.openxmlformats.org/officeDocument/2006/relationships/hyperlink" Target="mailto:harry.emous@eriks.com" TargetMode="External"/><Relationship Id="rId23" Type="http://schemas.openxmlformats.org/officeDocument/2006/relationships/hyperlink" Target="mailto:bestuur@beverkoog.nl" TargetMode="External"/><Relationship Id="rId28" Type="http://schemas.openxmlformats.org/officeDocument/2006/relationships/hyperlink" Target="mailto:rb@egmondplastic.nl" TargetMode="External"/><Relationship Id="rId36" Type="http://schemas.openxmlformats.org/officeDocument/2006/relationships/hyperlink" Target="mailto:voorzitter@alkmaaroverstad.nl" TargetMode="External"/><Relationship Id="rId49" Type="http://schemas.openxmlformats.org/officeDocument/2006/relationships/hyperlink" Target="mailto:k.visser@microtherm.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92E33-D15D-B143-96C6-17F01374ED8A}">
  <dimension ref="A1:W61"/>
  <sheetViews>
    <sheetView zoomScaleNormal="100" workbookViewId="0">
      <selection activeCell="E8" sqref="E8"/>
    </sheetView>
  </sheetViews>
  <sheetFormatPr defaultColWidth="11" defaultRowHeight="15.75" customHeight="1" x14ac:dyDescent="0.25"/>
  <cols>
    <col min="1" max="1" width="19" bestFit="1" customWidth="1"/>
    <col min="2" max="2" width="12" bestFit="1" customWidth="1"/>
    <col min="4" max="5" width="11" style="130"/>
    <col min="6" max="6" width="15.125" bestFit="1" customWidth="1"/>
    <col min="7" max="7" width="28.375" bestFit="1" customWidth="1"/>
    <col min="8" max="8" width="18.5" customWidth="1"/>
    <col min="9" max="9" width="17.125" hidden="1" customWidth="1"/>
    <col min="10" max="10" width="14.625" bestFit="1" customWidth="1"/>
    <col min="11" max="11" width="19.125" bestFit="1" customWidth="1"/>
    <col min="12" max="12" width="11.125" bestFit="1" customWidth="1"/>
    <col min="13" max="13" width="20.875" customWidth="1"/>
    <col min="15" max="15" width="11.875" bestFit="1" customWidth="1"/>
    <col min="18" max="18" width="23.625" bestFit="1" customWidth="1"/>
    <col min="19" max="19" width="42.875" customWidth="1"/>
    <col min="21" max="21" width="15.625" bestFit="1" customWidth="1"/>
  </cols>
  <sheetData>
    <row r="1" spans="1:23" x14ac:dyDescent="0.25">
      <c r="A1" s="16" t="s">
        <v>0</v>
      </c>
      <c r="B1" s="17" t="s">
        <v>1</v>
      </c>
      <c r="C1" s="17" t="s">
        <v>2</v>
      </c>
      <c r="D1" s="18" t="s">
        <v>3</v>
      </c>
      <c r="E1" s="18" t="s">
        <v>4</v>
      </c>
      <c r="F1" s="17" t="s">
        <v>5</v>
      </c>
      <c r="G1" s="17" t="s">
        <v>6</v>
      </c>
      <c r="H1" s="17" t="s">
        <v>7</v>
      </c>
      <c r="I1" s="18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8" t="s">
        <v>13</v>
      </c>
      <c r="O1" s="18" t="s">
        <v>14</v>
      </c>
      <c r="P1" s="18" t="s">
        <v>14</v>
      </c>
      <c r="Q1" s="18" t="s">
        <v>15</v>
      </c>
      <c r="R1" s="18" t="s">
        <v>16</v>
      </c>
      <c r="S1" s="17" t="s">
        <v>17</v>
      </c>
      <c r="T1" s="17" t="s">
        <v>18</v>
      </c>
      <c r="U1" s="19" t="s">
        <v>19</v>
      </c>
      <c r="V1" s="1"/>
      <c r="W1" s="1"/>
    </row>
    <row r="2" spans="1:23" x14ac:dyDescent="0.25">
      <c r="A2" s="20" t="s">
        <v>20</v>
      </c>
      <c r="B2" s="21" t="s">
        <v>21</v>
      </c>
      <c r="C2" s="8" t="s">
        <v>22</v>
      </c>
      <c r="D2" s="82" t="s">
        <v>23</v>
      </c>
      <c r="E2" s="82"/>
      <c r="F2" s="21" t="s">
        <v>24</v>
      </c>
      <c r="G2" s="21" t="s">
        <v>20</v>
      </c>
      <c r="H2" s="8" t="s">
        <v>25</v>
      </c>
      <c r="I2" s="7"/>
      <c r="J2" s="8" t="s">
        <v>26</v>
      </c>
      <c r="K2" s="21" t="str">
        <f>VLOOKUP(J2,'Individuele bedrijven'!$G$2:$J$2,2)</f>
        <v>Directeur/ bestuurslid</v>
      </c>
      <c r="L2" s="48">
        <f>VLOOKUP(J2,'Individuele bedrijven'!G2:J2,3,)</f>
        <v>654687756</v>
      </c>
      <c r="M2" s="21" t="str">
        <f>VLOOKUP(J2,'Individuele bedrijven'!G2:J2,4,)</f>
        <v>bestuur@beverkoog.nl</v>
      </c>
      <c r="N2" s="9" t="s">
        <v>23</v>
      </c>
      <c r="O2" s="9" t="s">
        <v>27</v>
      </c>
      <c r="P2" s="9" t="s">
        <v>3</v>
      </c>
      <c r="Q2" s="9" t="s">
        <v>28</v>
      </c>
      <c r="R2" s="9" t="s">
        <v>29</v>
      </c>
      <c r="S2" s="21" t="s">
        <v>30</v>
      </c>
      <c r="T2" s="21"/>
      <c r="U2" s="13" t="s">
        <v>31</v>
      </c>
      <c r="V2" s="1"/>
      <c r="W2" s="1"/>
    </row>
    <row r="3" spans="1:23" x14ac:dyDescent="0.25">
      <c r="A3" s="22" t="s">
        <v>32</v>
      </c>
      <c r="B3" s="23" t="s">
        <v>21</v>
      </c>
      <c r="C3" s="5" t="s">
        <v>22</v>
      </c>
      <c r="D3" s="3" t="s">
        <v>23</v>
      </c>
      <c r="E3" s="3"/>
      <c r="F3" s="23" t="s">
        <v>24</v>
      </c>
      <c r="G3" s="23" t="s">
        <v>32</v>
      </c>
      <c r="H3" s="5" t="s">
        <v>33</v>
      </c>
      <c r="I3" s="6"/>
      <c r="J3" s="5" t="s">
        <v>34</v>
      </c>
      <c r="K3" s="23"/>
      <c r="L3" s="26"/>
      <c r="M3" s="23"/>
      <c r="N3" s="4" t="s">
        <v>29</v>
      </c>
      <c r="O3" s="4" t="s">
        <v>29</v>
      </c>
      <c r="P3" s="4" t="s">
        <v>29</v>
      </c>
      <c r="Q3" s="4" t="s">
        <v>35</v>
      </c>
      <c r="R3" s="4" t="s">
        <v>29</v>
      </c>
      <c r="S3" s="23" t="s">
        <v>36</v>
      </c>
      <c r="T3" s="23"/>
      <c r="U3" s="14" t="s">
        <v>29</v>
      </c>
      <c r="V3" s="1"/>
      <c r="W3" s="1"/>
    </row>
    <row r="4" spans="1:23" x14ac:dyDescent="0.25">
      <c r="A4" s="22" t="s">
        <v>37</v>
      </c>
      <c r="B4" s="23" t="s">
        <v>21</v>
      </c>
      <c r="C4" s="5" t="s">
        <v>22</v>
      </c>
      <c r="D4" s="3" t="s">
        <v>23</v>
      </c>
      <c r="E4" s="3"/>
      <c r="F4" s="23" t="s">
        <v>24</v>
      </c>
      <c r="G4" s="23" t="s">
        <v>37</v>
      </c>
      <c r="H4" s="5" t="s">
        <v>38</v>
      </c>
      <c r="I4" s="6"/>
      <c r="J4" s="5" t="s">
        <v>39</v>
      </c>
      <c r="K4" s="23"/>
      <c r="L4" s="26"/>
      <c r="M4" s="23"/>
      <c r="N4" s="4" t="s">
        <v>23</v>
      </c>
      <c r="O4" s="4" t="s">
        <v>29</v>
      </c>
      <c r="P4" s="4" t="s">
        <v>3</v>
      </c>
      <c r="Q4" s="4" t="s">
        <v>35</v>
      </c>
      <c r="R4" s="4" t="s">
        <v>29</v>
      </c>
      <c r="S4" s="23"/>
      <c r="T4" s="23"/>
      <c r="U4" s="14" t="s">
        <v>29</v>
      </c>
      <c r="V4" s="1"/>
      <c r="W4" s="1"/>
    </row>
    <row r="5" spans="1:23" x14ac:dyDescent="0.25">
      <c r="A5" s="22" t="s">
        <v>40</v>
      </c>
      <c r="B5" s="23" t="s">
        <v>21</v>
      </c>
      <c r="C5" s="5" t="s">
        <v>29</v>
      </c>
      <c r="D5" s="3" t="s">
        <v>29</v>
      </c>
      <c r="E5" s="3"/>
      <c r="F5" s="23" t="s">
        <v>29</v>
      </c>
      <c r="G5" s="23" t="s">
        <v>29</v>
      </c>
      <c r="H5" s="5" t="s">
        <v>33</v>
      </c>
      <c r="I5" s="6"/>
      <c r="J5" s="5" t="s">
        <v>41</v>
      </c>
      <c r="K5" s="23"/>
      <c r="L5" s="26"/>
      <c r="M5" s="23"/>
      <c r="N5" s="4" t="s">
        <v>29</v>
      </c>
      <c r="O5" s="4" t="s">
        <v>29</v>
      </c>
      <c r="P5" s="4" t="s">
        <v>29</v>
      </c>
      <c r="Q5" s="4" t="s">
        <v>29</v>
      </c>
      <c r="R5" s="4" t="s">
        <v>29</v>
      </c>
      <c r="S5" s="23"/>
      <c r="T5" s="23"/>
      <c r="U5" s="14" t="s">
        <v>29</v>
      </c>
      <c r="V5" s="1"/>
      <c r="W5" s="1"/>
    </row>
    <row r="6" spans="1:23" x14ac:dyDescent="0.25">
      <c r="A6" s="22" t="s">
        <v>42</v>
      </c>
      <c r="B6" s="23" t="s">
        <v>21</v>
      </c>
      <c r="C6" s="5" t="s">
        <v>29</v>
      </c>
      <c r="D6" s="3" t="s">
        <v>29</v>
      </c>
      <c r="E6" s="3"/>
      <c r="F6" s="23" t="s">
        <v>29</v>
      </c>
      <c r="G6" s="23" t="s">
        <v>29</v>
      </c>
      <c r="H6" s="5" t="s">
        <v>29</v>
      </c>
      <c r="I6" s="6"/>
      <c r="J6" s="5"/>
      <c r="K6" s="23"/>
      <c r="L6" s="26"/>
      <c r="M6" s="23"/>
      <c r="N6" s="4" t="s">
        <v>29</v>
      </c>
      <c r="O6" s="4" t="s">
        <v>29</v>
      </c>
      <c r="P6" s="4" t="s">
        <v>29</v>
      </c>
      <c r="Q6" s="4" t="s">
        <v>29</v>
      </c>
      <c r="R6" s="4" t="s">
        <v>29</v>
      </c>
      <c r="S6" s="23"/>
      <c r="T6" s="23"/>
      <c r="U6" s="14" t="s">
        <v>29</v>
      </c>
      <c r="V6" s="1"/>
      <c r="W6" s="1"/>
    </row>
    <row r="7" spans="1:23" x14ac:dyDescent="0.25">
      <c r="A7" s="22" t="s">
        <v>43</v>
      </c>
      <c r="B7" s="23" t="s">
        <v>21</v>
      </c>
      <c r="C7" s="5" t="s">
        <v>29</v>
      </c>
      <c r="D7" s="3"/>
      <c r="E7" s="3"/>
      <c r="F7" s="23" t="s">
        <v>29</v>
      </c>
      <c r="G7" s="23" t="s">
        <v>29</v>
      </c>
      <c r="H7" s="5" t="s">
        <v>25</v>
      </c>
      <c r="I7" s="6"/>
      <c r="J7" s="5" t="s">
        <v>44</v>
      </c>
      <c r="K7" s="23"/>
      <c r="L7" s="26"/>
      <c r="M7" s="23"/>
      <c r="N7" s="4" t="s">
        <v>29</v>
      </c>
      <c r="O7" s="4" t="s">
        <v>29</v>
      </c>
      <c r="P7" s="4" t="s">
        <v>29</v>
      </c>
      <c r="Q7" s="4" t="s">
        <v>29</v>
      </c>
      <c r="R7" s="4" t="s">
        <v>29</v>
      </c>
      <c r="S7" s="23"/>
      <c r="T7" s="23"/>
      <c r="U7" s="14" t="s">
        <v>29</v>
      </c>
      <c r="V7" s="1"/>
      <c r="W7" s="1"/>
    </row>
    <row r="8" spans="1:23" x14ac:dyDescent="0.25">
      <c r="A8" s="22" t="s">
        <v>45</v>
      </c>
      <c r="B8" s="23" t="s">
        <v>21</v>
      </c>
      <c r="C8" s="5" t="s">
        <v>46</v>
      </c>
      <c r="D8" s="3" t="s">
        <v>23</v>
      </c>
      <c r="E8" s="3"/>
      <c r="F8" s="23" t="s">
        <v>29</v>
      </c>
      <c r="G8" s="23" t="s">
        <v>47</v>
      </c>
      <c r="H8" s="5" t="s">
        <v>29</v>
      </c>
      <c r="I8" s="6"/>
      <c r="J8" s="5"/>
      <c r="K8" s="23"/>
      <c r="L8" s="26"/>
      <c r="M8" s="23"/>
      <c r="N8" s="4" t="s">
        <v>29</v>
      </c>
      <c r="O8" s="4" t="s">
        <v>29</v>
      </c>
      <c r="P8" s="4" t="s">
        <v>29</v>
      </c>
      <c r="Q8" s="4" t="s">
        <v>35</v>
      </c>
      <c r="R8" s="4" t="s">
        <v>29</v>
      </c>
      <c r="S8" s="23"/>
      <c r="T8" s="23"/>
      <c r="U8" s="14" t="s">
        <v>29</v>
      </c>
      <c r="V8" s="1"/>
      <c r="W8" s="1"/>
    </row>
    <row r="9" spans="1:23" x14ac:dyDescent="0.25">
      <c r="A9" s="22" t="s">
        <v>48</v>
      </c>
      <c r="B9" s="23" t="s">
        <v>21</v>
      </c>
      <c r="C9" s="5" t="s">
        <v>29</v>
      </c>
      <c r="D9" s="3"/>
      <c r="E9" s="3"/>
      <c r="F9" s="23" t="s">
        <v>29</v>
      </c>
      <c r="G9" s="23" t="s">
        <v>29</v>
      </c>
      <c r="H9" s="5" t="s">
        <v>29</v>
      </c>
      <c r="I9" s="6"/>
      <c r="J9" s="5"/>
      <c r="K9" s="23"/>
      <c r="L9" s="26"/>
      <c r="M9" s="23"/>
      <c r="N9" s="4" t="s">
        <v>29</v>
      </c>
      <c r="O9" s="4" t="s">
        <v>29</v>
      </c>
      <c r="P9" s="4" t="s">
        <v>29</v>
      </c>
      <c r="Q9" s="4" t="s">
        <v>29</v>
      </c>
      <c r="R9" s="4" t="s">
        <v>29</v>
      </c>
      <c r="S9" s="23"/>
      <c r="T9" s="23"/>
      <c r="U9" s="14" t="s">
        <v>29</v>
      </c>
      <c r="V9" s="1"/>
      <c r="W9" s="1"/>
    </row>
    <row r="10" spans="1:23" x14ac:dyDescent="0.25">
      <c r="A10" s="24" t="s">
        <v>49</v>
      </c>
      <c r="B10" s="25" t="s">
        <v>21</v>
      </c>
      <c r="C10" s="11" t="s">
        <v>22</v>
      </c>
      <c r="D10" s="86" t="s">
        <v>23</v>
      </c>
      <c r="E10" s="86" t="s">
        <v>29</v>
      </c>
      <c r="F10" s="25" t="s">
        <v>29</v>
      </c>
      <c r="G10" s="25" t="s">
        <v>50</v>
      </c>
      <c r="H10" s="11" t="s">
        <v>33</v>
      </c>
      <c r="I10" s="10"/>
      <c r="J10" s="11" t="s">
        <v>51</v>
      </c>
      <c r="K10" s="25"/>
      <c r="L10" s="49"/>
      <c r="M10" s="25"/>
      <c r="N10" s="12" t="s">
        <v>23</v>
      </c>
      <c r="O10" s="12" t="s">
        <v>29</v>
      </c>
      <c r="P10" s="12" t="s">
        <v>29</v>
      </c>
      <c r="Q10" s="12" t="s">
        <v>35</v>
      </c>
      <c r="R10" s="12" t="s">
        <v>29</v>
      </c>
      <c r="S10" s="25" t="s">
        <v>52</v>
      </c>
      <c r="T10" s="25"/>
      <c r="U10" s="15" t="s">
        <v>29</v>
      </c>
      <c r="V10" s="1"/>
      <c r="W10" s="1"/>
    </row>
    <row r="11" spans="1:23" x14ac:dyDescent="0.25">
      <c r="A11" s="27" t="s">
        <v>53</v>
      </c>
      <c r="B11" s="28" t="s">
        <v>54</v>
      </c>
      <c r="C11" s="8" t="s">
        <v>22</v>
      </c>
      <c r="D11" s="82" t="s">
        <v>23</v>
      </c>
      <c r="E11" s="82"/>
      <c r="F11" s="28" t="s">
        <v>29</v>
      </c>
      <c r="G11" s="28" t="s">
        <v>55</v>
      </c>
      <c r="H11" s="8" t="s">
        <v>56</v>
      </c>
      <c r="I11" s="7"/>
      <c r="J11" s="8" t="s">
        <v>57</v>
      </c>
      <c r="K11" s="28"/>
      <c r="L11" s="50"/>
      <c r="M11" s="28"/>
      <c r="N11" s="9" t="s">
        <v>23</v>
      </c>
      <c r="O11" s="9" t="s">
        <v>58</v>
      </c>
      <c r="P11" s="9" t="s">
        <v>3</v>
      </c>
      <c r="Q11" s="9" t="s">
        <v>59</v>
      </c>
      <c r="R11" s="9" t="s">
        <v>60</v>
      </c>
      <c r="S11" s="28" t="s">
        <v>61</v>
      </c>
      <c r="T11" s="28"/>
      <c r="U11" s="13" t="s">
        <v>62</v>
      </c>
      <c r="V11" s="1"/>
      <c r="W11" s="1"/>
    </row>
    <row r="12" spans="1:23" x14ac:dyDescent="0.25">
      <c r="A12" s="29" t="s">
        <v>63</v>
      </c>
      <c r="B12" s="30" t="s">
        <v>54</v>
      </c>
      <c r="C12" s="5" t="s">
        <v>22</v>
      </c>
      <c r="D12" s="3" t="s">
        <v>29</v>
      </c>
      <c r="E12" s="3"/>
      <c r="F12" s="30" t="s">
        <v>29</v>
      </c>
      <c r="G12" s="30" t="s">
        <v>55</v>
      </c>
      <c r="H12" s="5" t="s">
        <v>56</v>
      </c>
      <c r="I12" s="6"/>
      <c r="J12" s="5" t="s">
        <v>57</v>
      </c>
      <c r="K12" s="30"/>
      <c r="L12" s="51"/>
      <c r="M12" s="30"/>
      <c r="N12" s="4" t="s">
        <v>23</v>
      </c>
      <c r="O12" s="4" t="s">
        <v>29</v>
      </c>
      <c r="P12" s="4" t="s">
        <v>29</v>
      </c>
      <c r="Q12" s="4" t="s">
        <v>29</v>
      </c>
      <c r="R12" s="4" t="s">
        <v>29</v>
      </c>
      <c r="S12" s="30"/>
      <c r="T12" s="30"/>
      <c r="U12" s="14" t="s">
        <v>29</v>
      </c>
      <c r="V12" s="1"/>
      <c r="W12" s="1"/>
    </row>
    <row r="13" spans="1:23" x14ac:dyDescent="0.25">
      <c r="A13" s="29" t="s">
        <v>64</v>
      </c>
      <c r="B13" s="30" t="s">
        <v>54</v>
      </c>
      <c r="C13" s="5" t="s">
        <v>22</v>
      </c>
      <c r="D13" s="3" t="s">
        <v>29</v>
      </c>
      <c r="E13" s="3"/>
      <c r="F13" s="30" t="s">
        <v>29</v>
      </c>
      <c r="G13" s="30" t="s">
        <v>55</v>
      </c>
      <c r="H13" s="5" t="s">
        <v>56</v>
      </c>
      <c r="I13" s="6"/>
      <c r="J13" s="5" t="s">
        <v>57</v>
      </c>
      <c r="K13" s="30"/>
      <c r="L13" s="51"/>
      <c r="M13" s="30"/>
      <c r="N13" s="4" t="s">
        <v>23</v>
      </c>
      <c r="O13" s="4" t="s">
        <v>29</v>
      </c>
      <c r="P13" s="4" t="s">
        <v>29</v>
      </c>
      <c r="Q13" s="4" t="s">
        <v>29</v>
      </c>
      <c r="R13" s="4" t="s">
        <v>29</v>
      </c>
      <c r="S13" s="30"/>
      <c r="T13" s="30"/>
      <c r="U13" s="14" t="s">
        <v>29</v>
      </c>
      <c r="V13" s="1"/>
      <c r="W13" s="1"/>
    </row>
    <row r="14" spans="1:23" x14ac:dyDescent="0.25">
      <c r="A14" s="29" t="s">
        <v>65</v>
      </c>
      <c r="B14" s="30" t="s">
        <v>54</v>
      </c>
      <c r="C14" s="5" t="s">
        <v>22</v>
      </c>
      <c r="D14" s="3" t="s">
        <v>29</v>
      </c>
      <c r="E14" s="3"/>
      <c r="F14" s="30" t="s">
        <v>29</v>
      </c>
      <c r="G14" s="30" t="s">
        <v>55</v>
      </c>
      <c r="H14" s="5" t="s">
        <v>56</v>
      </c>
      <c r="I14" s="6"/>
      <c r="J14" s="5" t="s">
        <v>57</v>
      </c>
      <c r="K14" s="30"/>
      <c r="L14" s="51"/>
      <c r="M14" s="30"/>
      <c r="N14" s="4" t="s">
        <v>23</v>
      </c>
      <c r="O14" s="4" t="s">
        <v>29</v>
      </c>
      <c r="P14" s="4" t="s">
        <v>29</v>
      </c>
      <c r="Q14" s="4" t="s">
        <v>29</v>
      </c>
      <c r="R14" s="4" t="s">
        <v>29</v>
      </c>
      <c r="S14" s="30"/>
      <c r="T14" s="30"/>
      <c r="U14" s="14" t="s">
        <v>29</v>
      </c>
      <c r="V14" s="1"/>
      <c r="W14" s="1"/>
    </row>
    <row r="15" spans="1:23" x14ac:dyDescent="0.25">
      <c r="A15" s="31" t="s">
        <v>66</v>
      </c>
      <c r="B15" s="32" t="s">
        <v>54</v>
      </c>
      <c r="C15" s="11" t="s">
        <v>22</v>
      </c>
      <c r="D15" s="86" t="s">
        <v>29</v>
      </c>
      <c r="E15" s="86"/>
      <c r="F15" s="32" t="s">
        <v>29</v>
      </c>
      <c r="G15" s="32" t="s">
        <v>55</v>
      </c>
      <c r="H15" s="11" t="s">
        <v>56</v>
      </c>
      <c r="I15" s="10"/>
      <c r="J15" s="11" t="s">
        <v>57</v>
      </c>
      <c r="K15" s="32"/>
      <c r="L15" s="52"/>
      <c r="M15" s="32"/>
      <c r="N15" s="12" t="s">
        <v>23</v>
      </c>
      <c r="O15" s="12" t="s">
        <v>29</v>
      </c>
      <c r="P15" s="12" t="s">
        <v>29</v>
      </c>
      <c r="Q15" s="12" t="s">
        <v>29</v>
      </c>
      <c r="R15" s="12" t="s">
        <v>29</v>
      </c>
      <c r="S15" s="32"/>
      <c r="T15" s="32"/>
      <c r="U15" s="15" t="s">
        <v>29</v>
      </c>
      <c r="V15" s="1"/>
      <c r="W15" s="1"/>
    </row>
    <row r="16" spans="1:23" x14ac:dyDescent="0.25">
      <c r="A16" s="20" t="s">
        <v>67</v>
      </c>
      <c r="B16" s="21" t="s">
        <v>68</v>
      </c>
      <c r="C16" s="8" t="s">
        <v>29</v>
      </c>
      <c r="D16" s="82" t="s">
        <v>29</v>
      </c>
      <c r="E16" s="82"/>
      <c r="F16" s="21" t="s">
        <v>29</v>
      </c>
      <c r="G16" s="21" t="s">
        <v>69</v>
      </c>
      <c r="H16" s="8" t="s">
        <v>56</v>
      </c>
      <c r="I16" s="7"/>
      <c r="J16" s="8"/>
      <c r="K16" s="21"/>
      <c r="L16" s="48"/>
      <c r="M16" s="21"/>
      <c r="N16" s="9" t="s">
        <v>29</v>
      </c>
      <c r="O16" s="9" t="s">
        <v>29</v>
      </c>
      <c r="P16" s="9" t="s">
        <v>29</v>
      </c>
      <c r="Q16" s="9" t="s">
        <v>29</v>
      </c>
      <c r="R16" s="9" t="s">
        <v>29</v>
      </c>
      <c r="S16" s="21"/>
      <c r="T16" s="21"/>
      <c r="U16" s="13" t="s">
        <v>29</v>
      </c>
      <c r="V16" s="1"/>
      <c r="W16" s="1"/>
    </row>
    <row r="17" spans="1:23" x14ac:dyDescent="0.25">
      <c r="A17" s="22" t="s">
        <v>70</v>
      </c>
      <c r="B17" s="23" t="s">
        <v>68</v>
      </c>
      <c r="C17" s="5" t="s">
        <v>29</v>
      </c>
      <c r="D17" s="3" t="s">
        <v>29</v>
      </c>
      <c r="E17" s="3"/>
      <c r="F17" s="23" t="s">
        <v>29</v>
      </c>
      <c r="G17" s="23" t="s">
        <v>71</v>
      </c>
      <c r="H17" s="5" t="s">
        <v>56</v>
      </c>
      <c r="I17" s="6"/>
      <c r="J17" s="5"/>
      <c r="K17" s="23"/>
      <c r="L17" s="26"/>
      <c r="M17" s="23"/>
      <c r="N17" s="4" t="s">
        <v>29</v>
      </c>
      <c r="O17" s="4" t="s">
        <v>29</v>
      </c>
      <c r="P17" s="4" t="s">
        <v>29</v>
      </c>
      <c r="Q17" s="4" t="s">
        <v>29</v>
      </c>
      <c r="R17" s="4" t="s">
        <v>29</v>
      </c>
      <c r="S17" s="23"/>
      <c r="T17" s="23"/>
      <c r="U17" s="14" t="s">
        <v>29</v>
      </c>
      <c r="V17" s="1"/>
      <c r="W17" s="1"/>
    </row>
    <row r="18" spans="1:23" x14ac:dyDescent="0.25">
      <c r="A18" s="24" t="s">
        <v>72</v>
      </c>
      <c r="B18" s="25" t="s">
        <v>68</v>
      </c>
      <c r="C18" s="11" t="s">
        <v>29</v>
      </c>
      <c r="D18" s="86" t="s">
        <v>23</v>
      </c>
      <c r="E18" s="86"/>
      <c r="F18" s="25" t="s">
        <v>24</v>
      </c>
      <c r="G18" s="25" t="s">
        <v>37</v>
      </c>
      <c r="H18" s="11" t="s">
        <v>56</v>
      </c>
      <c r="I18" s="10"/>
      <c r="J18" s="11"/>
      <c r="K18" s="25"/>
      <c r="L18" s="49"/>
      <c r="M18" s="25"/>
      <c r="N18" s="12" t="s">
        <v>29</v>
      </c>
      <c r="O18" s="12" t="s">
        <v>29</v>
      </c>
      <c r="P18" s="12" t="s">
        <v>29</v>
      </c>
      <c r="Q18" s="12" t="s">
        <v>35</v>
      </c>
      <c r="R18" s="12" t="s">
        <v>29</v>
      </c>
      <c r="S18" s="25"/>
      <c r="T18" s="25"/>
      <c r="U18" s="15" t="s">
        <v>29</v>
      </c>
      <c r="V18" s="1"/>
      <c r="W18" s="1"/>
    </row>
    <row r="19" spans="1:23" x14ac:dyDescent="0.25">
      <c r="A19" s="27" t="s">
        <v>73</v>
      </c>
      <c r="B19" s="28" t="s">
        <v>74</v>
      </c>
      <c r="C19" s="8" t="s">
        <v>46</v>
      </c>
      <c r="D19" s="82" t="s">
        <v>23</v>
      </c>
      <c r="E19" s="82"/>
      <c r="F19" s="28" t="s">
        <v>73</v>
      </c>
      <c r="G19" s="28" t="s">
        <v>75</v>
      </c>
      <c r="H19" s="8" t="s">
        <v>76</v>
      </c>
      <c r="I19" s="7"/>
      <c r="J19" s="8"/>
      <c r="K19" s="28"/>
      <c r="L19" s="50"/>
      <c r="M19" s="28"/>
      <c r="N19" s="9" t="s">
        <v>23</v>
      </c>
      <c r="O19" s="9" t="s">
        <v>29</v>
      </c>
      <c r="P19" s="9" t="s">
        <v>29</v>
      </c>
      <c r="Q19" s="9" t="s">
        <v>29</v>
      </c>
      <c r="R19" s="9" t="s">
        <v>29</v>
      </c>
      <c r="S19" s="28"/>
      <c r="T19" s="28"/>
      <c r="U19" s="13" t="s">
        <v>29</v>
      </c>
      <c r="V19" s="1"/>
      <c r="W19" s="1"/>
    </row>
    <row r="20" spans="1:23" x14ac:dyDescent="0.25">
      <c r="A20" s="29" t="s">
        <v>77</v>
      </c>
      <c r="B20" s="30" t="s">
        <v>74</v>
      </c>
      <c r="C20" s="5" t="s">
        <v>46</v>
      </c>
      <c r="D20" s="3" t="s">
        <v>23</v>
      </c>
      <c r="E20" s="3"/>
      <c r="F20" s="30" t="s">
        <v>29</v>
      </c>
      <c r="G20" s="30" t="s">
        <v>75</v>
      </c>
      <c r="H20" s="5" t="s">
        <v>76</v>
      </c>
      <c r="I20" s="6"/>
      <c r="J20" s="5"/>
      <c r="K20" s="30"/>
      <c r="L20" s="51"/>
      <c r="M20" s="30"/>
      <c r="N20" s="4" t="s">
        <v>23</v>
      </c>
      <c r="O20" s="4" t="s">
        <v>3</v>
      </c>
      <c r="P20" s="4" t="s">
        <v>27</v>
      </c>
      <c r="Q20" s="4" t="s">
        <v>28</v>
      </c>
      <c r="R20" s="4" t="s">
        <v>29</v>
      </c>
      <c r="S20" s="30"/>
      <c r="T20" s="30"/>
      <c r="U20" s="14" t="s">
        <v>29</v>
      </c>
      <c r="V20" s="1"/>
      <c r="W20" s="1"/>
    </row>
    <row r="21" spans="1:23" x14ac:dyDescent="0.25">
      <c r="A21" s="29" t="s">
        <v>78</v>
      </c>
      <c r="B21" s="30" t="s">
        <v>74</v>
      </c>
      <c r="C21" s="5" t="s">
        <v>29</v>
      </c>
      <c r="D21" s="3" t="s">
        <v>29</v>
      </c>
      <c r="E21" s="3"/>
      <c r="F21" s="30" t="s">
        <v>29</v>
      </c>
      <c r="G21" s="30" t="s">
        <v>75</v>
      </c>
      <c r="H21" s="5" t="s">
        <v>76</v>
      </c>
      <c r="I21" s="6"/>
      <c r="J21" s="5"/>
      <c r="K21" s="30"/>
      <c r="L21" s="51"/>
      <c r="M21" s="30"/>
      <c r="N21" s="4" t="s">
        <v>29</v>
      </c>
      <c r="O21" s="4" t="s">
        <v>29</v>
      </c>
      <c r="P21" s="4" t="s">
        <v>29</v>
      </c>
      <c r="Q21" s="4" t="s">
        <v>29</v>
      </c>
      <c r="R21" s="4" t="s">
        <v>29</v>
      </c>
      <c r="S21" s="30"/>
      <c r="T21" s="30"/>
      <c r="U21" s="14" t="s">
        <v>29</v>
      </c>
      <c r="V21" s="1"/>
      <c r="W21" s="1"/>
    </row>
    <row r="22" spans="1:23" x14ac:dyDescent="0.25">
      <c r="A22" s="29" t="s">
        <v>79</v>
      </c>
      <c r="B22" s="30" t="s">
        <v>74</v>
      </c>
      <c r="C22" s="5" t="s">
        <v>29</v>
      </c>
      <c r="D22" s="3" t="s">
        <v>29</v>
      </c>
      <c r="E22" s="3"/>
      <c r="F22" s="30" t="s">
        <v>29</v>
      </c>
      <c r="G22" s="30" t="s">
        <v>75</v>
      </c>
      <c r="H22" s="5" t="s">
        <v>76</v>
      </c>
      <c r="I22" s="6"/>
      <c r="J22" s="5"/>
      <c r="K22" s="30"/>
      <c r="L22" s="51"/>
      <c r="M22" s="30"/>
      <c r="N22" s="4" t="s">
        <v>29</v>
      </c>
      <c r="O22" s="4" t="s">
        <v>29</v>
      </c>
      <c r="P22" s="4" t="s">
        <v>29</v>
      </c>
      <c r="Q22" s="4" t="s">
        <v>29</v>
      </c>
      <c r="R22" s="4" t="s">
        <v>29</v>
      </c>
      <c r="S22" s="30"/>
      <c r="T22" s="30"/>
      <c r="U22" s="14" t="s">
        <v>29</v>
      </c>
      <c r="V22" s="1"/>
      <c r="W22" s="1"/>
    </row>
    <row r="23" spans="1:23" x14ac:dyDescent="0.25">
      <c r="A23" s="29" t="s">
        <v>80</v>
      </c>
      <c r="B23" s="30" t="s">
        <v>74</v>
      </c>
      <c r="C23" s="5"/>
      <c r="D23" s="3" t="s">
        <v>29</v>
      </c>
      <c r="E23" s="3"/>
      <c r="F23" s="30" t="s">
        <v>29</v>
      </c>
      <c r="G23" s="30" t="s">
        <v>75</v>
      </c>
      <c r="H23" s="5" t="s">
        <v>76</v>
      </c>
      <c r="I23" s="6"/>
      <c r="J23" s="5"/>
      <c r="K23" s="30"/>
      <c r="L23" s="51"/>
      <c r="M23" s="30"/>
      <c r="N23" s="4" t="s">
        <v>23</v>
      </c>
      <c r="O23" s="4" t="s">
        <v>29</v>
      </c>
      <c r="P23" s="4" t="s">
        <v>29</v>
      </c>
      <c r="Q23" s="4" t="s">
        <v>29</v>
      </c>
      <c r="R23" s="4" t="s">
        <v>29</v>
      </c>
      <c r="S23" s="30"/>
      <c r="T23" s="30"/>
      <c r="U23" s="14" t="s">
        <v>29</v>
      </c>
      <c r="V23" s="1"/>
      <c r="W23" s="1"/>
    </row>
    <row r="24" spans="1:23" x14ac:dyDescent="0.25">
      <c r="A24" s="29" t="s">
        <v>81</v>
      </c>
      <c r="B24" s="30" t="s">
        <v>74</v>
      </c>
      <c r="C24" s="5" t="s">
        <v>29</v>
      </c>
      <c r="D24" s="3" t="s">
        <v>29</v>
      </c>
      <c r="E24" s="3"/>
      <c r="F24" s="30" t="s">
        <v>29</v>
      </c>
      <c r="G24" s="30" t="s">
        <v>75</v>
      </c>
      <c r="H24" s="5" t="s">
        <v>76</v>
      </c>
      <c r="I24" s="6"/>
      <c r="J24" s="5"/>
      <c r="K24" s="30"/>
      <c r="L24" s="51"/>
      <c r="M24" s="30"/>
      <c r="N24" s="4" t="s">
        <v>29</v>
      </c>
      <c r="O24" s="4" t="s">
        <v>29</v>
      </c>
      <c r="P24" s="4" t="s">
        <v>29</v>
      </c>
      <c r="Q24" s="4" t="s">
        <v>29</v>
      </c>
      <c r="R24" s="4" t="s">
        <v>29</v>
      </c>
      <c r="S24" s="30"/>
      <c r="T24" s="30"/>
      <c r="U24" s="14" t="s">
        <v>29</v>
      </c>
      <c r="V24" s="1"/>
      <c r="W24" s="1"/>
    </row>
    <row r="25" spans="1:23" x14ac:dyDescent="0.25">
      <c r="A25" s="29" t="s">
        <v>82</v>
      </c>
      <c r="B25" s="30" t="s">
        <v>74</v>
      </c>
      <c r="C25" s="5" t="s">
        <v>46</v>
      </c>
      <c r="D25" s="3" t="s">
        <v>29</v>
      </c>
      <c r="E25" s="3"/>
      <c r="F25" s="30" t="s">
        <v>29</v>
      </c>
      <c r="G25" s="30" t="s">
        <v>75</v>
      </c>
      <c r="H25" s="5" t="s">
        <v>76</v>
      </c>
      <c r="I25" s="6"/>
      <c r="J25" s="5"/>
      <c r="K25" s="30"/>
      <c r="L25" s="51"/>
      <c r="M25" s="30"/>
      <c r="N25" s="4" t="s">
        <v>23</v>
      </c>
      <c r="O25" s="4" t="s">
        <v>29</v>
      </c>
      <c r="P25" s="4" t="s">
        <v>29</v>
      </c>
      <c r="Q25" s="4" t="s">
        <v>29</v>
      </c>
      <c r="R25" s="4" t="s">
        <v>29</v>
      </c>
      <c r="S25" s="30"/>
      <c r="T25" s="30"/>
      <c r="U25" s="14" t="s">
        <v>29</v>
      </c>
      <c r="V25" s="1"/>
      <c r="W25" s="1"/>
    </row>
    <row r="26" spans="1:23" x14ac:dyDescent="0.25">
      <c r="A26" s="29" t="s">
        <v>83</v>
      </c>
      <c r="B26" s="30" t="s">
        <v>74</v>
      </c>
      <c r="C26" s="5" t="s">
        <v>46</v>
      </c>
      <c r="D26" s="3" t="s">
        <v>29</v>
      </c>
      <c r="E26" s="3"/>
      <c r="F26" s="30" t="s">
        <v>29</v>
      </c>
      <c r="G26" s="30" t="s">
        <v>75</v>
      </c>
      <c r="H26" s="5" t="s">
        <v>76</v>
      </c>
      <c r="I26" s="6"/>
      <c r="J26" s="5"/>
      <c r="K26" s="30"/>
      <c r="L26" s="51"/>
      <c r="M26" s="30"/>
      <c r="N26" s="4" t="s">
        <v>23</v>
      </c>
      <c r="O26" s="4" t="s">
        <v>29</v>
      </c>
      <c r="P26" s="4" t="s">
        <v>29</v>
      </c>
      <c r="Q26" s="4" t="s">
        <v>29</v>
      </c>
      <c r="R26" s="4" t="s">
        <v>29</v>
      </c>
      <c r="S26" s="30"/>
      <c r="T26" s="30"/>
      <c r="U26" s="14" t="s">
        <v>29</v>
      </c>
      <c r="V26" s="1"/>
      <c r="W26" s="1"/>
    </row>
    <row r="27" spans="1:23" x14ac:dyDescent="0.25">
      <c r="A27" s="29" t="s">
        <v>84</v>
      </c>
      <c r="B27" s="30" t="s">
        <v>74</v>
      </c>
      <c r="C27" s="5" t="s">
        <v>46</v>
      </c>
      <c r="D27" s="3" t="s">
        <v>29</v>
      </c>
      <c r="E27" s="3"/>
      <c r="F27" s="30" t="s">
        <v>29</v>
      </c>
      <c r="G27" s="30" t="s">
        <v>75</v>
      </c>
      <c r="H27" s="5" t="s">
        <v>76</v>
      </c>
      <c r="I27" s="6"/>
      <c r="J27" s="5"/>
      <c r="K27" s="30"/>
      <c r="L27" s="51"/>
      <c r="M27" s="30"/>
      <c r="N27" s="4" t="s">
        <v>23</v>
      </c>
      <c r="O27" s="4" t="s">
        <v>29</v>
      </c>
      <c r="P27" s="4" t="s">
        <v>29</v>
      </c>
      <c r="Q27" s="4" t="s">
        <v>29</v>
      </c>
      <c r="R27" s="4" t="s">
        <v>29</v>
      </c>
      <c r="S27" s="30"/>
      <c r="T27" s="30"/>
      <c r="U27" s="14" t="s">
        <v>29</v>
      </c>
      <c r="V27" s="1"/>
      <c r="W27" s="1"/>
    </row>
    <row r="28" spans="1:23" x14ac:dyDescent="0.25">
      <c r="A28" s="31" t="s">
        <v>85</v>
      </c>
      <c r="B28" s="32" t="s">
        <v>74</v>
      </c>
      <c r="C28" s="11" t="s">
        <v>29</v>
      </c>
      <c r="D28" s="86" t="s">
        <v>29</v>
      </c>
      <c r="E28" s="86"/>
      <c r="F28" s="32" t="s">
        <v>29</v>
      </c>
      <c r="G28" s="32" t="s">
        <v>86</v>
      </c>
      <c r="H28" s="11" t="s">
        <v>87</v>
      </c>
      <c r="I28" s="10"/>
      <c r="J28" s="11"/>
      <c r="K28" s="32"/>
      <c r="L28" s="52"/>
      <c r="M28" s="32"/>
      <c r="N28" s="12" t="s">
        <v>29</v>
      </c>
      <c r="O28" s="12" t="s">
        <v>29</v>
      </c>
      <c r="P28" s="12" t="s">
        <v>29</v>
      </c>
      <c r="Q28" s="12" t="s">
        <v>29</v>
      </c>
      <c r="R28" s="12" t="s">
        <v>29</v>
      </c>
      <c r="S28" s="32"/>
      <c r="T28" s="32"/>
      <c r="U28" s="15" t="s">
        <v>29</v>
      </c>
      <c r="V28" s="1"/>
      <c r="W28" s="1"/>
    </row>
    <row r="29" spans="1:23" x14ac:dyDescent="0.25">
      <c r="A29" s="20" t="s">
        <v>88</v>
      </c>
      <c r="B29" s="21" t="s">
        <v>89</v>
      </c>
      <c r="C29" s="8" t="s">
        <v>22</v>
      </c>
      <c r="D29" s="82" t="s">
        <v>23</v>
      </c>
      <c r="E29" s="82"/>
      <c r="F29" s="21" t="s">
        <v>29</v>
      </c>
      <c r="G29" s="21" t="s">
        <v>90</v>
      </c>
      <c r="H29" s="8" t="s">
        <v>56</v>
      </c>
      <c r="I29" s="7"/>
      <c r="J29" s="8"/>
      <c r="K29" s="21"/>
      <c r="L29" s="48"/>
      <c r="M29" s="21"/>
      <c r="N29" s="9" t="s">
        <v>23</v>
      </c>
      <c r="O29" s="9" t="s">
        <v>29</v>
      </c>
      <c r="P29" s="9" t="s">
        <v>29</v>
      </c>
      <c r="Q29" s="9" t="s">
        <v>35</v>
      </c>
      <c r="R29" s="9" t="s">
        <v>29</v>
      </c>
      <c r="S29" s="21"/>
      <c r="T29" s="21"/>
      <c r="U29" s="13" t="s">
        <v>29</v>
      </c>
      <c r="V29" s="1"/>
      <c r="W29" s="1"/>
    </row>
    <row r="30" spans="1:23" x14ac:dyDescent="0.25">
      <c r="A30" s="22" t="s">
        <v>91</v>
      </c>
      <c r="B30" s="23" t="s">
        <v>89</v>
      </c>
      <c r="C30" s="5" t="s">
        <v>29</v>
      </c>
      <c r="D30" s="3" t="s">
        <v>29</v>
      </c>
      <c r="E30" s="3"/>
      <c r="F30" s="23" t="s">
        <v>29</v>
      </c>
      <c r="G30" s="23" t="s">
        <v>92</v>
      </c>
      <c r="H30" s="5" t="s">
        <v>56</v>
      </c>
      <c r="I30" s="6"/>
      <c r="J30" s="5"/>
      <c r="K30" s="23"/>
      <c r="L30" s="26"/>
      <c r="M30" s="23"/>
      <c r="N30" s="4" t="s">
        <v>29</v>
      </c>
      <c r="O30" s="4" t="s">
        <v>29</v>
      </c>
      <c r="P30" s="4" t="s">
        <v>29</v>
      </c>
      <c r="Q30" s="4" t="s">
        <v>29</v>
      </c>
      <c r="R30" s="4" t="s">
        <v>29</v>
      </c>
      <c r="S30" s="23"/>
      <c r="T30" s="23"/>
      <c r="U30" s="14" t="s">
        <v>29</v>
      </c>
      <c r="V30" s="1"/>
      <c r="W30" s="1"/>
    </row>
    <row r="31" spans="1:23" x14ac:dyDescent="0.25">
      <c r="A31" s="34" t="s">
        <v>93</v>
      </c>
      <c r="B31" s="35" t="s">
        <v>94</v>
      </c>
      <c r="C31" s="33"/>
      <c r="D31" s="79" t="s">
        <v>29</v>
      </c>
      <c r="E31" s="79"/>
      <c r="F31" s="35"/>
      <c r="G31" s="35"/>
      <c r="H31" s="33"/>
      <c r="I31" s="36"/>
      <c r="J31" s="33"/>
      <c r="K31" s="35"/>
      <c r="L31" s="53"/>
      <c r="M31" s="35"/>
      <c r="N31" s="37"/>
      <c r="O31" s="37"/>
      <c r="P31" s="37"/>
      <c r="Q31" s="37"/>
      <c r="R31" s="37"/>
      <c r="S31" s="35"/>
      <c r="T31" s="35"/>
      <c r="U31" s="38"/>
      <c r="V31" s="1"/>
      <c r="W31" s="1"/>
    </row>
    <row r="32" spans="1:23" x14ac:dyDescent="0.25">
      <c r="A32" s="24" t="s">
        <v>95</v>
      </c>
      <c r="B32" s="25"/>
      <c r="C32" s="11" t="s">
        <v>29</v>
      </c>
      <c r="D32" s="86" t="s">
        <v>29</v>
      </c>
      <c r="E32" s="86"/>
      <c r="F32" s="25" t="s">
        <v>29</v>
      </c>
      <c r="G32" s="25" t="s">
        <v>29</v>
      </c>
      <c r="H32" s="11" t="s">
        <v>56</v>
      </c>
      <c r="I32" s="10"/>
      <c r="J32" s="11"/>
      <c r="K32" s="25"/>
      <c r="L32" s="49"/>
      <c r="M32" s="25"/>
      <c r="N32" s="12" t="s">
        <v>29</v>
      </c>
      <c r="O32" s="12" t="s">
        <v>29</v>
      </c>
      <c r="P32" s="12" t="s">
        <v>29</v>
      </c>
      <c r="Q32" s="12" t="s">
        <v>29</v>
      </c>
      <c r="R32" s="12" t="s">
        <v>29</v>
      </c>
      <c r="S32" s="25"/>
      <c r="T32" s="25"/>
      <c r="U32" s="15" t="s">
        <v>29</v>
      </c>
      <c r="V32" s="1"/>
      <c r="W32" s="1"/>
    </row>
    <row r="33" spans="1:23" x14ac:dyDescent="0.25">
      <c r="A33" s="56">
        <f>COUNTA(A2:A32)-1</f>
        <v>30</v>
      </c>
      <c r="B33" s="1"/>
      <c r="C33" s="1"/>
      <c r="D33" s="2">
        <f>COUNTA(D2:D32)</f>
        <v>29</v>
      </c>
      <c r="E33" s="2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25">
      <c r="A34" s="2"/>
      <c r="B34" s="1"/>
      <c r="C34" s="1"/>
      <c r="D34" s="2"/>
      <c r="E34" s="2"/>
      <c r="F34" s="1"/>
      <c r="G34" s="1"/>
      <c r="H34" s="1"/>
      <c r="I34" s="1"/>
      <c r="J34" s="1"/>
      <c r="K34" s="1"/>
      <c r="L34" s="1"/>
      <c r="M34" s="1"/>
      <c r="N34" s="1"/>
      <c r="O34" s="56">
        <f>COUNTIF(O2:O32,"Collectief")</f>
        <v>1</v>
      </c>
      <c r="P34" s="56">
        <f>COUNTIF(P2:P32,"Collectief")</f>
        <v>3</v>
      </c>
      <c r="Q34" s="1"/>
      <c r="R34" s="1"/>
      <c r="S34" s="1"/>
      <c r="T34" s="1"/>
      <c r="U34" s="1"/>
      <c r="V34" s="1"/>
      <c r="W34" s="1"/>
    </row>
    <row r="35" spans="1:23" x14ac:dyDescent="0.25">
      <c r="A35" s="1"/>
      <c r="B35" s="1"/>
      <c r="C35" s="1"/>
      <c r="D35" s="2"/>
      <c r="E35" s="2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x14ac:dyDescent="0.25">
      <c r="A36" s="1"/>
      <c r="B36" s="1"/>
      <c r="C36" s="1"/>
      <c r="D36" s="2"/>
      <c r="E36" s="2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25">
      <c r="A37" s="1"/>
      <c r="B37" s="1"/>
      <c r="C37" s="1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x14ac:dyDescent="0.25">
      <c r="A38" s="1"/>
      <c r="B38" s="1"/>
      <c r="C38" s="1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25">
      <c r="A39" s="1"/>
      <c r="B39" s="1"/>
      <c r="C39" s="1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x14ac:dyDescent="0.25">
      <c r="A40" s="1"/>
      <c r="B40" s="1"/>
      <c r="C40" s="1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x14ac:dyDescent="0.25">
      <c r="A41" s="1"/>
      <c r="B41" s="1"/>
      <c r="C41" s="1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x14ac:dyDescent="0.25">
      <c r="A42" s="1"/>
      <c r="B42" s="1"/>
      <c r="C42" s="1"/>
      <c r="D42" s="2"/>
      <c r="E42" s="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x14ac:dyDescent="0.25">
      <c r="A43" s="1"/>
      <c r="B43" s="1"/>
      <c r="C43" s="1"/>
      <c r="D43" s="2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x14ac:dyDescent="0.25">
      <c r="A44" s="1"/>
      <c r="B44" s="1"/>
      <c r="C44" s="1"/>
      <c r="D44" s="2"/>
      <c r="E44" s="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25">
      <c r="A45" s="1"/>
      <c r="B45" s="1"/>
      <c r="C45" s="1"/>
      <c r="D45" s="2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25">
      <c r="A46" s="1"/>
      <c r="B46" s="1"/>
      <c r="C46" s="1"/>
      <c r="D46" s="2"/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25">
      <c r="A47" s="1"/>
      <c r="B47" s="1"/>
      <c r="C47" s="1"/>
      <c r="D47" s="2"/>
      <c r="E47" s="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25">
      <c r="A48" s="1"/>
      <c r="B48" s="1"/>
      <c r="C48" s="1"/>
      <c r="D48" s="2"/>
      <c r="E48" s="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25">
      <c r="A49" s="1"/>
      <c r="B49" s="1"/>
      <c r="C49" s="1"/>
      <c r="D49" s="2"/>
      <c r="E49" s="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x14ac:dyDescent="0.25">
      <c r="A50" s="1"/>
      <c r="B50" s="1"/>
      <c r="C50" s="1"/>
      <c r="D50" s="2"/>
      <c r="E50" s="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x14ac:dyDescent="0.25">
      <c r="A51" s="1"/>
      <c r="B51" s="1"/>
      <c r="C51" s="1"/>
      <c r="D51" s="2"/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x14ac:dyDescent="0.25">
      <c r="A52" s="1"/>
      <c r="B52" s="1"/>
      <c r="C52" s="1"/>
      <c r="D52" s="2"/>
      <c r="E52" s="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x14ac:dyDescent="0.25">
      <c r="A53" s="1"/>
      <c r="B53" s="1"/>
      <c r="C53" s="1"/>
      <c r="D53" s="2"/>
      <c r="E53" s="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x14ac:dyDescent="0.25">
      <c r="A54" s="1"/>
      <c r="B54" s="1"/>
      <c r="C54" s="1"/>
      <c r="D54" s="2"/>
      <c r="E54" s="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x14ac:dyDescent="0.25">
      <c r="A55" s="1"/>
      <c r="B55" s="1"/>
      <c r="C55" s="1"/>
      <c r="D55" s="2"/>
      <c r="E55" s="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x14ac:dyDescent="0.25">
      <c r="A56" s="1"/>
      <c r="B56" s="1"/>
      <c r="C56" s="1"/>
      <c r="D56" s="2"/>
      <c r="E56" s="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x14ac:dyDescent="0.25">
      <c r="A57" s="1"/>
      <c r="B57" s="1"/>
      <c r="C57" s="1"/>
      <c r="D57" s="2"/>
      <c r="E57" s="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x14ac:dyDescent="0.25">
      <c r="A58" s="1"/>
      <c r="B58" s="1"/>
      <c r="C58" s="1"/>
      <c r="D58" s="2"/>
      <c r="E58" s="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x14ac:dyDescent="0.25">
      <c r="A59" s="1"/>
      <c r="B59" s="1"/>
      <c r="C59" s="1"/>
      <c r="D59" s="2"/>
      <c r="E59" s="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x14ac:dyDescent="0.25">
      <c r="A60" s="1"/>
      <c r="B60" s="1"/>
      <c r="C60" s="1"/>
      <c r="D60" s="2"/>
      <c r="E60" s="2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x14ac:dyDescent="0.25">
      <c r="A61" s="1"/>
      <c r="B61" s="1"/>
      <c r="C61" s="1"/>
      <c r="D61" s="2"/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172BD379-DF0B-664B-96AB-B81B3D226E2D}">
          <x14:formula1>
            <xm:f>'Individuele bedrijven'!$G$2:$G$129</xm:f>
          </x14:formula1>
          <xm:sqref>J2:J32</xm:sqref>
        </x14:dataValidation>
        <x14:dataValidation type="list" allowBlank="1" showInputMessage="1" showErrorMessage="1" xr:uid="{DDD291E4-96D7-794F-A6C8-2ABA4175C44D}">
          <x14:formula1>
            <xm:f>Selectie!$B$1:$B$3</xm:f>
          </x14:formula1>
          <xm:sqref>N2:N32</xm:sqref>
        </x14:dataValidation>
        <x14:dataValidation type="list" allowBlank="1" showInputMessage="1" showErrorMessage="1" xr:uid="{B93EFD0A-906D-FB4B-8FF0-8A59566989F5}">
          <x14:formula1>
            <xm:f>Selectie!$B$13:$B$21</xm:f>
          </x14:formula1>
          <xm:sqref>Q2:Q32</xm:sqref>
        </x14:dataValidation>
        <x14:dataValidation type="list" allowBlank="1" showInputMessage="1" showErrorMessage="1" xr:uid="{3BDCC73F-4D4D-7C45-B56E-B785C22142A7}">
          <x14:formula1>
            <xm:f>Selectie!$B$23:$B$25</xm:f>
          </x14:formula1>
          <xm:sqref>C2:C32</xm:sqref>
        </x14:dataValidation>
        <x14:dataValidation type="list" allowBlank="1" showInputMessage="1" showErrorMessage="1" xr:uid="{666D1321-FE8B-564F-A305-237965699F50}">
          <x14:formula1>
            <xm:f>Selectie!$B$38:$B$45</xm:f>
          </x14:formula1>
          <xm:sqref>R2:R32</xm:sqref>
        </x14:dataValidation>
        <x14:dataValidation type="list" allowBlank="1" showInputMessage="1" showErrorMessage="1" xr:uid="{88B01351-A0DD-724E-84B5-3D875B4ADFBE}">
          <x14:formula1>
            <xm:f>Selectie!$B$77:$B$80</xm:f>
          </x14:formula1>
          <xm:sqref>U2:U32</xm:sqref>
        </x14:dataValidation>
        <x14:dataValidation type="list" allowBlank="1" showInputMessage="1" showErrorMessage="1" xr:uid="{693047EC-EACC-3040-98EC-D81F18062E09}">
          <x14:formula1>
            <xm:f>'Contactpersonen gemeente'!$A$1:$A$7</xm:f>
          </x14:formula1>
          <xm:sqref>H2:H32</xm:sqref>
        </x14:dataValidation>
        <x14:dataValidation type="list" allowBlank="1" showInputMessage="1" showErrorMessage="1" xr:uid="{88B64B55-7EAA-5044-8132-4C739921F32D}">
          <x14:formula1>
            <xm:f>Selectie!$B$6:$B$11</xm:f>
          </x14:formula1>
          <xm:sqref>O2:P32</xm:sqref>
        </x14:dataValidation>
        <x14:dataValidation type="list" allowBlank="1" showInputMessage="1" showErrorMessage="1" xr:uid="{23C08A33-59FB-0541-A7A9-960EC002978B}">
          <x14:formula1>
            <xm:f>Selectie!$B$1:$B$4</xm:f>
          </x14:formula1>
          <xm:sqref>D2:E32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5FE70-7494-174C-9D31-E5E9724A769A}">
  <dimension ref="A1:V131"/>
  <sheetViews>
    <sheetView tabSelected="1" topLeftCell="A37" workbookViewId="0">
      <selection activeCell="A33" sqref="A33"/>
    </sheetView>
  </sheetViews>
  <sheetFormatPr defaultColWidth="11" defaultRowHeight="15.75" x14ac:dyDescent="0.25"/>
  <cols>
    <col min="1" max="1" width="29.5" bestFit="1" customWidth="1"/>
    <col min="2" max="2" width="9.125" customWidth="1"/>
    <col min="3" max="3" width="19" customWidth="1"/>
    <col min="4" max="4" width="12" customWidth="1"/>
    <col min="5" max="5" width="15.625" customWidth="1"/>
    <col min="6" max="6" width="6.625" customWidth="1"/>
    <col min="7" max="7" width="23.125" customWidth="1"/>
    <col min="8" max="8" width="26.875" bestFit="1" customWidth="1"/>
    <col min="9" max="9" width="11.125" style="40" customWidth="1"/>
    <col min="10" max="10" width="41.875" customWidth="1"/>
    <col min="11" max="11" width="17.5" bestFit="1" customWidth="1"/>
    <col min="12" max="12" width="10" bestFit="1" customWidth="1"/>
    <col min="13" max="13" width="11" bestFit="1" customWidth="1"/>
    <col min="14" max="14" width="10" customWidth="1"/>
    <col min="15" max="15" width="11" bestFit="1" customWidth="1"/>
    <col min="16" max="16" width="28" bestFit="1" customWidth="1"/>
    <col min="17" max="18" width="15.625" bestFit="1" customWidth="1"/>
    <col min="19" max="19" width="43.375" customWidth="1"/>
    <col min="20" max="20" width="20.375" bestFit="1" customWidth="1"/>
    <col min="21" max="21" width="22.625" bestFit="1" customWidth="1"/>
    <col min="22" max="22" width="17.5" bestFit="1" customWidth="1"/>
  </cols>
  <sheetData>
    <row r="1" spans="1:22" x14ac:dyDescent="0.25">
      <c r="A1" s="55" t="s">
        <v>96</v>
      </c>
      <c r="B1" s="55" t="s">
        <v>3</v>
      </c>
      <c r="C1" s="55" t="s">
        <v>97</v>
      </c>
      <c r="D1" s="55" t="s">
        <v>1</v>
      </c>
      <c r="E1" s="55" t="s">
        <v>98</v>
      </c>
      <c r="F1" s="55" t="s">
        <v>99</v>
      </c>
      <c r="G1" s="55" t="s">
        <v>9</v>
      </c>
      <c r="H1" s="55" t="s">
        <v>10</v>
      </c>
      <c r="I1" s="62" t="s">
        <v>11</v>
      </c>
      <c r="J1" s="55" t="s">
        <v>12</v>
      </c>
      <c r="K1" s="55" t="s">
        <v>100</v>
      </c>
      <c r="L1" s="111" t="s">
        <v>14</v>
      </c>
      <c r="M1" s="112" t="s">
        <v>14</v>
      </c>
      <c r="N1" s="112" t="s">
        <v>14</v>
      </c>
      <c r="O1" s="113" t="s">
        <v>14</v>
      </c>
      <c r="P1" s="55" t="s">
        <v>101</v>
      </c>
      <c r="Q1" s="55" t="s">
        <v>16</v>
      </c>
      <c r="R1" s="63" t="s">
        <v>19</v>
      </c>
      <c r="S1" s="55" t="s">
        <v>102</v>
      </c>
      <c r="T1" s="55" t="s">
        <v>103</v>
      </c>
      <c r="U1" s="55" t="s">
        <v>104</v>
      </c>
      <c r="V1" s="55" t="s">
        <v>105</v>
      </c>
    </row>
    <row r="2" spans="1:22" x14ac:dyDescent="0.25">
      <c r="A2" s="6" t="s">
        <v>106</v>
      </c>
      <c r="B2" s="3" t="s">
        <v>107</v>
      </c>
      <c r="C2" s="5" t="s">
        <v>20</v>
      </c>
      <c r="D2" s="6" t="str">
        <f>VLOOKUP(C2,'Bedrijventerreinen als geheel'!$A$2:$B$32,2,)</f>
        <v>Alkmaar</v>
      </c>
      <c r="E2" s="41"/>
      <c r="F2" s="5" t="s">
        <v>108</v>
      </c>
      <c r="G2" s="6" t="s">
        <v>26</v>
      </c>
      <c r="H2" s="5" t="s">
        <v>109</v>
      </c>
      <c r="I2" s="42">
        <v>654687756</v>
      </c>
      <c r="J2" s="43" t="s">
        <v>110</v>
      </c>
      <c r="K2" s="103" t="s">
        <v>111</v>
      </c>
      <c r="L2" s="114" t="s">
        <v>29</v>
      </c>
      <c r="M2" s="5" t="s">
        <v>29</v>
      </c>
      <c r="N2" s="5" t="s">
        <v>29</v>
      </c>
      <c r="O2" s="89" t="s">
        <v>29</v>
      </c>
      <c r="P2" s="107" t="s">
        <v>112</v>
      </c>
      <c r="Q2" s="5" t="s">
        <v>113</v>
      </c>
      <c r="R2" s="5" t="s">
        <v>31</v>
      </c>
      <c r="S2" s="6"/>
      <c r="T2" s="6"/>
      <c r="U2" s="6"/>
      <c r="V2" s="3" t="s">
        <v>29</v>
      </c>
    </row>
    <row r="3" spans="1:22" x14ac:dyDescent="0.25">
      <c r="A3" s="6" t="s">
        <v>114</v>
      </c>
      <c r="B3" s="3" t="s">
        <v>23</v>
      </c>
      <c r="C3" s="5" t="s">
        <v>20</v>
      </c>
      <c r="D3" s="6" t="str">
        <f>VLOOKUP(C3,'Bedrijventerreinen als geheel'!$A$2:$B$32,2,)</f>
        <v>Alkmaar</v>
      </c>
      <c r="E3" s="6"/>
      <c r="F3" s="5" t="s">
        <v>108</v>
      </c>
      <c r="G3" s="6" t="s">
        <v>115</v>
      </c>
      <c r="H3" s="5" t="s">
        <v>29</v>
      </c>
      <c r="I3" s="44"/>
      <c r="J3" s="45"/>
      <c r="K3" s="103" t="s">
        <v>29</v>
      </c>
      <c r="L3" s="114" t="s">
        <v>29</v>
      </c>
      <c r="M3" s="5" t="s">
        <v>29</v>
      </c>
      <c r="N3" s="5" t="s">
        <v>29</v>
      </c>
      <c r="O3" s="89" t="s">
        <v>3</v>
      </c>
      <c r="P3" s="107" t="s">
        <v>112</v>
      </c>
      <c r="Q3" s="5" t="s">
        <v>113</v>
      </c>
      <c r="R3" s="5" t="s">
        <v>29</v>
      </c>
      <c r="S3" s="6"/>
      <c r="T3" s="6"/>
      <c r="U3" s="6"/>
      <c r="V3" s="3" t="s">
        <v>29</v>
      </c>
    </row>
    <row r="4" spans="1:22" x14ac:dyDescent="0.25">
      <c r="A4" s="6" t="s">
        <v>116</v>
      </c>
      <c r="B4" s="3" t="s">
        <v>107</v>
      </c>
      <c r="C4" s="5" t="s">
        <v>20</v>
      </c>
      <c r="D4" s="6" t="str">
        <f>VLOOKUP(C4,'Bedrijventerreinen als geheel'!$A$2:$B$32,2,)</f>
        <v>Alkmaar</v>
      </c>
      <c r="E4" s="6"/>
      <c r="F4" s="5" t="s">
        <v>108</v>
      </c>
      <c r="G4" s="6" t="s">
        <v>117</v>
      </c>
      <c r="H4" s="5" t="s">
        <v>29</v>
      </c>
      <c r="I4" s="44">
        <v>653139813</v>
      </c>
      <c r="J4" s="43" t="s">
        <v>118</v>
      </c>
      <c r="K4" s="103" t="s">
        <v>119</v>
      </c>
      <c r="L4" s="114" t="s">
        <v>29</v>
      </c>
      <c r="M4" s="5" t="s">
        <v>29</v>
      </c>
      <c r="N4" s="5" t="s">
        <v>29</v>
      </c>
      <c r="O4" s="89" t="s">
        <v>58</v>
      </c>
      <c r="P4" s="107" t="s">
        <v>112</v>
      </c>
      <c r="Q4" s="5" t="s">
        <v>113</v>
      </c>
      <c r="R4" s="5" t="s">
        <v>29</v>
      </c>
      <c r="S4" s="6"/>
      <c r="T4" s="6"/>
      <c r="U4" s="6"/>
      <c r="V4" s="3" t="s">
        <v>29</v>
      </c>
    </row>
    <row r="5" spans="1:22" x14ac:dyDescent="0.25">
      <c r="A5" s="6" t="s">
        <v>120</v>
      </c>
      <c r="B5" s="3" t="s">
        <v>107</v>
      </c>
      <c r="C5" s="5" t="s">
        <v>20</v>
      </c>
      <c r="D5" s="6" t="str">
        <f>VLOOKUP(C5,'Bedrijventerreinen als geheel'!$A$2:$B$32,2,)</f>
        <v>Alkmaar</v>
      </c>
      <c r="E5" s="6"/>
      <c r="F5" s="5" t="s">
        <v>29</v>
      </c>
      <c r="G5" s="6"/>
      <c r="H5" s="5" t="s">
        <v>29</v>
      </c>
      <c r="I5" s="44"/>
      <c r="J5" s="45"/>
      <c r="K5" s="103" t="s">
        <v>121</v>
      </c>
      <c r="L5" s="114" t="s">
        <v>29</v>
      </c>
      <c r="M5" s="5" t="s">
        <v>29</v>
      </c>
      <c r="N5" s="5" t="s">
        <v>29</v>
      </c>
      <c r="O5" s="89" t="s">
        <v>29</v>
      </c>
      <c r="P5" s="107" t="s">
        <v>112</v>
      </c>
      <c r="Q5" s="5" t="s">
        <v>113</v>
      </c>
      <c r="R5" s="5" t="s">
        <v>29</v>
      </c>
      <c r="S5" s="6"/>
      <c r="T5" s="6"/>
      <c r="U5" s="6"/>
      <c r="V5" s="3" t="s">
        <v>29</v>
      </c>
    </row>
    <row r="6" spans="1:22" x14ac:dyDescent="0.25">
      <c r="A6" s="6" t="s">
        <v>122</v>
      </c>
      <c r="B6" s="3" t="s">
        <v>23</v>
      </c>
      <c r="C6" s="5" t="s">
        <v>20</v>
      </c>
      <c r="D6" s="6" t="str">
        <f>VLOOKUP(C6,'Bedrijventerreinen als geheel'!$A$2:$B$32,2,)</f>
        <v>Alkmaar</v>
      </c>
      <c r="E6" s="6"/>
      <c r="F6" s="5" t="s">
        <v>108</v>
      </c>
      <c r="G6" s="6" t="s">
        <v>123</v>
      </c>
      <c r="H6" s="5" t="s">
        <v>29</v>
      </c>
      <c r="I6" s="44"/>
      <c r="J6" s="43" t="s">
        <v>124</v>
      </c>
      <c r="K6" s="103" t="s">
        <v>125</v>
      </c>
      <c r="L6" s="114" t="s">
        <v>29</v>
      </c>
      <c r="M6" s="5" t="s">
        <v>29</v>
      </c>
      <c r="N6" s="5" t="s">
        <v>29</v>
      </c>
      <c r="O6" s="89" t="s">
        <v>3</v>
      </c>
      <c r="P6" s="107" t="s">
        <v>112</v>
      </c>
      <c r="Q6" s="5" t="s">
        <v>113</v>
      </c>
      <c r="R6" s="5" t="s">
        <v>29</v>
      </c>
      <c r="S6" s="6"/>
      <c r="T6" s="6"/>
      <c r="U6" s="6"/>
      <c r="V6" s="3" t="s">
        <v>29</v>
      </c>
    </row>
    <row r="7" spans="1:22" x14ac:dyDescent="0.25">
      <c r="A7" s="6" t="s">
        <v>126</v>
      </c>
      <c r="B7" s="3" t="s">
        <v>107</v>
      </c>
      <c r="C7" s="5" t="s">
        <v>20</v>
      </c>
      <c r="D7" s="6" t="str">
        <f>VLOOKUP(C7,'Bedrijventerreinen als geheel'!$A$2:$B$32,2,)</f>
        <v>Alkmaar</v>
      </c>
      <c r="E7" s="6"/>
      <c r="F7" s="5" t="s">
        <v>108</v>
      </c>
      <c r="G7" s="6" t="s">
        <v>127</v>
      </c>
      <c r="H7" s="5" t="s">
        <v>29</v>
      </c>
      <c r="I7" s="44"/>
      <c r="J7" s="43" t="s">
        <v>128</v>
      </c>
      <c r="K7" s="103" t="s">
        <v>125</v>
      </c>
      <c r="L7" s="114" t="s">
        <v>29</v>
      </c>
      <c r="M7" s="5" t="s">
        <v>29</v>
      </c>
      <c r="N7" s="5" t="s">
        <v>29</v>
      </c>
      <c r="O7" s="89" t="s">
        <v>29</v>
      </c>
      <c r="P7" s="107" t="s">
        <v>112</v>
      </c>
      <c r="Q7" s="5" t="s">
        <v>113</v>
      </c>
      <c r="R7" s="5" t="s">
        <v>29</v>
      </c>
      <c r="S7" s="6"/>
      <c r="T7" s="6"/>
      <c r="U7" s="6"/>
      <c r="V7" s="3" t="s">
        <v>29</v>
      </c>
    </row>
    <row r="8" spans="1:22" x14ac:dyDescent="0.25">
      <c r="A8" s="6" t="s">
        <v>129</v>
      </c>
      <c r="B8" s="3" t="s">
        <v>23</v>
      </c>
      <c r="C8" s="5" t="s">
        <v>20</v>
      </c>
      <c r="D8" s="6" t="str">
        <f>VLOOKUP(C8,'Bedrijventerreinen als geheel'!$A$2:$B$32,2,)</f>
        <v>Alkmaar</v>
      </c>
      <c r="E8" s="6"/>
      <c r="F8" s="5" t="s">
        <v>108</v>
      </c>
      <c r="G8" s="6" t="s">
        <v>130</v>
      </c>
      <c r="H8" s="5" t="s">
        <v>29</v>
      </c>
      <c r="I8" s="44"/>
      <c r="J8" s="43" t="s">
        <v>131</v>
      </c>
      <c r="K8" s="103" t="s">
        <v>125</v>
      </c>
      <c r="L8" s="114" t="s">
        <v>29</v>
      </c>
      <c r="M8" s="5" t="s">
        <v>29</v>
      </c>
      <c r="N8" s="5" t="s">
        <v>29</v>
      </c>
      <c r="O8" s="89" t="s">
        <v>3</v>
      </c>
      <c r="P8" s="107" t="s">
        <v>112</v>
      </c>
      <c r="Q8" s="5" t="s">
        <v>113</v>
      </c>
      <c r="R8" s="5" t="s">
        <v>29</v>
      </c>
      <c r="S8" s="6"/>
      <c r="T8" s="6"/>
      <c r="U8" s="6"/>
      <c r="V8" s="3" t="s">
        <v>29</v>
      </c>
    </row>
    <row r="9" spans="1:22" x14ac:dyDescent="0.25">
      <c r="A9" s="6" t="s">
        <v>132</v>
      </c>
      <c r="B9" s="3" t="s">
        <v>23</v>
      </c>
      <c r="C9" s="5" t="s">
        <v>20</v>
      </c>
      <c r="D9" s="6" t="str">
        <f>VLOOKUP(C9,'Bedrijventerreinen als geheel'!$A$2:$B$32,2,)</f>
        <v>Alkmaar</v>
      </c>
      <c r="E9" s="6"/>
      <c r="F9" s="5" t="s">
        <v>108</v>
      </c>
      <c r="G9" s="6" t="s">
        <v>133</v>
      </c>
      <c r="H9" s="5" t="s">
        <v>29</v>
      </c>
      <c r="I9" s="44"/>
      <c r="J9" s="43" t="s">
        <v>134</v>
      </c>
      <c r="K9" s="103" t="s">
        <v>125</v>
      </c>
      <c r="L9" s="114" t="s">
        <v>29</v>
      </c>
      <c r="M9" s="5" t="s">
        <v>29</v>
      </c>
      <c r="N9" s="5" t="s">
        <v>29</v>
      </c>
      <c r="O9" s="89" t="s">
        <v>3</v>
      </c>
      <c r="P9" s="107" t="s">
        <v>112</v>
      </c>
      <c r="Q9" s="5" t="s">
        <v>113</v>
      </c>
      <c r="R9" s="5" t="s">
        <v>29</v>
      </c>
      <c r="S9" s="6"/>
      <c r="T9" s="6"/>
      <c r="U9" s="6"/>
      <c r="V9" s="3" t="s">
        <v>29</v>
      </c>
    </row>
    <row r="10" spans="1:22" x14ac:dyDescent="0.25">
      <c r="A10" s="6" t="s">
        <v>135</v>
      </c>
      <c r="B10" s="3" t="s">
        <v>23</v>
      </c>
      <c r="C10" s="5" t="s">
        <v>20</v>
      </c>
      <c r="D10" s="6" t="str">
        <f>VLOOKUP(C10,'Bedrijventerreinen als geheel'!$A$2:$B$32,2,)</f>
        <v>Alkmaar</v>
      </c>
      <c r="E10" s="6"/>
      <c r="F10" s="5" t="s">
        <v>108</v>
      </c>
      <c r="G10" s="6" t="s">
        <v>136</v>
      </c>
      <c r="H10" s="5" t="s">
        <v>137</v>
      </c>
      <c r="I10" s="44"/>
      <c r="J10" s="43"/>
      <c r="K10" s="103" t="s">
        <v>125</v>
      </c>
      <c r="L10" s="114"/>
      <c r="M10" s="5"/>
      <c r="N10" s="5"/>
      <c r="O10" s="89" t="s">
        <v>3</v>
      </c>
      <c r="P10" s="107" t="s">
        <v>112</v>
      </c>
      <c r="Q10" s="5" t="s">
        <v>113</v>
      </c>
      <c r="R10" s="5"/>
      <c r="S10" s="6"/>
      <c r="T10" s="6"/>
      <c r="U10" s="6"/>
      <c r="V10" s="3"/>
    </row>
    <row r="11" spans="1:22" x14ac:dyDescent="0.25">
      <c r="A11" s="6" t="s">
        <v>138</v>
      </c>
      <c r="B11" s="3" t="s">
        <v>23</v>
      </c>
      <c r="C11" s="5" t="s">
        <v>20</v>
      </c>
      <c r="D11" s="6" t="str">
        <f>VLOOKUP(C11,'Bedrijventerreinen als geheel'!$A$2:$B$32,2,)</f>
        <v>Alkmaar</v>
      </c>
      <c r="E11" s="6"/>
      <c r="F11" s="5" t="s">
        <v>108</v>
      </c>
      <c r="G11" s="6" t="s">
        <v>139</v>
      </c>
      <c r="H11" s="5"/>
      <c r="I11" s="44"/>
      <c r="J11" s="43"/>
      <c r="K11" s="103" t="s">
        <v>125</v>
      </c>
      <c r="L11" s="114"/>
      <c r="M11" s="5"/>
      <c r="N11" s="5"/>
      <c r="O11" s="89" t="s">
        <v>3</v>
      </c>
      <c r="P11" s="107" t="s">
        <v>112</v>
      </c>
      <c r="Q11" s="5" t="s">
        <v>113</v>
      </c>
      <c r="R11" s="5"/>
      <c r="S11" s="6"/>
      <c r="T11" s="6"/>
      <c r="U11" s="6"/>
      <c r="V11" s="3"/>
    </row>
    <row r="12" spans="1:22" x14ac:dyDescent="0.25">
      <c r="A12" s="6" t="s">
        <v>140</v>
      </c>
      <c r="B12" s="3" t="s">
        <v>23</v>
      </c>
      <c r="C12" s="5" t="s">
        <v>20</v>
      </c>
      <c r="D12" s="6" t="str">
        <f>VLOOKUP(C12,'Bedrijventerreinen als geheel'!$A$2:$B$32,2,)</f>
        <v>Alkmaar</v>
      </c>
      <c r="E12" s="6"/>
      <c r="F12" s="5" t="s">
        <v>108</v>
      </c>
      <c r="G12" s="6" t="s">
        <v>141</v>
      </c>
      <c r="H12" s="5"/>
      <c r="I12" s="44"/>
      <c r="J12" s="43"/>
      <c r="K12" s="103" t="s">
        <v>125</v>
      </c>
      <c r="L12" s="114"/>
      <c r="M12" s="5"/>
      <c r="N12" s="5"/>
      <c r="O12" s="89" t="s">
        <v>3</v>
      </c>
      <c r="P12" s="107" t="s">
        <v>112</v>
      </c>
      <c r="Q12" s="5" t="s">
        <v>113</v>
      </c>
      <c r="R12" s="5"/>
      <c r="S12" s="6"/>
      <c r="T12" s="6"/>
      <c r="U12" s="6"/>
      <c r="V12" s="3"/>
    </row>
    <row r="13" spans="1:22" x14ac:dyDescent="0.25">
      <c r="A13" s="6" t="s">
        <v>142</v>
      </c>
      <c r="B13" s="3" t="s">
        <v>23</v>
      </c>
      <c r="C13" s="5" t="s">
        <v>20</v>
      </c>
      <c r="D13" s="6" t="str">
        <f>VLOOKUP(C13,'Bedrijventerreinen als geheel'!$A$2:$B$32,2,)</f>
        <v>Alkmaar</v>
      </c>
      <c r="E13" s="6"/>
      <c r="F13" s="5" t="s">
        <v>108</v>
      </c>
      <c r="G13" s="6" t="s">
        <v>143</v>
      </c>
      <c r="H13" s="5"/>
      <c r="I13" s="44"/>
      <c r="J13" s="43"/>
      <c r="K13" s="103" t="s">
        <v>125</v>
      </c>
      <c r="L13" s="114"/>
      <c r="M13" s="5"/>
      <c r="N13" s="5"/>
      <c r="O13" s="89" t="s">
        <v>3</v>
      </c>
      <c r="P13" s="107" t="s">
        <v>112</v>
      </c>
      <c r="Q13" s="5" t="s">
        <v>113</v>
      </c>
      <c r="R13" s="5"/>
      <c r="S13" s="6"/>
      <c r="T13" s="6"/>
      <c r="U13" s="6"/>
      <c r="V13" s="3"/>
    </row>
    <row r="14" spans="1:22" x14ac:dyDescent="0.25">
      <c r="A14" s="6" t="s">
        <v>144</v>
      </c>
      <c r="B14" s="3" t="s">
        <v>23</v>
      </c>
      <c r="C14" s="5" t="s">
        <v>20</v>
      </c>
      <c r="D14" s="6" t="str">
        <f>VLOOKUP(C14,'Bedrijventerreinen als geheel'!$A$2:$B$32,2,)</f>
        <v>Alkmaar</v>
      </c>
      <c r="E14" s="6"/>
      <c r="F14" s="5" t="s">
        <v>108</v>
      </c>
      <c r="G14" s="6" t="s">
        <v>145</v>
      </c>
      <c r="H14" s="5" t="s">
        <v>29</v>
      </c>
      <c r="I14" s="44"/>
      <c r="J14" s="43" t="s">
        <v>146</v>
      </c>
      <c r="K14" s="103" t="s">
        <v>125</v>
      </c>
      <c r="L14" s="114" t="s">
        <v>29</v>
      </c>
      <c r="M14" s="5" t="s">
        <v>29</v>
      </c>
      <c r="N14" s="5" t="s">
        <v>29</v>
      </c>
      <c r="O14" s="89" t="s">
        <v>3</v>
      </c>
      <c r="P14" s="107" t="s">
        <v>112</v>
      </c>
      <c r="Q14" s="5" t="s">
        <v>113</v>
      </c>
      <c r="R14" s="5" t="s">
        <v>29</v>
      </c>
      <c r="S14" s="6"/>
      <c r="T14" s="6"/>
      <c r="U14" s="6"/>
      <c r="V14" s="3" t="s">
        <v>29</v>
      </c>
    </row>
    <row r="15" spans="1:22" x14ac:dyDescent="0.25">
      <c r="A15" s="6" t="s">
        <v>147</v>
      </c>
      <c r="B15" s="3" t="s">
        <v>23</v>
      </c>
      <c r="C15" s="5" t="s">
        <v>20</v>
      </c>
      <c r="D15" s="6" t="str">
        <f>VLOOKUP(C15,'Bedrijventerreinen als geheel'!$A$2:$B$32,2,)</f>
        <v>Alkmaar</v>
      </c>
      <c r="E15" s="6"/>
      <c r="F15" s="5" t="s">
        <v>108</v>
      </c>
      <c r="G15" s="6" t="s">
        <v>148</v>
      </c>
      <c r="H15" s="5"/>
      <c r="I15" s="44"/>
      <c r="J15" s="43"/>
      <c r="K15" s="103" t="s">
        <v>125</v>
      </c>
      <c r="L15" s="114"/>
      <c r="M15" s="5"/>
      <c r="N15" s="5"/>
      <c r="O15" s="89" t="s">
        <v>3</v>
      </c>
      <c r="P15" s="107" t="s">
        <v>112</v>
      </c>
      <c r="Q15" s="5" t="s">
        <v>113</v>
      </c>
      <c r="R15" s="5"/>
      <c r="S15" s="6"/>
      <c r="T15" s="6"/>
      <c r="U15" s="6"/>
      <c r="V15" s="3"/>
    </row>
    <row r="16" spans="1:22" x14ac:dyDescent="0.25">
      <c r="A16" s="6" t="s">
        <v>149</v>
      </c>
      <c r="B16" s="3" t="s">
        <v>107</v>
      </c>
      <c r="C16" s="5" t="s">
        <v>20</v>
      </c>
      <c r="D16" s="6" t="str">
        <f>VLOOKUP(C16,'Bedrijventerreinen als geheel'!$A$2:$B$32,2,)</f>
        <v>Alkmaar</v>
      </c>
      <c r="E16" s="6"/>
      <c r="F16" s="5" t="s">
        <v>150</v>
      </c>
      <c r="G16" s="6" t="s">
        <v>151</v>
      </c>
      <c r="H16" s="5" t="s">
        <v>29</v>
      </c>
      <c r="I16" s="44">
        <v>645181654</v>
      </c>
      <c r="J16" s="43" t="s">
        <v>152</v>
      </c>
      <c r="K16" s="103" t="s">
        <v>119</v>
      </c>
      <c r="L16" s="114" t="s">
        <v>29</v>
      </c>
      <c r="M16" s="5" t="s">
        <v>29</v>
      </c>
      <c r="N16" s="5" t="s">
        <v>29</v>
      </c>
      <c r="O16" s="89" t="s">
        <v>29</v>
      </c>
      <c r="P16" s="107" t="s">
        <v>112</v>
      </c>
      <c r="Q16" s="5" t="s">
        <v>113</v>
      </c>
      <c r="R16" s="5" t="s">
        <v>29</v>
      </c>
      <c r="S16" s="6"/>
      <c r="T16" s="6"/>
      <c r="U16" s="6"/>
      <c r="V16" s="3" t="s">
        <v>29</v>
      </c>
    </row>
    <row r="17" spans="1:22" x14ac:dyDescent="0.25">
      <c r="A17" s="6" t="s">
        <v>153</v>
      </c>
      <c r="B17" s="3" t="s">
        <v>107</v>
      </c>
      <c r="C17" s="5" t="s">
        <v>32</v>
      </c>
      <c r="D17" s="6" t="str">
        <f>VLOOKUP(C17,'Bedrijventerreinen als geheel'!$A$2:$B$32,2,)</f>
        <v>Alkmaar</v>
      </c>
      <c r="E17" s="6"/>
      <c r="F17" s="5" t="s">
        <v>108</v>
      </c>
      <c r="G17" s="6" t="s">
        <v>44</v>
      </c>
      <c r="H17" s="5" t="s">
        <v>29</v>
      </c>
      <c r="I17" s="44"/>
      <c r="J17" s="43" t="s">
        <v>154</v>
      </c>
      <c r="K17" s="103" t="s">
        <v>111</v>
      </c>
      <c r="L17" s="114" t="s">
        <v>29</v>
      </c>
      <c r="M17" s="5" t="s">
        <v>29</v>
      </c>
      <c r="N17" s="5" t="s">
        <v>29</v>
      </c>
      <c r="O17" s="89" t="s">
        <v>29</v>
      </c>
      <c r="P17" s="107" t="s">
        <v>155</v>
      </c>
      <c r="Q17" s="5" t="s">
        <v>29</v>
      </c>
      <c r="R17" s="5" t="s">
        <v>29</v>
      </c>
      <c r="S17" s="6"/>
      <c r="T17" s="6"/>
      <c r="U17" s="6"/>
      <c r="V17" s="3" t="s">
        <v>29</v>
      </c>
    </row>
    <row r="18" spans="1:22" x14ac:dyDescent="0.25">
      <c r="A18" s="6" t="s">
        <v>156</v>
      </c>
      <c r="B18" s="3" t="s">
        <v>107</v>
      </c>
      <c r="C18" s="5" t="s">
        <v>32</v>
      </c>
      <c r="D18" s="6" t="str">
        <f>VLOOKUP(C18,'Bedrijventerreinen als geheel'!$A$2:$B$32,2,)</f>
        <v>Alkmaar</v>
      </c>
      <c r="E18" s="6"/>
      <c r="F18" s="5" t="s">
        <v>108</v>
      </c>
      <c r="G18" s="6" t="s">
        <v>34</v>
      </c>
      <c r="H18" s="5" t="s">
        <v>29</v>
      </c>
      <c r="I18" s="44"/>
      <c r="J18" s="45"/>
      <c r="K18" s="103" t="s">
        <v>5</v>
      </c>
      <c r="L18" s="114" t="s">
        <v>29</v>
      </c>
      <c r="M18" s="5" t="s">
        <v>29</v>
      </c>
      <c r="N18" s="5" t="s">
        <v>29</v>
      </c>
      <c r="O18" s="89" t="s">
        <v>29</v>
      </c>
      <c r="P18" s="107" t="s">
        <v>155</v>
      </c>
      <c r="Q18" s="5" t="s">
        <v>29</v>
      </c>
      <c r="R18" s="5" t="s">
        <v>29</v>
      </c>
      <c r="S18" s="6"/>
      <c r="T18" s="6"/>
      <c r="U18" s="6"/>
      <c r="V18" s="3" t="s">
        <v>29</v>
      </c>
    </row>
    <row r="19" spans="1:22" x14ac:dyDescent="0.25">
      <c r="A19" s="6"/>
      <c r="B19" s="3" t="s">
        <v>107</v>
      </c>
      <c r="C19" s="5" t="s">
        <v>32</v>
      </c>
      <c r="D19" s="6" t="str">
        <f>VLOOKUP(C19,'Bedrijventerreinen als geheel'!$A$2:$B$32,2,)</f>
        <v>Alkmaar</v>
      </c>
      <c r="E19" s="6"/>
      <c r="F19" s="5" t="s">
        <v>108</v>
      </c>
      <c r="G19" s="6" t="s">
        <v>157</v>
      </c>
      <c r="H19" s="5" t="s">
        <v>29</v>
      </c>
      <c r="I19" s="44"/>
      <c r="J19" s="43" t="s">
        <v>158</v>
      </c>
      <c r="K19" s="103" t="s">
        <v>5</v>
      </c>
      <c r="L19" s="114" t="s">
        <v>29</v>
      </c>
      <c r="M19" s="5" t="s">
        <v>29</v>
      </c>
      <c r="N19" s="5" t="s">
        <v>29</v>
      </c>
      <c r="O19" s="89" t="s">
        <v>29</v>
      </c>
      <c r="P19" s="107" t="s">
        <v>155</v>
      </c>
      <c r="Q19" s="5" t="s">
        <v>29</v>
      </c>
      <c r="R19" s="5" t="s">
        <v>29</v>
      </c>
      <c r="S19" s="6"/>
      <c r="T19" s="6"/>
      <c r="U19" s="6"/>
      <c r="V19" s="3" t="s">
        <v>29</v>
      </c>
    </row>
    <row r="20" spans="1:22" x14ac:dyDescent="0.25">
      <c r="A20" s="6" t="s">
        <v>159</v>
      </c>
      <c r="B20" s="3" t="s">
        <v>107</v>
      </c>
      <c r="C20" s="5" t="s">
        <v>32</v>
      </c>
      <c r="D20" s="6" t="str">
        <f>VLOOKUP(C20,'Bedrijventerreinen als geheel'!$A$2:$B$32,2,)</f>
        <v>Alkmaar</v>
      </c>
      <c r="E20" s="6"/>
      <c r="F20" s="5" t="s">
        <v>108</v>
      </c>
      <c r="G20" s="6" t="s">
        <v>160</v>
      </c>
      <c r="H20" s="5" t="s">
        <v>29</v>
      </c>
      <c r="I20" s="44"/>
      <c r="J20" s="43" t="s">
        <v>161</v>
      </c>
      <c r="K20" s="103" t="s">
        <v>5</v>
      </c>
      <c r="L20" s="114" t="s">
        <v>29</v>
      </c>
      <c r="M20" s="5" t="s">
        <v>29</v>
      </c>
      <c r="N20" s="5" t="s">
        <v>29</v>
      </c>
      <c r="O20" s="89" t="s">
        <v>29</v>
      </c>
      <c r="P20" s="107" t="s">
        <v>155</v>
      </c>
      <c r="Q20" s="5" t="s">
        <v>29</v>
      </c>
      <c r="R20" s="5" t="s">
        <v>29</v>
      </c>
      <c r="S20" s="6"/>
      <c r="T20" s="6"/>
      <c r="U20" s="6"/>
      <c r="V20" s="3" t="s">
        <v>29</v>
      </c>
    </row>
    <row r="21" spans="1:22" x14ac:dyDescent="0.25">
      <c r="A21" s="6"/>
      <c r="B21" s="3" t="s">
        <v>107</v>
      </c>
      <c r="C21" s="5" t="s">
        <v>32</v>
      </c>
      <c r="D21" s="6" t="str">
        <f>VLOOKUP(C21,'Bedrijventerreinen als geheel'!$A$2:$B$32,2,)</f>
        <v>Alkmaar</v>
      </c>
      <c r="E21" s="6"/>
      <c r="F21" s="5" t="s">
        <v>108</v>
      </c>
      <c r="G21" s="6" t="s">
        <v>162</v>
      </c>
      <c r="H21" s="5" t="s">
        <v>29</v>
      </c>
      <c r="I21" s="44"/>
      <c r="J21" s="43" t="s">
        <v>163</v>
      </c>
      <c r="K21" s="103" t="s">
        <v>5</v>
      </c>
      <c r="L21" s="114" t="s">
        <v>29</v>
      </c>
      <c r="M21" s="5" t="s">
        <v>29</v>
      </c>
      <c r="N21" s="5" t="s">
        <v>29</v>
      </c>
      <c r="O21" s="89" t="s">
        <v>29</v>
      </c>
      <c r="P21" s="107" t="s">
        <v>155</v>
      </c>
      <c r="Q21" s="5" t="s">
        <v>29</v>
      </c>
      <c r="R21" s="5" t="s">
        <v>29</v>
      </c>
      <c r="S21" s="6"/>
      <c r="T21" s="6"/>
      <c r="U21" s="6"/>
      <c r="V21" s="3" t="s">
        <v>29</v>
      </c>
    </row>
    <row r="22" spans="1:22" x14ac:dyDescent="0.25">
      <c r="A22" s="6"/>
      <c r="B22" s="3" t="s">
        <v>107</v>
      </c>
      <c r="C22" s="5" t="s">
        <v>32</v>
      </c>
      <c r="D22" s="6" t="str">
        <f>VLOOKUP(C22,'Bedrijventerreinen als geheel'!$A$2:$B$32,2,)</f>
        <v>Alkmaar</v>
      </c>
      <c r="E22" s="6"/>
      <c r="F22" s="5" t="s">
        <v>108</v>
      </c>
      <c r="G22" s="6" t="s">
        <v>164</v>
      </c>
      <c r="H22" s="5" t="s">
        <v>29</v>
      </c>
      <c r="I22" s="44"/>
      <c r="J22" s="43" t="s">
        <v>165</v>
      </c>
      <c r="K22" s="103" t="s">
        <v>5</v>
      </c>
      <c r="L22" s="114" t="s">
        <v>29</v>
      </c>
      <c r="M22" s="5" t="s">
        <v>29</v>
      </c>
      <c r="N22" s="5" t="s">
        <v>29</v>
      </c>
      <c r="O22" s="89" t="s">
        <v>29</v>
      </c>
      <c r="P22" s="107" t="s">
        <v>155</v>
      </c>
      <c r="Q22" s="5" t="s">
        <v>29</v>
      </c>
      <c r="R22" s="5" t="s">
        <v>29</v>
      </c>
      <c r="S22" s="6"/>
      <c r="T22" s="6"/>
      <c r="U22" s="6"/>
      <c r="V22" s="3" t="s">
        <v>29</v>
      </c>
    </row>
    <row r="23" spans="1:22" x14ac:dyDescent="0.25">
      <c r="A23" s="6" t="s">
        <v>166</v>
      </c>
      <c r="B23" s="3" t="s">
        <v>107</v>
      </c>
      <c r="C23" s="5" t="s">
        <v>32</v>
      </c>
      <c r="D23" s="6" t="str">
        <f>VLOOKUP(C23,'Bedrijventerreinen als geheel'!$A$2:$B$32,2,)</f>
        <v>Alkmaar</v>
      </c>
      <c r="E23" s="6"/>
      <c r="F23" s="5" t="s">
        <v>108</v>
      </c>
      <c r="G23" s="6" t="s">
        <v>167</v>
      </c>
      <c r="H23" s="5" t="s">
        <v>29</v>
      </c>
      <c r="I23" s="44"/>
      <c r="J23" s="43" t="s">
        <v>168</v>
      </c>
      <c r="K23" s="103" t="s">
        <v>119</v>
      </c>
      <c r="L23" s="114" t="s">
        <v>29</v>
      </c>
      <c r="M23" s="5" t="s">
        <v>29</v>
      </c>
      <c r="N23" s="5" t="s">
        <v>29</v>
      </c>
      <c r="O23" s="89" t="s">
        <v>29</v>
      </c>
      <c r="P23" s="107" t="s">
        <v>155</v>
      </c>
      <c r="Q23" s="5" t="s">
        <v>29</v>
      </c>
      <c r="R23" s="5" t="s">
        <v>169</v>
      </c>
      <c r="S23" s="6"/>
      <c r="T23" s="6"/>
      <c r="U23" s="6"/>
      <c r="V23" s="3" t="s">
        <v>29</v>
      </c>
    </row>
    <row r="24" spans="1:22" x14ac:dyDescent="0.25">
      <c r="A24" s="45" t="s">
        <v>170</v>
      </c>
      <c r="B24" s="3" t="s">
        <v>107</v>
      </c>
      <c r="C24" s="5" t="s">
        <v>37</v>
      </c>
      <c r="D24" s="6" t="str">
        <f>VLOOKUP(C24,'Bedrijventerreinen als geheel'!$A$2:$B$32,2,)</f>
        <v>Alkmaar</v>
      </c>
      <c r="E24" s="6"/>
      <c r="F24" s="5" t="s">
        <v>108</v>
      </c>
      <c r="G24" s="45" t="s">
        <v>171</v>
      </c>
      <c r="H24" s="5" t="s">
        <v>29</v>
      </c>
      <c r="I24" s="44">
        <v>653878005</v>
      </c>
      <c r="J24" s="45"/>
      <c r="K24" s="103" t="s">
        <v>119</v>
      </c>
      <c r="L24" s="114" t="s">
        <v>29</v>
      </c>
      <c r="M24" s="5" t="s">
        <v>29</v>
      </c>
      <c r="N24" s="5" t="s">
        <v>29</v>
      </c>
      <c r="O24" s="89" t="s">
        <v>29</v>
      </c>
      <c r="P24" s="107" t="s">
        <v>155</v>
      </c>
      <c r="Q24" s="5" t="s">
        <v>113</v>
      </c>
      <c r="R24" s="5" t="s">
        <v>29</v>
      </c>
      <c r="S24" s="6"/>
      <c r="T24" s="6"/>
      <c r="U24" s="6"/>
      <c r="V24" s="3" t="s">
        <v>29</v>
      </c>
    </row>
    <row r="25" spans="1:22" x14ac:dyDescent="0.25">
      <c r="A25" s="45" t="s">
        <v>172</v>
      </c>
      <c r="B25" s="3" t="s">
        <v>107</v>
      </c>
      <c r="C25" s="5" t="s">
        <v>37</v>
      </c>
      <c r="D25" s="6" t="str">
        <f>VLOOKUP(C25,'Bedrijventerreinen als geheel'!$A$2:$B$32,2,)</f>
        <v>Alkmaar</v>
      </c>
      <c r="E25" s="6"/>
      <c r="F25" s="5" t="s">
        <v>108</v>
      </c>
      <c r="G25" s="45" t="s">
        <v>173</v>
      </c>
      <c r="H25" s="5" t="s">
        <v>29</v>
      </c>
      <c r="I25" s="44"/>
      <c r="J25" s="45"/>
      <c r="K25" s="103" t="s">
        <v>119</v>
      </c>
      <c r="L25" s="114" t="s">
        <v>29</v>
      </c>
      <c r="M25" s="5" t="s">
        <v>29</v>
      </c>
      <c r="N25" s="5" t="s">
        <v>29</v>
      </c>
      <c r="O25" s="89" t="s">
        <v>29</v>
      </c>
      <c r="P25" s="107" t="s">
        <v>174</v>
      </c>
      <c r="Q25" s="5" t="s">
        <v>175</v>
      </c>
      <c r="R25" s="5" t="s">
        <v>29</v>
      </c>
      <c r="S25" s="6"/>
      <c r="T25" s="6"/>
      <c r="U25" s="6"/>
      <c r="V25" s="3" t="s">
        <v>29</v>
      </c>
    </row>
    <row r="26" spans="1:22" x14ac:dyDescent="0.25">
      <c r="A26" s="45" t="s">
        <v>176</v>
      </c>
      <c r="B26" s="3" t="s">
        <v>107</v>
      </c>
      <c r="C26" s="5" t="s">
        <v>37</v>
      </c>
      <c r="D26" s="6" t="str">
        <f>VLOOKUP(C26,'Bedrijventerreinen als geheel'!$A$2:$B$32,2,)</f>
        <v>Alkmaar</v>
      </c>
      <c r="E26" s="6"/>
      <c r="F26" s="5" t="s">
        <v>108</v>
      </c>
      <c r="G26" s="45" t="s">
        <v>177</v>
      </c>
      <c r="H26" s="5" t="s">
        <v>29</v>
      </c>
      <c r="I26" s="44">
        <v>622223524</v>
      </c>
      <c r="J26" s="43" t="s">
        <v>178</v>
      </c>
      <c r="K26" s="103" t="s">
        <v>119</v>
      </c>
      <c r="L26" s="114" t="s">
        <v>29</v>
      </c>
      <c r="M26" s="5" t="s">
        <v>29</v>
      </c>
      <c r="N26" s="5" t="s">
        <v>29</v>
      </c>
      <c r="O26" s="89" t="s">
        <v>179</v>
      </c>
      <c r="P26" s="107" t="s">
        <v>179</v>
      </c>
      <c r="Q26" s="5" t="s">
        <v>29</v>
      </c>
      <c r="R26" s="5" t="s">
        <v>169</v>
      </c>
      <c r="S26" s="6"/>
      <c r="T26" s="6"/>
      <c r="U26" s="6"/>
      <c r="V26" s="3" t="s">
        <v>29</v>
      </c>
    </row>
    <row r="27" spans="1:22" x14ac:dyDescent="0.25">
      <c r="A27" s="45" t="s">
        <v>180</v>
      </c>
      <c r="B27" s="3" t="s">
        <v>107</v>
      </c>
      <c r="C27" s="5" t="s">
        <v>37</v>
      </c>
      <c r="D27" s="6" t="str">
        <f>VLOOKUP(C27,'Bedrijventerreinen als geheel'!$A$2:$B$32,2,)</f>
        <v>Alkmaar</v>
      </c>
      <c r="E27" s="6"/>
      <c r="F27" s="5" t="s">
        <v>108</v>
      </c>
      <c r="G27" s="45" t="s">
        <v>181</v>
      </c>
      <c r="H27" s="5" t="s">
        <v>29</v>
      </c>
      <c r="I27" s="44"/>
      <c r="J27" s="43" t="s">
        <v>182</v>
      </c>
      <c r="K27" s="103" t="s">
        <v>119</v>
      </c>
      <c r="L27" s="114" t="s">
        <v>29</v>
      </c>
      <c r="M27" s="5" t="s">
        <v>29</v>
      </c>
      <c r="N27" s="5" t="s">
        <v>29</v>
      </c>
      <c r="O27" s="89" t="s">
        <v>179</v>
      </c>
      <c r="P27" s="107" t="s">
        <v>179</v>
      </c>
      <c r="Q27" s="5" t="s">
        <v>29</v>
      </c>
      <c r="R27" s="5" t="s">
        <v>169</v>
      </c>
      <c r="S27" s="6"/>
      <c r="T27" s="6"/>
      <c r="U27" s="6"/>
      <c r="V27" s="3" t="s">
        <v>29</v>
      </c>
    </row>
    <row r="28" spans="1:22" x14ac:dyDescent="0.25">
      <c r="A28" s="45" t="s">
        <v>183</v>
      </c>
      <c r="B28" s="3" t="s">
        <v>107</v>
      </c>
      <c r="C28" s="5" t="s">
        <v>37</v>
      </c>
      <c r="D28" s="6" t="str">
        <f>VLOOKUP(C28,'Bedrijventerreinen als geheel'!$A$2:$B$32,2,)</f>
        <v>Alkmaar</v>
      </c>
      <c r="E28" s="6"/>
      <c r="F28" s="5" t="s">
        <v>108</v>
      </c>
      <c r="G28" s="45" t="s">
        <v>184</v>
      </c>
      <c r="H28" s="5" t="s">
        <v>29</v>
      </c>
      <c r="I28" s="44"/>
      <c r="J28" s="43" t="s">
        <v>185</v>
      </c>
      <c r="K28" s="103" t="s">
        <v>119</v>
      </c>
      <c r="L28" s="114" t="s">
        <v>29</v>
      </c>
      <c r="M28" s="5" t="s">
        <v>29</v>
      </c>
      <c r="N28" s="5" t="s">
        <v>29</v>
      </c>
      <c r="O28" s="89" t="s">
        <v>29</v>
      </c>
      <c r="P28" s="107" t="s">
        <v>155</v>
      </c>
      <c r="Q28" s="5" t="s">
        <v>29</v>
      </c>
      <c r="R28" s="5" t="s">
        <v>29</v>
      </c>
      <c r="S28" s="6"/>
      <c r="T28" s="6"/>
      <c r="U28" s="6"/>
      <c r="V28" s="3" t="s">
        <v>29</v>
      </c>
    </row>
    <row r="29" spans="1:22" x14ac:dyDescent="0.25">
      <c r="A29" s="45" t="s">
        <v>186</v>
      </c>
      <c r="B29" s="3" t="s">
        <v>107</v>
      </c>
      <c r="C29" s="5" t="s">
        <v>37</v>
      </c>
      <c r="D29" s="6" t="str">
        <f>VLOOKUP(C29,'Bedrijventerreinen als geheel'!$A$2:$B$32,2,)</f>
        <v>Alkmaar</v>
      </c>
      <c r="E29" s="6"/>
      <c r="F29" s="5" t="s">
        <v>108</v>
      </c>
      <c r="G29" s="45" t="s">
        <v>187</v>
      </c>
      <c r="H29" s="5" t="s">
        <v>29</v>
      </c>
      <c r="I29" s="44">
        <v>650255467</v>
      </c>
      <c r="J29" s="43" t="s">
        <v>188</v>
      </c>
      <c r="K29" s="103" t="s">
        <v>119</v>
      </c>
      <c r="L29" s="114" t="s">
        <v>29</v>
      </c>
      <c r="M29" s="5" t="s">
        <v>29</v>
      </c>
      <c r="N29" s="5" t="s">
        <v>29</v>
      </c>
      <c r="O29" s="89" t="s">
        <v>29</v>
      </c>
      <c r="P29" s="107" t="s">
        <v>29</v>
      </c>
      <c r="Q29" s="5" t="s">
        <v>29</v>
      </c>
      <c r="R29" s="5" t="s">
        <v>29</v>
      </c>
      <c r="S29" s="6"/>
      <c r="T29" s="6"/>
      <c r="U29" s="6"/>
      <c r="V29" s="3" t="s">
        <v>29</v>
      </c>
    </row>
    <row r="30" spans="1:22" x14ac:dyDescent="0.25">
      <c r="A30" s="45" t="s">
        <v>189</v>
      </c>
      <c r="B30" s="3" t="s">
        <v>107</v>
      </c>
      <c r="C30" s="5" t="s">
        <v>37</v>
      </c>
      <c r="D30" s="6" t="str">
        <f>VLOOKUP(C30,'Bedrijventerreinen als geheel'!$A$2:$B$32,2,)</f>
        <v>Alkmaar</v>
      </c>
      <c r="E30" s="6"/>
      <c r="F30" s="5" t="s">
        <v>108</v>
      </c>
      <c r="G30" s="45" t="s">
        <v>190</v>
      </c>
      <c r="H30" s="5" t="s">
        <v>29</v>
      </c>
      <c r="I30" s="44">
        <v>643019852</v>
      </c>
      <c r="J30" s="43" t="s">
        <v>191</v>
      </c>
      <c r="K30" s="103" t="s">
        <v>119</v>
      </c>
      <c r="L30" s="114" t="s">
        <v>29</v>
      </c>
      <c r="M30" s="5" t="s">
        <v>29</v>
      </c>
      <c r="N30" s="5" t="s">
        <v>29</v>
      </c>
      <c r="O30" s="89" t="s">
        <v>179</v>
      </c>
      <c r="P30" s="107" t="s">
        <v>179</v>
      </c>
      <c r="Q30" s="5" t="s">
        <v>29</v>
      </c>
      <c r="R30" s="5" t="s">
        <v>169</v>
      </c>
      <c r="S30" s="6"/>
      <c r="T30" s="6"/>
      <c r="U30" s="6"/>
      <c r="V30" s="3" t="s">
        <v>29</v>
      </c>
    </row>
    <row r="31" spans="1:22" x14ac:dyDescent="0.25">
      <c r="A31" s="45" t="s">
        <v>192</v>
      </c>
      <c r="B31" s="3" t="s">
        <v>107</v>
      </c>
      <c r="C31" s="5" t="s">
        <v>37</v>
      </c>
      <c r="D31" s="6" t="str">
        <f>VLOOKUP(C31,'Bedrijventerreinen als geheel'!$A$2:$B$32,2,)</f>
        <v>Alkmaar</v>
      </c>
      <c r="E31" s="6"/>
      <c r="F31" s="5" t="s">
        <v>108</v>
      </c>
      <c r="G31" s="45" t="s">
        <v>193</v>
      </c>
      <c r="H31" s="5" t="s">
        <v>29</v>
      </c>
      <c r="I31" s="44">
        <v>654393349</v>
      </c>
      <c r="J31" s="43" t="s">
        <v>194</v>
      </c>
      <c r="K31" s="103" t="s">
        <v>119</v>
      </c>
      <c r="L31" s="114" t="s">
        <v>29</v>
      </c>
      <c r="M31" s="5" t="s">
        <v>29</v>
      </c>
      <c r="N31" s="5" t="s">
        <v>29</v>
      </c>
      <c r="O31" s="89" t="s">
        <v>29</v>
      </c>
      <c r="P31" s="107" t="s">
        <v>29</v>
      </c>
      <c r="Q31" s="5" t="s">
        <v>175</v>
      </c>
      <c r="R31" s="5" t="s">
        <v>29</v>
      </c>
      <c r="S31" s="6"/>
      <c r="T31" s="6"/>
      <c r="U31" s="6"/>
      <c r="V31" s="3" t="s">
        <v>29</v>
      </c>
    </row>
    <row r="32" spans="1:22" x14ac:dyDescent="0.25">
      <c r="A32" s="45" t="s">
        <v>195</v>
      </c>
      <c r="B32" s="3" t="s">
        <v>107</v>
      </c>
      <c r="C32" s="5" t="s">
        <v>37</v>
      </c>
      <c r="D32" s="6" t="str">
        <f>VLOOKUP(C32,'Bedrijventerreinen als geheel'!$A$2:$B$32,2,)</f>
        <v>Alkmaar</v>
      </c>
      <c r="E32" s="6"/>
      <c r="F32" s="5" t="s">
        <v>108</v>
      </c>
      <c r="G32" s="45" t="s">
        <v>196</v>
      </c>
      <c r="H32" s="5" t="s">
        <v>29</v>
      </c>
      <c r="I32" s="44">
        <v>627365517</v>
      </c>
      <c r="J32" s="43" t="s">
        <v>197</v>
      </c>
      <c r="K32" s="103" t="s">
        <v>119</v>
      </c>
      <c r="L32" s="114" t="s">
        <v>29</v>
      </c>
      <c r="M32" s="5" t="s">
        <v>29</v>
      </c>
      <c r="N32" s="5" t="s">
        <v>29</v>
      </c>
      <c r="O32" s="89" t="s">
        <v>29</v>
      </c>
      <c r="P32" s="107" t="s">
        <v>29</v>
      </c>
      <c r="Q32" s="5" t="s">
        <v>175</v>
      </c>
      <c r="R32" s="5" t="s">
        <v>29</v>
      </c>
      <c r="S32" s="6"/>
      <c r="T32" s="6"/>
      <c r="U32" s="6"/>
      <c r="V32" s="3" t="s">
        <v>29</v>
      </c>
    </row>
    <row r="33" spans="1:22" x14ac:dyDescent="0.25">
      <c r="A33" s="45" t="s">
        <v>198</v>
      </c>
      <c r="B33" s="3" t="s">
        <v>107</v>
      </c>
      <c r="C33" s="5" t="s">
        <v>37</v>
      </c>
      <c r="D33" s="6" t="str">
        <f>VLOOKUP(C33,'Bedrijventerreinen als geheel'!$A$2:$B$32,2,)</f>
        <v>Alkmaar</v>
      </c>
      <c r="E33" s="6"/>
      <c r="F33" s="5" t="s">
        <v>108</v>
      </c>
      <c r="G33" s="45" t="s">
        <v>199</v>
      </c>
      <c r="H33" s="5" t="s">
        <v>29</v>
      </c>
      <c r="I33" s="44">
        <v>623705873</v>
      </c>
      <c r="J33" s="43" t="s">
        <v>200</v>
      </c>
      <c r="K33" s="103" t="s">
        <v>119</v>
      </c>
      <c r="L33" s="114" t="s">
        <v>29</v>
      </c>
      <c r="M33" s="5" t="s">
        <v>29</v>
      </c>
      <c r="N33" s="5" t="s">
        <v>29</v>
      </c>
      <c r="O33" s="89" t="s">
        <v>29</v>
      </c>
      <c r="P33" s="107" t="s">
        <v>29</v>
      </c>
      <c r="Q33" s="5" t="s">
        <v>175</v>
      </c>
      <c r="R33" s="5" t="s">
        <v>29</v>
      </c>
      <c r="S33" s="6"/>
      <c r="T33" s="6"/>
      <c r="U33" s="6"/>
      <c r="V33" s="3" t="s">
        <v>29</v>
      </c>
    </row>
    <row r="34" spans="1:22" x14ac:dyDescent="0.25">
      <c r="A34" s="45" t="s">
        <v>201</v>
      </c>
      <c r="B34" s="3" t="s">
        <v>107</v>
      </c>
      <c r="C34" s="5" t="s">
        <v>37</v>
      </c>
      <c r="D34" s="6" t="str">
        <f>VLOOKUP(C34,'Bedrijventerreinen als geheel'!$A$2:$B$32,2,)</f>
        <v>Alkmaar</v>
      </c>
      <c r="E34" s="6"/>
      <c r="F34" s="5" t="s">
        <v>108</v>
      </c>
      <c r="G34" s="45" t="s">
        <v>202</v>
      </c>
      <c r="H34" s="5" t="s">
        <v>29</v>
      </c>
      <c r="I34" s="44">
        <v>629652372</v>
      </c>
      <c r="J34" s="43" t="s">
        <v>203</v>
      </c>
      <c r="K34" s="103" t="s">
        <v>119</v>
      </c>
      <c r="L34" s="114" t="s">
        <v>29</v>
      </c>
      <c r="M34" s="5" t="s">
        <v>29</v>
      </c>
      <c r="N34" s="5" t="s">
        <v>29</v>
      </c>
      <c r="O34" s="89" t="s">
        <v>29</v>
      </c>
      <c r="P34" s="107" t="s">
        <v>29</v>
      </c>
      <c r="Q34" s="5" t="s">
        <v>175</v>
      </c>
      <c r="R34" s="5" t="s">
        <v>29</v>
      </c>
      <c r="S34" s="6"/>
      <c r="T34" s="6"/>
      <c r="U34" s="6"/>
      <c r="V34" s="3" t="s">
        <v>29</v>
      </c>
    </row>
    <row r="35" spans="1:22" x14ac:dyDescent="0.25">
      <c r="A35" s="45" t="s">
        <v>204</v>
      </c>
      <c r="B35" s="3" t="s">
        <v>107</v>
      </c>
      <c r="C35" s="5" t="s">
        <v>37</v>
      </c>
      <c r="D35" s="6" t="str">
        <f>VLOOKUP(C35,'Bedrijventerreinen als geheel'!$A$2:$B$32,2,)</f>
        <v>Alkmaar</v>
      </c>
      <c r="E35" s="6"/>
      <c r="F35" s="5" t="s">
        <v>108</v>
      </c>
      <c r="G35" s="45" t="s">
        <v>205</v>
      </c>
      <c r="H35" s="5" t="s">
        <v>29</v>
      </c>
      <c r="I35" s="44">
        <v>627033412</v>
      </c>
      <c r="J35" s="43" t="s">
        <v>206</v>
      </c>
      <c r="K35" s="103" t="s">
        <v>119</v>
      </c>
      <c r="L35" s="114" t="s">
        <v>29</v>
      </c>
      <c r="M35" s="5" t="s">
        <v>29</v>
      </c>
      <c r="N35" s="5" t="s">
        <v>29</v>
      </c>
      <c r="O35" s="89" t="s">
        <v>29</v>
      </c>
      <c r="P35" s="107" t="s">
        <v>29</v>
      </c>
      <c r="Q35" s="5" t="s">
        <v>175</v>
      </c>
      <c r="R35" s="5" t="s">
        <v>29</v>
      </c>
      <c r="S35" s="6"/>
      <c r="T35" s="6"/>
      <c r="U35" s="6"/>
      <c r="V35" s="3" t="s">
        <v>29</v>
      </c>
    </row>
    <row r="36" spans="1:22" x14ac:dyDescent="0.25">
      <c r="A36" s="45" t="s">
        <v>207</v>
      </c>
      <c r="B36" s="3" t="s">
        <v>107</v>
      </c>
      <c r="C36" s="5" t="s">
        <v>37</v>
      </c>
      <c r="D36" s="6" t="str">
        <f>VLOOKUP(C36,'Bedrijventerreinen als geheel'!$A$2:$B$32,2,)</f>
        <v>Alkmaar</v>
      </c>
      <c r="E36" s="6"/>
      <c r="F36" s="5" t="s">
        <v>108</v>
      </c>
      <c r="G36" s="45" t="s">
        <v>208</v>
      </c>
      <c r="H36" s="5" t="s">
        <v>29</v>
      </c>
      <c r="I36" s="44">
        <v>653230781</v>
      </c>
      <c r="J36" s="43" t="s">
        <v>209</v>
      </c>
      <c r="K36" s="103" t="s">
        <v>119</v>
      </c>
      <c r="L36" s="114" t="s">
        <v>29</v>
      </c>
      <c r="M36" s="5" t="s">
        <v>29</v>
      </c>
      <c r="N36" s="5" t="s">
        <v>29</v>
      </c>
      <c r="O36" s="89" t="s">
        <v>29</v>
      </c>
      <c r="P36" s="107" t="s">
        <v>29</v>
      </c>
      <c r="Q36" s="5" t="s">
        <v>175</v>
      </c>
      <c r="R36" s="5" t="s">
        <v>29</v>
      </c>
      <c r="S36" s="6"/>
      <c r="T36" s="6"/>
      <c r="U36" s="6"/>
      <c r="V36" s="3" t="s">
        <v>29</v>
      </c>
    </row>
    <row r="37" spans="1:22" x14ac:dyDescent="0.25">
      <c r="A37" s="45" t="s">
        <v>210</v>
      </c>
      <c r="B37" s="3" t="s">
        <v>107</v>
      </c>
      <c r="C37" s="5" t="s">
        <v>37</v>
      </c>
      <c r="D37" s="6" t="str">
        <f>VLOOKUP(C37,'Bedrijventerreinen als geheel'!$A$2:$B$32,2,)</f>
        <v>Alkmaar</v>
      </c>
      <c r="E37" s="6"/>
      <c r="F37" s="5" t="s">
        <v>108</v>
      </c>
      <c r="G37" s="45" t="s">
        <v>211</v>
      </c>
      <c r="H37" s="5" t="s">
        <v>29</v>
      </c>
      <c r="I37" s="44"/>
      <c r="J37" s="46"/>
      <c r="K37" s="103" t="s">
        <v>29</v>
      </c>
      <c r="L37" s="114" t="s">
        <v>29</v>
      </c>
      <c r="M37" s="5" t="s">
        <v>29</v>
      </c>
      <c r="N37" s="5" t="s">
        <v>29</v>
      </c>
      <c r="O37" s="89" t="s">
        <v>29</v>
      </c>
      <c r="P37" s="107" t="s">
        <v>29</v>
      </c>
      <c r="Q37" s="5" t="s">
        <v>29</v>
      </c>
      <c r="R37" s="5" t="s">
        <v>29</v>
      </c>
      <c r="S37" s="6"/>
      <c r="T37" s="6"/>
      <c r="U37" s="6"/>
      <c r="V37" s="3" t="s">
        <v>29</v>
      </c>
    </row>
    <row r="38" spans="1:22" x14ac:dyDescent="0.25">
      <c r="A38" s="45" t="s">
        <v>212</v>
      </c>
      <c r="B38" s="3" t="s">
        <v>107</v>
      </c>
      <c r="C38" s="5" t="s">
        <v>37</v>
      </c>
      <c r="D38" s="6" t="str">
        <f>VLOOKUP(C38,'Bedrijventerreinen als geheel'!$A$2:$B$32,2,)</f>
        <v>Alkmaar</v>
      </c>
      <c r="E38" s="6"/>
      <c r="F38" s="5" t="s">
        <v>108</v>
      </c>
      <c r="G38" s="45" t="s">
        <v>213</v>
      </c>
      <c r="H38" s="5" t="s">
        <v>29</v>
      </c>
      <c r="I38" s="44">
        <v>620434982</v>
      </c>
      <c r="J38" s="43" t="s">
        <v>214</v>
      </c>
      <c r="K38" s="103" t="s">
        <v>119</v>
      </c>
      <c r="L38" s="114" t="s">
        <v>29</v>
      </c>
      <c r="M38" s="5" t="s">
        <v>29</v>
      </c>
      <c r="N38" s="5" t="s">
        <v>29</v>
      </c>
      <c r="O38" s="89" t="s">
        <v>29</v>
      </c>
      <c r="P38" s="107" t="s">
        <v>29</v>
      </c>
      <c r="Q38" s="5" t="s">
        <v>29</v>
      </c>
      <c r="R38" s="5" t="s">
        <v>29</v>
      </c>
      <c r="S38" s="6"/>
      <c r="T38" s="6"/>
      <c r="U38" s="6"/>
      <c r="V38" s="3" t="s">
        <v>29</v>
      </c>
    </row>
    <row r="39" spans="1:22" x14ac:dyDescent="0.25">
      <c r="A39" s="45" t="s">
        <v>215</v>
      </c>
      <c r="B39" s="3" t="s">
        <v>107</v>
      </c>
      <c r="C39" s="5" t="s">
        <v>37</v>
      </c>
      <c r="D39" s="6" t="str">
        <f>VLOOKUP(C39,'Bedrijventerreinen als geheel'!$A$2:$B$32,2,)</f>
        <v>Alkmaar</v>
      </c>
      <c r="E39" s="6"/>
      <c r="F39" s="5" t="s">
        <v>108</v>
      </c>
      <c r="G39" s="45" t="s">
        <v>216</v>
      </c>
      <c r="H39" s="5" t="s">
        <v>29</v>
      </c>
      <c r="I39" s="44"/>
      <c r="J39" s="43" t="s">
        <v>217</v>
      </c>
      <c r="K39" s="103" t="s">
        <v>218</v>
      </c>
      <c r="L39" s="114" t="s">
        <v>29</v>
      </c>
      <c r="M39" s="5" t="s">
        <v>29</v>
      </c>
      <c r="N39" s="5" t="s">
        <v>29</v>
      </c>
      <c r="O39" s="89" t="s">
        <v>29</v>
      </c>
      <c r="P39" s="107" t="s">
        <v>29</v>
      </c>
      <c r="Q39" s="5" t="s">
        <v>175</v>
      </c>
      <c r="R39" s="5" t="s">
        <v>29</v>
      </c>
      <c r="S39" s="6"/>
      <c r="T39" s="6"/>
      <c r="U39" s="6"/>
      <c r="V39" s="3" t="s">
        <v>29</v>
      </c>
    </row>
    <row r="40" spans="1:22" x14ac:dyDescent="0.25">
      <c r="A40" s="45" t="s">
        <v>219</v>
      </c>
      <c r="B40" s="3" t="s">
        <v>107</v>
      </c>
      <c r="C40" s="5" t="s">
        <v>37</v>
      </c>
      <c r="D40" s="6" t="str">
        <f>VLOOKUP(C40,'Bedrijventerreinen als geheel'!$A$2:$B$32,2,)</f>
        <v>Alkmaar</v>
      </c>
      <c r="E40" s="6"/>
      <c r="F40" s="5" t="s">
        <v>108</v>
      </c>
      <c r="G40" s="45" t="s">
        <v>220</v>
      </c>
      <c r="H40" s="5" t="s">
        <v>29</v>
      </c>
      <c r="I40" s="44"/>
      <c r="J40" s="43" t="s">
        <v>221</v>
      </c>
      <c r="K40" s="103" t="s">
        <v>218</v>
      </c>
      <c r="L40" s="114" t="s">
        <v>29</v>
      </c>
      <c r="M40" s="5" t="s">
        <v>29</v>
      </c>
      <c r="N40" s="5" t="s">
        <v>29</v>
      </c>
      <c r="O40" s="89" t="s">
        <v>29</v>
      </c>
      <c r="P40" s="107" t="s">
        <v>29</v>
      </c>
      <c r="Q40" s="5" t="s">
        <v>175</v>
      </c>
      <c r="R40" s="5" t="s">
        <v>29</v>
      </c>
      <c r="S40" s="6"/>
      <c r="T40" s="6"/>
      <c r="U40" s="6"/>
      <c r="V40" s="3" t="s">
        <v>29</v>
      </c>
    </row>
    <row r="41" spans="1:22" x14ac:dyDescent="0.25">
      <c r="A41" s="45" t="s">
        <v>222</v>
      </c>
      <c r="B41" s="3" t="s">
        <v>107</v>
      </c>
      <c r="C41" s="5" t="s">
        <v>37</v>
      </c>
      <c r="D41" s="6" t="str">
        <f>VLOOKUP(C41,'Bedrijventerreinen als geheel'!$A$2:$B$32,2,)</f>
        <v>Alkmaar</v>
      </c>
      <c r="E41" s="6"/>
      <c r="F41" s="5" t="s">
        <v>108</v>
      </c>
      <c r="G41" s="45" t="s">
        <v>223</v>
      </c>
      <c r="H41" s="5" t="s">
        <v>29</v>
      </c>
      <c r="I41" s="44"/>
      <c r="J41" s="43" t="s">
        <v>224</v>
      </c>
      <c r="K41" s="103" t="s">
        <v>29</v>
      </c>
      <c r="L41" s="114" t="s">
        <v>29</v>
      </c>
      <c r="M41" s="5" t="s">
        <v>29</v>
      </c>
      <c r="N41" s="5" t="s">
        <v>29</v>
      </c>
      <c r="O41" s="89" t="s">
        <v>29</v>
      </c>
      <c r="P41" s="107" t="s">
        <v>29</v>
      </c>
      <c r="Q41" s="5" t="s">
        <v>175</v>
      </c>
      <c r="R41" s="5" t="s">
        <v>29</v>
      </c>
      <c r="S41" s="6"/>
      <c r="T41" s="6"/>
      <c r="U41" s="6"/>
      <c r="V41" s="3" t="s">
        <v>29</v>
      </c>
    </row>
    <row r="42" spans="1:22" x14ac:dyDescent="0.25">
      <c r="A42" s="45" t="s">
        <v>225</v>
      </c>
      <c r="B42" s="3" t="s">
        <v>107</v>
      </c>
      <c r="C42" s="5" t="s">
        <v>37</v>
      </c>
      <c r="D42" s="6" t="str">
        <f>VLOOKUP(C42,'Bedrijventerreinen als geheel'!$A$2:$B$32,2,)</f>
        <v>Alkmaar</v>
      </c>
      <c r="E42" s="6"/>
      <c r="F42" s="5" t="s">
        <v>108</v>
      </c>
      <c r="G42" s="45" t="s">
        <v>226</v>
      </c>
      <c r="H42" s="5" t="s">
        <v>29</v>
      </c>
      <c r="I42" s="44">
        <v>651618722</v>
      </c>
      <c r="J42" s="43" t="s">
        <v>227</v>
      </c>
      <c r="K42" s="103" t="s">
        <v>119</v>
      </c>
      <c r="L42" s="114" t="s">
        <v>29</v>
      </c>
      <c r="M42" s="5" t="s">
        <v>29</v>
      </c>
      <c r="N42" s="5" t="s">
        <v>29</v>
      </c>
      <c r="O42" s="89" t="s">
        <v>29</v>
      </c>
      <c r="P42" s="107" t="s">
        <v>29</v>
      </c>
      <c r="Q42" s="5" t="s">
        <v>29</v>
      </c>
      <c r="R42" s="5" t="s">
        <v>169</v>
      </c>
      <c r="S42" s="6"/>
      <c r="T42" s="6"/>
      <c r="U42" s="6"/>
      <c r="V42" s="3" t="s">
        <v>29</v>
      </c>
    </row>
    <row r="43" spans="1:22" x14ac:dyDescent="0.25">
      <c r="A43" s="45" t="s">
        <v>228</v>
      </c>
      <c r="B43" s="3" t="s">
        <v>107</v>
      </c>
      <c r="C43" s="5" t="s">
        <v>40</v>
      </c>
      <c r="D43" s="6" t="str">
        <f>VLOOKUP(C43,'Bedrijventerreinen als geheel'!$A$2:$B$32,2,)</f>
        <v>Alkmaar</v>
      </c>
      <c r="E43" s="6"/>
      <c r="F43" s="5" t="s">
        <v>108</v>
      </c>
      <c r="G43" s="45" t="s">
        <v>228</v>
      </c>
      <c r="H43" s="5" t="s">
        <v>29</v>
      </c>
      <c r="I43" s="44">
        <v>651145900</v>
      </c>
      <c r="J43" s="6"/>
      <c r="K43" s="103" t="s">
        <v>229</v>
      </c>
      <c r="L43" s="114" t="s">
        <v>29</v>
      </c>
      <c r="M43" s="5" t="s">
        <v>29</v>
      </c>
      <c r="N43" s="5" t="s">
        <v>29</v>
      </c>
      <c r="O43" s="89" t="s">
        <v>29</v>
      </c>
      <c r="P43" s="107" t="s">
        <v>230</v>
      </c>
      <c r="Q43" s="5" t="s">
        <v>113</v>
      </c>
      <c r="R43" s="5" t="s">
        <v>29</v>
      </c>
      <c r="S43" s="6"/>
      <c r="T43" s="6"/>
      <c r="U43" s="6"/>
      <c r="V43" s="3" t="s">
        <v>29</v>
      </c>
    </row>
    <row r="44" spans="1:22" x14ac:dyDescent="0.25">
      <c r="A44" s="45" t="s">
        <v>231</v>
      </c>
      <c r="B44" s="3" t="s">
        <v>107</v>
      </c>
      <c r="C44" s="5" t="s">
        <v>40</v>
      </c>
      <c r="D44" s="6" t="str">
        <f>VLOOKUP(C44,'Bedrijventerreinen als geheel'!$A$2:$B$32,2,)</f>
        <v>Alkmaar</v>
      </c>
      <c r="E44" s="6"/>
      <c r="F44" s="5" t="s">
        <v>108</v>
      </c>
      <c r="G44" s="45" t="s">
        <v>41</v>
      </c>
      <c r="H44" s="5" t="s">
        <v>29</v>
      </c>
      <c r="I44" s="44">
        <v>620164641</v>
      </c>
      <c r="J44" s="43" t="s">
        <v>232</v>
      </c>
      <c r="K44" s="103" t="s">
        <v>5</v>
      </c>
      <c r="L44" s="114" t="s">
        <v>29</v>
      </c>
      <c r="M44" s="5" t="s">
        <v>29</v>
      </c>
      <c r="N44" s="5" t="s">
        <v>29</v>
      </c>
      <c r="O44" s="89" t="s">
        <v>29</v>
      </c>
      <c r="P44" s="107" t="s">
        <v>233</v>
      </c>
      <c r="Q44" s="5" t="s">
        <v>29</v>
      </c>
      <c r="R44" s="5" t="s">
        <v>29</v>
      </c>
      <c r="S44" s="6"/>
      <c r="T44" s="6"/>
      <c r="U44" s="6"/>
      <c r="V44" s="3" t="s">
        <v>29</v>
      </c>
    </row>
    <row r="45" spans="1:22" x14ac:dyDescent="0.25">
      <c r="A45" s="45" t="s">
        <v>234</v>
      </c>
      <c r="B45" s="3" t="s">
        <v>107</v>
      </c>
      <c r="C45" s="5" t="s">
        <v>40</v>
      </c>
      <c r="D45" s="6" t="str">
        <f>VLOOKUP(C45,'Bedrijventerreinen als geheel'!$A$2:$B$32,2,)</f>
        <v>Alkmaar</v>
      </c>
      <c r="E45" s="6"/>
      <c r="F45" s="5" t="s">
        <v>108</v>
      </c>
      <c r="G45" s="45" t="s">
        <v>235</v>
      </c>
      <c r="H45" s="5" t="s">
        <v>29</v>
      </c>
      <c r="I45" s="44">
        <v>722340066</v>
      </c>
      <c r="J45" s="43" t="s">
        <v>236</v>
      </c>
      <c r="K45" s="103" t="s">
        <v>29</v>
      </c>
      <c r="L45" s="114" t="s">
        <v>29</v>
      </c>
      <c r="M45" s="5" t="s">
        <v>29</v>
      </c>
      <c r="N45" s="5" t="s">
        <v>29</v>
      </c>
      <c r="O45" s="89" t="s">
        <v>29</v>
      </c>
      <c r="P45" s="107" t="s">
        <v>29</v>
      </c>
      <c r="Q45" s="5" t="s">
        <v>29</v>
      </c>
      <c r="R45" s="5" t="s">
        <v>169</v>
      </c>
      <c r="S45" s="6"/>
      <c r="T45" s="6"/>
      <c r="U45" s="6"/>
      <c r="V45" s="3" t="s">
        <v>29</v>
      </c>
    </row>
    <row r="46" spans="1:22" x14ac:dyDescent="0.25">
      <c r="A46" s="45" t="s">
        <v>237</v>
      </c>
      <c r="B46" s="3" t="s">
        <v>107</v>
      </c>
      <c r="C46" s="5" t="s">
        <v>42</v>
      </c>
      <c r="D46" s="6" t="str">
        <f>VLOOKUP(C46,'Bedrijventerreinen als geheel'!$A$2:$B$32,2,)</f>
        <v>Alkmaar</v>
      </c>
      <c r="E46" s="6"/>
      <c r="F46" s="5" t="s">
        <v>108</v>
      </c>
      <c r="G46" s="45" t="s">
        <v>238</v>
      </c>
      <c r="H46" s="5" t="s">
        <v>137</v>
      </c>
      <c r="I46" s="44">
        <v>613767466</v>
      </c>
      <c r="J46" s="47" t="s">
        <v>239</v>
      </c>
      <c r="K46" s="103" t="s">
        <v>9</v>
      </c>
      <c r="L46" s="114" t="s">
        <v>29</v>
      </c>
      <c r="M46" s="5" t="s">
        <v>29</v>
      </c>
      <c r="N46" s="5" t="s">
        <v>29</v>
      </c>
      <c r="O46" s="89" t="s">
        <v>179</v>
      </c>
      <c r="P46" s="107" t="s">
        <v>179</v>
      </c>
      <c r="Q46" s="5" t="s">
        <v>29</v>
      </c>
      <c r="R46" s="5" t="s">
        <v>169</v>
      </c>
      <c r="S46" s="6"/>
      <c r="T46" s="6"/>
      <c r="U46" s="6"/>
      <c r="V46" s="3" t="s">
        <v>29</v>
      </c>
    </row>
    <row r="47" spans="1:22" x14ac:dyDescent="0.25">
      <c r="A47" s="45" t="s">
        <v>240</v>
      </c>
      <c r="B47" s="3" t="s">
        <v>107</v>
      </c>
      <c r="C47" s="5" t="s">
        <v>43</v>
      </c>
      <c r="D47" s="6" t="str">
        <f>VLOOKUP(C47,'Bedrijventerreinen als geheel'!$A$2:$B$32,2,)</f>
        <v>Alkmaar</v>
      </c>
      <c r="E47" s="6"/>
      <c r="F47" s="5" t="s">
        <v>108</v>
      </c>
      <c r="G47" s="45" t="s">
        <v>241</v>
      </c>
      <c r="H47" s="5" t="s">
        <v>29</v>
      </c>
      <c r="I47" s="44">
        <v>655178384</v>
      </c>
      <c r="J47" s="43" t="s">
        <v>242</v>
      </c>
      <c r="K47" s="103" t="s">
        <v>243</v>
      </c>
      <c r="L47" s="114" t="s">
        <v>29</v>
      </c>
      <c r="M47" s="5" t="s">
        <v>29</v>
      </c>
      <c r="N47" s="5" t="s">
        <v>29</v>
      </c>
      <c r="O47" s="89" t="s">
        <v>29</v>
      </c>
      <c r="P47" s="107" t="s">
        <v>230</v>
      </c>
      <c r="Q47" s="5" t="s">
        <v>113</v>
      </c>
      <c r="R47" s="5" t="s">
        <v>29</v>
      </c>
      <c r="S47" s="6"/>
      <c r="T47" s="6"/>
      <c r="U47" s="6"/>
      <c r="V47" s="3" t="s">
        <v>29</v>
      </c>
    </row>
    <row r="48" spans="1:22" x14ac:dyDescent="0.25">
      <c r="A48" s="45" t="s">
        <v>244</v>
      </c>
      <c r="B48" s="3" t="s">
        <v>107</v>
      </c>
      <c r="C48" s="5" t="s">
        <v>49</v>
      </c>
      <c r="D48" s="6" t="str">
        <f>VLOOKUP(C48,'Bedrijventerreinen als geheel'!$A$2:$B$32,2,)</f>
        <v>Alkmaar</v>
      </c>
      <c r="E48" s="6"/>
      <c r="F48" s="5" t="s">
        <v>108</v>
      </c>
      <c r="G48" s="45" t="s">
        <v>245</v>
      </c>
      <c r="H48" s="5" t="s">
        <v>29</v>
      </c>
      <c r="I48" s="44">
        <v>618241317</v>
      </c>
      <c r="J48" s="43" t="s">
        <v>246</v>
      </c>
      <c r="K48" s="103" t="s">
        <v>121</v>
      </c>
      <c r="L48" s="114" t="s">
        <v>29</v>
      </c>
      <c r="M48" s="5" t="s">
        <v>29</v>
      </c>
      <c r="N48" s="5" t="s">
        <v>29</v>
      </c>
      <c r="O48" s="89" t="s">
        <v>29</v>
      </c>
      <c r="P48" s="107" t="s">
        <v>230</v>
      </c>
      <c r="Q48" s="5" t="s">
        <v>113</v>
      </c>
      <c r="R48" s="5" t="s">
        <v>29</v>
      </c>
      <c r="S48" s="6"/>
      <c r="T48" s="6"/>
      <c r="U48" s="6"/>
      <c r="V48" s="3" t="s">
        <v>29</v>
      </c>
    </row>
    <row r="49" spans="1:22" x14ac:dyDescent="0.25">
      <c r="A49" s="45" t="s">
        <v>247</v>
      </c>
      <c r="B49" s="3" t="s">
        <v>107</v>
      </c>
      <c r="C49" s="5" t="s">
        <v>49</v>
      </c>
      <c r="D49" s="6" t="str">
        <f>VLOOKUP(C49,'Bedrijventerreinen als geheel'!$A$2:$B$32,2,)</f>
        <v>Alkmaar</v>
      </c>
      <c r="E49" s="6"/>
      <c r="F49" s="5" t="s">
        <v>108</v>
      </c>
      <c r="G49" s="45" t="s">
        <v>248</v>
      </c>
      <c r="H49" s="5" t="s">
        <v>29</v>
      </c>
      <c r="I49" s="44">
        <v>610435717</v>
      </c>
      <c r="J49" s="43" t="s">
        <v>249</v>
      </c>
      <c r="K49" s="103" t="s">
        <v>121</v>
      </c>
      <c r="L49" s="114" t="s">
        <v>29</v>
      </c>
      <c r="M49" s="5" t="s">
        <v>29</v>
      </c>
      <c r="N49" s="5" t="s">
        <v>29</v>
      </c>
      <c r="O49" s="89" t="s">
        <v>29</v>
      </c>
      <c r="P49" s="107" t="s">
        <v>230</v>
      </c>
      <c r="Q49" s="5" t="s">
        <v>113</v>
      </c>
      <c r="R49" s="5" t="s">
        <v>29</v>
      </c>
      <c r="S49" s="6"/>
      <c r="T49" s="6"/>
      <c r="U49" s="6"/>
      <c r="V49" s="3" t="s">
        <v>29</v>
      </c>
    </row>
    <row r="50" spans="1:22" x14ac:dyDescent="0.25">
      <c r="A50" s="6"/>
      <c r="B50" s="3" t="s">
        <v>107</v>
      </c>
      <c r="C50" s="5" t="s">
        <v>49</v>
      </c>
      <c r="D50" s="6" t="str">
        <f>VLOOKUP(C50,'Bedrijventerreinen als geheel'!$A$2:$B$32,2,)</f>
        <v>Alkmaar</v>
      </c>
      <c r="E50" s="6"/>
      <c r="F50" s="5" t="s">
        <v>108</v>
      </c>
      <c r="G50" s="45" t="s">
        <v>250</v>
      </c>
      <c r="H50" s="5" t="s">
        <v>29</v>
      </c>
      <c r="I50" s="44"/>
      <c r="J50" s="46"/>
      <c r="K50" s="103" t="s">
        <v>29</v>
      </c>
      <c r="L50" s="114" t="s">
        <v>29</v>
      </c>
      <c r="M50" s="5" t="s">
        <v>29</v>
      </c>
      <c r="N50" s="5" t="s">
        <v>29</v>
      </c>
      <c r="O50" s="89" t="s">
        <v>29</v>
      </c>
      <c r="P50" s="107" t="s">
        <v>230</v>
      </c>
      <c r="Q50" s="5" t="s">
        <v>113</v>
      </c>
      <c r="R50" s="5" t="s">
        <v>29</v>
      </c>
      <c r="S50" s="6"/>
      <c r="T50" s="6"/>
      <c r="U50" s="6"/>
      <c r="V50" s="3" t="s">
        <v>29</v>
      </c>
    </row>
    <row r="51" spans="1:22" x14ac:dyDescent="0.25">
      <c r="A51" s="6"/>
      <c r="B51" s="3" t="s">
        <v>107</v>
      </c>
      <c r="C51" s="5" t="s">
        <v>49</v>
      </c>
      <c r="D51" s="6" t="str">
        <f>VLOOKUP(C51,'Bedrijventerreinen als geheel'!$A$2:$B$32,2,)</f>
        <v>Alkmaar</v>
      </c>
      <c r="E51" s="6"/>
      <c r="F51" s="5" t="s">
        <v>108</v>
      </c>
      <c r="G51" s="45" t="s">
        <v>251</v>
      </c>
      <c r="H51" s="5" t="s">
        <v>29</v>
      </c>
      <c r="I51" s="44"/>
      <c r="J51" s="46"/>
      <c r="K51" s="103" t="s">
        <v>29</v>
      </c>
      <c r="L51" s="114" t="s">
        <v>29</v>
      </c>
      <c r="M51" s="5" t="s">
        <v>29</v>
      </c>
      <c r="N51" s="5" t="s">
        <v>29</v>
      </c>
      <c r="O51" s="89" t="s">
        <v>29</v>
      </c>
      <c r="P51" s="107" t="s">
        <v>230</v>
      </c>
      <c r="Q51" s="5" t="s">
        <v>113</v>
      </c>
      <c r="R51" s="5" t="s">
        <v>29</v>
      </c>
      <c r="S51" s="6"/>
      <c r="T51" s="6"/>
      <c r="U51" s="6"/>
      <c r="V51" s="3" t="s">
        <v>29</v>
      </c>
    </row>
    <row r="52" spans="1:22" x14ac:dyDescent="0.25">
      <c r="A52" s="6"/>
      <c r="B52" s="3" t="s">
        <v>107</v>
      </c>
      <c r="C52" s="5" t="s">
        <v>49</v>
      </c>
      <c r="D52" s="6" t="str">
        <f>VLOOKUP(C52,'Bedrijventerreinen als geheel'!$A$2:$B$32,2,)</f>
        <v>Alkmaar</v>
      </c>
      <c r="E52" s="6"/>
      <c r="F52" s="5" t="s">
        <v>108</v>
      </c>
      <c r="G52" s="45" t="s">
        <v>51</v>
      </c>
      <c r="H52" s="5" t="s">
        <v>252</v>
      </c>
      <c r="I52" s="44">
        <v>619802585</v>
      </c>
      <c r="J52" s="43" t="s">
        <v>253</v>
      </c>
      <c r="K52" s="103" t="s">
        <v>121</v>
      </c>
      <c r="L52" s="114" t="s">
        <v>29</v>
      </c>
      <c r="M52" s="5" t="s">
        <v>29</v>
      </c>
      <c r="N52" s="5" t="s">
        <v>29</v>
      </c>
      <c r="O52" s="89" t="s">
        <v>29</v>
      </c>
      <c r="P52" s="107" t="s">
        <v>29</v>
      </c>
      <c r="Q52" s="5" t="s">
        <v>29</v>
      </c>
      <c r="R52" s="5" t="s">
        <v>29</v>
      </c>
      <c r="S52" s="6"/>
      <c r="T52" s="6"/>
      <c r="U52" s="6"/>
      <c r="V52" s="3" t="s">
        <v>29</v>
      </c>
    </row>
    <row r="53" spans="1:22" x14ac:dyDescent="0.25">
      <c r="A53" s="6" t="s">
        <v>254</v>
      </c>
      <c r="B53" s="3" t="s">
        <v>107</v>
      </c>
      <c r="C53" s="5" t="s">
        <v>67</v>
      </c>
      <c r="D53" s="6" t="str">
        <f>VLOOKUP(C53,'Bedrijventerreinen als geheel'!$A$2:$B$32,2,)</f>
        <v>Heiloo</v>
      </c>
      <c r="E53" s="6"/>
      <c r="F53" s="5" t="s">
        <v>108</v>
      </c>
      <c r="G53" s="45" t="s">
        <v>255</v>
      </c>
      <c r="H53" s="5" t="s">
        <v>29</v>
      </c>
      <c r="I53" s="44"/>
      <c r="J53" s="6"/>
      <c r="K53" s="103" t="s">
        <v>119</v>
      </c>
      <c r="L53" s="114" t="s">
        <v>29</v>
      </c>
      <c r="M53" s="5" t="s">
        <v>29</v>
      </c>
      <c r="N53" s="5" t="s">
        <v>29</v>
      </c>
      <c r="O53" s="89" t="s">
        <v>29</v>
      </c>
      <c r="P53" s="107" t="s">
        <v>29</v>
      </c>
      <c r="Q53" s="5" t="s">
        <v>29</v>
      </c>
      <c r="R53" s="5" t="s">
        <v>29</v>
      </c>
      <c r="S53" s="6"/>
      <c r="T53" s="6"/>
      <c r="U53" s="6"/>
      <c r="V53" s="3" t="s">
        <v>29</v>
      </c>
    </row>
    <row r="54" spans="1:22" x14ac:dyDescent="0.25">
      <c r="A54" s="6" t="s">
        <v>256</v>
      </c>
      <c r="B54" s="3" t="s">
        <v>107</v>
      </c>
      <c r="C54" s="5" t="s">
        <v>70</v>
      </c>
      <c r="D54" s="6" t="str">
        <f>VLOOKUP(C54,'Bedrijventerreinen als geheel'!$A$2:$B$32,2,)</f>
        <v>Heiloo</v>
      </c>
      <c r="E54" s="6"/>
      <c r="F54" s="5" t="s">
        <v>108</v>
      </c>
      <c r="G54" s="45" t="s">
        <v>257</v>
      </c>
      <c r="H54" s="5" t="s">
        <v>252</v>
      </c>
      <c r="I54" s="44"/>
      <c r="J54" s="6"/>
      <c r="K54" s="103" t="s">
        <v>29</v>
      </c>
      <c r="L54" s="114" t="s">
        <v>29</v>
      </c>
      <c r="M54" s="5" t="s">
        <v>29</v>
      </c>
      <c r="N54" s="5" t="s">
        <v>29</v>
      </c>
      <c r="O54" s="89" t="s">
        <v>29</v>
      </c>
      <c r="P54" s="107" t="s">
        <v>29</v>
      </c>
      <c r="Q54" s="5" t="s">
        <v>29</v>
      </c>
      <c r="R54" s="5" t="s">
        <v>29</v>
      </c>
      <c r="S54" s="6"/>
      <c r="T54" s="6"/>
      <c r="U54" s="6"/>
      <c r="V54" s="3" t="s">
        <v>29</v>
      </c>
    </row>
    <row r="55" spans="1:22" x14ac:dyDescent="0.25">
      <c r="A55" s="6" t="s">
        <v>258</v>
      </c>
      <c r="B55" s="3" t="s">
        <v>107</v>
      </c>
      <c r="C55" s="5" t="s">
        <v>70</v>
      </c>
      <c r="D55" s="6" t="str">
        <f>VLOOKUP(C55,'Bedrijventerreinen als geheel'!$A$2:$B$32,2,)</f>
        <v>Heiloo</v>
      </c>
      <c r="E55" s="6"/>
      <c r="F55" s="5" t="s">
        <v>29</v>
      </c>
      <c r="G55" s="45" t="s">
        <v>29</v>
      </c>
      <c r="H55" s="5" t="s">
        <v>137</v>
      </c>
      <c r="I55" s="44"/>
      <c r="J55" s="6"/>
      <c r="K55" s="103" t="s">
        <v>259</v>
      </c>
      <c r="L55" s="114" t="s">
        <v>29</v>
      </c>
      <c r="M55" s="5" t="s">
        <v>29</v>
      </c>
      <c r="N55" s="5" t="s">
        <v>29</v>
      </c>
      <c r="O55" s="89" t="s">
        <v>29</v>
      </c>
      <c r="P55" s="107" t="s">
        <v>233</v>
      </c>
      <c r="Q55" s="5" t="s">
        <v>29</v>
      </c>
      <c r="R55" s="5" t="s">
        <v>29</v>
      </c>
      <c r="S55" s="6"/>
      <c r="T55" s="6"/>
      <c r="U55" s="6"/>
      <c r="V55" s="3" t="s">
        <v>29</v>
      </c>
    </row>
    <row r="56" spans="1:22" x14ac:dyDescent="0.25">
      <c r="A56" s="6" t="s">
        <v>260</v>
      </c>
      <c r="B56" s="3" t="s">
        <v>107</v>
      </c>
      <c r="C56" s="5" t="s">
        <v>72</v>
      </c>
      <c r="D56" s="6" t="str">
        <f>VLOOKUP(C56,'Bedrijventerreinen als geheel'!$A$2:$B$32,2,)</f>
        <v>Heiloo</v>
      </c>
      <c r="E56" s="6"/>
      <c r="F56" s="5" t="s">
        <v>108</v>
      </c>
      <c r="G56" s="45" t="s">
        <v>261</v>
      </c>
      <c r="H56" s="5" t="s">
        <v>137</v>
      </c>
      <c r="I56" s="44">
        <v>728200355</v>
      </c>
      <c r="J56" s="6"/>
      <c r="K56" s="103" t="s">
        <v>119</v>
      </c>
      <c r="L56" s="114" t="s">
        <v>29</v>
      </c>
      <c r="M56" s="5" t="s">
        <v>29</v>
      </c>
      <c r="N56" s="5" t="s">
        <v>29</v>
      </c>
      <c r="O56" s="89" t="s">
        <v>29</v>
      </c>
      <c r="P56" s="107" t="s">
        <v>29</v>
      </c>
      <c r="Q56" s="5" t="s">
        <v>29</v>
      </c>
      <c r="R56" s="5" t="s">
        <v>29</v>
      </c>
      <c r="S56" s="6"/>
      <c r="T56" s="6"/>
      <c r="U56" s="6"/>
      <c r="V56" s="3" t="s">
        <v>29</v>
      </c>
    </row>
    <row r="57" spans="1:22" x14ac:dyDescent="0.25">
      <c r="A57" s="6" t="s">
        <v>262</v>
      </c>
      <c r="B57" s="3" t="s">
        <v>107</v>
      </c>
      <c r="C57" s="5" t="s">
        <v>72</v>
      </c>
      <c r="D57" s="6" t="str">
        <f>VLOOKUP(C57,'Bedrijventerreinen als geheel'!$A$2:$B$32,2,)</f>
        <v>Heiloo</v>
      </c>
      <c r="E57" s="6"/>
      <c r="F57" s="5" t="s">
        <v>150</v>
      </c>
      <c r="G57" s="45" t="s">
        <v>39</v>
      </c>
      <c r="H57" s="5" t="s">
        <v>263</v>
      </c>
      <c r="I57" s="44"/>
      <c r="J57" s="6"/>
      <c r="K57" s="103" t="s">
        <v>5</v>
      </c>
      <c r="L57" s="114" t="s">
        <v>29</v>
      </c>
      <c r="M57" s="5" t="s">
        <v>29</v>
      </c>
      <c r="N57" s="5" t="s">
        <v>29</v>
      </c>
      <c r="O57" s="89" t="s">
        <v>29</v>
      </c>
      <c r="P57" s="107" t="s">
        <v>29</v>
      </c>
      <c r="Q57" s="5" t="s">
        <v>175</v>
      </c>
      <c r="R57" s="5" t="s">
        <v>29</v>
      </c>
      <c r="S57" s="6"/>
      <c r="T57" s="6"/>
      <c r="U57" s="6"/>
      <c r="V57" s="3" t="s">
        <v>29</v>
      </c>
    </row>
    <row r="58" spans="1:22" x14ac:dyDescent="0.25">
      <c r="A58" s="45" t="s">
        <v>264</v>
      </c>
      <c r="B58" s="3" t="s">
        <v>107</v>
      </c>
      <c r="C58" s="5" t="s">
        <v>73</v>
      </c>
      <c r="D58" s="6" t="str">
        <f>VLOOKUP(C58,'Bedrijventerreinen als geheel'!$A$2:$B$32,2,)</f>
        <v>Dijk en waard</v>
      </c>
      <c r="E58" s="6"/>
      <c r="F58" s="5" t="s">
        <v>108</v>
      </c>
      <c r="G58" s="45" t="s">
        <v>265</v>
      </c>
      <c r="H58" s="5" t="s">
        <v>29</v>
      </c>
      <c r="I58" s="44"/>
      <c r="J58" s="46"/>
      <c r="K58" s="103" t="s">
        <v>5</v>
      </c>
      <c r="L58" s="114" t="s">
        <v>3</v>
      </c>
      <c r="M58" s="5" t="s">
        <v>29</v>
      </c>
      <c r="N58" s="5" t="s">
        <v>29</v>
      </c>
      <c r="O58" s="89" t="s">
        <v>29</v>
      </c>
      <c r="P58" s="107" t="s">
        <v>266</v>
      </c>
      <c r="Q58" s="5" t="s">
        <v>267</v>
      </c>
      <c r="R58" s="5" t="s">
        <v>29</v>
      </c>
      <c r="S58" s="6"/>
      <c r="T58" s="6"/>
      <c r="U58" s="6"/>
      <c r="V58" s="3" t="s">
        <v>29</v>
      </c>
    </row>
    <row r="59" spans="1:22" x14ac:dyDescent="0.25">
      <c r="A59" s="45" t="s">
        <v>268</v>
      </c>
      <c r="B59" s="3" t="s">
        <v>107</v>
      </c>
      <c r="C59" s="5" t="s">
        <v>73</v>
      </c>
      <c r="D59" s="6" t="str">
        <f>VLOOKUP(C59,'Bedrijventerreinen als geheel'!$A$2:$B$32,2,)</f>
        <v>Dijk en waard</v>
      </c>
      <c r="E59" s="6"/>
      <c r="F59" s="5" t="s">
        <v>108</v>
      </c>
      <c r="G59" s="45" t="s">
        <v>269</v>
      </c>
      <c r="H59" s="5" t="s">
        <v>29</v>
      </c>
      <c r="I59" s="44"/>
      <c r="J59" s="43" t="s">
        <v>270</v>
      </c>
      <c r="K59" s="103" t="s">
        <v>5</v>
      </c>
      <c r="L59" s="114" t="s">
        <v>3</v>
      </c>
      <c r="M59" s="5" t="s">
        <v>29</v>
      </c>
      <c r="N59" s="5" t="s">
        <v>29</v>
      </c>
      <c r="O59" s="89" t="s">
        <v>29</v>
      </c>
      <c r="P59" s="107" t="s">
        <v>266</v>
      </c>
      <c r="Q59" s="5" t="s">
        <v>267</v>
      </c>
      <c r="R59" s="5" t="s">
        <v>29</v>
      </c>
      <c r="S59" s="6"/>
      <c r="T59" s="6"/>
      <c r="U59" s="6"/>
      <c r="V59" s="3" t="s">
        <v>29</v>
      </c>
    </row>
    <row r="60" spans="1:22" x14ac:dyDescent="0.25">
      <c r="A60" s="45" t="s">
        <v>271</v>
      </c>
      <c r="B60" s="3" t="s">
        <v>107</v>
      </c>
      <c r="C60" s="5" t="s">
        <v>73</v>
      </c>
      <c r="D60" s="6" t="str">
        <f>VLOOKUP(C60,'Bedrijventerreinen als geheel'!$A$2:$B$32,2,)</f>
        <v>Dijk en waard</v>
      </c>
      <c r="E60" s="6"/>
      <c r="F60" s="5" t="s">
        <v>108</v>
      </c>
      <c r="G60" s="45" t="s">
        <v>272</v>
      </c>
      <c r="H60" s="5" t="s">
        <v>29</v>
      </c>
      <c r="I60" s="44"/>
      <c r="J60" s="43" t="s">
        <v>273</v>
      </c>
      <c r="K60" s="103" t="s">
        <v>5</v>
      </c>
      <c r="L60" s="114" t="s">
        <v>3</v>
      </c>
      <c r="M60" s="5" t="s">
        <v>29</v>
      </c>
      <c r="N60" s="5" t="s">
        <v>29</v>
      </c>
      <c r="O60" s="89" t="s">
        <v>29</v>
      </c>
      <c r="P60" s="107" t="s">
        <v>266</v>
      </c>
      <c r="Q60" s="5" t="s">
        <v>267</v>
      </c>
      <c r="R60" s="5" t="s">
        <v>29</v>
      </c>
      <c r="S60" s="6"/>
      <c r="T60" s="6"/>
      <c r="U60" s="6"/>
      <c r="V60" s="3" t="s">
        <v>29</v>
      </c>
    </row>
    <row r="61" spans="1:22" x14ac:dyDescent="0.25">
      <c r="A61" s="45" t="s">
        <v>274</v>
      </c>
      <c r="B61" s="3" t="s">
        <v>107</v>
      </c>
      <c r="C61" s="5" t="s">
        <v>73</v>
      </c>
      <c r="D61" s="6" t="str">
        <f>VLOOKUP(C61,'Bedrijventerreinen als geheel'!$A$2:$B$32,2,)</f>
        <v>Dijk en waard</v>
      </c>
      <c r="E61" s="6"/>
      <c r="F61" s="5" t="s">
        <v>108</v>
      </c>
      <c r="G61" s="45" t="s">
        <v>275</v>
      </c>
      <c r="H61" s="5" t="s">
        <v>29</v>
      </c>
      <c r="I61" s="44"/>
      <c r="J61" s="45"/>
      <c r="K61" s="103" t="s">
        <v>5</v>
      </c>
      <c r="L61" s="114" t="s">
        <v>3</v>
      </c>
      <c r="M61" s="5" t="s">
        <v>29</v>
      </c>
      <c r="N61" s="5" t="s">
        <v>29</v>
      </c>
      <c r="O61" s="89" t="s">
        <v>29</v>
      </c>
      <c r="P61" s="107" t="s">
        <v>266</v>
      </c>
      <c r="Q61" s="5" t="s">
        <v>267</v>
      </c>
      <c r="R61" s="5" t="s">
        <v>29</v>
      </c>
      <c r="S61" s="6"/>
      <c r="T61" s="6"/>
      <c r="U61" s="6"/>
      <c r="V61" s="3" t="s">
        <v>29</v>
      </c>
    </row>
    <row r="62" spans="1:22" x14ac:dyDescent="0.25">
      <c r="A62" s="45" t="s">
        <v>276</v>
      </c>
      <c r="B62" s="3" t="s">
        <v>107</v>
      </c>
      <c r="C62" s="5" t="s">
        <v>73</v>
      </c>
      <c r="D62" s="6" t="str">
        <f>VLOOKUP(C62,'Bedrijventerreinen als geheel'!$A$2:$B$32,2,)</f>
        <v>Dijk en waard</v>
      </c>
      <c r="E62" s="6"/>
      <c r="F62" s="5" t="s">
        <v>108</v>
      </c>
      <c r="G62" s="45" t="s">
        <v>277</v>
      </c>
      <c r="H62" s="5" t="s">
        <v>29</v>
      </c>
      <c r="I62" s="44"/>
      <c r="J62" s="43" t="s">
        <v>278</v>
      </c>
      <c r="K62" s="103" t="s">
        <v>5</v>
      </c>
      <c r="L62" s="114" t="s">
        <v>3</v>
      </c>
      <c r="M62" s="5" t="s">
        <v>29</v>
      </c>
      <c r="N62" s="5" t="s">
        <v>29</v>
      </c>
      <c r="O62" s="89" t="s">
        <v>29</v>
      </c>
      <c r="P62" s="107" t="s">
        <v>266</v>
      </c>
      <c r="Q62" s="5" t="s">
        <v>267</v>
      </c>
      <c r="R62" s="5" t="s">
        <v>29</v>
      </c>
      <c r="S62" s="6"/>
      <c r="T62" s="6"/>
      <c r="U62" s="6"/>
      <c r="V62" s="3" t="s">
        <v>29</v>
      </c>
    </row>
    <row r="63" spans="1:22" x14ac:dyDescent="0.25">
      <c r="A63" s="45" t="s">
        <v>279</v>
      </c>
      <c r="B63" s="3" t="s">
        <v>107</v>
      </c>
      <c r="C63" s="5" t="s">
        <v>73</v>
      </c>
      <c r="D63" s="6" t="str">
        <f>VLOOKUP(C63,'Bedrijventerreinen als geheel'!$A$2:$B$32,2,)</f>
        <v>Dijk en waard</v>
      </c>
      <c r="E63" s="6"/>
      <c r="F63" s="5" t="s">
        <v>108</v>
      </c>
      <c r="G63" s="45" t="s">
        <v>280</v>
      </c>
      <c r="H63" s="5" t="s">
        <v>29</v>
      </c>
      <c r="I63" s="44"/>
      <c r="J63" s="43" t="s">
        <v>281</v>
      </c>
      <c r="K63" s="103" t="s">
        <v>5</v>
      </c>
      <c r="L63" s="114" t="s">
        <v>3</v>
      </c>
      <c r="M63" s="5" t="s">
        <v>29</v>
      </c>
      <c r="N63" s="5" t="s">
        <v>29</v>
      </c>
      <c r="O63" s="89" t="s">
        <v>29</v>
      </c>
      <c r="P63" s="107" t="s">
        <v>266</v>
      </c>
      <c r="Q63" s="5" t="s">
        <v>267</v>
      </c>
      <c r="R63" s="5" t="s">
        <v>29</v>
      </c>
      <c r="S63" s="6"/>
      <c r="T63" s="6"/>
      <c r="U63" s="6"/>
      <c r="V63" s="3" t="s">
        <v>29</v>
      </c>
    </row>
    <row r="64" spans="1:22" x14ac:dyDescent="0.25">
      <c r="A64" s="45" t="s">
        <v>282</v>
      </c>
      <c r="B64" s="3" t="s">
        <v>107</v>
      </c>
      <c r="C64" s="5" t="s">
        <v>73</v>
      </c>
      <c r="D64" s="6" t="str">
        <f>VLOOKUP(C64,'Bedrijventerreinen als geheel'!$A$2:$B$32,2,)</f>
        <v>Dijk en waard</v>
      </c>
      <c r="E64" s="6"/>
      <c r="F64" s="5" t="s">
        <v>108</v>
      </c>
      <c r="G64" s="45" t="s">
        <v>283</v>
      </c>
      <c r="H64" s="5" t="s">
        <v>29</v>
      </c>
      <c r="I64" s="44"/>
      <c r="J64" s="43" t="s">
        <v>284</v>
      </c>
      <c r="K64" s="103" t="s">
        <v>5</v>
      </c>
      <c r="L64" s="114" t="s">
        <v>3</v>
      </c>
      <c r="M64" s="5" t="s">
        <v>29</v>
      </c>
      <c r="N64" s="5" t="s">
        <v>29</v>
      </c>
      <c r="O64" s="89" t="s">
        <v>29</v>
      </c>
      <c r="P64" s="107" t="s">
        <v>266</v>
      </c>
      <c r="Q64" s="5" t="s">
        <v>267</v>
      </c>
      <c r="R64" s="5" t="s">
        <v>29</v>
      </c>
      <c r="S64" s="6"/>
      <c r="T64" s="6"/>
      <c r="U64" s="6"/>
      <c r="V64" s="3" t="s">
        <v>29</v>
      </c>
    </row>
    <row r="65" spans="1:22" x14ac:dyDescent="0.25">
      <c r="A65" s="45" t="s">
        <v>285</v>
      </c>
      <c r="B65" s="3" t="s">
        <v>107</v>
      </c>
      <c r="C65" s="5" t="s">
        <v>73</v>
      </c>
      <c r="D65" s="6" t="str">
        <f>VLOOKUP(C65,'Bedrijventerreinen als geheel'!$A$2:$B$32,2,)</f>
        <v>Dijk en waard</v>
      </c>
      <c r="E65" s="6"/>
      <c r="F65" s="5" t="s">
        <v>108</v>
      </c>
      <c r="G65" s="45" t="s">
        <v>286</v>
      </c>
      <c r="H65" s="5" t="s">
        <v>29</v>
      </c>
      <c r="I65" s="44"/>
      <c r="J65" s="43" t="s">
        <v>287</v>
      </c>
      <c r="K65" s="103" t="s">
        <v>5</v>
      </c>
      <c r="L65" s="114" t="s">
        <v>3</v>
      </c>
      <c r="M65" s="5" t="s">
        <v>29</v>
      </c>
      <c r="N65" s="5" t="s">
        <v>29</v>
      </c>
      <c r="O65" s="89" t="s">
        <v>29</v>
      </c>
      <c r="P65" s="107" t="s">
        <v>266</v>
      </c>
      <c r="Q65" s="5" t="s">
        <v>267</v>
      </c>
      <c r="R65" s="5" t="s">
        <v>29</v>
      </c>
      <c r="S65" s="6"/>
      <c r="T65" s="6"/>
      <c r="U65" s="6"/>
      <c r="V65" s="3" t="s">
        <v>29</v>
      </c>
    </row>
    <row r="66" spans="1:22" x14ac:dyDescent="0.25">
      <c r="A66" s="45" t="s">
        <v>288</v>
      </c>
      <c r="B66" s="3" t="s">
        <v>107</v>
      </c>
      <c r="C66" s="5" t="s">
        <v>73</v>
      </c>
      <c r="D66" s="6" t="str">
        <f>VLOOKUP(C66,'Bedrijventerreinen als geheel'!$A$2:$B$32,2,)</f>
        <v>Dijk en waard</v>
      </c>
      <c r="E66" s="6"/>
      <c r="F66" s="5" t="s">
        <v>108</v>
      </c>
      <c r="G66" s="45" t="s">
        <v>289</v>
      </c>
      <c r="H66" s="5" t="s">
        <v>29</v>
      </c>
      <c r="I66" s="44"/>
      <c r="J66" s="43" t="s">
        <v>290</v>
      </c>
      <c r="K66" s="103" t="s">
        <v>5</v>
      </c>
      <c r="L66" s="114" t="s">
        <v>3</v>
      </c>
      <c r="M66" s="5" t="s">
        <v>29</v>
      </c>
      <c r="N66" s="5" t="s">
        <v>29</v>
      </c>
      <c r="O66" s="89" t="s">
        <v>29</v>
      </c>
      <c r="P66" s="107" t="s">
        <v>266</v>
      </c>
      <c r="Q66" s="5" t="s">
        <v>267</v>
      </c>
      <c r="R66" s="5" t="s">
        <v>29</v>
      </c>
      <c r="S66" s="6"/>
      <c r="T66" s="6"/>
      <c r="U66" s="6"/>
      <c r="V66" s="3" t="s">
        <v>29</v>
      </c>
    </row>
    <row r="67" spans="1:22" x14ac:dyDescent="0.25">
      <c r="A67" s="45" t="s">
        <v>291</v>
      </c>
      <c r="B67" s="3" t="s">
        <v>107</v>
      </c>
      <c r="C67" s="5" t="s">
        <v>73</v>
      </c>
      <c r="D67" s="6" t="str">
        <f>VLOOKUP(C67,'Bedrijventerreinen als geheel'!$A$2:$B$32,2,)</f>
        <v>Dijk en waard</v>
      </c>
      <c r="E67" s="6"/>
      <c r="F67" s="5" t="s">
        <v>108</v>
      </c>
      <c r="G67" s="45" t="s">
        <v>292</v>
      </c>
      <c r="H67" s="5" t="s">
        <v>29</v>
      </c>
      <c r="I67" s="44"/>
      <c r="J67" s="43" t="s">
        <v>293</v>
      </c>
      <c r="K67" s="103" t="s">
        <v>5</v>
      </c>
      <c r="L67" s="114" t="s">
        <v>3</v>
      </c>
      <c r="M67" s="5" t="s">
        <v>29</v>
      </c>
      <c r="N67" s="5" t="s">
        <v>29</v>
      </c>
      <c r="O67" s="89" t="s">
        <v>29</v>
      </c>
      <c r="P67" s="107" t="s">
        <v>266</v>
      </c>
      <c r="Q67" s="5" t="s">
        <v>267</v>
      </c>
      <c r="R67" s="5" t="s">
        <v>29</v>
      </c>
      <c r="S67" s="6"/>
      <c r="T67" s="6"/>
      <c r="U67" s="6"/>
      <c r="V67" s="3" t="s">
        <v>29</v>
      </c>
    </row>
    <row r="68" spans="1:22" x14ac:dyDescent="0.25">
      <c r="A68" s="45" t="s">
        <v>294</v>
      </c>
      <c r="B68" s="3" t="s">
        <v>107</v>
      </c>
      <c r="C68" s="5" t="s">
        <v>73</v>
      </c>
      <c r="D68" s="6" t="str">
        <f>VLOOKUP(C68,'Bedrijventerreinen als geheel'!$A$2:$B$32,2,)</f>
        <v>Dijk en waard</v>
      </c>
      <c r="E68" s="6"/>
      <c r="F68" s="5" t="s">
        <v>108</v>
      </c>
      <c r="G68" s="45" t="s">
        <v>295</v>
      </c>
      <c r="H68" s="5" t="s">
        <v>29</v>
      </c>
      <c r="I68" s="44"/>
      <c r="J68" s="43" t="s">
        <v>296</v>
      </c>
      <c r="K68" s="103" t="s">
        <v>5</v>
      </c>
      <c r="L68" s="114" t="s">
        <v>3</v>
      </c>
      <c r="M68" s="5" t="s">
        <v>29</v>
      </c>
      <c r="N68" s="5" t="s">
        <v>29</v>
      </c>
      <c r="O68" s="89" t="s">
        <v>29</v>
      </c>
      <c r="P68" s="107" t="s">
        <v>266</v>
      </c>
      <c r="Q68" s="5" t="s">
        <v>267</v>
      </c>
      <c r="R68" s="5" t="s">
        <v>29</v>
      </c>
      <c r="S68" s="6"/>
      <c r="T68" s="6"/>
      <c r="U68" s="6"/>
      <c r="V68" s="3" t="s">
        <v>29</v>
      </c>
    </row>
    <row r="69" spans="1:22" x14ac:dyDescent="0.25">
      <c r="A69" s="45" t="s">
        <v>297</v>
      </c>
      <c r="B69" s="3" t="s">
        <v>107</v>
      </c>
      <c r="C69" s="5" t="s">
        <v>73</v>
      </c>
      <c r="D69" s="6" t="str">
        <f>VLOOKUP(C69,'Bedrijventerreinen als geheel'!$A$2:$B$32,2,)</f>
        <v>Dijk en waard</v>
      </c>
      <c r="E69" s="6"/>
      <c r="F69" s="5" t="s">
        <v>108</v>
      </c>
      <c r="G69" s="45" t="s">
        <v>298</v>
      </c>
      <c r="H69" s="5" t="s">
        <v>29</v>
      </c>
      <c r="I69" s="44"/>
      <c r="J69" s="43" t="s">
        <v>299</v>
      </c>
      <c r="K69" s="103" t="s">
        <v>5</v>
      </c>
      <c r="L69" s="114" t="s">
        <v>3</v>
      </c>
      <c r="M69" s="5" t="s">
        <v>29</v>
      </c>
      <c r="N69" s="5" t="s">
        <v>29</v>
      </c>
      <c r="O69" s="89" t="s">
        <v>29</v>
      </c>
      <c r="P69" s="107" t="s">
        <v>266</v>
      </c>
      <c r="Q69" s="5" t="s">
        <v>267</v>
      </c>
      <c r="R69" s="5" t="s">
        <v>29</v>
      </c>
      <c r="S69" s="6"/>
      <c r="T69" s="6"/>
      <c r="U69" s="6"/>
      <c r="V69" s="3" t="s">
        <v>29</v>
      </c>
    </row>
    <row r="70" spans="1:22" x14ac:dyDescent="0.25">
      <c r="A70" s="45" t="s">
        <v>300</v>
      </c>
      <c r="B70" s="3" t="s">
        <v>107</v>
      </c>
      <c r="C70" s="5" t="s">
        <v>73</v>
      </c>
      <c r="D70" s="6" t="str">
        <f>VLOOKUP(C70,'Bedrijventerreinen als geheel'!$A$2:$B$32,2,)</f>
        <v>Dijk en waard</v>
      </c>
      <c r="E70" s="6"/>
      <c r="F70" s="5" t="s">
        <v>108</v>
      </c>
      <c r="G70" s="45" t="s">
        <v>301</v>
      </c>
      <c r="H70" s="5" t="s">
        <v>29</v>
      </c>
      <c r="I70" s="44"/>
      <c r="J70" s="43" t="s">
        <v>302</v>
      </c>
      <c r="K70" s="103" t="s">
        <v>5</v>
      </c>
      <c r="L70" s="114" t="s">
        <v>3</v>
      </c>
      <c r="M70" s="5" t="s">
        <v>29</v>
      </c>
      <c r="N70" s="5" t="s">
        <v>29</v>
      </c>
      <c r="O70" s="89" t="s">
        <v>29</v>
      </c>
      <c r="P70" s="107" t="s">
        <v>266</v>
      </c>
      <c r="Q70" s="5" t="s">
        <v>267</v>
      </c>
      <c r="R70" s="5" t="s">
        <v>29</v>
      </c>
      <c r="S70" s="6"/>
      <c r="T70" s="6"/>
      <c r="U70" s="6"/>
      <c r="V70" s="3" t="s">
        <v>29</v>
      </c>
    </row>
    <row r="71" spans="1:22" x14ac:dyDescent="0.25">
      <c r="A71" s="45" t="s">
        <v>303</v>
      </c>
      <c r="B71" s="3" t="s">
        <v>107</v>
      </c>
      <c r="C71" s="5" t="s">
        <v>73</v>
      </c>
      <c r="D71" s="6" t="str">
        <f>VLOOKUP(C71,'Bedrijventerreinen als geheel'!$A$2:$B$32,2,)</f>
        <v>Dijk en waard</v>
      </c>
      <c r="E71" s="6"/>
      <c r="F71" s="5" t="s">
        <v>108</v>
      </c>
      <c r="G71" s="45" t="s">
        <v>304</v>
      </c>
      <c r="H71" s="5" t="s">
        <v>29</v>
      </c>
      <c r="I71" s="44"/>
      <c r="J71" s="43" t="s">
        <v>305</v>
      </c>
      <c r="K71" s="103" t="s">
        <v>5</v>
      </c>
      <c r="L71" s="114" t="s">
        <v>3</v>
      </c>
      <c r="M71" s="5" t="s">
        <v>29</v>
      </c>
      <c r="N71" s="5" t="s">
        <v>29</v>
      </c>
      <c r="O71" s="89" t="s">
        <v>29</v>
      </c>
      <c r="P71" s="107" t="s">
        <v>266</v>
      </c>
      <c r="Q71" s="5" t="s">
        <v>267</v>
      </c>
      <c r="R71" s="5" t="s">
        <v>29</v>
      </c>
      <c r="S71" s="6"/>
      <c r="T71" s="6"/>
      <c r="U71" s="6"/>
      <c r="V71" s="3" t="s">
        <v>29</v>
      </c>
    </row>
    <row r="72" spans="1:22" x14ac:dyDescent="0.25">
      <c r="A72" s="45" t="s">
        <v>291</v>
      </c>
      <c r="B72" s="3" t="s">
        <v>107</v>
      </c>
      <c r="C72" s="5" t="s">
        <v>73</v>
      </c>
      <c r="D72" s="6" t="str">
        <f>VLOOKUP(C72,'Bedrijventerreinen als geheel'!$A$2:$B$32,2,)</f>
        <v>Dijk en waard</v>
      </c>
      <c r="E72" s="6"/>
      <c r="F72" s="5" t="s">
        <v>108</v>
      </c>
      <c r="G72" s="45" t="s">
        <v>306</v>
      </c>
      <c r="H72" s="5" t="s">
        <v>29</v>
      </c>
      <c r="I72" s="44"/>
      <c r="J72" s="43" t="s">
        <v>307</v>
      </c>
      <c r="K72" s="103" t="s">
        <v>119</v>
      </c>
      <c r="L72" s="114" t="s">
        <v>29</v>
      </c>
      <c r="M72" s="5" t="s">
        <v>29</v>
      </c>
      <c r="N72" s="5" t="s">
        <v>29</v>
      </c>
      <c r="O72" s="89" t="s">
        <v>29</v>
      </c>
      <c r="P72" s="107" t="s">
        <v>29</v>
      </c>
      <c r="Q72" s="5" t="s">
        <v>29</v>
      </c>
      <c r="R72" s="5" t="s">
        <v>29</v>
      </c>
      <c r="S72" s="6"/>
      <c r="T72" s="6"/>
      <c r="U72" s="6"/>
      <c r="V72" s="3" t="s">
        <v>29</v>
      </c>
    </row>
    <row r="73" spans="1:22" x14ac:dyDescent="0.25">
      <c r="A73" s="45" t="s">
        <v>308</v>
      </c>
      <c r="B73" s="3" t="s">
        <v>107</v>
      </c>
      <c r="C73" s="5" t="s">
        <v>77</v>
      </c>
      <c r="D73" s="6" t="str">
        <f>VLOOKUP(C73,'Bedrijventerreinen als geheel'!$A$2:$B$32,2,)</f>
        <v>Dijk en waard</v>
      </c>
      <c r="E73" s="6"/>
      <c r="F73" s="5" t="s">
        <v>150</v>
      </c>
      <c r="G73" s="45" t="s">
        <v>309</v>
      </c>
      <c r="H73" s="5" t="s">
        <v>29</v>
      </c>
      <c r="I73" s="44"/>
      <c r="J73" s="6"/>
      <c r="K73" s="103" t="s">
        <v>119</v>
      </c>
      <c r="L73" s="114" t="s">
        <v>29</v>
      </c>
      <c r="M73" s="5" t="s">
        <v>29</v>
      </c>
      <c r="N73" s="5" t="s">
        <v>29</v>
      </c>
      <c r="O73" s="89" t="s">
        <v>29</v>
      </c>
      <c r="P73" s="107" t="s">
        <v>174</v>
      </c>
      <c r="Q73" s="5" t="s">
        <v>310</v>
      </c>
      <c r="R73" s="5" t="s">
        <v>29</v>
      </c>
      <c r="S73" s="6"/>
      <c r="T73" s="6"/>
      <c r="U73" s="6"/>
      <c r="V73" s="3" t="s">
        <v>29</v>
      </c>
    </row>
    <row r="74" spans="1:22" x14ac:dyDescent="0.25">
      <c r="A74" s="45" t="s">
        <v>311</v>
      </c>
      <c r="B74" s="3" t="s">
        <v>107</v>
      </c>
      <c r="C74" s="5" t="s">
        <v>77</v>
      </c>
      <c r="D74" s="6" t="str">
        <f>VLOOKUP(C74,'Bedrijventerreinen als geheel'!$A$2:$B$32,2,)</f>
        <v>Dijk en waard</v>
      </c>
      <c r="E74" s="6"/>
      <c r="F74" s="5" t="s">
        <v>108</v>
      </c>
      <c r="G74" s="45" t="s">
        <v>312</v>
      </c>
      <c r="H74" s="5" t="s">
        <v>29</v>
      </c>
      <c r="I74" s="44"/>
      <c r="J74" s="6"/>
      <c r="K74" s="103" t="s">
        <v>29</v>
      </c>
      <c r="L74" s="114" t="s">
        <v>29</v>
      </c>
      <c r="M74" s="5" t="s">
        <v>29</v>
      </c>
      <c r="N74" s="5" t="s">
        <v>29</v>
      </c>
      <c r="O74" s="89" t="s">
        <v>29</v>
      </c>
      <c r="P74" s="107" t="s">
        <v>174</v>
      </c>
      <c r="Q74" s="5" t="s">
        <v>310</v>
      </c>
      <c r="R74" s="5" t="s">
        <v>29</v>
      </c>
      <c r="S74" s="6"/>
      <c r="T74" s="6"/>
      <c r="U74" s="6"/>
      <c r="V74" s="3" t="s">
        <v>29</v>
      </c>
    </row>
    <row r="75" spans="1:22" x14ac:dyDescent="0.25">
      <c r="A75" s="45" t="s">
        <v>313</v>
      </c>
      <c r="B75" s="3" t="s">
        <v>107</v>
      </c>
      <c r="C75" s="5" t="s">
        <v>77</v>
      </c>
      <c r="D75" s="6" t="str">
        <f>VLOOKUP(C75,'Bedrijventerreinen als geheel'!$A$2:$B$32,2,)</f>
        <v>Dijk en waard</v>
      </c>
      <c r="E75" s="6"/>
      <c r="F75" s="5" t="s">
        <v>108</v>
      </c>
      <c r="G75" s="45" t="s">
        <v>314</v>
      </c>
      <c r="H75" s="5" t="s">
        <v>29</v>
      </c>
      <c r="I75" s="44">
        <v>651260424</v>
      </c>
      <c r="J75" s="6"/>
      <c r="K75" s="103" t="s">
        <v>119</v>
      </c>
      <c r="L75" s="114" t="s">
        <v>29</v>
      </c>
      <c r="M75" s="5" t="s">
        <v>29</v>
      </c>
      <c r="N75" s="5" t="s">
        <v>29</v>
      </c>
      <c r="O75" s="89" t="s">
        <v>29</v>
      </c>
      <c r="P75" s="107" t="s">
        <v>174</v>
      </c>
      <c r="Q75" s="5" t="s">
        <v>310</v>
      </c>
      <c r="R75" s="5" t="s">
        <v>29</v>
      </c>
      <c r="S75" s="6"/>
      <c r="T75" s="6"/>
      <c r="U75" s="6"/>
      <c r="V75" s="3" t="s">
        <v>29</v>
      </c>
    </row>
    <row r="76" spans="1:22" x14ac:dyDescent="0.25">
      <c r="A76" s="45" t="s">
        <v>315</v>
      </c>
      <c r="B76" s="3" t="s">
        <v>107</v>
      </c>
      <c r="C76" s="5" t="s">
        <v>77</v>
      </c>
      <c r="D76" s="6" t="str">
        <f>VLOOKUP(C76,'Bedrijventerreinen als geheel'!$A$2:$B$32,2,)</f>
        <v>Dijk en waard</v>
      </c>
      <c r="E76" s="6"/>
      <c r="F76" s="5" t="s">
        <v>108</v>
      </c>
      <c r="G76" s="45" t="s">
        <v>316</v>
      </c>
      <c r="H76" s="5" t="s">
        <v>29</v>
      </c>
      <c r="I76" s="44">
        <v>653407964</v>
      </c>
      <c r="J76" s="6"/>
      <c r="K76" s="103" t="s">
        <v>259</v>
      </c>
      <c r="L76" s="114" t="s">
        <v>29</v>
      </c>
      <c r="M76" s="5" t="s">
        <v>29</v>
      </c>
      <c r="N76" s="5" t="s">
        <v>29</v>
      </c>
      <c r="O76" s="89" t="s">
        <v>29</v>
      </c>
      <c r="P76" s="107" t="s">
        <v>174</v>
      </c>
      <c r="Q76" s="5" t="s">
        <v>310</v>
      </c>
      <c r="R76" s="5" t="s">
        <v>29</v>
      </c>
      <c r="S76" s="6"/>
      <c r="T76" s="6"/>
      <c r="U76" s="6"/>
      <c r="V76" s="3" t="s">
        <v>29</v>
      </c>
    </row>
    <row r="77" spans="1:22" x14ac:dyDescent="0.25">
      <c r="A77" s="45" t="s">
        <v>317</v>
      </c>
      <c r="B77" s="3" t="s">
        <v>107</v>
      </c>
      <c r="C77" s="5" t="s">
        <v>77</v>
      </c>
      <c r="D77" s="6" t="str">
        <f>VLOOKUP(C77,'Bedrijventerreinen als geheel'!$A$2:$B$32,2,)</f>
        <v>Dijk en waard</v>
      </c>
      <c r="E77" s="6"/>
      <c r="F77" s="5" t="s">
        <v>108</v>
      </c>
      <c r="G77" s="45" t="s">
        <v>318</v>
      </c>
      <c r="H77" s="5" t="s">
        <v>29</v>
      </c>
      <c r="I77" s="44">
        <v>226336699</v>
      </c>
      <c r="J77" s="6"/>
      <c r="K77" s="103" t="s">
        <v>9</v>
      </c>
      <c r="L77" s="114" t="s">
        <v>29</v>
      </c>
      <c r="M77" s="5" t="s">
        <v>29</v>
      </c>
      <c r="N77" s="5" t="s">
        <v>29</v>
      </c>
      <c r="O77" s="89" t="s">
        <v>29</v>
      </c>
      <c r="P77" s="107" t="s">
        <v>174</v>
      </c>
      <c r="Q77" s="5" t="s">
        <v>310</v>
      </c>
      <c r="R77" s="5" t="s">
        <v>29</v>
      </c>
      <c r="S77" s="6"/>
      <c r="T77" s="6"/>
      <c r="U77" s="6"/>
      <c r="V77" s="3" t="s">
        <v>29</v>
      </c>
    </row>
    <row r="78" spans="1:22" x14ac:dyDescent="0.25">
      <c r="A78" s="45" t="s">
        <v>319</v>
      </c>
      <c r="B78" s="3" t="s">
        <v>107</v>
      </c>
      <c r="C78" s="5" t="s">
        <v>78</v>
      </c>
      <c r="D78" s="6" t="str">
        <f>VLOOKUP(C78,'Bedrijventerreinen als geheel'!$A$2:$B$32,2,)</f>
        <v>Dijk en waard</v>
      </c>
      <c r="E78" s="6"/>
      <c r="F78" s="5" t="s">
        <v>108</v>
      </c>
      <c r="G78" s="45" t="s">
        <v>320</v>
      </c>
      <c r="H78" s="5" t="s">
        <v>29</v>
      </c>
      <c r="I78" s="44">
        <v>226331034</v>
      </c>
      <c r="J78" s="43" t="s">
        <v>321</v>
      </c>
      <c r="K78" s="103" t="s">
        <v>119</v>
      </c>
      <c r="L78" s="114" t="s">
        <v>29</v>
      </c>
      <c r="M78" s="5" t="s">
        <v>29</v>
      </c>
      <c r="N78" s="5" t="s">
        <v>29</v>
      </c>
      <c r="O78" s="89" t="s">
        <v>29</v>
      </c>
      <c r="P78" s="107" t="s">
        <v>322</v>
      </c>
      <c r="Q78" s="5" t="s">
        <v>323</v>
      </c>
      <c r="R78" s="5" t="s">
        <v>29</v>
      </c>
      <c r="S78" s="6"/>
      <c r="T78" s="6"/>
      <c r="U78" s="6"/>
      <c r="V78" s="3" t="s">
        <v>29</v>
      </c>
    </row>
    <row r="79" spans="1:22" x14ac:dyDescent="0.25">
      <c r="A79" s="45" t="s">
        <v>324</v>
      </c>
      <c r="B79" s="3" t="s">
        <v>107</v>
      </c>
      <c r="C79" s="5" t="s">
        <v>88</v>
      </c>
      <c r="D79" s="6" t="str">
        <f>VLOOKUP(C79,'Bedrijventerreinen als geheel'!$A$2:$B$32,2,)</f>
        <v>Egmond</v>
      </c>
      <c r="E79" s="6"/>
      <c r="F79" s="5" t="s">
        <v>108</v>
      </c>
      <c r="G79" s="45" t="s">
        <v>325</v>
      </c>
      <c r="H79" s="5" t="s">
        <v>29</v>
      </c>
      <c r="I79" s="44">
        <v>611436060</v>
      </c>
      <c r="J79" s="43" t="s">
        <v>326</v>
      </c>
      <c r="K79" s="103" t="s">
        <v>121</v>
      </c>
      <c r="L79" s="114" t="s">
        <v>27</v>
      </c>
      <c r="M79" s="5" t="s">
        <v>29</v>
      </c>
      <c r="N79" s="5" t="s">
        <v>29</v>
      </c>
      <c r="O79" s="89" t="s">
        <v>29</v>
      </c>
      <c r="P79" s="107" t="s">
        <v>155</v>
      </c>
      <c r="Q79" s="5" t="s">
        <v>29</v>
      </c>
      <c r="R79" s="5" t="s">
        <v>29</v>
      </c>
      <c r="S79" s="6"/>
      <c r="T79" s="6"/>
      <c r="U79" s="6"/>
      <c r="V79" s="3" t="s">
        <v>29</v>
      </c>
    </row>
    <row r="80" spans="1:22" x14ac:dyDescent="0.25">
      <c r="A80" s="45" t="s">
        <v>327</v>
      </c>
      <c r="B80" s="3" t="s">
        <v>107</v>
      </c>
      <c r="C80" s="5" t="s">
        <v>88</v>
      </c>
      <c r="D80" s="6" t="str">
        <f>VLOOKUP(C80,'Bedrijventerreinen als geheel'!$A$2:$B$32,2,)</f>
        <v>Egmond</v>
      </c>
      <c r="E80" s="6"/>
      <c r="F80" s="5" t="s">
        <v>108</v>
      </c>
      <c r="G80" s="45" t="s">
        <v>328</v>
      </c>
      <c r="H80" s="5" t="s">
        <v>29</v>
      </c>
      <c r="I80" s="44"/>
      <c r="J80" s="6"/>
      <c r="K80" s="103" t="s">
        <v>9</v>
      </c>
      <c r="L80" s="114" t="s">
        <v>27</v>
      </c>
      <c r="M80" s="5" t="s">
        <v>29</v>
      </c>
      <c r="N80" s="5" t="s">
        <v>29</v>
      </c>
      <c r="O80" s="89" t="s">
        <v>29</v>
      </c>
      <c r="P80" s="107" t="s">
        <v>155</v>
      </c>
      <c r="Q80" s="5" t="s">
        <v>29</v>
      </c>
      <c r="R80" s="5" t="s">
        <v>29</v>
      </c>
      <c r="S80" s="6"/>
      <c r="T80" s="6"/>
      <c r="U80" s="6"/>
      <c r="V80" s="3" t="s">
        <v>29</v>
      </c>
    </row>
    <row r="81" spans="1:22" x14ac:dyDescent="0.25">
      <c r="A81" s="45" t="s">
        <v>329</v>
      </c>
      <c r="B81" s="3" t="s">
        <v>23</v>
      </c>
      <c r="C81" s="5" t="s">
        <v>53</v>
      </c>
      <c r="D81" s="6" t="str">
        <f>VLOOKUP(C81,'Bedrijventerreinen als geheel'!$A$2:$B$32,2,)</f>
        <v>Castricum</v>
      </c>
      <c r="E81" s="6"/>
      <c r="F81" s="5"/>
      <c r="G81" s="45" t="s">
        <v>330</v>
      </c>
      <c r="H81" s="5" t="s">
        <v>137</v>
      </c>
      <c r="I81" s="44"/>
      <c r="J81" s="6"/>
      <c r="K81" s="103"/>
      <c r="L81" s="114" t="s">
        <v>29</v>
      </c>
      <c r="M81" s="5" t="s">
        <v>29</v>
      </c>
      <c r="N81" s="5" t="s">
        <v>29</v>
      </c>
      <c r="O81" s="89" t="s">
        <v>331</v>
      </c>
      <c r="P81" s="107" t="s">
        <v>233</v>
      </c>
      <c r="Q81" s="5"/>
      <c r="R81" s="5"/>
      <c r="S81" s="6"/>
      <c r="T81" s="6"/>
      <c r="U81" s="6"/>
      <c r="V81" s="3" t="s">
        <v>29</v>
      </c>
    </row>
    <row r="82" spans="1:22" x14ac:dyDescent="0.25">
      <c r="A82" s="45" t="s">
        <v>332</v>
      </c>
      <c r="B82" s="3" t="s">
        <v>23</v>
      </c>
      <c r="C82" s="5" t="s">
        <v>53</v>
      </c>
      <c r="D82" s="6" t="str">
        <f>VLOOKUP(C82,'Bedrijventerreinen als geheel'!$A$2:$B$32,2,)</f>
        <v>Castricum</v>
      </c>
      <c r="E82" s="6"/>
      <c r="F82" s="5"/>
      <c r="G82" s="45" t="s">
        <v>333</v>
      </c>
      <c r="H82" s="5" t="s">
        <v>137</v>
      </c>
      <c r="I82" s="44" t="s">
        <v>334</v>
      </c>
      <c r="J82" s="6"/>
      <c r="K82" s="103"/>
      <c r="L82" s="114" t="s">
        <v>29</v>
      </c>
      <c r="M82" s="5" t="s">
        <v>29</v>
      </c>
      <c r="N82" s="5" t="s">
        <v>29</v>
      </c>
      <c r="O82" s="89" t="s">
        <v>331</v>
      </c>
      <c r="P82" s="107" t="s">
        <v>233</v>
      </c>
      <c r="Q82" s="5"/>
      <c r="R82" s="5"/>
      <c r="S82" s="6"/>
      <c r="T82" s="6"/>
      <c r="U82" s="6"/>
      <c r="V82" s="3" t="s">
        <v>29</v>
      </c>
    </row>
    <row r="83" spans="1:22" x14ac:dyDescent="0.25">
      <c r="A83" s="45" t="s">
        <v>335</v>
      </c>
      <c r="B83" s="3" t="s">
        <v>23</v>
      </c>
      <c r="C83" s="5" t="s">
        <v>53</v>
      </c>
      <c r="D83" s="6" t="str">
        <f>VLOOKUP(C83,'Bedrijventerreinen als geheel'!$A$2:$B$32,2,)</f>
        <v>Castricum</v>
      </c>
      <c r="E83" s="6"/>
      <c r="F83" s="5"/>
      <c r="G83" s="45" t="s">
        <v>336</v>
      </c>
      <c r="H83" s="5" t="s">
        <v>137</v>
      </c>
      <c r="I83" s="44" t="s">
        <v>337</v>
      </c>
      <c r="J83" s="6"/>
      <c r="K83" s="103"/>
      <c r="L83" s="114" t="s">
        <v>29</v>
      </c>
      <c r="M83" s="5" t="s">
        <v>29</v>
      </c>
      <c r="N83" s="5" t="s">
        <v>29</v>
      </c>
      <c r="O83" s="89" t="s">
        <v>331</v>
      </c>
      <c r="P83" s="107" t="s">
        <v>233</v>
      </c>
      <c r="Q83" s="5"/>
      <c r="R83" s="5"/>
      <c r="S83" s="6"/>
      <c r="T83" s="6"/>
      <c r="U83" s="6"/>
      <c r="V83" s="3" t="s">
        <v>29</v>
      </c>
    </row>
    <row r="84" spans="1:22" x14ac:dyDescent="0.25">
      <c r="A84" s="45" t="s">
        <v>338</v>
      </c>
      <c r="B84" s="3" t="s">
        <v>23</v>
      </c>
      <c r="C84" s="5" t="s">
        <v>53</v>
      </c>
      <c r="D84" s="6" t="str">
        <f>VLOOKUP(C84,'Bedrijventerreinen als geheel'!$A$2:$B$32,2,)</f>
        <v>Castricum</v>
      </c>
      <c r="E84" s="6"/>
      <c r="F84" s="5"/>
      <c r="G84" s="45" t="s">
        <v>339</v>
      </c>
      <c r="H84" s="5" t="s">
        <v>137</v>
      </c>
      <c r="I84" s="44" t="s">
        <v>340</v>
      </c>
      <c r="J84" s="6"/>
      <c r="K84" s="103"/>
      <c r="L84" s="114" t="s">
        <v>29</v>
      </c>
      <c r="M84" s="5" t="s">
        <v>29</v>
      </c>
      <c r="N84" s="5" t="s">
        <v>29</v>
      </c>
      <c r="O84" s="89" t="s">
        <v>331</v>
      </c>
      <c r="P84" s="107" t="s">
        <v>233</v>
      </c>
      <c r="Q84" s="5"/>
      <c r="R84" s="5"/>
      <c r="S84" s="6"/>
      <c r="T84" s="6"/>
      <c r="U84" s="6"/>
      <c r="V84" s="3" t="s">
        <v>29</v>
      </c>
    </row>
    <row r="85" spans="1:22" x14ac:dyDescent="0.25">
      <c r="A85" s="45" t="s">
        <v>341</v>
      </c>
      <c r="B85" s="3" t="s">
        <v>23</v>
      </c>
      <c r="C85" s="5" t="s">
        <v>53</v>
      </c>
      <c r="D85" s="6" t="str">
        <f>VLOOKUP(C85,'Bedrijventerreinen als geheel'!$A$2:$B$32,2,)</f>
        <v>Castricum</v>
      </c>
      <c r="E85" s="6"/>
      <c r="F85" s="5"/>
      <c r="G85" s="45"/>
      <c r="H85" s="5" t="s">
        <v>137</v>
      </c>
      <c r="I85" s="44" t="s">
        <v>342</v>
      </c>
      <c r="J85" s="6"/>
      <c r="K85" s="103"/>
      <c r="L85" s="114" t="s">
        <v>29</v>
      </c>
      <c r="M85" s="5" t="s">
        <v>29</v>
      </c>
      <c r="N85" s="5" t="s">
        <v>29</v>
      </c>
      <c r="O85" s="89" t="s">
        <v>331</v>
      </c>
      <c r="P85" s="107" t="s">
        <v>233</v>
      </c>
      <c r="Q85" s="5"/>
      <c r="R85" s="5"/>
      <c r="S85" s="6"/>
      <c r="T85" s="6"/>
      <c r="U85" s="6"/>
      <c r="V85" s="3" t="s">
        <v>29</v>
      </c>
    </row>
    <row r="86" spans="1:22" x14ac:dyDescent="0.25">
      <c r="A86" s="45" t="s">
        <v>343</v>
      </c>
      <c r="B86" s="3" t="s">
        <v>23</v>
      </c>
      <c r="C86" s="5" t="s">
        <v>53</v>
      </c>
      <c r="D86" s="6" t="str">
        <f>VLOOKUP(C86,'Bedrijventerreinen als geheel'!$A$2:$B$32,2,)</f>
        <v>Castricum</v>
      </c>
      <c r="E86" s="6"/>
      <c r="F86" s="5"/>
      <c r="G86" s="45" t="s">
        <v>344</v>
      </c>
      <c r="H86" s="5" t="s">
        <v>137</v>
      </c>
      <c r="I86" s="44" t="s">
        <v>345</v>
      </c>
      <c r="J86" s="6"/>
      <c r="K86" s="103"/>
      <c r="L86" s="114" t="s">
        <v>29</v>
      </c>
      <c r="M86" s="5" t="s">
        <v>29</v>
      </c>
      <c r="N86" s="5" t="s">
        <v>29</v>
      </c>
      <c r="O86" s="89" t="s">
        <v>331</v>
      </c>
      <c r="P86" s="107" t="s">
        <v>233</v>
      </c>
      <c r="Q86" s="5"/>
      <c r="R86" s="5"/>
      <c r="S86" s="6"/>
      <c r="T86" s="6"/>
      <c r="U86" s="6"/>
      <c r="V86" s="3" t="s">
        <v>29</v>
      </c>
    </row>
    <row r="87" spans="1:22" x14ac:dyDescent="0.25">
      <c r="A87" s="45" t="s">
        <v>346</v>
      </c>
      <c r="B87" s="3" t="s">
        <v>23</v>
      </c>
      <c r="C87" s="5" t="s">
        <v>53</v>
      </c>
      <c r="D87" s="6" t="str">
        <f>VLOOKUP(C87,'Bedrijventerreinen als geheel'!$A$2:$B$32,2,)</f>
        <v>Castricum</v>
      </c>
      <c r="E87" s="6"/>
      <c r="F87" s="5"/>
      <c r="G87" s="45" t="s">
        <v>347</v>
      </c>
      <c r="H87" s="5" t="s">
        <v>137</v>
      </c>
      <c r="I87" s="44" t="s">
        <v>348</v>
      </c>
      <c r="J87" s="6"/>
      <c r="K87" s="103"/>
      <c r="L87" s="114" t="s">
        <v>29</v>
      </c>
      <c r="M87" s="5" t="s">
        <v>29</v>
      </c>
      <c r="N87" s="5" t="s">
        <v>29</v>
      </c>
      <c r="O87" s="89" t="s">
        <v>331</v>
      </c>
      <c r="P87" s="107" t="s">
        <v>233</v>
      </c>
      <c r="Q87" s="5"/>
      <c r="R87" s="5"/>
      <c r="S87" s="6"/>
      <c r="T87" s="6"/>
      <c r="U87" s="6"/>
      <c r="V87" s="3" t="s">
        <v>29</v>
      </c>
    </row>
    <row r="88" spans="1:22" x14ac:dyDescent="0.25">
      <c r="A88" s="45" t="s">
        <v>349</v>
      </c>
      <c r="B88" s="3" t="s">
        <v>23</v>
      </c>
      <c r="C88" s="5" t="s">
        <v>53</v>
      </c>
      <c r="D88" s="6" t="str">
        <f>VLOOKUP(C88,'Bedrijventerreinen als geheel'!$A$2:$B$32,2,)</f>
        <v>Castricum</v>
      </c>
      <c r="E88" s="6"/>
      <c r="F88" s="5"/>
      <c r="G88" s="45" t="s">
        <v>350</v>
      </c>
      <c r="H88" s="5" t="s">
        <v>137</v>
      </c>
      <c r="I88" s="44" t="s">
        <v>351</v>
      </c>
      <c r="J88" s="6"/>
      <c r="K88" s="103"/>
      <c r="L88" s="114" t="s">
        <v>29</v>
      </c>
      <c r="M88" s="5" t="s">
        <v>29</v>
      </c>
      <c r="N88" s="5" t="s">
        <v>29</v>
      </c>
      <c r="O88" s="89" t="s">
        <v>331</v>
      </c>
      <c r="P88" s="107" t="s">
        <v>233</v>
      </c>
      <c r="Q88" s="5"/>
      <c r="R88" s="5"/>
      <c r="S88" s="6"/>
      <c r="T88" s="6"/>
      <c r="U88" s="6"/>
      <c r="V88" s="3" t="s">
        <v>29</v>
      </c>
    </row>
    <row r="89" spans="1:22" x14ac:dyDescent="0.25">
      <c r="A89" s="45" t="s">
        <v>352</v>
      </c>
      <c r="B89" s="3" t="s">
        <v>23</v>
      </c>
      <c r="C89" s="5" t="s">
        <v>53</v>
      </c>
      <c r="D89" s="6" t="str">
        <f>VLOOKUP(C89,'Bedrijventerreinen als geheel'!$A$2:$B$32,2,)</f>
        <v>Castricum</v>
      </c>
      <c r="E89" s="6"/>
      <c r="F89" s="5"/>
      <c r="G89" s="45" t="s">
        <v>353</v>
      </c>
      <c r="H89" s="5" t="s">
        <v>137</v>
      </c>
      <c r="I89" s="44" t="s">
        <v>354</v>
      </c>
      <c r="J89" s="6"/>
      <c r="K89" s="103"/>
      <c r="L89" s="114" t="s">
        <v>29</v>
      </c>
      <c r="M89" s="5" t="s">
        <v>29</v>
      </c>
      <c r="N89" s="5" t="s">
        <v>29</v>
      </c>
      <c r="O89" s="89" t="s">
        <v>331</v>
      </c>
      <c r="P89" s="107" t="s">
        <v>233</v>
      </c>
      <c r="Q89" s="5"/>
      <c r="R89" s="5"/>
      <c r="S89" s="6"/>
      <c r="T89" s="6"/>
      <c r="U89" s="6"/>
      <c r="V89" s="3" t="s">
        <v>29</v>
      </c>
    </row>
    <row r="90" spans="1:22" x14ac:dyDescent="0.25">
      <c r="A90" s="45" t="s">
        <v>355</v>
      </c>
      <c r="B90" s="3" t="s">
        <v>23</v>
      </c>
      <c r="C90" s="5" t="s">
        <v>53</v>
      </c>
      <c r="D90" s="6" t="str">
        <f>VLOOKUP(C90,'Bedrijventerreinen als geheel'!$A$2:$B$32,2,)</f>
        <v>Castricum</v>
      </c>
      <c r="E90" s="6"/>
      <c r="F90" s="5"/>
      <c r="G90" s="45" t="s">
        <v>356</v>
      </c>
      <c r="H90" s="5" t="s">
        <v>137</v>
      </c>
      <c r="I90" s="44" t="s">
        <v>357</v>
      </c>
      <c r="J90" s="6"/>
      <c r="K90" s="103"/>
      <c r="L90" s="114" t="s">
        <v>29</v>
      </c>
      <c r="M90" s="5" t="s">
        <v>29</v>
      </c>
      <c r="N90" s="5" t="s">
        <v>29</v>
      </c>
      <c r="O90" s="89" t="s">
        <v>331</v>
      </c>
      <c r="P90" s="107" t="s">
        <v>233</v>
      </c>
      <c r="Q90" s="5"/>
      <c r="R90" s="5"/>
      <c r="S90" s="6"/>
      <c r="T90" s="6"/>
      <c r="U90" s="6"/>
      <c r="V90" s="3" t="s">
        <v>29</v>
      </c>
    </row>
    <row r="91" spans="1:22" x14ac:dyDescent="0.25">
      <c r="A91" s="45" t="s">
        <v>358</v>
      </c>
      <c r="B91" s="3" t="s">
        <v>23</v>
      </c>
      <c r="C91" s="5" t="s">
        <v>53</v>
      </c>
      <c r="D91" s="6" t="str">
        <f>VLOOKUP(C91,'Bedrijventerreinen als geheel'!$A$2:$B$32,2,)</f>
        <v>Castricum</v>
      </c>
      <c r="E91" s="6"/>
      <c r="F91" s="5"/>
      <c r="G91" s="45" t="s">
        <v>356</v>
      </c>
      <c r="H91" s="5" t="s">
        <v>137</v>
      </c>
      <c r="I91" s="44" t="s">
        <v>357</v>
      </c>
      <c r="J91" s="6"/>
      <c r="K91" s="103"/>
      <c r="L91" s="114" t="s">
        <v>29</v>
      </c>
      <c r="M91" s="5" t="s">
        <v>29</v>
      </c>
      <c r="N91" s="5" t="s">
        <v>29</v>
      </c>
      <c r="O91" s="89" t="s">
        <v>331</v>
      </c>
      <c r="P91" s="107" t="s">
        <v>233</v>
      </c>
      <c r="Q91" s="5"/>
      <c r="R91" s="5"/>
      <c r="S91" s="6"/>
      <c r="T91" s="6"/>
      <c r="U91" s="6"/>
      <c r="V91" s="3" t="s">
        <v>29</v>
      </c>
    </row>
    <row r="92" spans="1:22" x14ac:dyDescent="0.25">
      <c r="A92" s="45" t="s">
        <v>359</v>
      </c>
      <c r="B92" s="3" t="s">
        <v>23</v>
      </c>
      <c r="C92" s="5" t="s">
        <v>53</v>
      </c>
      <c r="D92" s="6" t="str">
        <f>VLOOKUP(C92,'Bedrijventerreinen als geheel'!$A$2:$B$32,2,)</f>
        <v>Castricum</v>
      </c>
      <c r="E92" s="6"/>
      <c r="F92" s="5"/>
      <c r="G92" s="45" t="s">
        <v>360</v>
      </c>
      <c r="H92" s="5" t="s">
        <v>137</v>
      </c>
      <c r="I92" s="44" t="s">
        <v>361</v>
      </c>
      <c r="J92" s="6"/>
      <c r="K92" s="103"/>
      <c r="L92" s="114" t="s">
        <v>29</v>
      </c>
      <c r="M92" s="5" t="s">
        <v>29</v>
      </c>
      <c r="N92" s="5" t="s">
        <v>29</v>
      </c>
      <c r="O92" s="89" t="s">
        <v>331</v>
      </c>
      <c r="P92" s="107" t="s">
        <v>233</v>
      </c>
      <c r="Q92" s="5"/>
      <c r="R92" s="5"/>
      <c r="S92" s="6"/>
      <c r="T92" s="6"/>
      <c r="U92" s="6"/>
      <c r="V92" s="3" t="s">
        <v>29</v>
      </c>
    </row>
    <row r="93" spans="1:22" x14ac:dyDescent="0.25">
      <c r="A93" s="45" t="s">
        <v>362</v>
      </c>
      <c r="B93" s="3" t="s">
        <v>23</v>
      </c>
      <c r="C93" s="5" t="s">
        <v>53</v>
      </c>
      <c r="D93" s="6" t="str">
        <f>VLOOKUP(C93,'Bedrijventerreinen als geheel'!$A$2:$B$32,2,)</f>
        <v>Castricum</v>
      </c>
      <c r="E93" s="6"/>
      <c r="F93" s="5"/>
      <c r="G93" s="45" t="s">
        <v>363</v>
      </c>
      <c r="H93" s="5" t="s">
        <v>137</v>
      </c>
      <c r="I93" s="44" t="s">
        <v>364</v>
      </c>
      <c r="J93" s="6"/>
      <c r="K93" s="103"/>
      <c r="L93" s="114" t="s">
        <v>29</v>
      </c>
      <c r="M93" s="5" t="s">
        <v>29</v>
      </c>
      <c r="N93" s="5" t="s">
        <v>29</v>
      </c>
      <c r="O93" s="89" t="s">
        <v>331</v>
      </c>
      <c r="P93" s="107" t="s">
        <v>233</v>
      </c>
      <c r="Q93" s="5"/>
      <c r="R93" s="5"/>
      <c r="S93" s="6"/>
      <c r="T93" s="6"/>
      <c r="U93" s="6"/>
      <c r="V93" s="3" t="s">
        <v>29</v>
      </c>
    </row>
    <row r="94" spans="1:22" x14ac:dyDescent="0.25">
      <c r="A94" s="45" t="s">
        <v>365</v>
      </c>
      <c r="B94" s="3" t="s">
        <v>23</v>
      </c>
      <c r="C94" s="5" t="s">
        <v>53</v>
      </c>
      <c r="D94" s="6" t="str">
        <f>VLOOKUP(C94,'Bedrijventerreinen als geheel'!$A$2:$B$32,2,)</f>
        <v>Castricum</v>
      </c>
      <c r="E94" s="6"/>
      <c r="F94" s="5"/>
      <c r="G94" s="45" t="s">
        <v>366</v>
      </c>
      <c r="H94" s="5" t="s">
        <v>137</v>
      </c>
      <c r="I94" s="44" t="s">
        <v>367</v>
      </c>
      <c r="J94" s="6"/>
      <c r="K94" s="103"/>
      <c r="L94" s="114" t="s">
        <v>29</v>
      </c>
      <c r="M94" s="5" t="s">
        <v>29</v>
      </c>
      <c r="N94" s="5" t="s">
        <v>29</v>
      </c>
      <c r="O94" s="89" t="s">
        <v>331</v>
      </c>
      <c r="P94" s="107" t="s">
        <v>233</v>
      </c>
      <c r="Q94" s="5"/>
      <c r="R94" s="5"/>
      <c r="S94" s="6"/>
      <c r="T94" s="6"/>
      <c r="U94" s="6"/>
      <c r="V94" s="3" t="s">
        <v>29</v>
      </c>
    </row>
    <row r="95" spans="1:22" x14ac:dyDescent="0.25">
      <c r="A95" s="45" t="s">
        <v>368</v>
      </c>
      <c r="B95" s="3" t="s">
        <v>23</v>
      </c>
      <c r="C95" s="5" t="s">
        <v>53</v>
      </c>
      <c r="D95" s="6" t="str">
        <f>VLOOKUP(C95,'Bedrijventerreinen als geheel'!$A$2:$B$32,2,)</f>
        <v>Castricum</v>
      </c>
      <c r="E95" s="6"/>
      <c r="F95" s="5"/>
      <c r="G95" s="45" t="s">
        <v>369</v>
      </c>
      <c r="H95" s="5" t="s">
        <v>137</v>
      </c>
      <c r="I95" s="44" t="s">
        <v>370</v>
      </c>
      <c r="J95" s="6"/>
      <c r="K95" s="103"/>
      <c r="L95" s="114" t="s">
        <v>29</v>
      </c>
      <c r="M95" s="5" t="s">
        <v>29</v>
      </c>
      <c r="N95" s="5" t="s">
        <v>29</v>
      </c>
      <c r="O95" s="89" t="s">
        <v>331</v>
      </c>
      <c r="P95" s="107" t="s">
        <v>233</v>
      </c>
      <c r="Q95" s="5"/>
      <c r="R95" s="5"/>
      <c r="S95" s="6"/>
      <c r="T95" s="6"/>
      <c r="U95" s="6"/>
      <c r="V95" s="3" t="s">
        <v>29</v>
      </c>
    </row>
    <row r="96" spans="1:22" x14ac:dyDescent="0.25">
      <c r="A96" s="45"/>
      <c r="B96" s="3" t="s">
        <v>23</v>
      </c>
      <c r="C96" s="5" t="s">
        <v>53</v>
      </c>
      <c r="D96" s="6" t="str">
        <f>VLOOKUP(C96,'Bedrijventerreinen als geheel'!$A$2:$B$32,2,)</f>
        <v>Castricum</v>
      </c>
      <c r="E96" s="6"/>
      <c r="F96" s="5" t="s">
        <v>108</v>
      </c>
      <c r="G96" s="45" t="s">
        <v>57</v>
      </c>
      <c r="H96" s="5" t="s">
        <v>371</v>
      </c>
      <c r="I96" s="42">
        <v>615858772</v>
      </c>
      <c r="J96" s="6" t="s">
        <v>372</v>
      </c>
      <c r="K96" s="103" t="s">
        <v>259</v>
      </c>
      <c r="L96" s="114" t="s">
        <v>3</v>
      </c>
      <c r="M96" s="5" t="s">
        <v>29</v>
      </c>
      <c r="N96" s="5" t="s">
        <v>29</v>
      </c>
      <c r="O96" s="89" t="s">
        <v>331</v>
      </c>
      <c r="P96" s="107" t="s">
        <v>233</v>
      </c>
      <c r="Q96" s="5" t="s">
        <v>60</v>
      </c>
      <c r="R96" s="5" t="s">
        <v>62</v>
      </c>
      <c r="S96" s="6"/>
      <c r="T96" s="6"/>
      <c r="U96" s="6"/>
      <c r="V96" s="3" t="s">
        <v>29</v>
      </c>
    </row>
    <row r="97" spans="1:22" x14ac:dyDescent="0.25">
      <c r="A97" s="45" t="s">
        <v>373</v>
      </c>
      <c r="B97" s="3" t="s">
        <v>23</v>
      </c>
      <c r="C97" s="5" t="s">
        <v>53</v>
      </c>
      <c r="D97" s="6" t="str">
        <f>VLOOKUP(C97,'Bedrijventerreinen als geheel'!$A$2:$B$32,2,)</f>
        <v>Castricum</v>
      </c>
      <c r="E97" s="6"/>
      <c r="F97" s="5"/>
      <c r="G97" s="45" t="s">
        <v>374</v>
      </c>
      <c r="H97" s="5" t="s">
        <v>137</v>
      </c>
      <c r="I97" s="44" t="s">
        <v>375</v>
      </c>
      <c r="J97" s="6"/>
      <c r="K97" s="103"/>
      <c r="L97" s="114" t="s">
        <v>29</v>
      </c>
      <c r="M97" s="5" t="s">
        <v>29</v>
      </c>
      <c r="N97" s="5" t="s">
        <v>29</v>
      </c>
      <c r="O97" s="89" t="s">
        <v>331</v>
      </c>
      <c r="P97" s="107" t="s">
        <v>233</v>
      </c>
      <c r="Q97" s="5"/>
      <c r="R97" s="5"/>
      <c r="S97" s="6"/>
      <c r="T97" s="6"/>
      <c r="U97" s="6"/>
      <c r="V97" s="3" t="s">
        <v>29</v>
      </c>
    </row>
    <row r="98" spans="1:22" x14ac:dyDescent="0.25">
      <c r="A98" s="45" t="s">
        <v>376</v>
      </c>
      <c r="B98" s="3" t="s">
        <v>23</v>
      </c>
      <c r="C98" s="5" t="s">
        <v>53</v>
      </c>
      <c r="D98" s="6" t="str">
        <f>VLOOKUP(C98,'Bedrijventerreinen als geheel'!$A$2:$B$32,2,)</f>
        <v>Castricum</v>
      </c>
      <c r="E98" s="6"/>
      <c r="F98" s="5"/>
      <c r="G98" s="45" t="s">
        <v>369</v>
      </c>
      <c r="H98" s="5" t="s">
        <v>137</v>
      </c>
      <c r="I98" s="44" t="s">
        <v>370</v>
      </c>
      <c r="J98" s="6"/>
      <c r="K98" s="103"/>
      <c r="L98" s="114" t="s">
        <v>29</v>
      </c>
      <c r="M98" s="5" t="s">
        <v>29</v>
      </c>
      <c r="N98" s="5" t="s">
        <v>29</v>
      </c>
      <c r="O98" s="89" t="s">
        <v>331</v>
      </c>
      <c r="P98" s="107" t="s">
        <v>233</v>
      </c>
      <c r="Q98" s="5"/>
      <c r="R98" s="5"/>
      <c r="S98" s="6"/>
      <c r="T98" s="6"/>
      <c r="U98" s="6"/>
      <c r="V98" s="3" t="s">
        <v>29</v>
      </c>
    </row>
    <row r="99" spans="1:22" x14ac:dyDescent="0.25">
      <c r="A99" s="45" t="s">
        <v>377</v>
      </c>
      <c r="B99" s="3" t="s">
        <v>23</v>
      </c>
      <c r="C99" s="5" t="s">
        <v>53</v>
      </c>
      <c r="D99" s="6" t="str">
        <f>VLOOKUP(C99,'Bedrijventerreinen als geheel'!$A$2:$B$32,2,)</f>
        <v>Castricum</v>
      </c>
      <c r="E99" s="6"/>
      <c r="F99" s="5"/>
      <c r="G99" s="45" t="s">
        <v>378</v>
      </c>
      <c r="H99" s="5" t="s">
        <v>137</v>
      </c>
      <c r="I99" s="44" t="s">
        <v>379</v>
      </c>
      <c r="J99" s="6"/>
      <c r="K99" s="103"/>
      <c r="L99" s="114" t="s">
        <v>29</v>
      </c>
      <c r="M99" s="5" t="s">
        <v>29</v>
      </c>
      <c r="N99" s="5" t="s">
        <v>29</v>
      </c>
      <c r="O99" s="89" t="s">
        <v>331</v>
      </c>
      <c r="P99" s="107" t="s">
        <v>233</v>
      </c>
      <c r="Q99" s="5"/>
      <c r="R99" s="5"/>
      <c r="S99" s="6"/>
      <c r="T99" s="6"/>
      <c r="U99" s="6"/>
      <c r="V99" s="3" t="s">
        <v>29</v>
      </c>
    </row>
    <row r="100" spans="1:22" x14ac:dyDescent="0.25">
      <c r="A100" s="45" t="s">
        <v>377</v>
      </c>
      <c r="B100" s="3" t="s">
        <v>23</v>
      </c>
      <c r="C100" s="5" t="s">
        <v>53</v>
      </c>
      <c r="D100" s="6" t="str">
        <f>VLOOKUP(C100,'Bedrijventerreinen als geheel'!$A$2:$B$32,2,)</f>
        <v>Castricum</v>
      </c>
      <c r="E100" s="6"/>
      <c r="F100" s="5"/>
      <c r="G100" s="45" t="s">
        <v>378</v>
      </c>
      <c r="H100" s="5" t="s">
        <v>137</v>
      </c>
      <c r="I100" s="44" t="s">
        <v>379</v>
      </c>
      <c r="J100" s="6"/>
      <c r="K100" s="103"/>
      <c r="L100" s="114" t="s">
        <v>29</v>
      </c>
      <c r="M100" s="5" t="s">
        <v>29</v>
      </c>
      <c r="N100" s="5" t="s">
        <v>29</v>
      </c>
      <c r="O100" s="89" t="s">
        <v>331</v>
      </c>
      <c r="P100" s="107" t="s">
        <v>233</v>
      </c>
      <c r="Q100" s="5"/>
      <c r="R100" s="5"/>
      <c r="S100" s="6"/>
      <c r="T100" s="6"/>
      <c r="U100" s="6"/>
      <c r="V100" s="3" t="s">
        <v>29</v>
      </c>
    </row>
    <row r="101" spans="1:22" x14ac:dyDescent="0.25">
      <c r="A101" s="45" t="s">
        <v>380</v>
      </c>
      <c r="B101" s="3" t="s">
        <v>23</v>
      </c>
      <c r="C101" s="5" t="s">
        <v>53</v>
      </c>
      <c r="D101" s="6" t="str">
        <f>VLOOKUP(C101,'Bedrijventerreinen als geheel'!$A$2:$B$32,2,)</f>
        <v>Castricum</v>
      </c>
      <c r="E101" s="6"/>
      <c r="F101" s="5"/>
      <c r="G101" s="45" t="s">
        <v>378</v>
      </c>
      <c r="H101" s="5" t="s">
        <v>137</v>
      </c>
      <c r="I101" s="44" t="s">
        <v>379</v>
      </c>
      <c r="J101" s="6"/>
      <c r="K101" s="103"/>
      <c r="L101" s="114" t="s">
        <v>29</v>
      </c>
      <c r="M101" s="5" t="s">
        <v>29</v>
      </c>
      <c r="N101" s="5" t="s">
        <v>29</v>
      </c>
      <c r="O101" s="89" t="s">
        <v>331</v>
      </c>
      <c r="P101" s="107" t="s">
        <v>233</v>
      </c>
      <c r="Q101" s="5"/>
      <c r="R101" s="5"/>
      <c r="S101" s="6"/>
      <c r="T101" s="6"/>
      <c r="U101" s="6"/>
      <c r="V101" s="3" t="s">
        <v>29</v>
      </c>
    </row>
    <row r="102" spans="1:22" x14ac:dyDescent="0.25">
      <c r="A102" s="45" t="s">
        <v>381</v>
      </c>
      <c r="B102" s="3" t="s">
        <v>23</v>
      </c>
      <c r="C102" s="5" t="s">
        <v>53</v>
      </c>
      <c r="D102" s="6" t="str">
        <f>VLOOKUP(C102,'Bedrijventerreinen als geheel'!$A$2:$B$32,2,)</f>
        <v>Castricum</v>
      </c>
      <c r="E102" s="6"/>
      <c r="F102" s="5"/>
      <c r="G102" s="45" t="s">
        <v>382</v>
      </c>
      <c r="H102" s="5" t="s">
        <v>137</v>
      </c>
      <c r="I102" s="44" t="s">
        <v>383</v>
      </c>
      <c r="J102" s="6"/>
      <c r="K102" s="103"/>
      <c r="L102" s="114" t="s">
        <v>29</v>
      </c>
      <c r="M102" s="5" t="s">
        <v>29</v>
      </c>
      <c r="N102" s="5" t="s">
        <v>29</v>
      </c>
      <c r="O102" s="89" t="s">
        <v>331</v>
      </c>
      <c r="P102" s="107" t="s">
        <v>233</v>
      </c>
      <c r="Q102" s="5"/>
      <c r="R102" s="5"/>
      <c r="S102" s="6"/>
      <c r="T102" s="6"/>
      <c r="U102" s="6"/>
      <c r="V102" s="3" t="s">
        <v>29</v>
      </c>
    </row>
    <row r="103" spans="1:22" x14ac:dyDescent="0.25">
      <c r="A103" s="45" t="s">
        <v>384</v>
      </c>
      <c r="B103" s="3" t="s">
        <v>23</v>
      </c>
      <c r="C103" s="5" t="s">
        <v>53</v>
      </c>
      <c r="D103" s="6" t="str">
        <f>VLOOKUP(C103,'Bedrijventerreinen als geheel'!$A$2:$B$32,2,)</f>
        <v>Castricum</v>
      </c>
      <c r="E103" s="6"/>
      <c r="F103" s="5"/>
      <c r="G103" s="45" t="s">
        <v>385</v>
      </c>
      <c r="H103" s="5" t="s">
        <v>137</v>
      </c>
      <c r="I103" s="44" t="s">
        <v>386</v>
      </c>
      <c r="J103" s="6"/>
      <c r="K103" s="103"/>
      <c r="L103" s="114" t="s">
        <v>29</v>
      </c>
      <c r="M103" s="5" t="s">
        <v>29</v>
      </c>
      <c r="N103" s="5" t="s">
        <v>29</v>
      </c>
      <c r="O103" s="89" t="s">
        <v>331</v>
      </c>
      <c r="P103" s="107" t="s">
        <v>233</v>
      </c>
      <c r="Q103" s="5"/>
      <c r="R103" s="5"/>
      <c r="S103" s="6"/>
      <c r="T103" s="6"/>
      <c r="U103" s="6"/>
      <c r="V103" s="3" t="s">
        <v>29</v>
      </c>
    </row>
    <row r="104" spans="1:22" x14ac:dyDescent="0.25">
      <c r="A104" s="45" t="s">
        <v>387</v>
      </c>
      <c r="B104" s="3" t="s">
        <v>23</v>
      </c>
      <c r="C104" s="5" t="s">
        <v>53</v>
      </c>
      <c r="D104" s="6" t="str">
        <f>VLOOKUP(C104,'Bedrijventerreinen als geheel'!$A$2:$B$32,2,)</f>
        <v>Castricum</v>
      </c>
      <c r="E104" s="6"/>
      <c r="F104" s="5"/>
      <c r="G104" s="45" t="s">
        <v>369</v>
      </c>
      <c r="H104" s="5" t="s">
        <v>137</v>
      </c>
      <c r="I104" s="44" t="s">
        <v>370</v>
      </c>
      <c r="J104" s="6"/>
      <c r="K104" s="103"/>
      <c r="L104" s="114" t="s">
        <v>29</v>
      </c>
      <c r="M104" s="5" t="s">
        <v>29</v>
      </c>
      <c r="N104" s="5" t="s">
        <v>29</v>
      </c>
      <c r="O104" s="89" t="s">
        <v>331</v>
      </c>
      <c r="P104" s="107" t="s">
        <v>233</v>
      </c>
      <c r="Q104" s="5"/>
      <c r="R104" s="5"/>
      <c r="S104" s="6"/>
      <c r="T104" s="6"/>
      <c r="U104" s="6"/>
      <c r="V104" s="3" t="s">
        <v>29</v>
      </c>
    </row>
    <row r="105" spans="1:22" x14ac:dyDescent="0.25">
      <c r="A105" s="45" t="s">
        <v>388</v>
      </c>
      <c r="B105" s="3" t="s">
        <v>23</v>
      </c>
      <c r="C105" s="5" t="s">
        <v>53</v>
      </c>
      <c r="D105" s="6" t="str">
        <f>VLOOKUP(C105,'Bedrijventerreinen als geheel'!$A$2:$B$32,2,)</f>
        <v>Castricum</v>
      </c>
      <c r="E105" s="6"/>
      <c r="F105" s="5"/>
      <c r="G105" s="45" t="s">
        <v>388</v>
      </c>
      <c r="H105" s="5" t="s">
        <v>371</v>
      </c>
      <c r="I105" s="44"/>
      <c r="J105" s="6"/>
      <c r="K105" s="103"/>
      <c r="L105" s="114" t="s">
        <v>29</v>
      </c>
      <c r="M105" s="5" t="s">
        <v>29</v>
      </c>
      <c r="N105" s="5" t="s">
        <v>29</v>
      </c>
      <c r="O105" s="89" t="s">
        <v>331</v>
      </c>
      <c r="P105" s="107" t="s">
        <v>233</v>
      </c>
      <c r="Q105" s="5"/>
      <c r="R105" s="5"/>
      <c r="S105" s="6"/>
      <c r="T105" s="6"/>
      <c r="U105" s="6"/>
      <c r="V105" s="3" t="s">
        <v>29</v>
      </c>
    </row>
    <row r="106" spans="1:22" x14ac:dyDescent="0.25">
      <c r="A106" s="78" t="s">
        <v>389</v>
      </c>
      <c r="B106" s="79" t="s">
        <v>23</v>
      </c>
      <c r="C106" s="33" t="s">
        <v>53</v>
      </c>
      <c r="D106" s="36" t="str">
        <f>VLOOKUP(C106,'Bedrijventerreinen als geheel'!$A$2:$B$32,2,)</f>
        <v>Castricum</v>
      </c>
      <c r="E106" s="36"/>
      <c r="F106" s="33"/>
      <c r="G106" s="78" t="s">
        <v>388</v>
      </c>
      <c r="H106" s="33" t="s">
        <v>371</v>
      </c>
      <c r="I106" s="80"/>
      <c r="J106" s="36"/>
      <c r="K106" s="104"/>
      <c r="L106" s="114" t="s">
        <v>29</v>
      </c>
      <c r="M106" s="5" t="s">
        <v>29</v>
      </c>
      <c r="N106" s="5" t="s">
        <v>29</v>
      </c>
      <c r="O106" s="89" t="s">
        <v>331</v>
      </c>
      <c r="P106" s="108" t="s">
        <v>233</v>
      </c>
      <c r="Q106" s="33"/>
      <c r="R106" s="33"/>
      <c r="S106" s="36"/>
      <c r="T106" s="36"/>
      <c r="U106" s="36"/>
      <c r="V106" s="3" t="s">
        <v>29</v>
      </c>
    </row>
    <row r="107" spans="1:22" x14ac:dyDescent="0.25">
      <c r="A107" s="81" t="s">
        <v>390</v>
      </c>
      <c r="B107" s="82" t="s">
        <v>107</v>
      </c>
      <c r="C107" s="8" t="s">
        <v>95</v>
      </c>
      <c r="D107" s="7"/>
      <c r="E107" s="7"/>
      <c r="F107" s="8" t="s">
        <v>29</v>
      </c>
      <c r="G107" s="7"/>
      <c r="H107" s="8" t="s">
        <v>29</v>
      </c>
      <c r="I107" s="83"/>
      <c r="J107" s="7"/>
      <c r="K107" s="105" t="s">
        <v>29</v>
      </c>
      <c r="L107" s="115" t="s">
        <v>29</v>
      </c>
      <c r="M107" s="8" t="s">
        <v>29</v>
      </c>
      <c r="N107" s="8" t="s">
        <v>29</v>
      </c>
      <c r="O107" s="88" t="s">
        <v>29</v>
      </c>
      <c r="P107" s="109" t="s">
        <v>29</v>
      </c>
      <c r="Q107" s="8" t="s">
        <v>29</v>
      </c>
      <c r="R107" s="8" t="s">
        <v>29</v>
      </c>
      <c r="S107" s="7"/>
      <c r="T107" s="7"/>
      <c r="U107" s="91"/>
      <c r="V107" s="3" t="s">
        <v>29</v>
      </c>
    </row>
    <row r="108" spans="1:22" x14ac:dyDescent="0.25">
      <c r="A108" s="84" t="s">
        <v>391</v>
      </c>
      <c r="B108" s="3" t="s">
        <v>107</v>
      </c>
      <c r="C108" s="5" t="s">
        <v>95</v>
      </c>
      <c r="D108" s="6"/>
      <c r="E108" s="6"/>
      <c r="F108" s="5" t="s">
        <v>29</v>
      </c>
      <c r="G108" s="6"/>
      <c r="H108" s="5" t="s">
        <v>29</v>
      </c>
      <c r="I108" s="44">
        <v>651047110</v>
      </c>
      <c r="J108" s="6"/>
      <c r="K108" s="103" t="s">
        <v>29</v>
      </c>
      <c r="L108" s="114" t="s">
        <v>29</v>
      </c>
      <c r="M108" s="5" t="s">
        <v>29</v>
      </c>
      <c r="N108" s="5" t="s">
        <v>29</v>
      </c>
      <c r="O108" s="89" t="s">
        <v>29</v>
      </c>
      <c r="P108" s="107" t="s">
        <v>29</v>
      </c>
      <c r="Q108" s="5" t="s">
        <v>29</v>
      </c>
      <c r="R108" s="5" t="s">
        <v>29</v>
      </c>
      <c r="S108" s="6"/>
      <c r="T108" s="6"/>
      <c r="U108" s="92"/>
      <c r="V108" s="3" t="s">
        <v>29</v>
      </c>
    </row>
    <row r="109" spans="1:22" x14ac:dyDescent="0.25">
      <c r="A109" s="84" t="s">
        <v>392</v>
      </c>
      <c r="B109" s="3" t="s">
        <v>107</v>
      </c>
      <c r="C109" s="5" t="s">
        <v>95</v>
      </c>
      <c r="D109" s="6"/>
      <c r="E109" s="6"/>
      <c r="F109" s="5" t="s">
        <v>29</v>
      </c>
      <c r="G109" s="6"/>
      <c r="H109" s="5" t="s">
        <v>29</v>
      </c>
      <c r="I109" s="44">
        <v>6479339911</v>
      </c>
      <c r="J109" s="6"/>
      <c r="K109" s="103" t="s">
        <v>393</v>
      </c>
      <c r="L109" s="114" t="s">
        <v>29</v>
      </c>
      <c r="M109" s="5" t="s">
        <v>29</v>
      </c>
      <c r="N109" s="5" t="s">
        <v>29</v>
      </c>
      <c r="O109" s="89" t="s">
        <v>29</v>
      </c>
      <c r="P109" s="107" t="s">
        <v>29</v>
      </c>
      <c r="Q109" s="5" t="s">
        <v>29</v>
      </c>
      <c r="R109" s="5" t="s">
        <v>29</v>
      </c>
      <c r="S109" s="6"/>
      <c r="T109" s="6"/>
      <c r="U109" s="92"/>
      <c r="V109" s="3" t="s">
        <v>29</v>
      </c>
    </row>
    <row r="110" spans="1:22" x14ac:dyDescent="0.25">
      <c r="A110" s="84" t="s">
        <v>394</v>
      </c>
      <c r="B110" s="3" t="s">
        <v>107</v>
      </c>
      <c r="C110" s="5" t="s">
        <v>95</v>
      </c>
      <c r="D110" s="6"/>
      <c r="E110" s="6"/>
      <c r="F110" s="5" t="s">
        <v>29</v>
      </c>
      <c r="G110" s="6"/>
      <c r="H110" s="5" t="s">
        <v>29</v>
      </c>
      <c r="I110" s="44">
        <v>655397453</v>
      </c>
      <c r="J110" s="6"/>
      <c r="K110" s="103" t="s">
        <v>395</v>
      </c>
      <c r="L110" s="114" t="s">
        <v>29</v>
      </c>
      <c r="M110" s="5" t="s">
        <v>29</v>
      </c>
      <c r="N110" s="5" t="s">
        <v>29</v>
      </c>
      <c r="O110" s="89" t="s">
        <v>29</v>
      </c>
      <c r="P110" s="107" t="s">
        <v>29</v>
      </c>
      <c r="Q110" s="5" t="s">
        <v>29</v>
      </c>
      <c r="R110" s="5" t="s">
        <v>29</v>
      </c>
      <c r="S110" s="6"/>
      <c r="T110" s="6"/>
      <c r="U110" s="92"/>
      <c r="V110" s="3" t="s">
        <v>29</v>
      </c>
    </row>
    <row r="111" spans="1:22" x14ac:dyDescent="0.25">
      <c r="A111" s="84" t="s">
        <v>396</v>
      </c>
      <c r="B111" s="3" t="s">
        <v>107</v>
      </c>
      <c r="C111" s="5" t="s">
        <v>95</v>
      </c>
      <c r="D111" s="6"/>
      <c r="E111" s="6"/>
      <c r="F111" s="5" t="s">
        <v>29</v>
      </c>
      <c r="G111" s="6"/>
      <c r="H111" s="5" t="s">
        <v>29</v>
      </c>
      <c r="I111" s="44">
        <v>655771110</v>
      </c>
      <c r="J111" s="6"/>
      <c r="K111" s="103" t="s">
        <v>259</v>
      </c>
      <c r="L111" s="114" t="s">
        <v>29</v>
      </c>
      <c r="M111" s="5" t="s">
        <v>29</v>
      </c>
      <c r="N111" s="5" t="s">
        <v>29</v>
      </c>
      <c r="O111" s="89" t="s">
        <v>29</v>
      </c>
      <c r="P111" s="107" t="s">
        <v>29</v>
      </c>
      <c r="Q111" s="5" t="s">
        <v>29</v>
      </c>
      <c r="R111" s="5" t="s">
        <v>29</v>
      </c>
      <c r="S111" s="6"/>
      <c r="T111" s="6"/>
      <c r="U111" s="92"/>
      <c r="V111" s="3" t="s">
        <v>29</v>
      </c>
    </row>
    <row r="112" spans="1:22" x14ac:dyDescent="0.25">
      <c r="A112" s="84" t="s">
        <v>397</v>
      </c>
      <c r="B112" s="3" t="s">
        <v>107</v>
      </c>
      <c r="C112" s="5" t="s">
        <v>95</v>
      </c>
      <c r="D112" s="6"/>
      <c r="E112" s="6"/>
      <c r="F112" s="5" t="s">
        <v>29</v>
      </c>
      <c r="G112" s="6"/>
      <c r="H112" s="5" t="s">
        <v>29</v>
      </c>
      <c r="I112" s="44">
        <v>643452146</v>
      </c>
      <c r="J112" s="6"/>
      <c r="K112" s="103" t="s">
        <v>229</v>
      </c>
      <c r="L112" s="114" t="s">
        <v>29</v>
      </c>
      <c r="M112" s="5" t="s">
        <v>29</v>
      </c>
      <c r="N112" s="5" t="s">
        <v>29</v>
      </c>
      <c r="O112" s="89" t="s">
        <v>29</v>
      </c>
      <c r="P112" s="107" t="s">
        <v>29</v>
      </c>
      <c r="Q112" s="5" t="s">
        <v>29</v>
      </c>
      <c r="R112" s="5" t="s">
        <v>29</v>
      </c>
      <c r="S112" s="6"/>
      <c r="T112" s="6"/>
      <c r="U112" s="92"/>
      <c r="V112" s="3" t="s">
        <v>29</v>
      </c>
    </row>
    <row r="113" spans="1:22" x14ac:dyDescent="0.25">
      <c r="A113" s="84" t="s">
        <v>398</v>
      </c>
      <c r="B113" s="3" t="s">
        <v>107</v>
      </c>
      <c r="C113" s="5" t="s">
        <v>95</v>
      </c>
      <c r="D113" s="6"/>
      <c r="E113" s="6"/>
      <c r="F113" s="5" t="s">
        <v>29</v>
      </c>
      <c r="G113" s="6"/>
      <c r="H113" s="5" t="s">
        <v>29</v>
      </c>
      <c r="I113" s="44">
        <v>631206050</v>
      </c>
      <c r="J113" s="6"/>
      <c r="K113" s="103" t="s">
        <v>121</v>
      </c>
      <c r="L113" s="114" t="s">
        <v>29</v>
      </c>
      <c r="M113" s="5" t="s">
        <v>29</v>
      </c>
      <c r="N113" s="5" t="s">
        <v>29</v>
      </c>
      <c r="O113" s="89" t="s">
        <v>29</v>
      </c>
      <c r="P113" s="107" t="s">
        <v>29</v>
      </c>
      <c r="Q113" s="5" t="s">
        <v>29</v>
      </c>
      <c r="R113" s="5" t="s">
        <v>29</v>
      </c>
      <c r="S113" s="6"/>
      <c r="T113" s="6"/>
      <c r="U113" s="92"/>
      <c r="V113" s="3" t="s">
        <v>29</v>
      </c>
    </row>
    <row r="114" spans="1:22" x14ac:dyDescent="0.25">
      <c r="A114" s="84" t="s">
        <v>399</v>
      </c>
      <c r="B114" s="3" t="s">
        <v>107</v>
      </c>
      <c r="C114" s="5" t="s">
        <v>95</v>
      </c>
      <c r="D114" s="6"/>
      <c r="E114" s="6"/>
      <c r="F114" s="5" t="s">
        <v>29</v>
      </c>
      <c r="G114" s="6"/>
      <c r="H114" s="5" t="s">
        <v>29</v>
      </c>
      <c r="I114" s="44">
        <v>626910342</v>
      </c>
      <c r="J114" s="6"/>
      <c r="K114" s="103" t="s">
        <v>111</v>
      </c>
      <c r="L114" s="114" t="s">
        <v>29</v>
      </c>
      <c r="M114" s="5" t="s">
        <v>29</v>
      </c>
      <c r="N114" s="5" t="s">
        <v>29</v>
      </c>
      <c r="O114" s="89" t="s">
        <v>29</v>
      </c>
      <c r="P114" s="107" t="s">
        <v>29</v>
      </c>
      <c r="Q114" s="5" t="s">
        <v>29</v>
      </c>
      <c r="R114" s="5" t="s">
        <v>29</v>
      </c>
      <c r="S114" s="6"/>
      <c r="T114" s="6"/>
      <c r="U114" s="92"/>
      <c r="V114" s="3" t="s">
        <v>29</v>
      </c>
    </row>
    <row r="115" spans="1:22" x14ac:dyDescent="0.25">
      <c r="A115" s="84" t="s">
        <v>400</v>
      </c>
      <c r="B115" s="3" t="s">
        <v>107</v>
      </c>
      <c r="C115" s="5" t="s">
        <v>95</v>
      </c>
      <c r="D115" s="6"/>
      <c r="E115" s="6"/>
      <c r="F115" s="5" t="s">
        <v>29</v>
      </c>
      <c r="G115" s="6"/>
      <c r="H115" s="5" t="s">
        <v>29</v>
      </c>
      <c r="I115" s="44"/>
      <c r="J115" s="6"/>
      <c r="K115" s="103" t="s">
        <v>229</v>
      </c>
      <c r="L115" s="114" t="s">
        <v>29</v>
      </c>
      <c r="M115" s="5" t="s">
        <v>29</v>
      </c>
      <c r="N115" s="5" t="s">
        <v>29</v>
      </c>
      <c r="O115" s="89" t="s">
        <v>29</v>
      </c>
      <c r="P115" s="107" t="s">
        <v>29</v>
      </c>
      <c r="Q115" s="5" t="s">
        <v>29</v>
      </c>
      <c r="R115" s="5" t="s">
        <v>29</v>
      </c>
      <c r="S115" s="6"/>
      <c r="T115" s="6"/>
      <c r="U115" s="92"/>
      <c r="V115" s="3" t="s">
        <v>29</v>
      </c>
    </row>
    <row r="116" spans="1:22" x14ac:dyDescent="0.25">
      <c r="A116" s="84" t="s">
        <v>401</v>
      </c>
      <c r="B116" s="3" t="s">
        <v>107</v>
      </c>
      <c r="C116" s="5" t="s">
        <v>95</v>
      </c>
      <c r="D116" s="6"/>
      <c r="E116" s="6"/>
      <c r="F116" s="5" t="s">
        <v>29</v>
      </c>
      <c r="G116" s="6"/>
      <c r="H116" s="5" t="s">
        <v>29</v>
      </c>
      <c r="I116" s="44">
        <v>615001077</v>
      </c>
      <c r="J116" s="6"/>
      <c r="K116" s="103" t="s">
        <v>119</v>
      </c>
      <c r="L116" s="114" t="s">
        <v>29</v>
      </c>
      <c r="M116" s="5" t="s">
        <v>29</v>
      </c>
      <c r="N116" s="5" t="s">
        <v>29</v>
      </c>
      <c r="O116" s="89" t="s">
        <v>29</v>
      </c>
      <c r="P116" s="107" t="s">
        <v>29</v>
      </c>
      <c r="Q116" s="5" t="s">
        <v>29</v>
      </c>
      <c r="R116" s="5" t="s">
        <v>29</v>
      </c>
      <c r="S116" s="6"/>
      <c r="T116" s="6"/>
      <c r="U116" s="92"/>
      <c r="V116" s="3" t="s">
        <v>29</v>
      </c>
    </row>
    <row r="117" spans="1:22" x14ac:dyDescent="0.25">
      <c r="A117" s="84" t="s">
        <v>402</v>
      </c>
      <c r="B117" s="3" t="s">
        <v>107</v>
      </c>
      <c r="C117" s="5" t="s">
        <v>95</v>
      </c>
      <c r="D117" s="6"/>
      <c r="E117" s="6"/>
      <c r="F117" s="5" t="s">
        <v>29</v>
      </c>
      <c r="G117" s="6"/>
      <c r="H117" s="5" t="s">
        <v>29</v>
      </c>
      <c r="I117" s="44">
        <v>614451313</v>
      </c>
      <c r="J117" s="6"/>
      <c r="K117" s="103" t="s">
        <v>119</v>
      </c>
      <c r="L117" s="114" t="s">
        <v>29</v>
      </c>
      <c r="M117" s="5" t="s">
        <v>29</v>
      </c>
      <c r="N117" s="5" t="s">
        <v>29</v>
      </c>
      <c r="O117" s="89" t="s">
        <v>29</v>
      </c>
      <c r="P117" s="107" t="s">
        <v>29</v>
      </c>
      <c r="Q117" s="5" t="s">
        <v>29</v>
      </c>
      <c r="R117" s="5" t="s">
        <v>29</v>
      </c>
      <c r="S117" s="6"/>
      <c r="T117" s="6"/>
      <c r="U117" s="92"/>
      <c r="V117" s="3" t="s">
        <v>29</v>
      </c>
    </row>
    <row r="118" spans="1:22" x14ac:dyDescent="0.25">
      <c r="A118" s="84" t="s">
        <v>403</v>
      </c>
      <c r="B118" s="3" t="s">
        <v>107</v>
      </c>
      <c r="C118" s="5" t="s">
        <v>95</v>
      </c>
      <c r="D118" s="6"/>
      <c r="E118" s="6"/>
      <c r="F118" s="5" t="s">
        <v>29</v>
      </c>
      <c r="G118" s="6"/>
      <c r="H118" s="5" t="s">
        <v>29</v>
      </c>
      <c r="I118" s="44">
        <v>620235358</v>
      </c>
      <c r="J118" s="6"/>
      <c r="K118" s="103" t="s">
        <v>119</v>
      </c>
      <c r="L118" s="114" t="s">
        <v>29</v>
      </c>
      <c r="M118" s="5" t="s">
        <v>29</v>
      </c>
      <c r="N118" s="5" t="s">
        <v>29</v>
      </c>
      <c r="O118" s="89" t="s">
        <v>29</v>
      </c>
      <c r="P118" s="107" t="s">
        <v>29</v>
      </c>
      <c r="Q118" s="5" t="s">
        <v>29</v>
      </c>
      <c r="R118" s="5" t="s">
        <v>29</v>
      </c>
      <c r="S118" s="6"/>
      <c r="T118" s="6"/>
      <c r="U118" s="92"/>
      <c r="V118" s="3" t="s">
        <v>29</v>
      </c>
    </row>
    <row r="119" spans="1:22" x14ac:dyDescent="0.25">
      <c r="A119" s="84" t="s">
        <v>404</v>
      </c>
      <c r="B119" s="3" t="s">
        <v>107</v>
      </c>
      <c r="C119" s="5" t="s">
        <v>95</v>
      </c>
      <c r="D119" s="6"/>
      <c r="E119" s="6"/>
      <c r="F119" s="5" t="s">
        <v>29</v>
      </c>
      <c r="G119" s="6"/>
      <c r="H119" s="5" t="s">
        <v>29</v>
      </c>
      <c r="I119" s="44">
        <v>611118792</v>
      </c>
      <c r="J119" s="6"/>
      <c r="K119" s="103" t="s">
        <v>119</v>
      </c>
      <c r="L119" s="114" t="s">
        <v>29</v>
      </c>
      <c r="M119" s="5" t="s">
        <v>29</v>
      </c>
      <c r="N119" s="5" t="s">
        <v>29</v>
      </c>
      <c r="O119" s="89" t="s">
        <v>29</v>
      </c>
      <c r="P119" s="107" t="s">
        <v>29</v>
      </c>
      <c r="Q119" s="5" t="s">
        <v>29</v>
      </c>
      <c r="R119" s="5" t="s">
        <v>29</v>
      </c>
      <c r="S119" s="6"/>
      <c r="T119" s="6"/>
      <c r="U119" s="92"/>
      <c r="V119" s="3" t="s">
        <v>29</v>
      </c>
    </row>
    <row r="120" spans="1:22" x14ac:dyDescent="0.25">
      <c r="A120" s="84" t="s">
        <v>405</v>
      </c>
      <c r="B120" s="3" t="s">
        <v>107</v>
      </c>
      <c r="C120" s="5" t="s">
        <v>95</v>
      </c>
      <c r="D120" s="6"/>
      <c r="E120" s="6"/>
      <c r="F120" s="5" t="s">
        <v>29</v>
      </c>
      <c r="G120" s="6"/>
      <c r="H120" s="5" t="s">
        <v>29</v>
      </c>
      <c r="I120" s="44">
        <v>725623662</v>
      </c>
      <c r="J120" s="6"/>
      <c r="K120" s="103" t="s">
        <v>119</v>
      </c>
      <c r="L120" s="114" t="s">
        <v>29</v>
      </c>
      <c r="M120" s="5" t="s">
        <v>29</v>
      </c>
      <c r="N120" s="5" t="s">
        <v>29</v>
      </c>
      <c r="O120" s="89" t="s">
        <v>29</v>
      </c>
      <c r="P120" s="107" t="s">
        <v>29</v>
      </c>
      <c r="Q120" s="5" t="s">
        <v>29</v>
      </c>
      <c r="R120" s="5" t="s">
        <v>29</v>
      </c>
      <c r="S120" s="6"/>
      <c r="T120" s="6"/>
      <c r="U120" s="92"/>
      <c r="V120" s="3" t="s">
        <v>29</v>
      </c>
    </row>
    <row r="121" spans="1:22" x14ac:dyDescent="0.25">
      <c r="A121" s="84" t="s">
        <v>406</v>
      </c>
      <c r="B121" s="3" t="s">
        <v>107</v>
      </c>
      <c r="C121" s="5" t="s">
        <v>95</v>
      </c>
      <c r="D121" s="6"/>
      <c r="E121" s="6"/>
      <c r="F121" s="5" t="s">
        <v>29</v>
      </c>
      <c r="G121" s="6"/>
      <c r="H121" s="5" t="s">
        <v>29</v>
      </c>
      <c r="I121" s="44">
        <v>650521331</v>
      </c>
      <c r="J121" s="6"/>
      <c r="K121" s="103" t="s">
        <v>119</v>
      </c>
      <c r="L121" s="114" t="s">
        <v>29</v>
      </c>
      <c r="M121" s="5" t="s">
        <v>29</v>
      </c>
      <c r="N121" s="5" t="s">
        <v>29</v>
      </c>
      <c r="O121" s="89" t="s">
        <v>29</v>
      </c>
      <c r="P121" s="107" t="s">
        <v>29</v>
      </c>
      <c r="Q121" s="5" t="s">
        <v>29</v>
      </c>
      <c r="R121" s="5" t="s">
        <v>29</v>
      </c>
      <c r="S121" s="6"/>
      <c r="T121" s="6"/>
      <c r="U121" s="92"/>
      <c r="V121" s="3" t="s">
        <v>29</v>
      </c>
    </row>
    <row r="122" spans="1:22" x14ac:dyDescent="0.25">
      <c r="A122" s="84" t="s">
        <v>407</v>
      </c>
      <c r="B122" s="3" t="s">
        <v>107</v>
      </c>
      <c r="C122" s="5" t="s">
        <v>95</v>
      </c>
      <c r="D122" s="6"/>
      <c r="E122" s="6"/>
      <c r="F122" s="5" t="s">
        <v>29</v>
      </c>
      <c r="G122" s="6"/>
      <c r="H122" s="5" t="s">
        <v>29</v>
      </c>
      <c r="I122" s="44">
        <v>618454698</v>
      </c>
      <c r="J122" s="6"/>
      <c r="K122" s="103" t="s">
        <v>119</v>
      </c>
      <c r="L122" s="114" t="s">
        <v>29</v>
      </c>
      <c r="M122" s="5" t="s">
        <v>29</v>
      </c>
      <c r="N122" s="5" t="s">
        <v>29</v>
      </c>
      <c r="O122" s="89" t="s">
        <v>29</v>
      </c>
      <c r="P122" s="107" t="s">
        <v>29</v>
      </c>
      <c r="Q122" s="5" t="s">
        <v>29</v>
      </c>
      <c r="R122" s="5" t="s">
        <v>29</v>
      </c>
      <c r="S122" s="6"/>
      <c r="T122" s="6"/>
      <c r="U122" s="92"/>
      <c r="V122" s="3" t="s">
        <v>29</v>
      </c>
    </row>
    <row r="123" spans="1:22" x14ac:dyDescent="0.25">
      <c r="A123" s="84" t="s">
        <v>408</v>
      </c>
      <c r="B123" s="3" t="s">
        <v>107</v>
      </c>
      <c r="C123" s="5" t="s">
        <v>95</v>
      </c>
      <c r="D123" s="6"/>
      <c r="E123" s="6"/>
      <c r="F123" s="5" t="s">
        <v>29</v>
      </c>
      <c r="G123" s="6"/>
      <c r="H123" s="5" t="s">
        <v>29</v>
      </c>
      <c r="I123" s="44">
        <v>620335943</v>
      </c>
      <c r="J123" s="6"/>
      <c r="K123" s="103" t="s">
        <v>119</v>
      </c>
      <c r="L123" s="114" t="s">
        <v>29</v>
      </c>
      <c r="M123" s="5" t="s">
        <v>29</v>
      </c>
      <c r="N123" s="5" t="s">
        <v>29</v>
      </c>
      <c r="O123" s="89" t="s">
        <v>29</v>
      </c>
      <c r="P123" s="107" t="s">
        <v>29</v>
      </c>
      <c r="Q123" s="5" t="s">
        <v>29</v>
      </c>
      <c r="R123" s="5" t="s">
        <v>29</v>
      </c>
      <c r="S123" s="6"/>
      <c r="T123" s="6"/>
      <c r="U123" s="92"/>
      <c r="V123" s="3" t="s">
        <v>29</v>
      </c>
    </row>
    <row r="124" spans="1:22" x14ac:dyDescent="0.25">
      <c r="A124" s="84" t="s">
        <v>409</v>
      </c>
      <c r="B124" s="3" t="s">
        <v>107</v>
      </c>
      <c r="C124" s="5" t="s">
        <v>95</v>
      </c>
      <c r="D124" s="6" t="s">
        <v>410</v>
      </c>
      <c r="E124" s="6"/>
      <c r="F124" s="5" t="s">
        <v>108</v>
      </c>
      <c r="G124" s="6" t="s">
        <v>411</v>
      </c>
      <c r="H124" s="5"/>
      <c r="I124" s="44"/>
      <c r="J124" s="6"/>
      <c r="K124" s="103" t="s">
        <v>119</v>
      </c>
      <c r="L124" s="114" t="s">
        <v>58</v>
      </c>
      <c r="M124" s="5"/>
      <c r="N124" s="5"/>
      <c r="O124" s="89"/>
      <c r="P124" s="107" t="s">
        <v>230</v>
      </c>
      <c r="Q124" s="5" t="s">
        <v>113</v>
      </c>
      <c r="R124" s="5"/>
      <c r="S124" s="6"/>
      <c r="T124" s="6"/>
      <c r="U124" s="92"/>
      <c r="V124" s="3"/>
    </row>
    <row r="125" spans="1:22" x14ac:dyDescent="0.25">
      <c r="A125" s="84" t="s">
        <v>412</v>
      </c>
      <c r="B125" s="3" t="s">
        <v>107</v>
      </c>
      <c r="C125" s="5" t="s">
        <v>95</v>
      </c>
      <c r="D125" s="6"/>
      <c r="E125" s="6"/>
      <c r="F125" s="5" t="s">
        <v>29</v>
      </c>
      <c r="G125" s="6"/>
      <c r="H125" s="5" t="s">
        <v>29</v>
      </c>
      <c r="I125" s="44">
        <v>653803491</v>
      </c>
      <c r="J125" s="6"/>
      <c r="K125" s="103" t="s">
        <v>119</v>
      </c>
      <c r="L125" s="114" t="s">
        <v>29</v>
      </c>
      <c r="M125" s="5" t="s">
        <v>29</v>
      </c>
      <c r="N125" s="5" t="s">
        <v>29</v>
      </c>
      <c r="O125" s="89" t="s">
        <v>29</v>
      </c>
      <c r="P125" s="107" t="s">
        <v>29</v>
      </c>
      <c r="Q125" s="5" t="s">
        <v>29</v>
      </c>
      <c r="R125" s="5" t="s">
        <v>29</v>
      </c>
      <c r="S125" s="6"/>
      <c r="T125" s="6"/>
      <c r="U125" s="92"/>
      <c r="V125" s="3" t="s">
        <v>29</v>
      </c>
    </row>
    <row r="126" spans="1:22" x14ac:dyDescent="0.25">
      <c r="A126" s="123" t="s">
        <v>413</v>
      </c>
      <c r="B126" s="79" t="s">
        <v>23</v>
      </c>
      <c r="C126" s="33" t="s">
        <v>95</v>
      </c>
      <c r="D126" s="36" t="s">
        <v>21</v>
      </c>
      <c r="E126" s="127">
        <v>45660</v>
      </c>
      <c r="F126" s="33" t="s">
        <v>108</v>
      </c>
      <c r="G126" s="36" t="s">
        <v>413</v>
      </c>
      <c r="H126" s="33" t="s">
        <v>371</v>
      </c>
      <c r="I126" s="80"/>
      <c r="J126" s="128" t="s">
        <v>414</v>
      </c>
      <c r="K126" s="104" t="s">
        <v>111</v>
      </c>
      <c r="L126" s="124" t="s">
        <v>3</v>
      </c>
      <c r="M126" s="33"/>
      <c r="N126" s="33"/>
      <c r="O126" s="125"/>
      <c r="P126" s="108" t="s">
        <v>266</v>
      </c>
      <c r="Q126" s="33"/>
      <c r="R126" s="33"/>
      <c r="S126" s="36"/>
      <c r="T126" s="36"/>
      <c r="U126" s="126"/>
      <c r="V126" s="3"/>
    </row>
    <row r="127" spans="1:22" x14ac:dyDescent="0.25">
      <c r="A127" s="123" t="s">
        <v>415</v>
      </c>
      <c r="B127" s="79" t="s">
        <v>107</v>
      </c>
      <c r="C127" s="33" t="s">
        <v>95</v>
      </c>
      <c r="D127" s="36" t="s">
        <v>21</v>
      </c>
      <c r="E127" s="127"/>
      <c r="F127" s="33"/>
      <c r="G127" s="36" t="s">
        <v>416</v>
      </c>
      <c r="H127" s="33"/>
      <c r="I127" s="80"/>
      <c r="J127" s="140" t="s">
        <v>417</v>
      </c>
      <c r="K127" s="104"/>
      <c r="L127" s="124"/>
      <c r="M127" s="33"/>
      <c r="N127" s="33"/>
      <c r="O127" s="125"/>
      <c r="P127" s="108"/>
      <c r="Q127" s="33"/>
      <c r="R127" s="33"/>
      <c r="S127" s="36"/>
      <c r="T127" s="36"/>
      <c r="U127" s="126"/>
      <c r="V127" s="3"/>
    </row>
    <row r="128" spans="1:22" x14ac:dyDescent="0.25">
      <c r="A128" s="123" t="s">
        <v>204</v>
      </c>
      <c r="B128" s="79" t="s">
        <v>107</v>
      </c>
      <c r="C128" s="33" t="s">
        <v>95</v>
      </c>
      <c r="D128" s="36"/>
      <c r="E128" s="127"/>
      <c r="F128" s="33"/>
      <c r="G128" s="36" t="s">
        <v>418</v>
      </c>
      <c r="H128" s="33"/>
      <c r="I128" s="80"/>
      <c r="J128" s="128" t="s">
        <v>419</v>
      </c>
      <c r="K128" s="104"/>
      <c r="L128" s="124"/>
      <c r="M128" s="33"/>
      <c r="N128" s="33"/>
      <c r="O128" s="125"/>
      <c r="P128" s="108"/>
      <c r="Q128" s="33"/>
      <c r="R128" s="33"/>
      <c r="S128" s="36"/>
      <c r="T128" s="36"/>
      <c r="U128" s="126"/>
      <c r="V128" s="3"/>
    </row>
    <row r="129" spans="1:22" x14ac:dyDescent="0.25">
      <c r="A129" s="85" t="s">
        <v>420</v>
      </c>
      <c r="B129" s="86" t="s">
        <v>107</v>
      </c>
      <c r="C129" s="11" t="s">
        <v>95</v>
      </c>
      <c r="D129" s="10"/>
      <c r="E129" s="10"/>
      <c r="F129" s="11" t="s">
        <v>29</v>
      </c>
      <c r="G129" s="10"/>
      <c r="H129" s="11" t="s">
        <v>29</v>
      </c>
      <c r="I129" s="87">
        <v>611727191</v>
      </c>
      <c r="J129" s="10"/>
      <c r="K129" s="106" t="s">
        <v>9</v>
      </c>
      <c r="L129" s="116" t="s">
        <v>29</v>
      </c>
      <c r="M129" s="11" t="s">
        <v>29</v>
      </c>
      <c r="N129" s="11" t="s">
        <v>29</v>
      </c>
      <c r="O129" s="90" t="s">
        <v>29</v>
      </c>
      <c r="P129" s="110" t="s">
        <v>29</v>
      </c>
      <c r="Q129" s="11" t="s">
        <v>29</v>
      </c>
      <c r="R129" s="11" t="s">
        <v>29</v>
      </c>
      <c r="S129" s="10"/>
      <c r="T129" s="10"/>
      <c r="U129" s="93"/>
      <c r="V129" s="3" t="s">
        <v>29</v>
      </c>
    </row>
    <row r="131" spans="1:22" x14ac:dyDescent="0.25">
      <c r="A131" s="55">
        <f>COUNTA(A2:A129)</f>
        <v>121</v>
      </c>
      <c r="B131" s="55"/>
      <c r="C131" s="55"/>
      <c r="D131" s="55"/>
      <c r="E131" s="55"/>
      <c r="F131" s="55"/>
      <c r="G131" s="55"/>
      <c r="H131" s="55"/>
      <c r="I131" s="62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>
        <f>SUM(T2:T129)</f>
        <v>0</v>
      </c>
      <c r="U131" s="55">
        <f>SUM(U2:U129)</f>
        <v>0</v>
      </c>
      <c r="V131" s="55"/>
    </row>
  </sheetData>
  <protectedRanges>
    <protectedRange sqref="B2:C129" name="Bereik1"/>
    <protectedRange sqref="F1:F1048576" name="Bereik2"/>
  </protectedRanges>
  <hyperlinks>
    <hyperlink ref="J26" r:id="rId1" display="mailto:jaapschuurman@stadalkmaar.nl" xr:uid="{0E93D532-1182-5D4A-8944-DC8966AEBF5C}"/>
    <hyperlink ref="J27" r:id="rId2" display="mailto:m.broekman@sarawak.nl" xr:uid="{83EAE715-C36A-424F-A7D8-C77C5242978D}"/>
    <hyperlink ref="J28" r:id="rId3" display="mailto:r.pauw@koks.com" xr:uid="{49ACB6D7-FB9B-054D-8981-15C24101B4DA}"/>
    <hyperlink ref="J29" r:id="rId4" display="mailto:jpanis@schuurman.nl" xr:uid="{6AFEDD10-4631-0D46-BC18-21ADED33610C}"/>
    <hyperlink ref="J30" r:id="rId5" display="mailto:cgankema@dutchbakery.nl" xr:uid="{1649623A-CD58-BC45-BC9C-919EDDB2DAAE}"/>
    <hyperlink ref="J31" r:id="rId6" display="mailto:fedde.visser@taqa.com" xr:uid="{AF19E96D-F7EA-B548-A940-057EAFAE34CA}"/>
    <hyperlink ref="J32" r:id="rId7" display="mailto:j.everaers@uniserver.nl" xr:uid="{7F6B15CB-6184-794D-BDD2-0A8FC0353D75}"/>
    <hyperlink ref="J33" r:id="rId8" display="mailto:a.veldman@solarnederland.nl" xr:uid="{1F2F6C50-DDF3-CB44-811D-44822A567508}"/>
    <hyperlink ref="J34" r:id="rId9" display="mailto:w.meines@sortiva.nl" xr:uid="{9DCDC690-DE33-2C43-A5C7-76D856B812E3}"/>
    <hyperlink ref="J35" r:id="rId10" display="mailto:p.simoes@investa.org" xr:uid="{81EA1EEC-6765-544B-9340-DC38C0D55D7C}"/>
    <hyperlink ref="J36" r:id="rId11" display="mailto:g.j.schot@schot-alkmaar.nl &amp; e.stric@ecoways.nl" xr:uid="{353C1F51-3275-134D-A0D6-ADFE5BD68132}"/>
    <hyperlink ref="J38" r:id="rId12" display="mailto:m.haazelager@groenebouwkracht.nl" xr:uid="{DBFDBC5C-E72F-3B43-8F0A-5E15E47AB1A1}"/>
    <hyperlink ref="J39" r:id="rId13" display="mailto:g.stam@dobberpharma.com" xr:uid="{6BD1C37B-6FA8-D746-B42F-1B9E76CED216}"/>
    <hyperlink ref="J40" r:id="rId14" display="mailto:gertjan@pietkerssens.nl" xr:uid="{3F1B7FB5-0B75-2C45-B42A-F6B120C04C1B}"/>
    <hyperlink ref="J41" r:id="rId15" display="mailto:harry.emous@eriks.com" xr:uid="{26874B66-F2B5-A14C-AE5E-2830B5DCD25F}"/>
    <hyperlink ref="J42" r:id="rId16" display="mailto:watze.mandema@technobis.com" xr:uid="{69ECA9F9-BA1B-F348-AD40-20432D0B8D89}"/>
    <hyperlink ref="J17" r:id="rId17" display="mailto:info@peperkamp-thm.nl" xr:uid="{56785543-DD14-5946-8460-F57B3EE3D78B}"/>
    <hyperlink ref="J19" r:id="rId18" display="mailto:info@pxcom.nl" xr:uid="{5DBEB793-87E3-3E43-A6C1-BF0EBAE9B161}"/>
    <hyperlink ref="J20" r:id="rId19" display="mailto:b.wardenaar@sb-int.nl" xr:uid="{BCEE2A0F-7E16-CA45-9BF0-DFD67C3C9877}"/>
    <hyperlink ref="J21" r:id="rId20" display="mailto:info@containerbox.nl" xr:uid="{3A04D8E1-8B4E-494E-A704-5720B92963DA}"/>
    <hyperlink ref="J22" r:id="rId21" display="mailto:niek@bolten.nl" xr:uid="{2BFA3F3D-53E2-4F47-B941-682AC5C47030}"/>
    <hyperlink ref="J23" r:id="rId22" display="mailto:richard.koelman@incobv.nl" xr:uid="{EF77857F-A996-7F4A-BB54-730D029C02C3}"/>
    <hyperlink ref="J2" r:id="rId23" display="mailto:bestuur@beverkoog.nl" xr:uid="{E84585ED-5E41-274D-9EEC-BAF39C33CF86}"/>
    <hyperlink ref="J4" r:id="rId24" display="mailto:jose.sanne@gomes.nl" xr:uid="{CE0CA45C-2CBB-CA41-BC13-4D3F68FAA5E4}"/>
    <hyperlink ref="J6" r:id="rId25" display="mailto:aad@nitta.nl" xr:uid="{906072EC-9791-5541-B796-F1126079A4AB}"/>
    <hyperlink ref="J7" r:id="rId26" display="mailto:info@hrtechniek.com" xr:uid="{82DEF2F7-721A-F84F-A75A-FFDA1C294E8E}"/>
    <hyperlink ref="J8" r:id="rId27" display="mailto:info@topjoynt.nl" xr:uid="{498F031B-9CDF-C54B-BEF3-F3E1E11FAD25}"/>
    <hyperlink ref="J9" r:id="rId28" display="mailto:rb@egmondplastic.nl" xr:uid="{F53BD89E-401F-8B4D-ABA6-C5093C2F4B17}"/>
    <hyperlink ref="J14" r:id="rId29" display="mailto:gjkrom@vriesia.nl" xr:uid="{CA16F5F2-7C9D-534E-ACF8-7F2FA7946583}"/>
    <hyperlink ref="J44" r:id="rId30" display="mailto:s.beertsen@nedvice.nl" xr:uid="{E6459491-2351-2A48-8C9B-50A3DB49B014}"/>
    <hyperlink ref="J45" r:id="rId31" display="mailto:richard@endemica.nl" xr:uid="{BAC9E511-0919-9D46-9A50-9126CD87448E}"/>
    <hyperlink ref="J46" r:id="rId32" display="mailto:stefan.liefting@henkliefting.nl" xr:uid="{96934214-9925-0A44-A558-379F4312FBA9}"/>
    <hyperlink ref="J47" r:id="rId33" xr:uid="{805CA00B-8468-4A44-BD96-D2BB3CB462DA}"/>
    <hyperlink ref="J48" r:id="rId34" display="mailto:john.steenbeek@hetnet.nl" xr:uid="{03AFDC15-17D2-C246-9F53-DCA83054A49B}"/>
    <hyperlink ref="J49" r:id="rId35" display="mailto:leon@leonpatervastgoed.nl" xr:uid="{8E90CD33-CE1A-2249-AC8F-D643BEB62626}"/>
    <hyperlink ref="J52" r:id="rId36" display="mailto:voorzitter@alkmaaroverstad.nl" xr:uid="{994D1129-1C78-B040-888A-BBA6B335AF99}"/>
    <hyperlink ref="J59" r:id="rId37" display="mailto:ed@akfi.nl" xr:uid="{6D181FB1-551B-344A-B7ED-AAFACF092A5D}"/>
    <hyperlink ref="J60" r:id="rId38" display="mailto:serge@idlight.nl" xr:uid="{E1303340-13B4-7F4D-BD83-341DB9030310}"/>
    <hyperlink ref="J62" r:id="rId39" display="mailto:info@vakgaragehink.nl" xr:uid="{98047FD5-BDBD-4545-A8DD-7EBEAAB06ECA}"/>
    <hyperlink ref="J63" r:id="rId40" display="mailto:niels@boekelwaarland.nl" xr:uid="{506340D3-0E32-E74C-BA07-E36C01F60589}"/>
    <hyperlink ref="J64" r:id="rId41" display="mailto:info@tsvisuals.nl" xr:uid="{ADA05E98-8058-3349-AE63-C71DBFAB9389}"/>
    <hyperlink ref="J65" r:id="rId42" display="mailto:hans@newdealseals.com" xr:uid="{C8104DF6-F485-304E-B85A-DE9EF0C2CBA5}"/>
    <hyperlink ref="J66" r:id="rId43" display="mailto:r.hoekstra@vanderpollinstallatie.nl" xr:uid="{FFA79E34-60E5-6D41-85A1-1A79D156739E}"/>
    <hyperlink ref="J67" r:id="rId44" display="mailto:r.swikker@microterm.nl" xr:uid="{8B147575-25A7-6D49-934C-B8B188A9EEAA}"/>
    <hyperlink ref="J68" r:id="rId45" display="mailto:herman.vanvuuren@id-oiltools.com" xr:uid="{84F7725E-FDB7-8341-B0A5-DC91FA1C2DED}"/>
    <hyperlink ref="J69" r:id="rId46" display="mailto:johan.koekkoek@innovfoam.nl" xr:uid="{63CFE121-E66D-A649-9A2D-4A663FE928B9}"/>
    <hyperlink ref="J70" r:id="rId47" display="mailto:info@hth.nl" xr:uid="{093640B8-3A13-1B41-878A-054364396E67}"/>
    <hyperlink ref="J71" r:id="rId48" display="mailto:g.houtman@glfoods.com" xr:uid="{5FCDCD00-E72B-9744-868E-3C51D5E83A8B}"/>
    <hyperlink ref="J72" r:id="rId49" display="mailto:k.visser@microtherm.nl" xr:uid="{4A34C04E-B557-BB49-A9CC-33A8977BF60B}"/>
    <hyperlink ref="J78" r:id="rId50" display="mailto:m.kloet@vandenheerik.nl" xr:uid="{684CDA23-0B18-8940-96A3-BCC75F831D6C}"/>
    <hyperlink ref="J79" r:id="rId51" display="mailto:arjan.brammer@brouwerijegmond.nl" xr:uid="{E606C2E0-718F-BE47-BB50-55EA30E00DD3}"/>
    <hyperlink ref="J16" r:id="rId52" display="mailto:c.hoekstra@sunergetic.nl" xr:uid="{C9876A0C-5460-6341-A255-AD98E562F7EE}"/>
    <hyperlink ref="J126" r:id="rId53" xr:uid="{C442C5DF-277C-4961-8C12-F707F5990682}"/>
    <hyperlink ref="J128" r:id="rId54" xr:uid="{DC03D580-26A9-4867-B045-7C3586B8ECF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F50BABED-6E2A-554E-B245-0F34016F54A4}">
          <x14:formula1>
            <xm:f>Selectie!$B$48:$B$56</xm:f>
          </x14:formula1>
          <xm:sqref>H2:H129</xm:sqref>
        </x14:dataValidation>
        <x14:dataValidation type="list" allowBlank="1" showInputMessage="1" showErrorMessage="1" xr:uid="{67428F81-2FDE-674F-B840-F3AE4633DE61}">
          <x14:formula1>
            <xm:f>Selectie!$B$58:$B$60</xm:f>
          </x14:formula1>
          <xm:sqref>F2:F129</xm:sqref>
        </x14:dataValidation>
        <x14:dataValidation type="list" allowBlank="1" showInputMessage="1" showErrorMessage="1" xr:uid="{383046F6-9879-534E-B02C-D231CBFC35D8}">
          <x14:formula1>
            <xm:f>'Bedrijventerreinen als geheel'!$A$2:$A$32</xm:f>
          </x14:formula1>
          <xm:sqref>C2:C129</xm:sqref>
        </x14:dataValidation>
        <x14:dataValidation type="list" allowBlank="1" showInputMessage="1" showErrorMessage="1" xr:uid="{4F24FC92-A0DC-4444-A045-FA81534A351D}">
          <x14:formula1>
            <xm:f>Selectie!$B$62:$B$75</xm:f>
          </x14:formula1>
          <xm:sqref>K2:K129</xm:sqref>
        </x14:dataValidation>
        <x14:dataValidation type="list" allowBlank="1" showInputMessage="1" showErrorMessage="1" xr:uid="{6F5FB77A-BB89-C04D-8048-3478E5657671}">
          <x14:formula1>
            <xm:f>Selectie!$B$27:$B$35</xm:f>
          </x14:formula1>
          <xm:sqref>P2:P129</xm:sqref>
        </x14:dataValidation>
        <x14:dataValidation type="list" allowBlank="1" showInputMessage="1" showErrorMessage="1" xr:uid="{473E649B-2F73-684E-9656-274033A9BC82}">
          <x14:formula1>
            <xm:f>Selectie!$B$77:$B$80</xm:f>
          </x14:formula1>
          <xm:sqref>R2:R129</xm:sqref>
        </x14:dataValidation>
        <x14:dataValidation type="list" allowBlank="1" showInputMessage="1" showErrorMessage="1" xr:uid="{09AE0F90-CAA0-EF48-A1CB-1F466DF70282}">
          <x14:formula1>
            <xm:f>Selectie!$B$1:$B$4</xm:f>
          </x14:formula1>
          <xm:sqref>B2:B129 V2:V129</xm:sqref>
        </x14:dataValidation>
        <x14:dataValidation type="list" allowBlank="1" showInputMessage="1" showErrorMessage="1" xr:uid="{16E27CC6-AE3A-9B40-8A0A-F504FA31EF11}">
          <x14:formula1>
            <xm:f>Selectie!$B$38:$B$45</xm:f>
          </x14:formula1>
          <xm:sqref>Q2:Q129</xm:sqref>
        </x14:dataValidation>
        <x14:dataValidation type="list" allowBlank="1" showInputMessage="1" showErrorMessage="1" xr:uid="{DBF224AF-FB42-8A4D-98EC-7E21F4D1BBD1}">
          <x14:formula1>
            <xm:f>Selectie!$B$6:$B$11</xm:f>
          </x14:formula1>
          <xm:sqref>L2:O129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6DF3-5C22-6D46-91C5-50B75D45D50B}">
  <dimension ref="A1:AA67"/>
  <sheetViews>
    <sheetView topLeftCell="A15" workbookViewId="0">
      <selection activeCell="C24" sqref="C24:C36"/>
    </sheetView>
  </sheetViews>
  <sheetFormatPr defaultColWidth="11" defaultRowHeight="15.75" x14ac:dyDescent="0.25"/>
  <cols>
    <col min="1" max="1" width="31.5" bestFit="1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94" t="s">
        <v>421</v>
      </c>
      <c r="B2" s="95">
        <f>'Bedrijventerreinen als geheel'!A33</f>
        <v>30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 t="s">
        <v>21</v>
      </c>
      <c r="B3" s="1">
        <f>COUNTIF('Bedrijventerreinen als geheel'!B2:B31,Samenvatting!A3)</f>
        <v>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5">
      <c r="A4" s="1" t="s">
        <v>54</v>
      </c>
      <c r="B4" s="1">
        <f>COUNTIF('Bedrijventerreinen als geheel'!B3:B32,Samenvatting!A4)</f>
        <v>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5">
      <c r="A5" s="1" t="s">
        <v>68</v>
      </c>
      <c r="B5" s="1">
        <f>COUNTIF('Bedrijventerreinen als geheel'!B4:B33,Samenvatting!A5)</f>
        <v>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 t="s">
        <v>422</v>
      </c>
      <c r="B6" s="1">
        <f>COUNTIF('Bedrijventerreinen als geheel'!B5:B34,Samenvatting!A6)</f>
        <v>10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 t="s">
        <v>89</v>
      </c>
      <c r="B7" s="1">
        <f>COUNTIF('Bedrijventerreinen als geheel'!B6:B35,Samenvatting!A7)</f>
        <v>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 t="s">
        <v>94</v>
      </c>
      <c r="B8" s="1">
        <f>COUNTIF('Bedrijventerreinen als geheel'!B7:B36,Samenvatting!A8)</f>
        <v>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55" t="s">
        <v>423</v>
      </c>
      <c r="B10" s="55">
        <f>COUNTIF('Bedrijventerreinen als geheel'!D2:D32,"Ja")</f>
        <v>10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55" t="s">
        <v>424</v>
      </c>
      <c r="B11" s="55">
        <f>SUM(B14:B21)</f>
        <v>87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94" t="s">
        <v>425</v>
      </c>
      <c r="B13" s="95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 t="s">
        <v>266</v>
      </c>
      <c r="B14" s="1">
        <f>COUNTIF('Individuele bedrijven'!$P$2:$P$129,Samenvatting!A14)</f>
        <v>15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 t="s">
        <v>322</v>
      </c>
      <c r="B15" s="1">
        <f>COUNTIF('Individuele bedrijven'!$P$2:$P$129,Samenvatting!A15)</f>
        <v>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 t="s">
        <v>230</v>
      </c>
      <c r="B16" s="1">
        <f>COUNTIF('Individuele bedrijven'!$P$2:$P$129,Samenvatting!A16)</f>
        <v>7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 t="s">
        <v>112</v>
      </c>
      <c r="B17" s="1">
        <f>COUNTIF('Individuele bedrijven'!$P$2:$P$129,Samenvatting!A17)</f>
        <v>15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 t="s">
        <v>233</v>
      </c>
      <c r="B18" s="1">
        <f>COUNTIF('Individuele bedrijven'!$P$2:$P$129,Samenvatting!A18)</f>
        <v>28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 t="s">
        <v>426</v>
      </c>
      <c r="B19" s="1">
        <v>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 t="s">
        <v>174</v>
      </c>
      <c r="B20" s="1">
        <f>COUNTIF('Individuele bedrijven'!$P$2:$P$129,Samenvatting!A20)</f>
        <v>6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 t="s">
        <v>155</v>
      </c>
      <c r="B21" s="1">
        <f>COUNTIF('Individuele bedrijven'!$P$2:$P$129,Samenvatting!A21)</f>
        <v>11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94" t="s">
        <v>427</v>
      </c>
      <c r="B23" s="95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 t="s">
        <v>111</v>
      </c>
      <c r="B24" s="1">
        <f>COUNTIF('Individuele bedrijven'!K2:K129,Samenvatting!A24)</f>
        <v>4</v>
      </c>
      <c r="C24" s="120">
        <f>B24/$D$24</f>
        <v>3.3613445378151259E-2</v>
      </c>
      <c r="D24" s="1">
        <v>119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 t="s">
        <v>121</v>
      </c>
      <c r="B25" s="1">
        <f>COUNTIF('Individuele bedrijven'!K3:K130,Samenvatting!A25)</f>
        <v>6</v>
      </c>
      <c r="C25" s="120">
        <f t="shared" ref="C25:C36" si="0">B25/$D$24</f>
        <v>5.0420168067226892E-2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 t="s">
        <v>125</v>
      </c>
      <c r="B26" s="1">
        <f>COUNTIF('Individuele bedrijven'!K4:K131,Samenvatting!A26)</f>
        <v>10</v>
      </c>
      <c r="C26" s="120">
        <f t="shared" si="0"/>
        <v>8.4033613445378158E-2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 t="s">
        <v>395</v>
      </c>
      <c r="B27" s="1">
        <f>COUNTIF('Individuele bedrijven'!K5:K132,Samenvatting!A27)</f>
        <v>1</v>
      </c>
      <c r="C27" s="120">
        <f t="shared" si="0"/>
        <v>8.4033613445378148E-3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 t="s">
        <v>119</v>
      </c>
      <c r="B28" s="1">
        <f>COUNTIF('Individuele bedrijven'!K6:K133,Samenvatting!A28)</f>
        <v>33</v>
      </c>
      <c r="C28" s="120">
        <f t="shared" si="0"/>
        <v>0.27731092436974791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 t="s">
        <v>428</v>
      </c>
      <c r="B29" s="1">
        <f>COUNTIF('Individuele bedrijven'!K7:K134,Samenvatting!A29)</f>
        <v>0</v>
      </c>
      <c r="C29" s="120">
        <f t="shared" si="0"/>
        <v>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 t="s">
        <v>229</v>
      </c>
      <c r="B30" s="1">
        <f>COUNTIF('Individuele bedrijven'!K8:K135,Samenvatting!A30)</f>
        <v>3</v>
      </c>
      <c r="C30" s="120">
        <f t="shared" si="0"/>
        <v>2.5210084033613446E-2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 t="s">
        <v>243</v>
      </c>
      <c r="B31" s="1">
        <f>COUNTIF('Individuele bedrijven'!K9:K136,Samenvatting!A31)</f>
        <v>1</v>
      </c>
      <c r="C31" s="120">
        <f t="shared" si="0"/>
        <v>8.4033613445378148E-3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 t="s">
        <v>259</v>
      </c>
      <c r="B32" s="1">
        <f>COUNTIF('Individuele bedrijven'!K14:K137,Samenvatting!A32)</f>
        <v>4</v>
      </c>
      <c r="C32" s="120">
        <f t="shared" si="0"/>
        <v>3.3613445378151259E-2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 t="s">
        <v>5</v>
      </c>
      <c r="B33" s="1">
        <f>COUNTIF('Individuele bedrijven'!K16:K138,Samenvatting!A33)</f>
        <v>21</v>
      </c>
      <c r="C33" s="120">
        <f t="shared" si="0"/>
        <v>0.17647058823529413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 t="s">
        <v>218</v>
      </c>
      <c r="B34" s="1">
        <f>COUNTIF('Individuele bedrijven'!K17:K139,Samenvatting!A34)</f>
        <v>2</v>
      </c>
      <c r="C34" s="120">
        <f t="shared" si="0"/>
        <v>1.680672268907563E-2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 t="s">
        <v>9</v>
      </c>
      <c r="B35" s="1">
        <f>COUNTIF('Individuele bedrijven'!K18:K140,Samenvatting!A35)</f>
        <v>4</v>
      </c>
      <c r="C35" s="120">
        <f t="shared" si="0"/>
        <v>3.3613445378151259E-2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 t="s">
        <v>393</v>
      </c>
      <c r="B36" s="1">
        <f>COUNTIF('Individuele bedrijven'!K19:K141,Samenvatting!A36)</f>
        <v>1</v>
      </c>
      <c r="C36" s="120">
        <f t="shared" si="0"/>
        <v>8.4033613445378148E-3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94" t="s">
        <v>429</v>
      </c>
      <c r="B38" s="95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 t="s">
        <v>430</v>
      </c>
      <c r="B39" s="1">
        <f>COUNTIF('Individuele bedrijven'!H2:H129,Samenvatting!A39)</f>
        <v>0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 t="s">
        <v>252</v>
      </c>
      <c r="B40" s="1">
        <f>COUNTIF('Individuele bedrijven'!H3:H130,Samenvatting!A40)</f>
        <v>2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 t="s">
        <v>109</v>
      </c>
      <c r="B41" s="1">
        <f>COUNTIF('Individuele bedrijven'!H4:H131,Samenvatting!A41)</f>
        <v>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 t="s">
        <v>137</v>
      </c>
      <c r="B42" s="1">
        <f>COUNTIF('Individuele bedrijven'!H5:H132,Samenvatting!A42)</f>
        <v>27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 t="s">
        <v>371</v>
      </c>
      <c r="B43" s="1">
        <f>COUNTIF('Individuele bedrijven'!H6:H133,Samenvatting!A43)</f>
        <v>4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 t="s">
        <v>263</v>
      </c>
      <c r="B44" s="1">
        <f>COUNTIF('Individuele bedrijven'!H7:H134,Samenvatting!A44)</f>
        <v>1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 t="s">
        <v>431</v>
      </c>
      <c r="B45" s="1">
        <f>COUNTIF('Individuele bedrijven'!H8:H135,Samenvatting!A45)</f>
        <v>0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 t="s">
        <v>432</v>
      </c>
      <c r="B46" s="1">
        <f>COUNTIF('Individuele bedrijven'!H9:H136,Samenvatting!A46)</f>
        <v>0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DEFB3-1642-644D-B45A-8C2CDB7AD3FC}">
  <sheetPr>
    <tabColor theme="9" tint="0.79998168889431442"/>
  </sheetPr>
  <dimension ref="A1:W54"/>
  <sheetViews>
    <sheetView workbookViewId="0">
      <selection activeCell="F18" sqref="F18"/>
    </sheetView>
  </sheetViews>
  <sheetFormatPr defaultColWidth="11" defaultRowHeight="15.75" x14ac:dyDescent="0.25"/>
  <cols>
    <col min="2" max="2" width="79.5" bestFit="1" customWidth="1"/>
    <col min="7" max="7" width="42.625" customWidth="1"/>
  </cols>
  <sheetData>
    <row r="1" spans="1:23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56"/>
      <c r="B2" s="64" t="s">
        <v>433</v>
      </c>
      <c r="C2" s="71" t="s">
        <v>434</v>
      </c>
      <c r="D2" s="71" t="s">
        <v>435</v>
      </c>
      <c r="E2" s="70" t="s">
        <v>436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2"/>
      <c r="B3" s="39" t="s">
        <v>437</v>
      </c>
      <c r="C3" s="72">
        <v>1000</v>
      </c>
      <c r="D3" s="72">
        <f>D13</f>
        <v>0</v>
      </c>
      <c r="E3" s="119">
        <f>D3/C3</f>
        <v>0</v>
      </c>
      <c r="F3" s="1"/>
      <c r="G3" s="120">
        <f>E3</f>
        <v>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s="2"/>
      <c r="B4" s="39" t="s">
        <v>438</v>
      </c>
      <c r="C4" s="72">
        <v>75</v>
      </c>
      <c r="D4" s="72">
        <f>Samenvatting!B11</f>
        <v>87</v>
      </c>
      <c r="E4" s="68">
        <f>((100/C4)*D4)/100</f>
        <v>1.1599999999999999</v>
      </c>
      <c r="F4" s="1"/>
      <c r="G4" s="120">
        <f t="shared" ref="G4:G6" si="0">E4</f>
        <v>1.1599999999999999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2"/>
      <c r="B5" s="39" t="s">
        <v>439</v>
      </c>
      <c r="C5" s="72">
        <v>10</v>
      </c>
      <c r="D5" s="72">
        <f>D25</f>
        <v>6</v>
      </c>
      <c r="E5" s="68">
        <f>D5/C5</f>
        <v>0.6</v>
      </c>
      <c r="F5" s="1"/>
      <c r="G5" s="120">
        <f t="shared" si="0"/>
        <v>0.6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s="2"/>
      <c r="B6" s="58" t="s">
        <v>440</v>
      </c>
      <c r="C6" s="73">
        <v>1</v>
      </c>
      <c r="D6" s="73">
        <f>D31</f>
        <v>0</v>
      </c>
      <c r="E6" s="69">
        <f>D6/C6</f>
        <v>0</v>
      </c>
      <c r="F6" s="1"/>
      <c r="G6" s="120">
        <f t="shared" si="0"/>
        <v>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5">
      <c r="A8" s="1"/>
      <c r="B8" s="59" t="s">
        <v>441</v>
      </c>
      <c r="C8" s="60"/>
      <c r="D8" s="60"/>
      <c r="E8" s="6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25">
      <c r="A9" s="1"/>
      <c r="B9" s="65" t="s">
        <v>437</v>
      </c>
      <c r="C9" s="66"/>
      <c r="D9" s="71">
        <v>2024</v>
      </c>
      <c r="E9" s="118">
        <v>2025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25">
      <c r="A10" s="1"/>
      <c r="B10" s="39" t="s">
        <v>442</v>
      </c>
      <c r="C10" s="57"/>
      <c r="D10" s="129"/>
      <c r="E10" s="129">
        <v>232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5">
      <c r="A11" s="1"/>
      <c r="B11" s="39" t="s">
        <v>443</v>
      </c>
      <c r="C11" s="57"/>
      <c r="D11" s="72"/>
      <c r="E11" s="72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25">
      <c r="A12" s="1"/>
      <c r="B12" s="39" t="s">
        <v>444</v>
      </c>
      <c r="C12" s="57"/>
      <c r="D12" s="72"/>
      <c r="E12" s="72" t="s">
        <v>445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5">
      <c r="A13" s="1"/>
      <c r="B13" s="74" t="s">
        <v>446</v>
      </c>
      <c r="C13" s="75"/>
      <c r="D13" s="76"/>
      <c r="E13" s="139">
        <f>SUM(E10:E12)</f>
        <v>232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5">
      <c r="A14" s="1"/>
      <c r="B14" s="1"/>
      <c r="C14" s="1"/>
      <c r="D14" s="2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25">
      <c r="A15" s="1"/>
      <c r="B15" s="65" t="s">
        <v>438</v>
      </c>
      <c r="C15" s="66"/>
      <c r="D15" s="71">
        <v>2024</v>
      </c>
      <c r="E15" s="118">
        <v>2025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25">
      <c r="A16" s="1"/>
      <c r="B16" s="39" t="s">
        <v>447</v>
      </c>
      <c r="C16" s="54"/>
      <c r="D16" s="72">
        <v>89</v>
      </c>
      <c r="E16" s="57">
        <v>30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5">
      <c r="A17" s="1"/>
      <c r="B17" s="39" t="s">
        <v>448</v>
      </c>
      <c r="C17" s="57"/>
      <c r="D17" s="72"/>
      <c r="E17" s="57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5">
      <c r="A18" s="1"/>
      <c r="B18" s="39"/>
      <c r="C18" s="57"/>
      <c r="D18" s="72"/>
      <c r="E18" s="57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5">
      <c r="A19" s="1"/>
      <c r="B19" s="74" t="s">
        <v>446</v>
      </c>
      <c r="C19" s="75"/>
      <c r="D19" s="76">
        <f>SUM(D16:D18)</f>
        <v>89</v>
      </c>
      <c r="E19" s="77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5">
      <c r="A20" s="1"/>
      <c r="B20" s="1"/>
      <c r="C20" s="1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5">
      <c r="A21" s="1"/>
      <c r="B21" s="65" t="s">
        <v>449</v>
      </c>
      <c r="C21" s="66"/>
      <c r="D21" s="71">
        <v>2024</v>
      </c>
      <c r="E21" s="118">
        <v>2025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25">
      <c r="A22" s="1"/>
      <c r="B22" s="39" t="s">
        <v>450</v>
      </c>
      <c r="C22" s="54"/>
      <c r="D22" s="72">
        <v>6</v>
      </c>
      <c r="E22" s="57">
        <v>4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25">
      <c r="A23" s="1"/>
      <c r="B23" s="39" t="s">
        <v>451</v>
      </c>
      <c r="C23" s="57"/>
      <c r="D23" s="72"/>
      <c r="E23" s="57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25">
      <c r="A24" s="1"/>
      <c r="B24" s="39"/>
      <c r="C24" s="57"/>
      <c r="D24" s="72"/>
      <c r="E24" s="57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25">
      <c r="A25" s="1"/>
      <c r="B25" s="74" t="s">
        <v>446</v>
      </c>
      <c r="C25" s="77"/>
      <c r="D25" s="76">
        <f>SUM(D22:D24)</f>
        <v>6</v>
      </c>
      <c r="E25" s="77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25">
      <c r="A26" s="1"/>
      <c r="B26" s="1"/>
      <c r="C26" s="1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25">
      <c r="A27" s="1"/>
      <c r="B27" s="65" t="s">
        <v>452</v>
      </c>
      <c r="C27" s="67"/>
      <c r="D27" s="71">
        <v>2024</v>
      </c>
      <c r="E27" s="118">
        <v>2025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25">
      <c r="A28" s="1"/>
      <c r="B28" s="39"/>
      <c r="C28" s="57"/>
      <c r="D28" s="72"/>
      <c r="E28" s="57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25">
      <c r="A29" s="1"/>
      <c r="B29" s="39" t="s">
        <v>453</v>
      </c>
      <c r="C29" s="57"/>
      <c r="D29" s="72"/>
      <c r="E29" s="57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25">
      <c r="A30" s="1"/>
      <c r="B30" s="39"/>
      <c r="C30" s="57"/>
      <c r="D30" s="72"/>
      <c r="E30" s="57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25">
      <c r="A31" s="1"/>
      <c r="B31" s="74" t="s">
        <v>446</v>
      </c>
      <c r="C31" s="77"/>
      <c r="D31" s="76">
        <f>SUM(D28:D30)</f>
        <v>0</v>
      </c>
      <c r="E31" s="77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</sheetData>
  <conditionalFormatting sqref="G3:G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{6BB91B77-91CA-48CB-BACF-3350411A2C26}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B91B77-91CA-48CB-BACF-3350411A2C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G3:G6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39459-4672-D944-8F83-B314DAC55319}">
  <sheetPr>
    <tabColor theme="9" tint="0.59999389629810485"/>
  </sheetPr>
  <dimension ref="A1:Z58"/>
  <sheetViews>
    <sheetView workbookViewId="0">
      <selection activeCell="D4" sqref="D4"/>
    </sheetView>
  </sheetViews>
  <sheetFormatPr defaultColWidth="11" defaultRowHeight="15.75" customHeight="1" x14ac:dyDescent="0.25"/>
  <cols>
    <col min="2" max="2" width="56.5" bestFit="1" customWidth="1"/>
    <col min="7" max="10" width="0" hidden="1" customWidth="1"/>
    <col min="12" max="12" width="59.12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96" t="s">
        <v>433</v>
      </c>
      <c r="C2" s="97" t="s">
        <v>454</v>
      </c>
      <c r="D2" s="97">
        <v>2025</v>
      </c>
      <c r="E2" s="97"/>
      <c r="F2" s="98"/>
      <c r="G2" s="1"/>
      <c r="H2" s="1"/>
      <c r="I2" s="1"/>
      <c r="J2" s="1"/>
      <c r="K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39" t="s">
        <v>455</v>
      </c>
      <c r="C3" s="2">
        <v>50</v>
      </c>
      <c r="D3" s="2">
        <v>30</v>
      </c>
      <c r="E3" s="2"/>
      <c r="F3" s="68">
        <f>D3/C3</f>
        <v>0.6</v>
      </c>
      <c r="G3" s="56">
        <f>COUNTIF('Individuele bedrijven'!L:O,"Aanjagen")</f>
        <v>2</v>
      </c>
      <c r="H3" s="56">
        <f>COUNTIF('Individuele bedrijven'!$L:$O,"Informeren")</f>
        <v>2</v>
      </c>
      <c r="I3" s="56">
        <f>COUNTIF('Individuele bedrijven'!$L:$O,"Collectief")</f>
        <v>26</v>
      </c>
      <c r="J3" s="56">
        <f>COUNTIF('Individuele bedrijven'!$L:$O,"Energiescan")</f>
        <v>4</v>
      </c>
      <c r="K3" s="1"/>
      <c r="L3" s="120">
        <f>F3</f>
        <v>0.6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39" t="s">
        <v>456</v>
      </c>
      <c r="C4" s="2">
        <v>10</v>
      </c>
      <c r="D4" s="2">
        <f>COUNTIF('Individuele bedrijven'!L2:O129,"EMS")</f>
        <v>26</v>
      </c>
      <c r="E4" s="2"/>
      <c r="F4" s="119">
        <f>((100/C4)*D4)/100</f>
        <v>2.6</v>
      </c>
      <c r="G4" s="1"/>
      <c r="H4" s="1"/>
      <c r="I4" s="1"/>
      <c r="J4" s="1"/>
      <c r="K4" s="1"/>
      <c r="L4" s="120">
        <f>F4</f>
        <v>2.6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58" t="s">
        <v>457</v>
      </c>
      <c r="C5" s="99">
        <v>50</v>
      </c>
      <c r="D5" s="99">
        <f>COUNTIF('Individuele bedrijven'!L2:O129,"Energiescan")</f>
        <v>4</v>
      </c>
      <c r="E5" s="99"/>
      <c r="F5" s="69">
        <f>D5/C5</f>
        <v>0.08</v>
      </c>
      <c r="G5" s="1"/>
      <c r="H5" s="1"/>
      <c r="I5" s="1"/>
      <c r="J5" s="1"/>
      <c r="K5" s="1"/>
      <c r="L5" s="120">
        <f>F5</f>
        <v>0.08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 t="s">
        <v>458</v>
      </c>
      <c r="C6" s="2"/>
      <c r="D6" s="2"/>
      <c r="E6" s="2"/>
      <c r="F6" s="121">
        <v>1</v>
      </c>
      <c r="G6" s="1"/>
      <c r="H6" s="1"/>
      <c r="I6" s="1"/>
      <c r="J6" s="1"/>
      <c r="K6" s="1"/>
      <c r="L6" s="120">
        <f>F6</f>
        <v>1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22" t="s">
        <v>459</v>
      </c>
      <c r="C8" s="2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96" t="s">
        <v>460</v>
      </c>
      <c r="C9" s="100" t="s">
        <v>454</v>
      </c>
      <c r="D9" s="97"/>
      <c r="E9" s="97"/>
      <c r="F9" s="98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39" t="s">
        <v>461</v>
      </c>
      <c r="C10" s="2">
        <v>11000</v>
      </c>
      <c r="D10" s="1" t="s">
        <v>462</v>
      </c>
      <c r="E10" s="1"/>
      <c r="F10" s="57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58" t="s">
        <v>463</v>
      </c>
      <c r="C11" s="99">
        <f>'Individuele bedrijven'!U131</f>
        <v>0</v>
      </c>
      <c r="D11" s="101" t="s">
        <v>462</v>
      </c>
      <c r="E11" s="101"/>
      <c r="F11" s="10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>
        <v>2024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>
        <v>89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>
        <v>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>
        <v>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</row>
    <row r="56" spans="1:26" x14ac:dyDescent="0.25">
      <c r="A56" s="1"/>
    </row>
    <row r="57" spans="1:26" x14ac:dyDescent="0.25">
      <c r="A57" s="1"/>
    </row>
    <row r="58" spans="1:26" x14ac:dyDescent="0.25">
      <c r="A58" s="1"/>
    </row>
  </sheetData>
  <conditionalFormatting sqref="L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{520D0796-543E-4D89-9B8B-379745BFCF35}</x14:id>
        </ext>
      </extLst>
    </cfRule>
  </conditionalFormatting>
  <conditionalFormatting sqref="L3:L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{05845BD7-BD5A-4366-86DD-0F762B8100A9}</x14:id>
        </ext>
      </extLst>
    </cfRule>
  </conditionalFormatting>
  <conditionalFormatting sqref="L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{7ED21BEA-82A5-462A-98C1-0CB87DB4BD54}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0D0796-543E-4D89-9B8B-379745BFCF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L3</xm:sqref>
        </x14:conditionalFormatting>
        <x14:conditionalFormatting xmlns:xm="http://schemas.microsoft.com/office/excel/2006/main">
          <x14:cfRule type="dataBar" id="{05845BD7-BD5A-4366-86DD-0F762B8100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L3:L5</xm:sqref>
        </x14:conditionalFormatting>
        <x14:conditionalFormatting xmlns:xm="http://schemas.microsoft.com/office/excel/2006/main">
          <x14:cfRule type="dataBar" id="{7ED21BEA-82A5-462A-98C1-0CB87DB4BD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DB54-EFBE-8D4F-9F3B-6A43D02642E6}">
  <sheetPr>
    <tabColor theme="9" tint="0.39997558519241921"/>
  </sheetPr>
  <dimension ref="A1:AB60"/>
  <sheetViews>
    <sheetView workbookViewId="0">
      <selection activeCell="B5" sqref="B5"/>
    </sheetView>
  </sheetViews>
  <sheetFormatPr defaultColWidth="11" defaultRowHeight="15.75" x14ac:dyDescent="0.25"/>
  <cols>
    <col min="2" max="2" width="30.875" bestFit="1" customWidth="1"/>
  </cols>
  <sheetData>
    <row r="1" spans="1:2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A2" s="1"/>
      <c r="B2" s="64" t="s">
        <v>433</v>
      </c>
      <c r="C2" s="117" t="s">
        <v>454</v>
      </c>
      <c r="D2" s="117">
        <v>2024</v>
      </c>
      <c r="E2" s="118">
        <v>2025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1"/>
      <c r="B3" s="39" t="s">
        <v>464</v>
      </c>
      <c r="C3" s="2">
        <v>8</v>
      </c>
      <c r="D3" s="1">
        <v>6</v>
      </c>
      <c r="E3" s="1">
        <v>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5">
      <c r="A4" s="1"/>
      <c r="B4" s="39" t="s">
        <v>465</v>
      </c>
      <c r="C4" s="2">
        <v>4</v>
      </c>
      <c r="D4" s="1">
        <v>4</v>
      </c>
      <c r="E4" s="1">
        <v>4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5">
      <c r="A5" s="1"/>
      <c r="B5" s="58" t="s">
        <v>466</v>
      </c>
      <c r="C5" s="99">
        <v>4</v>
      </c>
      <c r="D5" s="101">
        <v>0</v>
      </c>
      <c r="E5" s="101">
        <v>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5">
      <c r="A7" s="1"/>
      <c r="B7" s="131" t="s">
        <v>467</v>
      </c>
      <c r="C7" s="132"/>
      <c r="D7" s="132"/>
      <c r="E7" s="13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"/>
      <c r="B8" s="134" t="s">
        <v>468</v>
      </c>
      <c r="C8" s="1"/>
      <c r="D8" s="1">
        <v>0</v>
      </c>
      <c r="E8" s="135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1"/>
      <c r="B9" s="136" t="s">
        <v>469</v>
      </c>
      <c r="C9" s="137"/>
      <c r="D9" s="137">
        <v>0</v>
      </c>
      <c r="E9" s="138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A15" s="1"/>
      <c r="B15" s="1"/>
      <c r="C15" s="1"/>
      <c r="D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F8A4F-B2D5-E446-9C02-AAB8CF5C4400}">
  <dimension ref="A1:D7"/>
  <sheetViews>
    <sheetView workbookViewId="0">
      <selection activeCell="D3" sqref="D3"/>
    </sheetView>
  </sheetViews>
  <sheetFormatPr defaultColWidth="11" defaultRowHeight="15.75" x14ac:dyDescent="0.25"/>
  <cols>
    <col min="1" max="1" width="16" bestFit="1" customWidth="1"/>
    <col min="4" max="4" width="14.875" bestFit="1" customWidth="1"/>
  </cols>
  <sheetData>
    <row r="1" spans="1:4" x14ac:dyDescent="0.25">
      <c r="A1" t="s">
        <v>29</v>
      </c>
      <c r="B1" t="s">
        <v>470</v>
      </c>
      <c r="C1" t="s">
        <v>471</v>
      </c>
      <c r="D1" t="s">
        <v>10</v>
      </c>
    </row>
    <row r="2" spans="1:4" x14ac:dyDescent="0.25">
      <c r="A2" t="s">
        <v>25</v>
      </c>
      <c r="D2" t="s">
        <v>472</v>
      </c>
    </row>
    <row r="3" spans="1:4" x14ac:dyDescent="0.25">
      <c r="A3" t="s">
        <v>33</v>
      </c>
    </row>
    <row r="4" spans="1:4" x14ac:dyDescent="0.25">
      <c r="A4" t="s">
        <v>38</v>
      </c>
    </row>
    <row r="5" spans="1:4" x14ac:dyDescent="0.25">
      <c r="A5" t="s">
        <v>56</v>
      </c>
    </row>
    <row r="6" spans="1:4" x14ac:dyDescent="0.25">
      <c r="A6" t="s">
        <v>76</v>
      </c>
    </row>
    <row r="7" spans="1:4" x14ac:dyDescent="0.25">
      <c r="A7" t="s">
        <v>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45D3-38F2-3544-8FFF-10DE17D14312}">
  <dimension ref="A1:B80"/>
  <sheetViews>
    <sheetView topLeftCell="A3" workbookViewId="0">
      <selection activeCell="B15" sqref="B15"/>
    </sheetView>
  </sheetViews>
  <sheetFormatPr defaultColWidth="11" defaultRowHeight="15.75" x14ac:dyDescent="0.25"/>
  <cols>
    <col min="1" max="1" width="13.125" bestFit="1" customWidth="1"/>
    <col min="2" max="2" width="29.5" bestFit="1" customWidth="1"/>
  </cols>
  <sheetData>
    <row r="1" spans="1:2" x14ac:dyDescent="0.25">
      <c r="A1" t="s">
        <v>473</v>
      </c>
      <c r="B1" t="s">
        <v>29</v>
      </c>
    </row>
    <row r="2" spans="1:2" x14ac:dyDescent="0.25">
      <c r="B2" t="s">
        <v>23</v>
      </c>
    </row>
    <row r="3" spans="1:2" x14ac:dyDescent="0.25">
      <c r="B3" t="s">
        <v>107</v>
      </c>
    </row>
    <row r="4" spans="1:2" x14ac:dyDescent="0.25">
      <c r="B4" t="s">
        <v>69</v>
      </c>
    </row>
    <row r="6" spans="1:2" x14ac:dyDescent="0.25">
      <c r="A6" t="s">
        <v>14</v>
      </c>
      <c r="B6" t="s">
        <v>29</v>
      </c>
    </row>
    <row r="7" spans="1:2" x14ac:dyDescent="0.25">
      <c r="B7" t="s">
        <v>27</v>
      </c>
    </row>
    <row r="8" spans="1:2" x14ac:dyDescent="0.25">
      <c r="B8" t="s">
        <v>58</v>
      </c>
    </row>
    <row r="9" spans="1:2" x14ac:dyDescent="0.25">
      <c r="B9" t="s">
        <v>3</v>
      </c>
    </row>
    <row r="10" spans="1:2" x14ac:dyDescent="0.25">
      <c r="B10" t="s">
        <v>331</v>
      </c>
    </row>
    <row r="11" spans="1:2" x14ac:dyDescent="0.25">
      <c r="B11" t="s">
        <v>179</v>
      </c>
    </row>
    <row r="13" spans="1:2" x14ac:dyDescent="0.25">
      <c r="A13" t="s">
        <v>15</v>
      </c>
      <c r="B13" t="s">
        <v>29</v>
      </c>
    </row>
    <row r="14" spans="1:2" x14ac:dyDescent="0.25">
      <c r="B14" t="s">
        <v>35</v>
      </c>
    </row>
    <row r="15" spans="1:2" x14ac:dyDescent="0.25">
      <c r="B15" t="s">
        <v>28</v>
      </c>
    </row>
    <row r="16" spans="1:2" x14ac:dyDescent="0.25">
      <c r="B16" t="s">
        <v>474</v>
      </c>
    </row>
    <row r="17" spans="1:2" x14ac:dyDescent="0.25">
      <c r="B17" t="s">
        <v>475</v>
      </c>
    </row>
    <row r="18" spans="1:2" x14ac:dyDescent="0.25">
      <c r="B18" t="s">
        <v>476</v>
      </c>
    </row>
    <row r="19" spans="1:2" x14ac:dyDescent="0.25">
      <c r="B19" t="s">
        <v>477</v>
      </c>
    </row>
    <row r="20" spans="1:2" x14ac:dyDescent="0.25">
      <c r="B20" t="s">
        <v>59</v>
      </c>
    </row>
    <row r="21" spans="1:2" x14ac:dyDescent="0.25">
      <c r="B21" t="s">
        <v>478</v>
      </c>
    </row>
    <row r="23" spans="1:2" x14ac:dyDescent="0.25">
      <c r="A23" t="s">
        <v>2</v>
      </c>
      <c r="B23" t="s">
        <v>29</v>
      </c>
    </row>
    <row r="24" spans="1:2" x14ac:dyDescent="0.25">
      <c r="B24" t="s">
        <v>46</v>
      </c>
    </row>
    <row r="25" spans="1:2" x14ac:dyDescent="0.25">
      <c r="B25" t="s">
        <v>22</v>
      </c>
    </row>
    <row r="27" spans="1:2" x14ac:dyDescent="0.25">
      <c r="A27" t="s">
        <v>101</v>
      </c>
      <c r="B27" t="s">
        <v>29</v>
      </c>
    </row>
    <row r="28" spans="1:2" x14ac:dyDescent="0.25">
      <c r="B28" t="s">
        <v>266</v>
      </c>
    </row>
    <row r="29" spans="1:2" x14ac:dyDescent="0.25">
      <c r="B29" t="s">
        <v>322</v>
      </c>
    </row>
    <row r="30" spans="1:2" x14ac:dyDescent="0.25">
      <c r="B30" t="s">
        <v>230</v>
      </c>
    </row>
    <row r="31" spans="1:2" x14ac:dyDescent="0.25">
      <c r="B31" t="s">
        <v>112</v>
      </c>
    </row>
    <row r="32" spans="1:2" x14ac:dyDescent="0.25">
      <c r="B32" t="s">
        <v>233</v>
      </c>
    </row>
    <row r="33" spans="1:2" x14ac:dyDescent="0.25">
      <c r="B33" t="s">
        <v>179</v>
      </c>
    </row>
    <row r="34" spans="1:2" x14ac:dyDescent="0.25">
      <c r="B34" t="s">
        <v>174</v>
      </c>
    </row>
    <row r="35" spans="1:2" x14ac:dyDescent="0.25">
      <c r="B35" t="s">
        <v>155</v>
      </c>
    </row>
    <row r="38" spans="1:2" x14ac:dyDescent="0.25">
      <c r="A38" t="s">
        <v>479</v>
      </c>
      <c r="B38" t="s">
        <v>29</v>
      </c>
    </row>
    <row r="39" spans="1:2" x14ac:dyDescent="0.25">
      <c r="B39" t="s">
        <v>113</v>
      </c>
    </row>
    <row r="40" spans="1:2" x14ac:dyDescent="0.25">
      <c r="B40" t="s">
        <v>310</v>
      </c>
    </row>
    <row r="41" spans="1:2" x14ac:dyDescent="0.25">
      <c r="B41" t="s">
        <v>267</v>
      </c>
    </row>
    <row r="42" spans="1:2" x14ac:dyDescent="0.25">
      <c r="B42" t="s">
        <v>175</v>
      </c>
    </row>
    <row r="43" spans="1:2" x14ac:dyDescent="0.25">
      <c r="B43" t="s">
        <v>323</v>
      </c>
    </row>
    <row r="44" spans="1:2" x14ac:dyDescent="0.25">
      <c r="B44" t="s">
        <v>60</v>
      </c>
    </row>
    <row r="45" spans="1:2" x14ac:dyDescent="0.25">
      <c r="B45" t="s">
        <v>480</v>
      </c>
    </row>
    <row r="48" spans="1:2" x14ac:dyDescent="0.25">
      <c r="A48" t="s">
        <v>10</v>
      </c>
      <c r="B48" t="s">
        <v>29</v>
      </c>
    </row>
    <row r="49" spans="1:2" x14ac:dyDescent="0.25">
      <c r="B49" t="s">
        <v>430</v>
      </c>
    </row>
    <row r="50" spans="1:2" x14ac:dyDescent="0.25">
      <c r="B50" t="s">
        <v>252</v>
      </c>
    </row>
    <row r="51" spans="1:2" x14ac:dyDescent="0.25">
      <c r="B51" t="s">
        <v>109</v>
      </c>
    </row>
    <row r="52" spans="1:2" x14ac:dyDescent="0.25">
      <c r="B52" t="s">
        <v>137</v>
      </c>
    </row>
    <row r="53" spans="1:2" x14ac:dyDescent="0.25">
      <c r="B53" t="s">
        <v>371</v>
      </c>
    </row>
    <row r="54" spans="1:2" x14ac:dyDescent="0.25">
      <c r="B54" t="s">
        <v>263</v>
      </c>
    </row>
    <row r="55" spans="1:2" x14ac:dyDescent="0.25">
      <c r="B55" t="s">
        <v>431</v>
      </c>
    </row>
    <row r="56" spans="1:2" x14ac:dyDescent="0.25">
      <c r="B56" t="s">
        <v>432</v>
      </c>
    </row>
    <row r="58" spans="1:2" x14ac:dyDescent="0.25">
      <c r="A58" t="s">
        <v>99</v>
      </c>
      <c r="B58" t="s">
        <v>29</v>
      </c>
    </row>
    <row r="59" spans="1:2" x14ac:dyDescent="0.25">
      <c r="B59" t="s">
        <v>108</v>
      </c>
    </row>
    <row r="60" spans="1:2" x14ac:dyDescent="0.25">
      <c r="B60" t="s">
        <v>150</v>
      </c>
    </row>
    <row r="62" spans="1:2" x14ac:dyDescent="0.25">
      <c r="A62" t="s">
        <v>481</v>
      </c>
      <c r="B62" t="s">
        <v>29</v>
      </c>
    </row>
    <row r="63" spans="1:2" x14ac:dyDescent="0.25">
      <c r="B63" t="s">
        <v>111</v>
      </c>
    </row>
    <row r="64" spans="1:2" x14ac:dyDescent="0.25">
      <c r="B64" t="s">
        <v>121</v>
      </c>
    </row>
    <row r="65" spans="1:2" x14ac:dyDescent="0.25">
      <c r="B65" t="s">
        <v>125</v>
      </c>
    </row>
    <row r="66" spans="1:2" x14ac:dyDescent="0.25">
      <c r="B66" t="s">
        <v>395</v>
      </c>
    </row>
    <row r="67" spans="1:2" x14ac:dyDescent="0.25">
      <c r="B67" t="s">
        <v>119</v>
      </c>
    </row>
    <row r="68" spans="1:2" x14ac:dyDescent="0.25">
      <c r="B68" t="s">
        <v>428</v>
      </c>
    </row>
    <row r="69" spans="1:2" x14ac:dyDescent="0.25">
      <c r="B69" t="s">
        <v>229</v>
      </c>
    </row>
    <row r="70" spans="1:2" x14ac:dyDescent="0.25">
      <c r="B70" t="s">
        <v>243</v>
      </c>
    </row>
    <row r="71" spans="1:2" x14ac:dyDescent="0.25">
      <c r="B71" t="s">
        <v>259</v>
      </c>
    </row>
    <row r="72" spans="1:2" x14ac:dyDescent="0.25">
      <c r="B72" t="s">
        <v>5</v>
      </c>
    </row>
    <row r="73" spans="1:2" x14ac:dyDescent="0.25">
      <c r="B73" t="s">
        <v>218</v>
      </c>
    </row>
    <row r="74" spans="1:2" x14ac:dyDescent="0.25">
      <c r="B74" t="s">
        <v>9</v>
      </c>
    </row>
    <row r="75" spans="1:2" x14ac:dyDescent="0.25">
      <c r="B75" t="s">
        <v>393</v>
      </c>
    </row>
    <row r="77" spans="1:2" x14ac:dyDescent="0.25">
      <c r="A77" t="s">
        <v>19</v>
      </c>
      <c r="B77" t="s">
        <v>29</v>
      </c>
    </row>
    <row r="78" spans="1:2" x14ac:dyDescent="0.25">
      <c r="B78" t="s">
        <v>169</v>
      </c>
    </row>
    <row r="79" spans="1:2" x14ac:dyDescent="0.25">
      <c r="B79" t="s">
        <v>62</v>
      </c>
    </row>
    <row r="80" spans="1:2" x14ac:dyDescent="0.25">
      <c r="B80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Bedrijventerreinen als geheel</vt:lpstr>
      <vt:lpstr>Individuele bedrijven</vt:lpstr>
      <vt:lpstr>Samenvatting</vt:lpstr>
      <vt:lpstr>KPI  Informeren -aanjagen</vt:lpstr>
      <vt:lpstr>KPI inzicht en advies besparen</vt:lpstr>
      <vt:lpstr>KPI Collectieven</vt:lpstr>
      <vt:lpstr>Contactpersonen gemeente</vt:lpstr>
      <vt:lpstr>Selectie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 Bakker</dc:creator>
  <cp:keywords/>
  <dc:description/>
  <cp:lastModifiedBy>Abel Russom</cp:lastModifiedBy>
  <cp:revision/>
  <dcterms:created xsi:type="dcterms:W3CDTF">2025-02-25T10:53:44Z</dcterms:created>
  <dcterms:modified xsi:type="dcterms:W3CDTF">2025-04-23T20:08:32Z</dcterms:modified>
  <cp:category/>
  <cp:contentStatus/>
</cp:coreProperties>
</file>